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AA3C0740-C242-4F3C-9752-BFE45238575B}" xr6:coauthVersionLast="47" xr6:coauthVersionMax="47" xr10:uidLastSave="{00000000-0000-0000-0000-000000000000}"/>
  <bookViews>
    <workbookView xWindow="14400" yWindow="0" windowWidth="14400" windowHeight="15600" firstSheet="12" activeTab="13" xr2:uid="{00000000-000D-0000-FFFF-FFFF00000000}"/>
  </bookViews>
  <sheets>
    <sheet name="Respuestas de formulario 1" sheetId="7" r:id="rId1"/>
    <sheet name="Medidas DNA" sheetId="4" r:id="rId2"/>
    <sheet name="Hoja16" sheetId="17" r:id="rId3"/>
    <sheet name="Medidas DA" sheetId="5" r:id="rId4"/>
    <sheet name="Otras Medidas" sheetId="8" r:id="rId5"/>
    <sheet name="Reglas de Adiccion" sheetId="9" r:id="rId6"/>
    <sheet name="Regla de Multiplicacion" sheetId="10" r:id="rId7"/>
    <sheet name="Bayes" sheetId="11" r:id="rId8"/>
    <sheet name="Distribucion Binomial" sheetId="12" r:id="rId9"/>
    <sheet name="Distribucion Hipergeometrica" sheetId="13" r:id="rId10"/>
    <sheet name="Distribucion de Poisson" sheetId="14" r:id="rId11"/>
    <sheet name="Distribucion Uniforme" sheetId="15" r:id="rId12"/>
    <sheet name="Distribucion Normal" sheetId="16" r:id="rId13"/>
    <sheet name="Distribucion Exponencial" sheetId="18" r:id="rId14"/>
  </sheets>
  <definedNames>
    <definedName name="_Hlk199700059" localSheetId="8">'Distribucion Binomial'!$E$2</definedName>
    <definedName name="_xlchart.v1.0" hidden="1">'Otras Medidas'!$A$2:$A$131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8" l="1"/>
  <c r="G16" i="16"/>
  <c r="C27" i="14"/>
  <c r="D27" i="13"/>
  <c r="B17" i="12"/>
  <c r="B3" i="15"/>
  <c r="B4" i="15"/>
  <c r="B5" i="15"/>
  <c r="B6" i="15"/>
  <c r="B7" i="15"/>
  <c r="B8" i="15"/>
  <c r="B9" i="15"/>
  <c r="B10" i="15"/>
  <c r="B11" i="15"/>
  <c r="G24" i="9"/>
  <c r="F24" i="9"/>
  <c r="G20" i="9"/>
  <c r="F20" i="9"/>
  <c r="F16" i="9"/>
  <c r="F15" i="9"/>
  <c r="F14" i="9"/>
  <c r="I47" i="8"/>
  <c r="I46" i="8"/>
  <c r="N9" i="8"/>
  <c r="H9" i="8"/>
  <c r="B35" i="8" s="1"/>
  <c r="E22" i="4"/>
  <c r="F16" i="4"/>
  <c r="F15" i="4"/>
  <c r="F14" i="4"/>
  <c r="D15" i="5"/>
  <c r="F11" i="4"/>
  <c r="F10" i="4"/>
  <c r="F9" i="4"/>
  <c r="C9" i="4" s="1"/>
  <c r="H27" i="8"/>
  <c r="H26" i="8"/>
  <c r="H25" i="8"/>
  <c r="C3" i="8"/>
  <c r="C4" i="8"/>
  <c r="C5" i="8"/>
  <c r="C6" i="8"/>
  <c r="C7" i="8"/>
  <c r="C8" i="8"/>
  <c r="C9" i="8"/>
  <c r="C10" i="8"/>
  <c r="D10" i="8" s="1"/>
  <c r="C11" i="8"/>
  <c r="C12" i="8"/>
  <c r="C13" i="8"/>
  <c r="C14" i="8"/>
  <c r="C15" i="8"/>
  <c r="C16" i="8"/>
  <c r="C17" i="8"/>
  <c r="C18" i="8"/>
  <c r="D18" i="8" s="1"/>
  <c r="C19" i="8"/>
  <c r="C20" i="8"/>
  <c r="C21" i="8"/>
  <c r="C22" i="8"/>
  <c r="C23" i="8"/>
  <c r="C24" i="8"/>
  <c r="C25" i="8"/>
  <c r="C26" i="8"/>
  <c r="D26" i="8" s="1"/>
  <c r="C27" i="8"/>
  <c r="C28" i="8"/>
  <c r="C29" i="8"/>
  <c r="C30" i="8"/>
  <c r="C31" i="8"/>
  <c r="C32" i="8"/>
  <c r="C33" i="8"/>
  <c r="C34" i="8"/>
  <c r="D34" i="8" s="1"/>
  <c r="C35" i="8"/>
  <c r="C36" i="8"/>
  <c r="C37" i="8"/>
  <c r="C38" i="8"/>
  <c r="C39" i="8"/>
  <c r="C40" i="8"/>
  <c r="C41" i="8"/>
  <c r="C42" i="8"/>
  <c r="D42" i="8" s="1"/>
  <c r="C43" i="8"/>
  <c r="C44" i="8"/>
  <c r="C45" i="8"/>
  <c r="C46" i="8"/>
  <c r="C47" i="8"/>
  <c r="C48" i="8"/>
  <c r="C49" i="8"/>
  <c r="C50" i="8"/>
  <c r="D50" i="8" s="1"/>
  <c r="C51" i="8"/>
  <c r="C52" i="8"/>
  <c r="D52" i="8" s="1"/>
  <c r="C53" i="8"/>
  <c r="C54" i="8"/>
  <c r="C55" i="8"/>
  <c r="C56" i="8"/>
  <c r="D56" i="8" s="1"/>
  <c r="C57" i="8"/>
  <c r="C58" i="8"/>
  <c r="D58" i="8" s="1"/>
  <c r="C59" i="8"/>
  <c r="C60" i="8"/>
  <c r="D60" i="8" s="1"/>
  <c r="C61" i="8"/>
  <c r="C62" i="8"/>
  <c r="C63" i="8"/>
  <c r="C64" i="8"/>
  <c r="D64" i="8" s="1"/>
  <c r="C65" i="8"/>
  <c r="C66" i="8"/>
  <c r="D66" i="8" s="1"/>
  <c r="C67" i="8"/>
  <c r="C68" i="8"/>
  <c r="D68" i="8" s="1"/>
  <c r="C69" i="8"/>
  <c r="C70" i="8"/>
  <c r="C71" i="8"/>
  <c r="C72" i="8"/>
  <c r="D72" i="8" s="1"/>
  <c r="C73" i="8"/>
  <c r="C74" i="8"/>
  <c r="D74" i="8" s="1"/>
  <c r="C75" i="8"/>
  <c r="C76" i="8"/>
  <c r="D76" i="8" s="1"/>
  <c r="C77" i="8"/>
  <c r="C78" i="8"/>
  <c r="C79" i="8"/>
  <c r="C80" i="8"/>
  <c r="D80" i="8" s="1"/>
  <c r="C81" i="8"/>
  <c r="C82" i="8"/>
  <c r="D82" i="8" s="1"/>
  <c r="C83" i="8"/>
  <c r="C84" i="8"/>
  <c r="D84" i="8" s="1"/>
  <c r="C85" i="8"/>
  <c r="C86" i="8"/>
  <c r="C87" i="8"/>
  <c r="C88" i="8"/>
  <c r="D88" i="8" s="1"/>
  <c r="C89" i="8"/>
  <c r="C90" i="8"/>
  <c r="D90" i="8" s="1"/>
  <c r="C91" i="8"/>
  <c r="C92" i="8"/>
  <c r="D92" i="8" s="1"/>
  <c r="C93" i="8"/>
  <c r="C94" i="8"/>
  <c r="C95" i="8"/>
  <c r="C96" i="8"/>
  <c r="D96" i="8" s="1"/>
  <c r="C97" i="8"/>
  <c r="C98" i="8"/>
  <c r="D98" i="8" s="1"/>
  <c r="C99" i="8"/>
  <c r="C100" i="8"/>
  <c r="D100" i="8" s="1"/>
  <c r="C101" i="8"/>
  <c r="C102" i="8"/>
  <c r="C103" i="8"/>
  <c r="C104" i="8"/>
  <c r="D104" i="8" s="1"/>
  <c r="C105" i="8"/>
  <c r="C106" i="8"/>
  <c r="D106" i="8" s="1"/>
  <c r="C107" i="8"/>
  <c r="C108" i="8"/>
  <c r="D108" i="8" s="1"/>
  <c r="C109" i="8"/>
  <c r="C110" i="8"/>
  <c r="C111" i="8"/>
  <c r="C112" i="8"/>
  <c r="D112" i="8" s="1"/>
  <c r="C113" i="8"/>
  <c r="C114" i="8"/>
  <c r="D114" i="8" s="1"/>
  <c r="C115" i="8"/>
  <c r="C116" i="8"/>
  <c r="D116" i="8" s="1"/>
  <c r="C117" i="8"/>
  <c r="C118" i="8"/>
  <c r="C119" i="8"/>
  <c r="C120" i="8"/>
  <c r="D120" i="8" s="1"/>
  <c r="C121" i="8"/>
  <c r="C122" i="8"/>
  <c r="D122" i="8" s="1"/>
  <c r="C123" i="8"/>
  <c r="C124" i="8"/>
  <c r="D124" i="8" s="1"/>
  <c r="C125" i="8"/>
  <c r="C126" i="8"/>
  <c r="C127" i="8"/>
  <c r="C128" i="8"/>
  <c r="D128" i="8" s="1"/>
  <c r="C129" i="8"/>
  <c r="C130" i="8"/>
  <c r="D130" i="8" s="1"/>
  <c r="C2" i="8"/>
  <c r="D3" i="8"/>
  <c r="D4" i="8"/>
  <c r="D5" i="8"/>
  <c r="D6" i="8"/>
  <c r="D7" i="8"/>
  <c r="D8" i="8"/>
  <c r="D9" i="8"/>
  <c r="D11" i="8"/>
  <c r="D12" i="8"/>
  <c r="D13" i="8"/>
  <c r="D14" i="8"/>
  <c r="D15" i="8"/>
  <c r="D16" i="8"/>
  <c r="D17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5" i="8"/>
  <c r="D36" i="8"/>
  <c r="D37" i="8"/>
  <c r="D38" i="8"/>
  <c r="D39" i="8"/>
  <c r="D40" i="8"/>
  <c r="D41" i="8"/>
  <c r="D43" i="8"/>
  <c r="D44" i="8"/>
  <c r="D45" i="8"/>
  <c r="D46" i="8"/>
  <c r="D47" i="8"/>
  <c r="D48" i="8"/>
  <c r="D49" i="8"/>
  <c r="D51" i="8"/>
  <c r="D53" i="8"/>
  <c r="D54" i="8"/>
  <c r="D55" i="8"/>
  <c r="D57" i="8"/>
  <c r="D59" i="8"/>
  <c r="D61" i="8"/>
  <c r="D62" i="8"/>
  <c r="D63" i="8"/>
  <c r="D65" i="8"/>
  <c r="D67" i="8"/>
  <c r="D69" i="8"/>
  <c r="D70" i="8"/>
  <c r="D71" i="8"/>
  <c r="D73" i="8"/>
  <c r="D75" i="8"/>
  <c r="D77" i="8"/>
  <c r="D78" i="8"/>
  <c r="D79" i="8"/>
  <c r="D81" i="8"/>
  <c r="D83" i="8"/>
  <c r="D85" i="8"/>
  <c r="D86" i="8"/>
  <c r="D87" i="8"/>
  <c r="D89" i="8"/>
  <c r="D91" i="8"/>
  <c r="D93" i="8"/>
  <c r="D94" i="8"/>
  <c r="D95" i="8"/>
  <c r="D97" i="8"/>
  <c r="D99" i="8"/>
  <c r="D101" i="8"/>
  <c r="D102" i="8"/>
  <c r="D103" i="8"/>
  <c r="D105" i="8"/>
  <c r="D107" i="8"/>
  <c r="D109" i="8"/>
  <c r="D110" i="8"/>
  <c r="D111" i="8"/>
  <c r="D113" i="8"/>
  <c r="D115" i="8"/>
  <c r="D117" i="8"/>
  <c r="D118" i="8"/>
  <c r="D119" i="8"/>
  <c r="D121" i="8"/>
  <c r="D123" i="8"/>
  <c r="D125" i="8"/>
  <c r="D126" i="8"/>
  <c r="D127" i="8"/>
  <c r="D129" i="8"/>
  <c r="N10" i="8"/>
  <c r="H11" i="8"/>
  <c r="H10" i="8"/>
  <c r="L47" i="5"/>
  <c r="D16" i="5"/>
  <c r="D17" i="5"/>
  <c r="D14" i="5"/>
  <c r="L24" i="5"/>
  <c r="L19" i="5"/>
  <c r="J19" i="5"/>
  <c r="L18" i="5"/>
  <c r="J18" i="5"/>
  <c r="L17" i="5"/>
  <c r="J17" i="5"/>
  <c r="L16" i="5"/>
  <c r="J16" i="5"/>
  <c r="M16" i="5" s="1"/>
  <c r="L15" i="5"/>
  <c r="J15" i="5"/>
  <c r="L14" i="5"/>
  <c r="J14" i="5"/>
  <c r="L13" i="5"/>
  <c r="J13" i="5"/>
  <c r="L12" i="5"/>
  <c r="J12" i="5"/>
  <c r="L26" i="5" s="1"/>
  <c r="F13" i="4"/>
  <c r="C7" i="4"/>
  <c r="C8" i="4"/>
  <c r="C15" i="4"/>
  <c r="C16" i="4"/>
  <c r="C23" i="4"/>
  <c r="C24" i="4"/>
  <c r="C31" i="4"/>
  <c r="C32" i="4"/>
  <c r="C39" i="4"/>
  <c r="C40" i="4"/>
  <c r="C47" i="4"/>
  <c r="C48" i="4"/>
  <c r="C55" i="4"/>
  <c r="C56" i="4"/>
  <c r="C63" i="4"/>
  <c r="C64" i="4"/>
  <c r="C71" i="4"/>
  <c r="C72" i="4"/>
  <c r="C79" i="4"/>
  <c r="C80" i="4"/>
  <c r="C87" i="4"/>
  <c r="C88" i="4"/>
  <c r="C95" i="4"/>
  <c r="C96" i="4"/>
  <c r="C103" i="4"/>
  <c r="C104" i="4"/>
  <c r="C111" i="4"/>
  <c r="C112" i="4"/>
  <c r="C119" i="4"/>
  <c r="C120" i="4"/>
  <c r="C123" i="4"/>
  <c r="C124" i="4"/>
  <c r="C125" i="4"/>
  <c r="C126" i="4"/>
  <c r="C127" i="4"/>
  <c r="C128" i="4"/>
  <c r="C129" i="4"/>
  <c r="C13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C118" i="4" l="1"/>
  <c r="C110" i="4"/>
  <c r="C102" i="4"/>
  <c r="C94" i="4"/>
  <c r="C86" i="4"/>
  <c r="C78" i="4"/>
  <c r="C70" i="4"/>
  <c r="C62" i="4"/>
  <c r="C54" i="4"/>
  <c r="C46" i="4"/>
  <c r="C38" i="4"/>
  <c r="C30" i="4"/>
  <c r="C22" i="4"/>
  <c r="C14" i="4"/>
  <c r="C6" i="4"/>
  <c r="C2" i="4"/>
  <c r="M9" i="4" s="1"/>
  <c r="C117" i="4"/>
  <c r="C109" i="4"/>
  <c r="C101" i="4"/>
  <c r="C93" i="4"/>
  <c r="C85" i="4"/>
  <c r="C77" i="4"/>
  <c r="C69" i="4"/>
  <c r="C61" i="4"/>
  <c r="C53" i="4"/>
  <c r="C45" i="4"/>
  <c r="C37" i="4"/>
  <c r="C29" i="4"/>
  <c r="C21" i="4"/>
  <c r="C13" i="4"/>
  <c r="C5" i="4"/>
  <c r="C116" i="4"/>
  <c r="C108" i="4"/>
  <c r="C100" i="4"/>
  <c r="C92" i="4"/>
  <c r="C84" i="4"/>
  <c r="C76" i="4"/>
  <c r="C68" i="4"/>
  <c r="C60" i="4"/>
  <c r="C52" i="4"/>
  <c r="C44" i="4"/>
  <c r="C36" i="4"/>
  <c r="C28" i="4"/>
  <c r="C20" i="4"/>
  <c r="C12" i="4"/>
  <c r="C4" i="4"/>
  <c r="C115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C3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18" i="4"/>
  <c r="C10" i="4"/>
  <c r="C121" i="4"/>
  <c r="C113" i="4"/>
  <c r="C105" i="4"/>
  <c r="C97" i="4"/>
  <c r="C89" i="4"/>
  <c r="C81" i="4"/>
  <c r="C73" i="4"/>
  <c r="C65" i="4"/>
  <c r="C57" i="4"/>
  <c r="C49" i="4"/>
  <c r="C41" i="4"/>
  <c r="C33" i="4"/>
  <c r="C25" i="4"/>
  <c r="C17" i="4"/>
  <c r="G35" i="8"/>
  <c r="D2" i="8"/>
  <c r="G37" i="8" s="1"/>
  <c r="B67" i="8"/>
  <c r="B83" i="8"/>
  <c r="B8" i="8"/>
  <c r="B23" i="8"/>
  <c r="B39" i="8"/>
  <c r="B55" i="8"/>
  <c r="B71" i="8"/>
  <c r="B87" i="8"/>
  <c r="B103" i="8"/>
  <c r="B119" i="8"/>
  <c r="B7" i="8"/>
  <c r="B115" i="8"/>
  <c r="B3" i="8"/>
  <c r="B10" i="8"/>
  <c r="B27" i="8"/>
  <c r="B43" i="8"/>
  <c r="B59" i="8"/>
  <c r="B75" i="8"/>
  <c r="B91" i="8"/>
  <c r="B107" i="8"/>
  <c r="B123" i="8"/>
  <c r="B13" i="8"/>
  <c r="B51" i="8"/>
  <c r="B31" i="8"/>
  <c r="B47" i="8"/>
  <c r="B63" i="8"/>
  <c r="B79" i="8"/>
  <c r="B95" i="8"/>
  <c r="B111" i="8"/>
  <c r="B127" i="8"/>
  <c r="B19" i="8"/>
  <c r="B99" i="8"/>
  <c r="B16" i="8"/>
  <c r="B4" i="8"/>
  <c r="B20" i="8"/>
  <c r="B24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4" i="8"/>
  <c r="B5" i="8"/>
  <c r="B11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9" i="8"/>
  <c r="B2" i="8"/>
  <c r="B6" i="8"/>
  <c r="B12" i="8"/>
  <c r="B15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102" i="8"/>
  <c r="B106" i="8"/>
  <c r="B110" i="8"/>
  <c r="B114" i="8"/>
  <c r="B118" i="8"/>
  <c r="B122" i="8"/>
  <c r="B126" i="8"/>
  <c r="B130" i="8"/>
  <c r="M13" i="5"/>
  <c r="M17" i="5"/>
  <c r="M15" i="5"/>
  <c r="M19" i="5"/>
  <c r="L25" i="5"/>
  <c r="L27" i="5" s="1"/>
  <c r="M12" i="5"/>
  <c r="M14" i="5"/>
  <c r="M18" i="5"/>
  <c r="K13" i="5"/>
  <c r="K14" i="5" s="1"/>
  <c r="K15" i="5" s="1"/>
  <c r="K16" i="5" s="1"/>
  <c r="K17" i="5" s="1"/>
  <c r="K18" i="5" s="1"/>
  <c r="K19" i="5" s="1"/>
  <c r="B2" i="4"/>
  <c r="M7" i="4" s="1"/>
  <c r="M24" i="5"/>
  <c r="M20" i="5" l="1"/>
  <c r="L23" i="5" s="1"/>
  <c r="N19" i="5" l="1"/>
  <c r="N12" i="5"/>
  <c r="P12" i="5" s="1"/>
  <c r="Q12" i="5" s="1"/>
  <c r="N17" i="5"/>
  <c r="P17" i="5" s="1"/>
  <c r="Q17" i="5" s="1"/>
  <c r="N14" i="5"/>
  <c r="P14" i="5" s="1"/>
  <c r="Q14" i="5" s="1"/>
  <c r="N18" i="5"/>
  <c r="P18" i="5" s="1"/>
  <c r="Q18" i="5" s="1"/>
  <c r="N15" i="5"/>
  <c r="O15" i="5" s="1"/>
  <c r="N16" i="5"/>
  <c r="P16" i="5" s="1"/>
  <c r="Q16" i="5" s="1"/>
  <c r="N13" i="5"/>
  <c r="P13" i="5" s="1"/>
  <c r="Q13" i="5" s="1"/>
  <c r="O14" i="5"/>
  <c r="P15" i="5" l="1"/>
  <c r="Q15" i="5" s="1"/>
  <c r="O17" i="5"/>
  <c r="O12" i="5"/>
  <c r="O18" i="5"/>
  <c r="P19" i="5"/>
  <c r="Q19" i="5" s="1"/>
  <c r="Q20" i="5" s="1"/>
  <c r="L49" i="5" s="1"/>
  <c r="L50" i="5" s="1"/>
  <c r="O19" i="5"/>
  <c r="O16" i="5"/>
  <c r="O13" i="5"/>
  <c r="O20" i="5" l="1"/>
  <c r="L4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7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E1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F17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G17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I17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K17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O17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N27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85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E85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F85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I85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J85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K85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M85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N85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O85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Q85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6" authorId="0" shapeId="0" xr:uid="{91BDCA94-0126-4D7F-B291-1C0C389B12B2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A79" authorId="0" shapeId="0" xr:uid="{4CF51138-9B5C-4251-8601-7E56002E6315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6" authorId="0" shapeId="0" xr:uid="{7464EB79-DEB3-4A02-A8B1-C87AB0863965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A79" authorId="0" shapeId="0" xr:uid="{B3785414-7A28-47E5-BE80-ED8091D8DA2D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6" authorId="0" shapeId="0" xr:uid="{A497E560-F1AB-4518-87D3-C0D39FFA7916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A79" authorId="0" shapeId="0" xr:uid="{84002A6A-34DF-4B09-88B6-B403336FDBF5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6" authorId="0" shapeId="0" xr:uid="{6F38CCA4-5993-455C-B8AC-C694E33D930E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A79" authorId="0" shapeId="0" xr:uid="{5B120506-A7F6-4B62-B613-9DC3F91740AF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6" authorId="0" shapeId="0" xr:uid="{533FB959-C8CC-44A8-B0FE-3369C9CE5256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A79" authorId="0" shapeId="0" xr:uid="{E264D0D0-F299-433E-9936-518F9D583804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6" authorId="0" shapeId="0" xr:uid="{89DEAEA2-C411-439E-8D8B-38479209EC57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A79" authorId="0" shapeId="0" xr:uid="{15D3E297-B469-4C12-AFA5-DE605961D7DF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<sst xmlns="http://schemas.openxmlformats.org/spreadsheetml/2006/main" count="1219" uniqueCount="447">
  <si>
    <t>Marca temporal</t>
  </si>
  <si>
    <t>Dirección de correo electrónico</t>
  </si>
  <si>
    <t>Fecha en la que llena la encuesta</t>
  </si>
  <si>
    <t>Indique su edad (Ej:20)*</t>
  </si>
  <si>
    <t>Indique su estatura en metros y centímetros (Ej:1.65)*</t>
  </si>
  <si>
    <t>Especifique ¿Cuál es su peso? (Kilos) (Ej: 60)*</t>
  </si>
  <si>
    <t>Indique ¿cuál es su género?</t>
  </si>
  <si>
    <t>Indique a ¿qué carrera pertenece?</t>
  </si>
  <si>
    <t>Indique cuántos vasos de agua consumió aproximadamente en las últimas dos semanas? (Ej: 100 vasos)</t>
  </si>
  <si>
    <t>1. ¿Usas frecuentemente aplicaciones de aprendizaje para aprender idiomas?</t>
  </si>
  <si>
    <t>2. En los últimos seis meses, ¿cuántas veces aproximadamente ha usado aplicaciones para aprender idiomas? (valor entero, Ej: 20)</t>
  </si>
  <si>
    <t>3. En los últimos seis meses, ¿cuánto dinero aproximadamente ha gastado en aplicaciones para aprender idiomas? (valor decimal Ej: 40.3)</t>
  </si>
  <si>
    <t>4. Indique cuál es la aplicación que prefiere usar para aprender idiomas (Elija uno solo).</t>
  </si>
  <si>
    <t>5. ¿En qué porcentaje considera usted que los estudiantes de la Universidad de las Fuerzas Armadas - ESPE tienen su igual preferencia por la aplicación para aprender idiomas? (valor decimal, Ej: 81.2)</t>
  </si>
  <si>
    <t>6. Califique del 1 al 100 su conocimiento sobre la aplicación de su preferencia para aprender idiomas (valor entero, Ej: 80)</t>
  </si>
  <si>
    <t>7. ¿En qué porcentaje considera usted que en la Universidad de las Fuerzas Armadas - ESPE se prefiere el uso de aplicaciones para aprender idiomas? (valor decimal, Ej: 67.5)</t>
  </si>
  <si>
    <t>8.-Califique de 1 a 100 la publicidad que encuentra en los medios de comunicación sobre el uso de aplicaciones para aprender idiomas (valor entero Ej: 80)</t>
  </si>
  <si>
    <t>cstonato2@espe.edu.ec</t>
  </si>
  <si>
    <t>1.65</t>
  </si>
  <si>
    <t>Hombre</t>
  </si>
  <si>
    <t>Ing. en Tecnologías de la Información</t>
  </si>
  <si>
    <t>Si</t>
  </si>
  <si>
    <t>Duolingo</t>
  </si>
  <si>
    <t>gazavala1@espe.edu.ec</t>
  </si>
  <si>
    <t>80.5</t>
  </si>
  <si>
    <t>75.6</t>
  </si>
  <si>
    <t>gfgonzalez4@espe.edu.ec</t>
  </si>
  <si>
    <t>1.67</t>
  </si>
  <si>
    <t>ampozo8@espe.edu.ec</t>
  </si>
  <si>
    <t>1.66</t>
  </si>
  <si>
    <t>Memrise</t>
  </si>
  <si>
    <t>amnacato@espe.edu.ec</t>
  </si>
  <si>
    <t>1.54</t>
  </si>
  <si>
    <t>Mujer</t>
  </si>
  <si>
    <t>aamorales21@espe.edu.ec</t>
  </si>
  <si>
    <t>1.73</t>
  </si>
  <si>
    <t>70.3</t>
  </si>
  <si>
    <t>79.3</t>
  </si>
  <si>
    <t>nbcondor@espe.edu.ec</t>
  </si>
  <si>
    <t>1.51</t>
  </si>
  <si>
    <t>matorres30@espe.edu.ec</t>
  </si>
  <si>
    <t>1.60</t>
  </si>
  <si>
    <t>mssalcedo2@espe.edu.ec</t>
  </si>
  <si>
    <t>1.58</t>
  </si>
  <si>
    <t>Ing. en Software</t>
  </si>
  <si>
    <t>iasangucho@espe.edu.ec</t>
  </si>
  <si>
    <t>1.46</t>
  </si>
  <si>
    <t>51.3</t>
  </si>
  <si>
    <t>78.9</t>
  </si>
  <si>
    <t>ciloor2@espe.edu.ec</t>
  </si>
  <si>
    <t>1.74</t>
  </si>
  <si>
    <t>90.5</t>
  </si>
  <si>
    <t>70.5</t>
  </si>
  <si>
    <t>gabaez1@espe.edu.ec</t>
  </si>
  <si>
    <t>1.75</t>
  </si>
  <si>
    <t>No</t>
  </si>
  <si>
    <t>Ninguno</t>
  </si>
  <si>
    <t>smnogales@espe.edu.ec</t>
  </si>
  <si>
    <t>2.0</t>
  </si>
  <si>
    <t>kevinmaurisioandinoherrera@gmail.com</t>
  </si>
  <si>
    <t>1.70</t>
  </si>
  <si>
    <t>leaveros@espe.edu.ec</t>
  </si>
  <si>
    <t>1.55</t>
  </si>
  <si>
    <t>57.8</t>
  </si>
  <si>
    <t>HelloTalk</t>
  </si>
  <si>
    <t>britanytc11@gmail.com</t>
  </si>
  <si>
    <t>35.7</t>
  </si>
  <si>
    <t>85.4</t>
  </si>
  <si>
    <t>65.3</t>
  </si>
  <si>
    <t>estelithacoronel1983@gmail.com</t>
  </si>
  <si>
    <t>1.59</t>
  </si>
  <si>
    <t>coronadaniela2008@gmail.com</t>
  </si>
  <si>
    <t>1.50</t>
  </si>
  <si>
    <t>5.50</t>
  </si>
  <si>
    <t>davidvelezmor21@gmail.com</t>
  </si>
  <si>
    <t>Ing. en Mecatrónica</t>
  </si>
  <si>
    <t>30.2</t>
  </si>
  <si>
    <t>70.2</t>
  </si>
  <si>
    <t>50.3</t>
  </si>
  <si>
    <t>karlaalizon3@gmail.com</t>
  </si>
  <si>
    <t>50.4</t>
  </si>
  <si>
    <t>bryanesteven12.sanjose@gmail.com</t>
  </si>
  <si>
    <t xml:space="preserve">1.72 </t>
  </si>
  <si>
    <t>80.7</t>
  </si>
  <si>
    <t>40.5</t>
  </si>
  <si>
    <t>martin2006107@gmail.com</t>
  </si>
  <si>
    <t>valeria.coronel1809@gmail.com</t>
  </si>
  <si>
    <t>isaac.aimra.21@gmail.com</t>
  </si>
  <si>
    <t>1.63</t>
  </si>
  <si>
    <t>80.2</t>
  </si>
  <si>
    <t>65.5</t>
  </si>
  <si>
    <t>cristycoronel06@gmail.com</t>
  </si>
  <si>
    <t xml:space="preserve">1.54 </t>
  </si>
  <si>
    <t>20.5</t>
  </si>
  <si>
    <t>50.6</t>
  </si>
  <si>
    <t>angiemishellfb@gmail.com</t>
  </si>
  <si>
    <t>1.53</t>
  </si>
  <si>
    <t>50.1</t>
  </si>
  <si>
    <t>brithanyallauca12@gmail.com</t>
  </si>
  <si>
    <t>81.3</t>
  </si>
  <si>
    <t>69.3</t>
  </si>
  <si>
    <t>fgcarrion1@espe.edu.ec</t>
  </si>
  <si>
    <t>70.8</t>
  </si>
  <si>
    <t>80.8</t>
  </si>
  <si>
    <t>ajviteri2@espe.edu.ec</t>
  </si>
  <si>
    <t>1.64</t>
  </si>
  <si>
    <t>50.0</t>
  </si>
  <si>
    <t>maricadena888@gmail.com</t>
  </si>
  <si>
    <t>56.7</t>
  </si>
  <si>
    <t>estefaniaarana93@gmail.com</t>
  </si>
  <si>
    <t>2.5</t>
  </si>
  <si>
    <t>80.4</t>
  </si>
  <si>
    <t>62.3</t>
  </si>
  <si>
    <t>coroviviana5@gmail.com</t>
  </si>
  <si>
    <t>1.52</t>
  </si>
  <si>
    <t>moralesanthony2468@gmail.com</t>
  </si>
  <si>
    <t>10.5</t>
  </si>
  <si>
    <t>74.3</t>
  </si>
  <si>
    <t>moralesanthony248@gmail.com</t>
  </si>
  <si>
    <t>3.99</t>
  </si>
  <si>
    <t>76.3</t>
  </si>
  <si>
    <t>67.9</t>
  </si>
  <si>
    <t>aldiaz5572@gmail.com</t>
  </si>
  <si>
    <t>90.0</t>
  </si>
  <si>
    <t>chriss.viracucha@gmail.com</t>
  </si>
  <si>
    <t>caldazjs@gmail.com</t>
  </si>
  <si>
    <t>dapupiales1@espe.edu.ec</t>
  </si>
  <si>
    <t>1.80</t>
  </si>
  <si>
    <t>jonathansinchesp@gmail.com</t>
  </si>
  <si>
    <t>1.56</t>
  </si>
  <si>
    <t>branrm02@gmail.com</t>
  </si>
  <si>
    <t>erigudis66@gmail.com</t>
  </si>
  <si>
    <t>1.61</t>
  </si>
  <si>
    <t>50.5</t>
  </si>
  <si>
    <t>jxquisirumbay@espe.edu.ec</t>
  </si>
  <si>
    <t>67.5</t>
  </si>
  <si>
    <t>cristianti2003@gmail.com</t>
  </si>
  <si>
    <t>maferh2601@gmail.com</t>
  </si>
  <si>
    <t>msmj1077@gmail.com</t>
  </si>
  <si>
    <t>paramirez5@espe.edu.ec</t>
  </si>
  <si>
    <t>1.68</t>
  </si>
  <si>
    <t>72.9</t>
  </si>
  <si>
    <t>79.9</t>
  </si>
  <si>
    <t>78.8</t>
  </si>
  <si>
    <t>karinavilela026@gmail.com</t>
  </si>
  <si>
    <t>0</t>
  </si>
  <si>
    <t>poletzu2@gmail.com</t>
  </si>
  <si>
    <t>95.5</t>
  </si>
  <si>
    <t>repinos1@espe.edu.ec</t>
  </si>
  <si>
    <t>58.2</t>
  </si>
  <si>
    <t>kacondemaita@espe.edu.ec</t>
  </si>
  <si>
    <t>1.72</t>
  </si>
  <si>
    <t>mfvizuete1@espe.edu.ec</t>
  </si>
  <si>
    <t>1.57</t>
  </si>
  <si>
    <t>dmmorales11@espe.edu.ec</t>
  </si>
  <si>
    <t>Busuu</t>
  </si>
  <si>
    <t>shucadjhoseph@gmail.com</t>
  </si>
  <si>
    <t>yxnaula@espe.edu.ec</t>
  </si>
  <si>
    <t>mezaramirez203@gmail.com</t>
  </si>
  <si>
    <t>davidjaramillo473@gmail.com</t>
  </si>
  <si>
    <t>64.2</t>
  </si>
  <si>
    <t>pamelaguapulema@gmail.com</t>
  </si>
  <si>
    <t>40.7</t>
  </si>
  <si>
    <t>izadany7@gmail.com</t>
  </si>
  <si>
    <t>40.1</t>
  </si>
  <si>
    <t>jordanburga15@gmail.com</t>
  </si>
  <si>
    <t>60.6</t>
  </si>
  <si>
    <t>byroncasillas777@gmail.com</t>
  </si>
  <si>
    <t>1.78</t>
  </si>
  <si>
    <t>54.5</t>
  </si>
  <si>
    <t>jarenmaldonado27@gmail.com</t>
  </si>
  <si>
    <t>70.0</t>
  </si>
  <si>
    <t>diego2002alex@outlook.com</t>
  </si>
  <si>
    <t>cacarrasco3@espe.edu.ec</t>
  </si>
  <si>
    <t>17.3</t>
  </si>
  <si>
    <t>csparedes2@espe.edu.ec</t>
  </si>
  <si>
    <t>Babbel</t>
  </si>
  <si>
    <t>lacarrillo6@espe.edu.ec</t>
  </si>
  <si>
    <t>carlosetonatot@gmail.com</t>
  </si>
  <si>
    <t>mishellmoralesdelgado@gmail.com</t>
  </si>
  <si>
    <t>79.8</t>
  </si>
  <si>
    <t>69.05</t>
  </si>
  <si>
    <t>erikacoronel2008@gmail.com</t>
  </si>
  <si>
    <t>83.2</t>
  </si>
  <si>
    <t>69.4</t>
  </si>
  <si>
    <t>isaacjorgesegundo2@gmail.com</t>
  </si>
  <si>
    <t>11.09</t>
  </si>
  <si>
    <t>89.1</t>
  </si>
  <si>
    <t>fatimasofia224@gmail.com</t>
  </si>
  <si>
    <t>jfjaramillo4@espe.edu.ec</t>
  </si>
  <si>
    <t>marcelamanosalvas773@gmail.com</t>
  </si>
  <si>
    <t>javalverde4@espe.edu.ec</t>
  </si>
  <si>
    <t>mateogjosuasim@gmail.com</t>
  </si>
  <si>
    <t>hfespin@espe.edu.ec</t>
  </si>
  <si>
    <t>1.76</t>
  </si>
  <si>
    <t>juanpablo.cadena05@gmail.com</t>
  </si>
  <si>
    <t>1.62</t>
  </si>
  <si>
    <t>64.3</t>
  </si>
  <si>
    <t>75.5</t>
  </si>
  <si>
    <t>alissonscarleth0708@gmail.com</t>
  </si>
  <si>
    <t>45.6</t>
  </si>
  <si>
    <t>60.5</t>
  </si>
  <si>
    <t>jamanobanda3@espe.edu.ec</t>
  </si>
  <si>
    <t>41.2</t>
  </si>
  <si>
    <t>59.4</t>
  </si>
  <si>
    <t>carlos80237@gmail.com</t>
  </si>
  <si>
    <t>solangevillegas16@gmail.com</t>
  </si>
  <si>
    <t>sebastonato2015@gmail.com</t>
  </si>
  <si>
    <t>jacknicolrodriguezv@gmail.com</t>
  </si>
  <si>
    <t>3.10</t>
  </si>
  <si>
    <t>jorge105coro@gmail.com</t>
  </si>
  <si>
    <t>25.5</t>
  </si>
  <si>
    <t>30.5</t>
  </si>
  <si>
    <t>carlos.carrasco.1822@gmail.com</t>
  </si>
  <si>
    <t>luzgarda.ordonez@gmail.com</t>
  </si>
  <si>
    <t>50.7</t>
  </si>
  <si>
    <t>misegovia@espe.edu.ec</t>
  </si>
  <si>
    <t>1.77</t>
  </si>
  <si>
    <t>elkinmape06@gmail.com</t>
  </si>
  <si>
    <t>1.7</t>
  </si>
  <si>
    <t>alexborch117223@gmail.com</t>
  </si>
  <si>
    <t>crisole1988@gmail.com</t>
  </si>
  <si>
    <t>armgedon0250@gmail.com</t>
  </si>
  <si>
    <t>60.4</t>
  </si>
  <si>
    <t>persas110@gmail.com</t>
  </si>
  <si>
    <t>1.82</t>
  </si>
  <si>
    <t>myriamalexandramolina@gmail.com</t>
  </si>
  <si>
    <t>1.45</t>
  </si>
  <si>
    <t>40.50</t>
  </si>
  <si>
    <t>60.58</t>
  </si>
  <si>
    <t>edwinbuenano88@gmail.com</t>
  </si>
  <si>
    <t>andreabarby23@gmail.com</t>
  </si>
  <si>
    <t>63.5</t>
  </si>
  <si>
    <t>90.1</t>
  </si>
  <si>
    <t>Muestra</t>
  </si>
  <si>
    <t>k</t>
  </si>
  <si>
    <t>Ai</t>
  </si>
  <si>
    <t>Li</t>
  </si>
  <si>
    <t>Ls</t>
  </si>
  <si>
    <t>FAS</t>
  </si>
  <si>
    <t>FAA</t>
  </si>
  <si>
    <t>M/C</t>
  </si>
  <si>
    <t>Media</t>
  </si>
  <si>
    <t>Mediana</t>
  </si>
  <si>
    <t>Moda</t>
  </si>
  <si>
    <t>fx</t>
  </si>
  <si>
    <t>x</t>
  </si>
  <si>
    <t>Me</t>
  </si>
  <si>
    <t>d1</t>
  </si>
  <si>
    <t>d2</t>
  </si>
  <si>
    <t>Mo</t>
  </si>
  <si>
    <t>­­</t>
  </si>
  <si>
    <t>A</t>
  </si>
  <si>
    <t>DAM</t>
  </si>
  <si>
    <t>s2</t>
  </si>
  <si>
    <t>s</t>
  </si>
  <si>
    <t>x-x</t>
  </si>
  <si>
    <t>(X-X)2</t>
  </si>
  <si>
    <t>SUMA DE X-X</t>
  </si>
  <si>
    <t>SUMA DE (X-X)2</t>
  </si>
  <si>
    <t>|x-x|</t>
  </si>
  <si>
    <t>f|x-x|</t>
  </si>
  <si>
    <t>F(X-X)2</t>
  </si>
  <si>
    <t>34.8</t>
  </si>
  <si>
    <t>50.8</t>
  </si>
  <si>
    <t>40.8</t>
  </si>
  <si>
    <t>kerlycorona@gmail.com</t>
  </si>
  <si>
    <t>56.8</t>
  </si>
  <si>
    <t>76.4</t>
  </si>
  <si>
    <t>34.7</t>
  </si>
  <si>
    <t>jaimr.per145@gmail.com</t>
  </si>
  <si>
    <t>1.47</t>
  </si>
  <si>
    <t>abigail17andrea@gmail.com</t>
  </si>
  <si>
    <t>moralesjerson93@gmail.com</t>
  </si>
  <si>
    <t>erikamoly.2002@gmail.com</t>
  </si>
  <si>
    <t>mjpmeipg@gmail.com</t>
  </si>
  <si>
    <t>54k</t>
  </si>
  <si>
    <t>miguelbeckerguerrero@gmail.com</t>
  </si>
  <si>
    <t>67k</t>
  </si>
  <si>
    <t>dialexgo2002alex@outlook.com</t>
  </si>
  <si>
    <t>72k</t>
  </si>
  <si>
    <t>diego_2002morales@outlook.com</t>
  </si>
  <si>
    <t>80.1</t>
  </si>
  <si>
    <t>josselynvalencia627@gmail.com</t>
  </si>
  <si>
    <t xml:space="preserve">No lo sé </t>
  </si>
  <si>
    <t xml:space="preserve">Si, no recuerdo </t>
  </si>
  <si>
    <t xml:space="preserve">No sé </t>
  </si>
  <si>
    <t>jossy122016a@gmail.com</t>
  </si>
  <si>
    <t>parragam092@gmail.com</t>
  </si>
  <si>
    <t xml:space="preserve">No se </t>
  </si>
  <si>
    <t>vivancogomezmatiasemiliano@gmail.com</t>
  </si>
  <si>
    <t>lcsanchez0531@gmail.com</t>
  </si>
  <si>
    <t>andres.novoa.c2@gmail.com</t>
  </si>
  <si>
    <t>andres.novoa.a2@gmail.com</t>
  </si>
  <si>
    <t>fcarrio9@gmail.com</t>
  </si>
  <si>
    <t>70.1</t>
  </si>
  <si>
    <t>92.5</t>
  </si>
  <si>
    <t>$150</t>
  </si>
  <si>
    <t xml:space="preserve">90kg </t>
  </si>
  <si>
    <t>1.85</t>
  </si>
  <si>
    <t>leobravo508@gmail.com</t>
  </si>
  <si>
    <t>83.5</t>
  </si>
  <si>
    <t>gohax1011@gmail.com</t>
  </si>
  <si>
    <t>a19589181@gmail.com</t>
  </si>
  <si>
    <t>43.7</t>
  </si>
  <si>
    <t>240 vasos</t>
  </si>
  <si>
    <t>58kilos</t>
  </si>
  <si>
    <t>rojasnaihara2812@gmail.com</t>
  </si>
  <si>
    <t>1.53metros</t>
  </si>
  <si>
    <t>evegag33@gmail.com</t>
  </si>
  <si>
    <t>81.5</t>
  </si>
  <si>
    <t>35.5</t>
  </si>
  <si>
    <t>1.79</t>
  </si>
  <si>
    <t>samugonza16.78@gmail.com</t>
  </si>
  <si>
    <t>Nada</t>
  </si>
  <si>
    <t>50 vasos</t>
  </si>
  <si>
    <t>joffre82.ji@gmail.com</t>
  </si>
  <si>
    <t>63.2</t>
  </si>
  <si>
    <t>78.5</t>
  </si>
  <si>
    <t>24.5</t>
  </si>
  <si>
    <t>80 vasos</t>
  </si>
  <si>
    <t>tatytc11@gmail.com</t>
  </si>
  <si>
    <t>1 vaso</t>
  </si>
  <si>
    <t>jjessy.arellano@gmail.com</t>
  </si>
  <si>
    <t>40.3</t>
  </si>
  <si>
    <t>lema.bluejosue.20@gmail.com</t>
  </si>
  <si>
    <t>70.9</t>
  </si>
  <si>
    <t>0.0</t>
  </si>
  <si>
    <t>ariel.est.vit.22@gmail.com</t>
  </si>
  <si>
    <t>$0</t>
  </si>
  <si>
    <t>dchicaiza295@gmail.com</t>
  </si>
  <si>
    <t xml:space="preserve">80 vasos </t>
  </si>
  <si>
    <t>1.71</t>
  </si>
  <si>
    <t>dantesjuniorpat@hotmail.com</t>
  </si>
  <si>
    <t>jorgito.cordova5.20@gmail.com</t>
  </si>
  <si>
    <t>64.7</t>
  </si>
  <si>
    <t>edwin.arellano.on@gmail.com</t>
  </si>
  <si>
    <t>mateotopa988@gmail.com</t>
  </si>
  <si>
    <t>89.9</t>
  </si>
  <si>
    <t>50.9</t>
  </si>
  <si>
    <t>felipepex779@gmail.com</t>
  </si>
  <si>
    <t>christianjuanjose@gmail.com</t>
  </si>
  <si>
    <t>gabitonato3@gmail.com</t>
  </si>
  <si>
    <t>56.6</t>
  </si>
  <si>
    <t>gtoapanta947@gmail.com</t>
  </si>
  <si>
    <t xml:space="preserve">No </t>
  </si>
  <si>
    <t>62 kg</t>
  </si>
  <si>
    <t>ali.cevallos29@gmail.com</t>
  </si>
  <si>
    <t>marinocarrion6@gmail.com</t>
  </si>
  <si>
    <t>56.3</t>
  </si>
  <si>
    <t>15.6</t>
  </si>
  <si>
    <t>nicol04052007@gmail.com</t>
  </si>
  <si>
    <t>20.1</t>
  </si>
  <si>
    <t>1:65</t>
  </si>
  <si>
    <t>mishubella0407@gmail.com</t>
  </si>
  <si>
    <t>78.1</t>
  </si>
  <si>
    <t>83.4</t>
  </si>
  <si>
    <t>00.0</t>
  </si>
  <si>
    <t>gabriel.condor.tipan@gmail.com</t>
  </si>
  <si>
    <t>anthonley248@gmail.com</t>
  </si>
  <si>
    <t>carrioncinthia303@gmail.com</t>
  </si>
  <si>
    <t xml:space="preserve">1 a 2 vasos </t>
  </si>
  <si>
    <t>1.48</t>
  </si>
  <si>
    <t>lacarrion.07@gmail.com</t>
  </si>
  <si>
    <t>1.69</t>
  </si>
  <si>
    <t>dgcrrn@gmail.com</t>
  </si>
  <si>
    <t>74.9</t>
  </si>
  <si>
    <t>moralitosanthony248@gmail.com</t>
  </si>
  <si>
    <t>71.1</t>
  </si>
  <si>
    <t>birmaniacastro@gmail.com</t>
  </si>
  <si>
    <t>paholiscarrion@gmail.com</t>
  </si>
  <si>
    <t>84.3</t>
  </si>
  <si>
    <t>moralesanthony2346@gmail.com</t>
  </si>
  <si>
    <t>71.5</t>
  </si>
  <si>
    <t>jessikdelmar@gmail.com</t>
  </si>
  <si>
    <t>75.50</t>
  </si>
  <si>
    <t>50.00</t>
  </si>
  <si>
    <t>38.50</t>
  </si>
  <si>
    <t>aylinajr2002@gmail.com</t>
  </si>
  <si>
    <t>carlosmerelo8765@gmail.com</t>
  </si>
  <si>
    <t>selenatrujillo0798@gmail.com</t>
  </si>
  <si>
    <t>80.0</t>
  </si>
  <si>
    <t>marjorie.elco@gmail.com</t>
  </si>
  <si>
    <t>85.5</t>
  </si>
  <si>
    <t>eliambato1@gmail.com</t>
  </si>
  <si>
    <t>Q1</t>
  </si>
  <si>
    <t>Q2</t>
  </si>
  <si>
    <t>Q3</t>
  </si>
  <si>
    <t>D1</t>
  </si>
  <si>
    <t>D4</t>
  </si>
  <si>
    <t>D7</t>
  </si>
  <si>
    <t>P10</t>
  </si>
  <si>
    <t>P90</t>
  </si>
  <si>
    <t>SUMA DE (X-X)4</t>
  </si>
  <si>
    <t>(X-X)4</t>
  </si>
  <si>
    <t>K</t>
  </si>
  <si>
    <t>CV</t>
  </si>
  <si>
    <t>CA</t>
  </si>
  <si>
    <t>En los datos, hay 57 personas que usan entre 20 y 95 veces la aplicación en los ultimos 6 meses</t>
  </si>
  <si>
    <t>En los datos, hay  64 personas que usan menos de 20 veces la aplicación en los ultimos 6 meses</t>
  </si>
  <si>
    <t>En los datos, hay 8 personas que usan al menos 100 veces la aplicación en los ultimos 6 meses</t>
  </si>
  <si>
    <t>P(A)=64/129</t>
  </si>
  <si>
    <t>P(B)=57/129</t>
  </si>
  <si>
    <t>P(C)=8/129</t>
  </si>
  <si>
    <t>"="</t>
  </si>
  <si>
    <t>P(AoB)=P(A)+P(B)</t>
  </si>
  <si>
    <t>%</t>
  </si>
  <si>
    <t>¿Cuál es la probabilidad de no escoger a una persona al azar que use entre 20 y 95 veces la aplicación?</t>
  </si>
  <si>
    <t>¿Cuál es la probabilidad de escoger una persona al azar que use al menos 95 veces la aplicación</t>
  </si>
  <si>
    <t>Resp. La probabilidad de escoger una persona al azar que use al menos 95 veces la aplicación es del 93,80%</t>
  </si>
  <si>
    <t>~P(B)=1-P(B)</t>
  </si>
  <si>
    <t>Resp. La probabilidad de no escoger una persona al azar que use entre 20 y 95 veces la aplicación es del 55,81%</t>
  </si>
  <si>
    <t>Con reposicion</t>
  </si>
  <si>
    <t>P(AyByC)=P(A)P(B)P©</t>
  </si>
  <si>
    <t>¿Cuál es la probabilidad de sacar a 4 personas al azar que la primera use &lt;20, la segunda y tercera 20&lt;x&lt;95, la tercera &gt;100 y la cuarta &lt;20?</t>
  </si>
  <si>
    <t>P(AyByC)=0,006=0,6%</t>
  </si>
  <si>
    <t>Resp. La probabilidad de conseguir las condiciones previas es del 0,6%</t>
  </si>
  <si>
    <t>Sin reposicion</t>
  </si>
  <si>
    <t>P(AyByC)=P(A)P(B|A)P(C|AyB)</t>
  </si>
  <si>
    <t>P(AyByC)=64/129*57/129*57/129*8/129</t>
  </si>
  <si>
    <t>P(AyByC)=64/129*57/128*57/127*8/126</t>
  </si>
  <si>
    <t>P(AyByC)=0,0062=0,62%</t>
  </si>
  <si>
    <t>Resp. La probabilidad de conseguir las condiciones previas es del 0,62%</t>
  </si>
  <si>
    <t>Muestra de la pregunta 2</t>
  </si>
  <si>
    <t>De 11 personas, se sabe que el 20% usa menos de 10 veces al aplicación</t>
  </si>
  <si>
    <t>Determine la probabilidad de:</t>
  </si>
  <si>
    <t>a) 2 personas exactamente usa mas de 10 veces la aplicación</t>
  </si>
  <si>
    <t>b)Menos de 3 personas usen menos de 10 veces la aplicación</t>
  </si>
  <si>
    <t>Se tiene una poblacion de 129 personas que se sabe que 46 usa menos de 12 veces</t>
  </si>
  <si>
    <t xml:space="preserve"> la aplicación y se toma una mustra de 11 personas</t>
  </si>
  <si>
    <t>Determine la probabilidad de que::</t>
  </si>
  <si>
    <t>a) Exactamente 3 usen mas de 11 veces la aplicación</t>
  </si>
  <si>
    <t>b) Exactamente 7 usen menos de 11 veces la aplicación</t>
  </si>
  <si>
    <t>El promedio de usos de la aplicacion es de 11 veces en 6 meses, determine la probabilidad de:</t>
  </si>
  <si>
    <t>•</t>
  </si>
  <si>
    <t>∞</t>
  </si>
  <si>
    <t xml:space="preserve">a) Use exactamente 5 veces en 6 meses </t>
  </si>
  <si>
    <t>b) Use exactamente 2 veces en 12 meses</t>
  </si>
  <si>
    <t>En 6 meses</t>
  </si>
  <si>
    <t>En 12 meses</t>
  </si>
  <si>
    <t>Una persona usa la aplicación de 2 a 95 veces en 6 meses, determine la probabilidad de:</t>
  </si>
  <si>
    <t>a) Usen menos de 40 veces en 6 meses</t>
  </si>
  <si>
    <t>b)Entre 60 y 85 veces en 6 meses</t>
  </si>
  <si>
    <t>Promedio</t>
  </si>
  <si>
    <t>desviacion</t>
  </si>
  <si>
    <t>a) Mas de 50 veces en 6 meses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</si>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</sst>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\ h:mm:ss"/>
    <numFmt numFmtId="165" formatCode="d\.m"/>
    <numFmt numFmtId="168" formatCode="0.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rgb="FFFA7D00"/>
      <name val="Arial"/>
      <family val="2"/>
      <scheme val="minor"/>
    </font>
    <font>
      <sz val="11"/>
      <color rgb="FF000000"/>
      <name val="Aptos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/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/>
      <right/>
      <top/>
      <bottom style="thin">
        <color rgb="FF442F65"/>
      </bottom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</borders>
  <cellStyleXfs count="4">
    <xf numFmtId="0" fontId="0" fillId="0" borderId="0"/>
    <xf numFmtId="0" fontId="3" fillId="2" borderId="10" applyNumberFormat="0" applyAlignment="0" applyProtection="0"/>
    <xf numFmtId="0" fontId="2" fillId="3" borderId="11" applyNumberFormat="0" applyFont="0" applyAlignment="0" applyProtection="0"/>
    <xf numFmtId="0" fontId="5" fillId="0" borderId="0"/>
  </cellStyleXfs>
  <cellXfs count="51">
    <xf numFmtId="0" fontId="0" fillId="0" borderId="0" xfId="0"/>
    <xf numFmtId="0" fontId="1" fillId="4" borderId="2" xfId="0" applyFont="1" applyFill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3"/>
    <xf numFmtId="0" fontId="6" fillId="0" borderId="12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14" fontId="6" fillId="0" borderId="13" xfId="3" applyNumberFormat="1" applyFont="1" applyBorder="1" applyAlignment="1">
      <alignment vertical="center"/>
    </xf>
    <xf numFmtId="164" fontId="6" fillId="0" borderId="14" xfId="3" applyNumberFormat="1" applyFont="1" applyBorder="1" applyAlignment="1">
      <alignment vertical="center"/>
    </xf>
    <xf numFmtId="0" fontId="6" fillId="0" borderId="6" xfId="3" applyFont="1" applyBorder="1" applyAlignment="1">
      <alignment vertical="center"/>
    </xf>
    <xf numFmtId="0" fontId="6" fillId="0" borderId="5" xfId="3" applyFont="1" applyBorder="1" applyAlignment="1">
      <alignment vertical="center"/>
    </xf>
    <xf numFmtId="14" fontId="6" fillId="0" borderId="5" xfId="3" applyNumberFormat="1" applyFont="1" applyBorder="1" applyAlignment="1">
      <alignment vertical="center"/>
    </xf>
    <xf numFmtId="164" fontId="6" fillId="0" borderId="4" xfId="3" applyNumberFormat="1" applyFont="1" applyBorder="1" applyAlignment="1">
      <alignment vertical="center"/>
    </xf>
    <xf numFmtId="0" fontId="6" fillId="0" borderId="9" xfId="3" applyFont="1" applyBorder="1" applyAlignment="1">
      <alignment vertical="center"/>
    </xf>
    <xf numFmtId="0" fontId="6" fillId="0" borderId="8" xfId="3" applyFont="1" applyBorder="1" applyAlignment="1">
      <alignment vertical="center"/>
    </xf>
    <xf numFmtId="14" fontId="6" fillId="0" borderId="8" xfId="3" applyNumberFormat="1" applyFont="1" applyBorder="1" applyAlignment="1">
      <alignment vertical="center"/>
    </xf>
    <xf numFmtId="164" fontId="6" fillId="0" borderId="7" xfId="3" applyNumberFormat="1" applyFont="1" applyBorder="1" applyAlignment="1">
      <alignment vertical="center"/>
    </xf>
    <xf numFmtId="3" fontId="6" fillId="0" borderId="8" xfId="3" applyNumberFormat="1" applyFont="1" applyBorder="1" applyAlignment="1">
      <alignment vertical="center"/>
    </xf>
    <xf numFmtId="0" fontId="6" fillId="0" borderId="8" xfId="3" quotePrefix="1" applyFont="1" applyBorder="1" applyAlignment="1">
      <alignment vertical="center"/>
    </xf>
    <xf numFmtId="0" fontId="6" fillId="0" borderId="5" xfId="3" quotePrefix="1" applyFont="1" applyBorder="1" applyAlignment="1">
      <alignment vertical="center"/>
    </xf>
    <xf numFmtId="0" fontId="6" fillId="0" borderId="5" xfId="3" applyFont="1" applyBorder="1" applyAlignment="1">
      <alignment horizontal="right" vertical="center"/>
    </xf>
    <xf numFmtId="0" fontId="6" fillId="0" borderId="8" xfId="3" applyFont="1" applyBorder="1" applyAlignment="1">
      <alignment horizontal="right" vertical="center"/>
    </xf>
    <xf numFmtId="0" fontId="6" fillId="0" borderId="8" xfId="3" quotePrefix="1" applyFont="1" applyBorder="1" applyAlignment="1">
      <alignment horizontal="right" vertical="center"/>
    </xf>
    <xf numFmtId="0" fontId="6" fillId="0" borderId="5" xfId="3" quotePrefix="1" applyFont="1" applyBorder="1" applyAlignment="1">
      <alignment horizontal="right" vertical="center"/>
    </xf>
    <xf numFmtId="0" fontId="6" fillId="0" borderId="6" xfId="3" applyFont="1" applyBorder="1" applyAlignment="1">
      <alignment horizontal="right" vertical="center"/>
    </xf>
    <xf numFmtId="0" fontId="6" fillId="0" borderId="9" xfId="3" applyFont="1" applyBorder="1" applyAlignment="1">
      <alignment horizontal="right" vertical="center"/>
    </xf>
    <xf numFmtId="165" fontId="6" fillId="0" borderId="8" xfId="3" applyNumberFormat="1" applyFont="1" applyBorder="1" applyAlignment="1">
      <alignment vertical="center"/>
    </xf>
    <xf numFmtId="0" fontId="7" fillId="0" borderId="3" xfId="3" applyFont="1" applyBorder="1" applyAlignment="1">
      <alignment horizontal="left" vertical="center"/>
    </xf>
    <xf numFmtId="0" fontId="7" fillId="0" borderId="2" xfId="3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6" fillId="5" borderId="5" xfId="3" applyNumberFormat="1" applyFont="1" applyFill="1" applyBorder="1" applyAlignment="1">
      <alignment vertical="center"/>
    </xf>
    <xf numFmtId="0" fontId="6" fillId="6" borderId="8" xfId="3" applyNumberFormat="1" applyFont="1" applyFill="1" applyBorder="1" applyAlignment="1">
      <alignment vertical="center"/>
    </xf>
    <xf numFmtId="0" fontId="7" fillId="4" borderId="15" xfId="3" applyNumberFormat="1" applyFont="1" applyFill="1" applyBorder="1" applyAlignment="1">
      <alignment horizontal="left" vertical="center"/>
    </xf>
    <xf numFmtId="0" fontId="6" fillId="6" borderId="16" xfId="3" applyNumberFormat="1" applyFont="1" applyFill="1" applyBorder="1" applyAlignment="1">
      <alignment vertical="center"/>
    </xf>
    <xf numFmtId="0" fontId="6" fillId="6" borderId="5" xfId="3" applyNumberFormat="1" applyFont="1" applyFill="1" applyBorder="1" applyAlignment="1">
      <alignment vertical="center"/>
    </xf>
    <xf numFmtId="0" fontId="6" fillId="5" borderId="8" xfId="3" applyNumberFormat="1" applyFont="1" applyFill="1" applyBorder="1" applyAlignment="1">
      <alignment vertical="center"/>
    </xf>
    <xf numFmtId="0" fontId="6" fillId="6" borderId="18" xfId="3" applyNumberFormat="1" applyFont="1" applyFill="1" applyBorder="1" applyAlignment="1">
      <alignment vertical="center"/>
    </xf>
    <xf numFmtId="0" fontId="7" fillId="4" borderId="17" xfId="3" applyNumberFormat="1" applyFont="1" applyFill="1" applyBorder="1" applyAlignment="1">
      <alignment horizontal="left" vertical="center"/>
    </xf>
    <xf numFmtId="0" fontId="0" fillId="3" borderId="11" xfId="2" applyFont="1"/>
    <xf numFmtId="0" fontId="3" fillId="2" borderId="10" xfId="1"/>
    <xf numFmtId="0" fontId="3" fillId="2" borderId="10" xfId="1" applyAlignment="1">
      <alignment vertical="center"/>
    </xf>
    <xf numFmtId="0" fontId="0" fillId="7" borderId="0" xfId="0" applyFill="1"/>
    <xf numFmtId="0" fontId="0" fillId="8" borderId="0" xfId="0" applyFill="1"/>
    <xf numFmtId="0" fontId="5" fillId="0" borderId="0" xfId="0" applyFont="1" applyAlignment="1">
      <alignment horizontal="right"/>
    </xf>
    <xf numFmtId="0" fontId="0" fillId="9" borderId="0" xfId="0" applyFill="1"/>
    <xf numFmtId="0" fontId="0" fillId="0" borderId="0" xfId="0" applyFill="1"/>
  </cellXfs>
  <cellStyles count="4">
    <cellStyle name="Cálculo" xfId="1" builtinId="22"/>
    <cellStyle name="Normal" xfId="0" builtinId="0"/>
    <cellStyle name="Normal 2" xfId="3" xr:uid="{EF34F1AF-D98F-4238-A56D-6A0D377BF3D1}"/>
    <cellStyle name="Notas" xfId="2" builtinId="1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5B3F86"/>
          <bgColor rgb="FF5B3F86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5B3F86"/>
          <bgColor rgb="FF5B3F86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5B3F86"/>
          <bgColor rgb="FF5B3F86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5B3F86"/>
          <bgColor rgb="FF5B3F86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5B3F86"/>
          <bgColor rgb="FF5B3F86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rgb="FF5B3F86"/>
          <bgColor rgb="FF5B3F86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8.1264216972878375E-2"/>
          <c:y val="0.16712962962962963"/>
          <c:w val="0.88818022747156611"/>
          <c:h val="0.636203703703703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'Distribucion Uniforme'!$A$2:$A$12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79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'Distribucion Uniforme'!$B$2:$B$12</c:f>
              <c:numCache>
                <c:formatCode>General</c:formatCode>
                <c:ptCount val="11"/>
                <c:pt idx="0">
                  <c:v>0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E-4947-A8AD-589A96FD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878672"/>
        <c:axId val="147879152"/>
      </c:barChart>
      <c:catAx>
        <c:axId val="147878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7879152"/>
        <c:crosses val="autoZero"/>
        <c:auto val="1"/>
        <c:lblAlgn val="ctr"/>
        <c:lblOffset val="100"/>
        <c:noMultiLvlLbl val="0"/>
      </c:catAx>
      <c:valAx>
        <c:axId val="1478791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7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8.1264216972878375E-2"/>
          <c:y val="0.16712962962962963"/>
          <c:w val="0.88818022747156611"/>
          <c:h val="0.636203703703703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'Distribucion Uniforme'!$A$2:$A$12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79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'Distribucion Uniforme'!$B$2:$B$12</c:f>
              <c:numCache>
                <c:formatCode>General</c:formatCode>
                <c:ptCount val="11"/>
                <c:pt idx="0">
                  <c:v>0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8-42EF-9186-89A050F8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878672"/>
        <c:axId val="147879152"/>
      </c:barChart>
      <c:catAx>
        <c:axId val="147878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7879152"/>
        <c:crosses val="autoZero"/>
        <c:auto val="1"/>
        <c:lblAlgn val="ctr"/>
        <c:lblOffset val="100"/>
        <c:noMultiLvlLbl val="0"/>
      </c:catAx>
      <c:valAx>
        <c:axId val="1478791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7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84AB1B47-234D-423A-B8BF-4438A9D4BCF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12.png"/><Relationship Id="rId12" Type="http://schemas.openxmlformats.org/officeDocument/2006/relationships/image" Target="../media/image1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11" Type="http://schemas.openxmlformats.org/officeDocument/2006/relationships/image" Target="../media/image3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microsoft.com/office/2014/relationships/chartEx" Target="../charts/chartEx1.xml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152400</xdr:rowOff>
    </xdr:from>
    <xdr:to>
      <xdr:col>5</xdr:col>
      <xdr:colOff>742950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0F48A2-80B9-469C-ADF3-412662D97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476250"/>
          <a:ext cx="6953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57150</xdr:colOff>
      <xdr:row>3</xdr:row>
      <xdr:rowOff>0</xdr:rowOff>
    </xdr:from>
    <xdr:to>
      <xdr:col>4</xdr:col>
      <xdr:colOff>476250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68E5BD-FCFC-405B-814A-54D3581AA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485775"/>
          <a:ext cx="4191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95250</xdr:colOff>
      <xdr:row>3</xdr:row>
      <xdr:rowOff>0</xdr:rowOff>
    </xdr:from>
    <xdr:to>
      <xdr:col>8</xdr:col>
      <xdr:colOff>571500</xdr:colOff>
      <xdr:row>4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8E0720-2EF8-96EE-3010-7E57C7C50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85775"/>
          <a:ext cx="1238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133350</xdr:colOff>
      <xdr:row>4</xdr:row>
      <xdr:rowOff>57150</xdr:rowOff>
    </xdr:from>
    <xdr:to>
      <xdr:col>8</xdr:col>
      <xdr:colOff>352425</xdr:colOff>
      <xdr:row>6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37ACC1-C22B-4630-1253-88BA1667A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704850"/>
          <a:ext cx="9810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180975</xdr:colOff>
      <xdr:row>6</xdr:row>
      <xdr:rowOff>114300</xdr:rowOff>
    </xdr:from>
    <xdr:to>
      <xdr:col>8</xdr:col>
      <xdr:colOff>314325</xdr:colOff>
      <xdr:row>8</xdr:row>
      <xdr:rowOff>142875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F2CF5A3-BBC1-72C3-E910-794E02B66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114425"/>
          <a:ext cx="8953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152400</xdr:colOff>
      <xdr:row>8</xdr:row>
      <xdr:rowOff>152400</xdr:rowOff>
    </xdr:from>
    <xdr:to>
      <xdr:col>7</xdr:col>
      <xdr:colOff>628650</xdr:colOff>
      <xdr:row>10</xdr:row>
      <xdr:rowOff>28575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F512A5-F9E5-AAFD-0AC9-CCC439A1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47637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28</xdr:row>
      <xdr:rowOff>57150</xdr:rowOff>
    </xdr:from>
    <xdr:to>
      <xdr:col>4</xdr:col>
      <xdr:colOff>247650</xdr:colOff>
      <xdr:row>31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C26EAF-D9F8-46F6-AA4F-6AEBCE556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648200"/>
          <a:ext cx="17811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21</xdr:row>
      <xdr:rowOff>142875</xdr:rowOff>
    </xdr:from>
    <xdr:to>
      <xdr:col>2</xdr:col>
      <xdr:colOff>590550</xdr:colOff>
      <xdr:row>23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E5D823-AB9D-438A-BE81-5A625B114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3600450"/>
          <a:ext cx="4572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25</xdr:row>
      <xdr:rowOff>0</xdr:rowOff>
    </xdr:from>
    <xdr:to>
      <xdr:col>2</xdr:col>
      <xdr:colOff>752475</xdr:colOff>
      <xdr:row>27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42D7A4-1EDF-4EBE-B0CC-622C4B6CF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4105275"/>
          <a:ext cx="6953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76200</xdr:colOff>
      <xdr:row>24</xdr:row>
      <xdr:rowOff>66675</xdr:rowOff>
    </xdr:from>
    <xdr:to>
      <xdr:col>7</xdr:col>
      <xdr:colOff>714375</xdr:colOff>
      <xdr:row>26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2BD19B-8376-4744-AF30-D38E2F79A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4010025"/>
          <a:ext cx="14001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27</xdr:row>
      <xdr:rowOff>142875</xdr:rowOff>
    </xdr:from>
    <xdr:to>
      <xdr:col>8</xdr:col>
      <xdr:colOff>123825</xdr:colOff>
      <xdr:row>29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E10A568-D3B8-46CA-AA07-19E6EE933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4572000"/>
          <a:ext cx="1609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29</xdr:row>
      <xdr:rowOff>142875</xdr:rowOff>
    </xdr:from>
    <xdr:to>
      <xdr:col>8</xdr:col>
      <xdr:colOff>171450</xdr:colOff>
      <xdr:row>31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5683B3D-39F0-4982-916E-94069F9FC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4895850"/>
          <a:ext cx="1657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409575</xdr:colOff>
      <xdr:row>4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1873F55-028E-47EB-BF0B-AFB864F70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5775"/>
          <a:ext cx="4095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</xdr:colOff>
      <xdr:row>4</xdr:row>
      <xdr:rowOff>142875</xdr:rowOff>
    </xdr:from>
    <xdr:to>
      <xdr:col>2</xdr:col>
      <xdr:colOff>628650</xdr:colOff>
      <xdr:row>6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5D6F79F-893A-4EA4-A7F3-E2728373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819150"/>
          <a:ext cx="600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48267</xdr:colOff>
      <xdr:row>9</xdr:row>
      <xdr:rowOff>23224</xdr:rowOff>
    </xdr:from>
    <xdr:to>
      <xdr:col>3</xdr:col>
      <xdr:colOff>572142</xdr:colOff>
      <xdr:row>10</xdr:row>
      <xdr:rowOff>164707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D6C41F3-E80F-46AF-A6A4-4605BF39D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986" y="1500134"/>
          <a:ext cx="1283735" cy="33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51799</xdr:colOff>
      <xdr:row>6</xdr:row>
      <xdr:rowOff>142875</xdr:rowOff>
    </xdr:from>
    <xdr:to>
      <xdr:col>4</xdr:col>
      <xdr:colOff>57257</xdr:colOff>
      <xdr:row>8</xdr:row>
      <xdr:rowOff>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E042AB3-73EF-4EEC-94CC-8D964214A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518" y="1138184"/>
          <a:ext cx="1605444" cy="178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95250</xdr:colOff>
      <xdr:row>45</xdr:row>
      <xdr:rowOff>9525</xdr:rowOff>
    </xdr:from>
    <xdr:to>
      <xdr:col>7</xdr:col>
      <xdr:colOff>571500</xdr:colOff>
      <xdr:row>46</xdr:row>
      <xdr:rowOff>38100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C1CDEB1-F9C0-1677-09C6-3DC2BF22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7381875"/>
          <a:ext cx="1238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152400</xdr:colOff>
      <xdr:row>47</xdr:row>
      <xdr:rowOff>95250</xdr:rowOff>
    </xdr:from>
    <xdr:to>
      <xdr:col>7</xdr:col>
      <xdr:colOff>409575</xdr:colOff>
      <xdr:row>49</xdr:row>
      <xdr:rowOff>104775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72C0E48-F5E0-FE83-37DD-0E8A2DF03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791450"/>
          <a:ext cx="10191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104775</xdr:colOff>
      <xdr:row>50</xdr:row>
      <xdr:rowOff>133350</xdr:rowOff>
    </xdr:from>
    <xdr:to>
      <xdr:col>7</xdr:col>
      <xdr:colOff>285750</xdr:colOff>
      <xdr:row>53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D2F6043-FB15-9593-0A57-C8D13D460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8315325"/>
          <a:ext cx="9429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95250</xdr:colOff>
      <xdr:row>54</xdr:row>
      <xdr:rowOff>133350</xdr:rowOff>
    </xdr:from>
    <xdr:to>
      <xdr:col>6</xdr:col>
      <xdr:colOff>571500</xdr:colOff>
      <xdr:row>56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3E71DED-3371-46C1-9775-D2A8BE1B0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9630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152400</xdr:rowOff>
    </xdr:from>
    <xdr:to>
      <xdr:col>7</xdr:col>
      <xdr:colOff>295275</xdr:colOff>
      <xdr:row>5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19A78B8-5B1F-4FC6-0CD5-F95FA0142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6250"/>
          <a:ext cx="10763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47625</xdr:colOff>
      <xdr:row>3</xdr:row>
      <xdr:rowOff>0</xdr:rowOff>
    </xdr:from>
    <xdr:to>
      <xdr:col>10</xdr:col>
      <xdr:colOff>361950</xdr:colOff>
      <xdr:row>5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AF5ABF8-1A46-79EB-C9A3-86FE57597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485775"/>
          <a:ext cx="10763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</xdr:row>
      <xdr:rowOff>142875</xdr:rowOff>
    </xdr:from>
    <xdr:to>
      <xdr:col>13</xdr:col>
      <xdr:colOff>371475</xdr:colOff>
      <xdr:row>5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8A876BE-70B9-C48F-8A91-8A1C612E9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466725"/>
          <a:ext cx="1066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638175</xdr:colOff>
      <xdr:row>19</xdr:row>
      <xdr:rowOff>142875</xdr:rowOff>
    </xdr:from>
    <xdr:to>
      <xdr:col>10</xdr:col>
      <xdr:colOff>95250</xdr:colOff>
      <xdr:row>21</xdr:row>
      <xdr:rowOff>152400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0747976-C324-5039-A613-D271C887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248025"/>
          <a:ext cx="9810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390525</xdr:colOff>
      <xdr:row>20</xdr:row>
      <xdr:rowOff>9525</xdr:rowOff>
    </xdr:from>
    <xdr:to>
      <xdr:col>8</xdr:col>
      <xdr:colOff>428625</xdr:colOff>
      <xdr:row>21</xdr:row>
      <xdr:rowOff>142875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9B98B0A-9117-E33E-F2EE-F383462C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3276600"/>
          <a:ext cx="8001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66675</xdr:colOff>
      <xdr:row>19</xdr:row>
      <xdr:rowOff>85725</xdr:rowOff>
    </xdr:from>
    <xdr:to>
      <xdr:col>7</xdr:col>
      <xdr:colOff>104775</xdr:colOff>
      <xdr:row>21</xdr:row>
      <xdr:rowOff>114300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FDE9495-6A21-9B87-CEAC-F3B96B138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3190875"/>
          <a:ext cx="8667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752475</xdr:colOff>
      <xdr:row>8</xdr:row>
      <xdr:rowOff>123825</xdr:rowOff>
    </xdr:from>
    <xdr:to>
      <xdr:col>21</xdr:col>
      <xdr:colOff>752475</xdr:colOff>
      <xdr:row>32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C98220FB-AAA3-4AF1-F8AF-858389E491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06300" y="1447800"/>
              <a:ext cx="457200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152400</xdr:rowOff>
    </xdr:from>
    <xdr:to>
      <xdr:col>7</xdr:col>
      <xdr:colOff>9525</xdr:colOff>
      <xdr:row>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23631A-AEF7-B5D5-A020-FCA64C445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152400"/>
          <a:ext cx="15049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</xdr:colOff>
      <xdr:row>7</xdr:row>
      <xdr:rowOff>95250</xdr:rowOff>
    </xdr:from>
    <xdr:to>
      <xdr:col>7</xdr:col>
      <xdr:colOff>19050</xdr:colOff>
      <xdr:row>8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B1DD80-A099-CFE6-142D-C3DC5860E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1228725"/>
          <a:ext cx="1514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9</xdr:row>
      <xdr:rowOff>28575</xdr:rowOff>
    </xdr:from>
    <xdr:to>
      <xdr:col>6</xdr:col>
      <xdr:colOff>723900</xdr:colOff>
      <xdr:row>10</xdr:row>
      <xdr:rowOff>47625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8131271-7120-5836-E69B-163A54D7B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485900"/>
          <a:ext cx="1447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</xdr:row>
      <xdr:rowOff>0</xdr:rowOff>
    </xdr:from>
    <xdr:to>
      <xdr:col>7</xdr:col>
      <xdr:colOff>247650</xdr:colOff>
      <xdr:row>14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08A74B0-291D-B7C5-3C13-9C92D326E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05025"/>
          <a:ext cx="1771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</xdr:colOff>
      <xdr:row>14</xdr:row>
      <xdr:rowOff>114300</xdr:rowOff>
    </xdr:from>
    <xdr:to>
      <xdr:col>7</xdr:col>
      <xdr:colOff>114300</xdr:colOff>
      <xdr:row>15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8E66BB7-941A-AFDA-456E-355AB50D7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2381250"/>
          <a:ext cx="1628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8</xdr:col>
      <xdr:colOff>600075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51404B-3446-C0DB-86FE-A63463752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1925"/>
          <a:ext cx="1362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</xdr:colOff>
      <xdr:row>13</xdr:row>
      <xdr:rowOff>0</xdr:rowOff>
    </xdr:from>
    <xdr:to>
      <xdr:col>9</xdr:col>
      <xdr:colOff>114300</xdr:colOff>
      <xdr:row>15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B1F25C-06B7-BC10-3C11-F89D0FF6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2105025"/>
          <a:ext cx="16192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</xdr:colOff>
      <xdr:row>16</xdr:row>
      <xdr:rowOff>0</xdr:rowOff>
    </xdr:from>
    <xdr:to>
      <xdr:col>8</xdr:col>
      <xdr:colOff>552450</xdr:colOff>
      <xdr:row>17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4F0405-B76D-F55D-6862-06BF7260D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2619375"/>
          <a:ext cx="1295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9</xdr:col>
      <xdr:colOff>95250</xdr:colOff>
      <xdr:row>23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869D9D-C688-50B1-DD70-CE61F413C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429000"/>
          <a:ext cx="16192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23</xdr:row>
      <xdr:rowOff>152400</xdr:rowOff>
    </xdr:from>
    <xdr:to>
      <xdr:col>8</xdr:col>
      <xdr:colOff>571500</xdr:colOff>
      <xdr:row>25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53D81BC-D43C-79EF-0B59-2EF4FF196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933825"/>
          <a:ext cx="1295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1</xdr:col>
      <xdr:colOff>238125</xdr:colOff>
      <xdr:row>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D668E-BD03-99D2-A168-4720C953A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2400"/>
          <a:ext cx="8477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8</xdr:row>
      <xdr:rowOff>142875</xdr:rowOff>
    </xdr:from>
    <xdr:to>
      <xdr:col>1</xdr:col>
      <xdr:colOff>247650</xdr:colOff>
      <xdr:row>11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6B3258-805F-B75E-331A-D75D4A54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38275"/>
          <a:ext cx="9620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11</xdr:row>
      <xdr:rowOff>152400</xdr:rowOff>
    </xdr:from>
    <xdr:to>
      <xdr:col>1</xdr:col>
      <xdr:colOff>647700</xdr:colOff>
      <xdr:row>13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3E9CA1-F623-5CAF-2820-9AC27C543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33575"/>
          <a:ext cx="1371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</xdr:colOff>
      <xdr:row>15</xdr:row>
      <xdr:rowOff>133350</xdr:rowOff>
    </xdr:from>
    <xdr:to>
      <xdr:col>1</xdr:col>
      <xdr:colOff>228600</xdr:colOff>
      <xdr:row>18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84F5D1-A93D-8DF0-3697-F094466C3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562225"/>
          <a:ext cx="9620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18</xdr:row>
      <xdr:rowOff>152400</xdr:rowOff>
    </xdr:from>
    <xdr:to>
      <xdr:col>2</xdr:col>
      <xdr:colOff>733425</xdr:colOff>
      <xdr:row>20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DFECA71-A689-3959-50CE-5FC63F278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219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0</xdr:rowOff>
    </xdr:from>
    <xdr:to>
      <xdr:col>13</xdr:col>
      <xdr:colOff>590550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55243A-0782-19F5-9D1B-02F41456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16</xdr:row>
      <xdr:rowOff>95250</xdr:rowOff>
    </xdr:from>
    <xdr:to>
      <xdr:col>13</xdr:col>
      <xdr:colOff>590550</xdr:colOff>
      <xdr:row>33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406EB5-C7E9-4060-9D28-86DD0E6D7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18</xdr:row>
      <xdr:rowOff>38100</xdr:rowOff>
    </xdr:from>
    <xdr:to>
      <xdr:col>1</xdr:col>
      <xdr:colOff>495300</xdr:colOff>
      <xdr:row>20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E19D34-53C0-5982-17FC-35B3579A2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52750"/>
          <a:ext cx="12001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21</xdr:row>
      <xdr:rowOff>0</xdr:rowOff>
    </xdr:from>
    <xdr:to>
      <xdr:col>2</xdr:col>
      <xdr:colOff>19050</xdr:colOff>
      <xdr:row>22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395C88E-6F4A-B4DE-A4FB-DBC66E8DA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00425"/>
          <a:ext cx="15240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95250</xdr:colOff>
      <xdr:row>3</xdr:row>
      <xdr:rowOff>152400</xdr:rowOff>
    </xdr:from>
    <xdr:to>
      <xdr:col>4</xdr:col>
      <xdr:colOff>647700</xdr:colOff>
      <xdr:row>6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D00189C-57A4-9E28-314A-797061158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638175"/>
          <a:ext cx="13144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533400</xdr:colOff>
      <xdr:row>13</xdr:row>
      <xdr:rowOff>85725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8A443B0-5740-3E2E-99B1-8184063EDD05}"/>
            </a:ext>
          </a:extLst>
        </xdr:cNvPr>
        <xdr:cNvSpPr/>
      </xdr:nvSpPr>
      <xdr:spPr>
        <a:xfrm>
          <a:off x="6667500" y="619125"/>
          <a:ext cx="1485900" cy="1571625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2</xdr:col>
      <xdr:colOff>123825</xdr:colOff>
      <xdr:row>27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DFB7F36-6BE9-1F38-FAD5-7FD243A3F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6478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</xdr:row>
      <xdr:rowOff>142875</xdr:rowOff>
    </xdr:from>
    <xdr:to>
      <xdr:col>2</xdr:col>
      <xdr:colOff>371475</xdr:colOff>
      <xdr:row>29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33F3183-6BBF-C705-3830-720A780DC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"/>
          <a:ext cx="1895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390525</xdr:colOff>
      <xdr:row>20</xdr:row>
      <xdr:rowOff>66674</xdr:rowOff>
    </xdr:from>
    <xdr:to>
      <xdr:col>12</xdr:col>
      <xdr:colOff>523875</xdr:colOff>
      <xdr:row>30</xdr:row>
      <xdr:rowOff>9525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CF800235-4774-5544-9BE6-0FFEC573E4D8}"/>
            </a:ext>
          </a:extLst>
        </xdr:cNvPr>
        <xdr:cNvSpPr/>
      </xdr:nvSpPr>
      <xdr:spPr>
        <a:xfrm>
          <a:off x="8772525" y="3305174"/>
          <a:ext cx="895350" cy="156210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19050</xdr:rowOff>
    </xdr:from>
    <xdr:to>
      <xdr:col>0</xdr:col>
      <xdr:colOff>685800</xdr:colOff>
      <xdr:row>10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C6BE56-38E1-9827-C062-6BE40D6F6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314450"/>
          <a:ext cx="58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11</xdr:row>
      <xdr:rowOff>9525</xdr:rowOff>
    </xdr:from>
    <xdr:to>
      <xdr:col>1</xdr:col>
      <xdr:colOff>28575</xdr:colOff>
      <xdr:row>13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7C5F1EB-B78A-F479-930A-7871033A8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90700"/>
          <a:ext cx="7239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14</xdr:row>
      <xdr:rowOff>152400</xdr:rowOff>
    </xdr:from>
    <xdr:to>
      <xdr:col>1</xdr:col>
      <xdr:colOff>514350</xdr:colOff>
      <xdr:row>16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E919F8-6094-20EF-FF24-EA81BA822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419350"/>
          <a:ext cx="1219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17</xdr:row>
      <xdr:rowOff>47625</xdr:rowOff>
    </xdr:from>
    <xdr:to>
      <xdr:col>1</xdr:col>
      <xdr:colOff>742950</xdr:colOff>
      <xdr:row>18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6F3CFF-C24E-50E8-EFA8-DC681E763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00350"/>
          <a:ext cx="1466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19</xdr:row>
      <xdr:rowOff>152400</xdr:rowOff>
    </xdr:from>
    <xdr:to>
      <xdr:col>2</xdr:col>
      <xdr:colOff>381000</xdr:colOff>
      <xdr:row>21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2E79C50-4739-D385-B33A-778253B2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28975"/>
          <a:ext cx="1866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142875</xdr:rowOff>
    </xdr:from>
    <xdr:to>
      <xdr:col>2</xdr:col>
      <xdr:colOff>590550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576F8-25E2-886F-4B32-FB6C82BC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2047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6</xdr:row>
      <xdr:rowOff>152400</xdr:rowOff>
    </xdr:from>
    <xdr:to>
      <xdr:col>1</xdr:col>
      <xdr:colOff>561975</xdr:colOff>
      <xdr:row>8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A879940-5498-2A98-EFB4-F1247D027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123950"/>
          <a:ext cx="1285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9</xdr:row>
      <xdr:rowOff>0</xdr:rowOff>
    </xdr:from>
    <xdr:to>
      <xdr:col>1</xdr:col>
      <xdr:colOff>400050</xdr:colOff>
      <xdr:row>10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EA6DD3-0ECF-70DD-CA67-15E510C6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57325"/>
          <a:ext cx="1114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11993-6498-41ED-860D-9EF3798AC0A7}" name="Form_Responses1" displayName="Form_Responses1" ref="A1:Q151">
  <tableColumns count="17">
    <tableColumn id="1" xr3:uid="{00000000-0010-0000-0000-000001000000}" name="Marca temporal"/>
    <tableColumn id="2" xr3:uid="{00000000-0010-0000-0000-000002000000}" name="Dirección de correo electrónico"/>
    <tableColumn id="3" xr3:uid="{00000000-0010-0000-0000-000003000000}" name="Fecha en la que llena la encuesta"/>
    <tableColumn id="4" xr3:uid="{00000000-0010-0000-0000-000004000000}" name="Indique su edad (Ej:20)*"/>
    <tableColumn id="5" xr3:uid="{00000000-0010-0000-0000-000005000000}" name="Indique su estatura en metros y centímetros (Ej:1.65)*"/>
    <tableColumn id="6" xr3:uid="{00000000-0010-0000-0000-000006000000}" name="Especifique ¿Cuál es su peso? (Kilos) (Ej: 60)*"/>
    <tableColumn id="7" xr3:uid="{00000000-0010-0000-0000-000007000000}" name="Indique ¿cuál es su género?"/>
    <tableColumn id="8" xr3:uid="{00000000-0010-0000-0000-000008000000}" name="Indique a ¿qué carrera pertenece?"/>
    <tableColumn id="9" xr3:uid="{00000000-0010-0000-0000-000009000000}" name="Indique cuántos vasos de agua consumió aproximadamente en las últimas dos semanas? (Ej: 100 vasos)"/>
    <tableColumn id="10" xr3:uid="{00000000-0010-0000-0000-00000A000000}" name="1. ¿Usas frecuentemente aplicaciones de aprendizaje para aprender idiomas?"/>
    <tableColumn id="11" xr3:uid="{00000000-0010-0000-0000-00000B000000}" name="2. En los últimos seis meses, ¿cuántas veces aproximadamente ha usado aplicaciones para aprender idiomas? (valor entero, Ej: 20)"/>
    <tableColumn id="12" xr3:uid="{00000000-0010-0000-0000-00000C000000}" name="3. En los últimos seis meses, ¿cuánto dinero aproximadamente ha gastado en aplicaciones para aprender idiomas? (valor decimal Ej: 40.3)"/>
    <tableColumn id="13" xr3:uid="{00000000-0010-0000-0000-00000D000000}" name="4. Indique cuál es la aplicación que prefiere usar para aprender idiomas (Elija uno solo)."/>
    <tableColumn id="14" xr3:uid="{00000000-0010-0000-0000-00000E000000}" name="5. ¿En qué porcentaje considera usted que los estudiantes de la Universidad de las Fuerzas Armadas - ESPE tienen su igual preferencia por la aplicación para aprender idiomas? (valor decimal, Ej: 81.2)"/>
    <tableColumn id="15" xr3:uid="{00000000-0010-0000-0000-00000F000000}" name="6. Califique del 1 al 100 su conocimiento sobre la aplicación de su preferencia para aprender idiomas (valor entero, Ej: 80)"/>
    <tableColumn id="16" xr3:uid="{00000000-0010-0000-0000-000010000000}" name="7. ¿En qué porcentaje considera usted que en la Universidad de las Fuerzas Armadas - ESPE se prefiere el uso de aplicaciones para aprender idiomas? (valor decimal, Ej: 67.5)"/>
    <tableColumn id="17" xr3:uid="{00000000-0010-0000-0000-000011000000}" name="8.-Califique de 1 a 100 la publicidad que encuentra en los medios de comunicación sobre el uso de aplicaciones para aprender idiomas (valor entero Ej: 80)"/>
  </tableColumns>
  <tableStyleInfo name="Respuestas de formulario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65DE6-2CC3-408B-ACA6-573ADEC2368C}" name="Tabla2" displayName="Tabla2" ref="A1:A130" totalsRowShown="0" headerRowDxfId="29" dataDxfId="28" headerRowBorderDxfId="26" tableBorderDxfId="27" headerRowCellStyle="Normal 2" dataCellStyle="Normal 2">
  <autoFilter ref="A1:A130" xr:uid="{32B65DE6-2CC3-408B-ACA6-573ADEC2368C}"/>
  <sortState xmlns:xlrd2="http://schemas.microsoft.com/office/spreadsheetml/2017/richdata2" ref="A2:A130">
    <sortCondition ref="A1:A130"/>
  </sortState>
  <tableColumns count="1">
    <tableColumn id="1" xr3:uid="{446D6312-4220-4F40-9A4E-310DFFA67BD7}" name="2. En los últimos seis meses, ¿cuántas veces aproximadamente ha usado aplicaciones para aprender idiomas? (valor entero, Ej: 20)" dataDxfId="25" dataCellStyle="Normal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8B81DC-8147-4F3F-AF01-F9F1CFFBE788}" name="Tabla245" displayName="Tabla245" ref="A1:A130" totalsRowShown="0" headerRowDxfId="24" dataDxfId="23" headerRowBorderDxfId="21" tableBorderDxfId="22" headerRowCellStyle="Normal 2" dataCellStyle="Normal 2">
  <autoFilter ref="A1:A130" xr:uid="{2E8B81DC-8147-4F3F-AF01-F9F1CFFBE788}"/>
  <sortState xmlns:xlrd2="http://schemas.microsoft.com/office/spreadsheetml/2017/richdata2" ref="A2:A130">
    <sortCondition ref="A1:A130"/>
  </sortState>
  <tableColumns count="1">
    <tableColumn id="1" xr3:uid="{7CF793E9-2912-4B36-AC5A-AFDF7388F34B}" name="2. En los últimos seis meses, ¿cuántas veces aproximadamente ha usado aplicaciones para aprender idiomas? (valor entero, Ej: 20)" dataDxfId="20" dataCellStyle="Normal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224238-779D-4815-B613-FBA865A6126A}" name="Tabla27" displayName="Tabla27" ref="A1:A130" totalsRowShown="0" headerRowDxfId="19" dataDxfId="18" headerRowBorderDxfId="16" tableBorderDxfId="17" headerRowCellStyle="Normal 2" dataCellStyle="Normal 2">
  <autoFilter ref="A1:A130" xr:uid="{32B65DE6-2CC3-408B-ACA6-573ADEC2368C}"/>
  <sortState xmlns:xlrd2="http://schemas.microsoft.com/office/spreadsheetml/2017/richdata2" ref="A2:A130">
    <sortCondition ref="A1:A130"/>
  </sortState>
  <tableColumns count="1">
    <tableColumn id="1" xr3:uid="{3523907C-A242-4E73-AF3E-CD0A6B4F525A}" name="2. En los últimos seis meses, ¿cuántas veces aproximadamente ha usado aplicaciones para aprender idiomas? (valor entero, Ej: 20)" dataDxfId="15" dataCellStyle="Normal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9421B1-B606-4F75-98CD-D476D2282725}" name="Tabla2458" displayName="Tabla2458" ref="A1:A130" totalsRowShown="0" headerRowDxfId="14" dataDxfId="13" headerRowBorderDxfId="11" tableBorderDxfId="12" headerRowCellStyle="Normal 2" dataCellStyle="Normal 2">
  <autoFilter ref="A1:A130" xr:uid="{509421B1-B606-4F75-98CD-D476D2282725}"/>
  <sortState xmlns:xlrd2="http://schemas.microsoft.com/office/spreadsheetml/2017/richdata2" ref="A2:A130">
    <sortCondition ref="A1:A130"/>
  </sortState>
  <tableColumns count="1">
    <tableColumn id="1" xr3:uid="{0AD7C418-B217-42D8-B783-78549E530C5F}" name="2. En los últimos seis meses, ¿cuántas veces aproximadamente ha usado aplicaciones para aprender idiomas? (valor entero, Ej: 20)" dataDxfId="10" dataCellStyle="Normal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BDF281-2C0A-48DE-BD14-A48F2C067898}" name="Tabla24589" displayName="Tabla24589" ref="A1:A130" totalsRowShown="0" headerRowDxfId="9" dataDxfId="8" headerRowBorderDxfId="6" tableBorderDxfId="7" headerRowCellStyle="Normal 2" dataCellStyle="Normal 2">
  <autoFilter ref="A1:A130" xr:uid="{47BDF281-2C0A-48DE-BD14-A48F2C067898}"/>
  <sortState xmlns:xlrd2="http://schemas.microsoft.com/office/spreadsheetml/2017/richdata2" ref="A2:A130">
    <sortCondition ref="A1:A130"/>
  </sortState>
  <tableColumns count="1">
    <tableColumn id="1" xr3:uid="{69629F52-230F-4EC1-B146-2AC114D09216}" name="2. En los últimos seis meses, ¿cuántas veces aproximadamente ha usado aplicaciones para aprender idiomas? (valor entero, Ej: 20)" dataDxfId="5" dataCellStyle="Normal 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359850-728B-4EF2-8732-0096A800C54C}" name="Tabla245810" displayName="Tabla245810" ref="A1:A130" totalsRowShown="0" headerRowDxfId="4" dataDxfId="3" headerRowBorderDxfId="1" tableBorderDxfId="2" headerRowCellStyle="Normal 2" dataCellStyle="Normal 2">
  <autoFilter ref="A1:A130" xr:uid="{8A359850-728B-4EF2-8732-0096A800C54C}"/>
  <sortState xmlns:xlrd2="http://schemas.microsoft.com/office/spreadsheetml/2017/richdata2" ref="A2:A130">
    <sortCondition ref="A1:A130"/>
  </sortState>
  <tableColumns count="1">
    <tableColumn id="1" xr3:uid="{E363D782-BDD1-4464-B777-54C93D022645}" name="2. En los últimos seis meses, ¿cuántas veces aproximadamente ha usado aplicaciones para aprender idiomas? (valor entero, Ej: 20)" dataDxfId="0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5.xm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5590-AB94-4885-9A33-D576E7EC7AEF}">
  <sheetPr>
    <outlinePr summaryBelow="0" summaryRight="0"/>
  </sheetPr>
  <dimension ref="A1:Q151"/>
  <sheetViews>
    <sheetView topLeftCell="I1" workbookViewId="0">
      <pane ySplit="1" topLeftCell="A111" activePane="bottomLeft" state="frozen"/>
      <selection pane="bottomLeft" activeCell="K1" sqref="K1:K151"/>
    </sheetView>
  </sheetViews>
  <sheetFormatPr baseColWidth="10" defaultColWidth="12.5703125" defaultRowHeight="15.75" customHeight="1" x14ac:dyDescent="0.2"/>
  <cols>
    <col min="1" max="1" width="18.85546875" style="8" customWidth="1"/>
    <col min="2" max="2" width="27.85546875" style="8" customWidth="1"/>
    <col min="3" max="3" width="29.28515625" style="8" customWidth="1"/>
    <col min="4" max="4" width="22.5703125" style="8" customWidth="1"/>
    <col min="5" max="5" width="37.5703125" style="8" customWidth="1"/>
    <col min="6" max="6" width="39.42578125" style="8" customWidth="1"/>
    <col min="7" max="7" width="25.42578125" style="8" customWidth="1"/>
    <col min="8" max="8" width="29.7109375" style="8" customWidth="1"/>
    <col min="9" max="17" width="37.5703125" style="8" customWidth="1"/>
    <col min="18" max="23" width="18.85546875" style="8" customWidth="1"/>
    <col min="24" max="16384" width="12.5703125" style="8"/>
  </cols>
  <sheetData>
    <row r="1" spans="1:17" ht="12.75" x14ac:dyDescent="0.2">
      <c r="A1" s="34" t="s">
        <v>0</v>
      </c>
      <c r="B1" s="33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1" t="s">
        <v>16</v>
      </c>
    </row>
    <row r="2" spans="1:17" ht="12.75" x14ac:dyDescent="0.2">
      <c r="A2" s="16">
        <v>45792.857858194446</v>
      </c>
      <c r="B2" s="14" t="s">
        <v>17</v>
      </c>
      <c r="C2" s="15">
        <v>45792</v>
      </c>
      <c r="D2" s="14">
        <v>19</v>
      </c>
      <c r="E2" s="24" t="s">
        <v>18</v>
      </c>
      <c r="F2" s="14">
        <v>55</v>
      </c>
      <c r="G2" s="14" t="s">
        <v>19</v>
      </c>
      <c r="H2" s="14" t="s">
        <v>20</v>
      </c>
      <c r="I2" s="14">
        <v>115</v>
      </c>
      <c r="J2" s="14" t="s">
        <v>21</v>
      </c>
      <c r="K2" s="14">
        <v>10</v>
      </c>
      <c r="L2" s="14">
        <v>5</v>
      </c>
      <c r="M2" s="14" t="s">
        <v>22</v>
      </c>
      <c r="N2" s="14">
        <v>15</v>
      </c>
      <c r="O2" s="14">
        <v>20</v>
      </c>
      <c r="P2" s="14">
        <v>25</v>
      </c>
      <c r="Q2" s="13">
        <v>70</v>
      </c>
    </row>
    <row r="3" spans="1:17" ht="12.75" x14ac:dyDescent="0.2">
      <c r="A3" s="20">
        <v>45792.861329270832</v>
      </c>
      <c r="B3" s="18" t="s">
        <v>23</v>
      </c>
      <c r="C3" s="19">
        <v>45792</v>
      </c>
      <c r="D3" s="18">
        <v>20</v>
      </c>
      <c r="E3" s="25" t="s">
        <v>18</v>
      </c>
      <c r="F3" s="18">
        <v>55</v>
      </c>
      <c r="G3" s="18" t="s">
        <v>19</v>
      </c>
      <c r="H3" s="18" t="s">
        <v>20</v>
      </c>
      <c r="I3" s="18">
        <v>95</v>
      </c>
      <c r="J3" s="18" t="s">
        <v>21</v>
      </c>
      <c r="K3" s="18">
        <v>40</v>
      </c>
      <c r="L3" s="18">
        <v>0</v>
      </c>
      <c r="M3" s="18" t="s">
        <v>22</v>
      </c>
      <c r="N3" s="25" t="s">
        <v>24</v>
      </c>
      <c r="O3" s="18">
        <v>80</v>
      </c>
      <c r="P3" s="25" t="s">
        <v>25</v>
      </c>
      <c r="Q3" s="17">
        <v>60</v>
      </c>
    </row>
    <row r="4" spans="1:17" ht="12.75" x14ac:dyDescent="0.2">
      <c r="A4" s="16">
        <v>45792.863997569446</v>
      </c>
      <c r="B4" s="14" t="s">
        <v>26</v>
      </c>
      <c r="C4" s="15">
        <v>45792</v>
      </c>
      <c r="D4" s="14">
        <v>19</v>
      </c>
      <c r="E4" s="24" t="s">
        <v>27</v>
      </c>
      <c r="F4" s="14">
        <v>65</v>
      </c>
      <c r="G4" s="14" t="s">
        <v>19</v>
      </c>
      <c r="H4" s="14" t="s">
        <v>20</v>
      </c>
      <c r="I4" s="14">
        <v>50</v>
      </c>
      <c r="J4" s="14" t="s">
        <v>21</v>
      </c>
      <c r="K4" s="14">
        <v>15</v>
      </c>
      <c r="L4" s="14">
        <v>0</v>
      </c>
      <c r="M4" s="14" t="s">
        <v>22</v>
      </c>
      <c r="N4" s="14">
        <v>50</v>
      </c>
      <c r="O4" s="14">
        <v>25</v>
      </c>
      <c r="P4" s="14">
        <v>50</v>
      </c>
      <c r="Q4" s="13">
        <v>50</v>
      </c>
    </row>
    <row r="5" spans="1:17" ht="12.75" x14ac:dyDescent="0.2">
      <c r="A5" s="20">
        <v>45792.871877743055</v>
      </c>
      <c r="B5" s="18" t="s">
        <v>28</v>
      </c>
      <c r="C5" s="19">
        <v>36930</v>
      </c>
      <c r="D5" s="18">
        <v>24</v>
      </c>
      <c r="E5" s="25" t="s">
        <v>29</v>
      </c>
      <c r="F5" s="18">
        <v>70</v>
      </c>
      <c r="G5" s="18" t="s">
        <v>19</v>
      </c>
      <c r="H5" s="18" t="s">
        <v>20</v>
      </c>
      <c r="I5" s="18">
        <v>32</v>
      </c>
      <c r="J5" s="18" t="s">
        <v>21</v>
      </c>
      <c r="K5" s="18">
        <v>42</v>
      </c>
      <c r="L5" s="18">
        <v>250</v>
      </c>
      <c r="M5" s="18" t="s">
        <v>30</v>
      </c>
      <c r="N5" s="18">
        <v>50</v>
      </c>
      <c r="O5" s="18">
        <v>87</v>
      </c>
      <c r="P5" s="18">
        <v>45</v>
      </c>
      <c r="Q5" s="17">
        <v>40</v>
      </c>
    </row>
    <row r="6" spans="1:17" ht="12.75" x14ac:dyDescent="0.2">
      <c r="A6" s="16">
        <v>45792.877153009264</v>
      </c>
      <c r="B6" s="14" t="s">
        <v>31</v>
      </c>
      <c r="C6" s="15">
        <v>45792</v>
      </c>
      <c r="D6" s="14">
        <v>20</v>
      </c>
      <c r="E6" s="24" t="s">
        <v>32</v>
      </c>
      <c r="F6" s="14">
        <v>74</v>
      </c>
      <c r="G6" s="14" t="s">
        <v>33</v>
      </c>
      <c r="H6" s="14" t="s">
        <v>20</v>
      </c>
      <c r="I6" s="14">
        <v>35</v>
      </c>
      <c r="J6" s="14" t="s">
        <v>21</v>
      </c>
      <c r="K6" s="14">
        <v>17</v>
      </c>
      <c r="L6" s="14">
        <v>5</v>
      </c>
      <c r="M6" s="14" t="s">
        <v>22</v>
      </c>
      <c r="N6" s="14">
        <v>70</v>
      </c>
      <c r="O6" s="14">
        <v>80</v>
      </c>
      <c r="P6" s="14">
        <v>58</v>
      </c>
      <c r="Q6" s="13">
        <v>80</v>
      </c>
    </row>
    <row r="7" spans="1:17" ht="12.75" x14ac:dyDescent="0.2">
      <c r="A7" s="20">
        <v>45792.883215902781</v>
      </c>
      <c r="B7" s="18" t="s">
        <v>34</v>
      </c>
      <c r="C7" s="19">
        <v>45792</v>
      </c>
      <c r="D7" s="18">
        <v>21</v>
      </c>
      <c r="E7" s="25" t="s">
        <v>35</v>
      </c>
      <c r="F7" s="18">
        <v>100</v>
      </c>
      <c r="G7" s="18" t="s">
        <v>19</v>
      </c>
      <c r="H7" s="18" t="s">
        <v>20</v>
      </c>
      <c r="I7" s="18">
        <v>50</v>
      </c>
      <c r="J7" s="18" t="s">
        <v>21</v>
      </c>
      <c r="K7" s="18">
        <v>90</v>
      </c>
      <c r="L7" s="18">
        <v>0</v>
      </c>
      <c r="M7" s="18" t="s">
        <v>22</v>
      </c>
      <c r="N7" s="25" t="s">
        <v>36</v>
      </c>
      <c r="O7" s="18">
        <v>70</v>
      </c>
      <c r="P7" s="25" t="s">
        <v>37</v>
      </c>
      <c r="Q7" s="17">
        <v>80</v>
      </c>
    </row>
    <row r="8" spans="1:17" ht="12.75" x14ac:dyDescent="0.2">
      <c r="A8" s="16">
        <v>45792.913218969908</v>
      </c>
      <c r="B8" s="14" t="s">
        <v>38</v>
      </c>
      <c r="C8" s="15">
        <v>45916</v>
      </c>
      <c r="D8" s="14">
        <v>19</v>
      </c>
      <c r="E8" s="24" t="s">
        <v>39</v>
      </c>
      <c r="F8" s="14">
        <v>53</v>
      </c>
      <c r="G8" s="14" t="s">
        <v>33</v>
      </c>
      <c r="H8" s="14" t="s">
        <v>20</v>
      </c>
      <c r="I8" s="14">
        <v>50</v>
      </c>
      <c r="J8" s="14" t="s">
        <v>21</v>
      </c>
      <c r="K8" s="14">
        <v>90</v>
      </c>
      <c r="L8" s="14">
        <v>0</v>
      </c>
      <c r="M8" s="14" t="s">
        <v>22</v>
      </c>
      <c r="N8" s="14">
        <v>80</v>
      </c>
      <c r="O8" s="14">
        <v>90</v>
      </c>
      <c r="P8" s="14">
        <v>50</v>
      </c>
      <c r="Q8" s="13">
        <v>20</v>
      </c>
    </row>
    <row r="9" spans="1:17" ht="12.75" x14ac:dyDescent="0.2">
      <c r="A9" s="20">
        <v>45793.416313564812</v>
      </c>
      <c r="B9" s="18" t="s">
        <v>40</v>
      </c>
      <c r="C9" s="19">
        <v>45793</v>
      </c>
      <c r="D9" s="18">
        <v>20</v>
      </c>
      <c r="E9" s="25" t="s">
        <v>41</v>
      </c>
      <c r="F9" s="18">
        <v>45</v>
      </c>
      <c r="G9" s="18" t="s">
        <v>33</v>
      </c>
      <c r="H9" s="18" t="s">
        <v>20</v>
      </c>
      <c r="I9" s="18">
        <v>30</v>
      </c>
      <c r="J9" s="18" t="s">
        <v>21</v>
      </c>
      <c r="K9" s="18">
        <v>50</v>
      </c>
      <c r="L9" s="18">
        <v>45</v>
      </c>
      <c r="M9" s="18" t="s">
        <v>30</v>
      </c>
      <c r="N9" s="18">
        <v>25</v>
      </c>
      <c r="O9" s="18">
        <v>85</v>
      </c>
      <c r="P9" s="18">
        <v>15</v>
      </c>
      <c r="Q9" s="17">
        <v>15</v>
      </c>
    </row>
    <row r="10" spans="1:17" ht="12.75" x14ac:dyDescent="0.2">
      <c r="A10" s="16">
        <v>45795.736517708334</v>
      </c>
      <c r="B10" s="14" t="s">
        <v>42</v>
      </c>
      <c r="C10" s="15">
        <v>45795</v>
      </c>
      <c r="D10" s="14">
        <v>21</v>
      </c>
      <c r="E10" s="24" t="s">
        <v>43</v>
      </c>
      <c r="F10" s="14">
        <v>56</v>
      </c>
      <c r="G10" s="14" t="s">
        <v>33</v>
      </c>
      <c r="H10" s="14" t="s">
        <v>44</v>
      </c>
      <c r="I10" s="14">
        <v>35</v>
      </c>
      <c r="J10" s="14" t="s">
        <v>21</v>
      </c>
      <c r="K10" s="14">
        <v>5</v>
      </c>
      <c r="L10" s="14">
        <v>0</v>
      </c>
      <c r="M10" s="14" t="s">
        <v>22</v>
      </c>
      <c r="N10" s="14">
        <v>92</v>
      </c>
      <c r="O10" s="14">
        <v>80</v>
      </c>
      <c r="P10" s="14">
        <v>50</v>
      </c>
      <c r="Q10" s="13">
        <v>80</v>
      </c>
    </row>
    <row r="11" spans="1:17" ht="12.75" x14ac:dyDescent="0.2">
      <c r="A11" s="20">
        <v>45795.737241319446</v>
      </c>
      <c r="B11" s="18" t="s">
        <v>45</v>
      </c>
      <c r="C11" s="19">
        <v>45795</v>
      </c>
      <c r="D11" s="18">
        <v>24</v>
      </c>
      <c r="E11" s="25" t="s">
        <v>46</v>
      </c>
      <c r="F11" s="18">
        <v>48</v>
      </c>
      <c r="G11" s="18" t="s">
        <v>33</v>
      </c>
      <c r="H11" s="18" t="s">
        <v>20</v>
      </c>
      <c r="I11" s="18">
        <v>56</v>
      </c>
      <c r="J11" s="18" t="s">
        <v>21</v>
      </c>
      <c r="K11" s="18">
        <v>20</v>
      </c>
      <c r="L11" s="18">
        <v>0</v>
      </c>
      <c r="M11" s="18" t="s">
        <v>22</v>
      </c>
      <c r="N11" s="25" t="s">
        <v>47</v>
      </c>
      <c r="O11" s="18">
        <v>60</v>
      </c>
      <c r="P11" s="25" t="s">
        <v>48</v>
      </c>
      <c r="Q11" s="17">
        <v>83</v>
      </c>
    </row>
    <row r="12" spans="1:17" ht="12.75" x14ac:dyDescent="0.2">
      <c r="A12" s="16">
        <v>45795.799715520829</v>
      </c>
      <c r="B12" s="14" t="s">
        <v>49</v>
      </c>
      <c r="C12" s="15">
        <v>37858</v>
      </c>
      <c r="D12" s="14">
        <v>21</v>
      </c>
      <c r="E12" s="24" t="s">
        <v>50</v>
      </c>
      <c r="F12" s="14">
        <v>58</v>
      </c>
      <c r="G12" s="14" t="s">
        <v>19</v>
      </c>
      <c r="H12" s="14" t="s">
        <v>44</v>
      </c>
      <c r="I12" s="14">
        <v>80</v>
      </c>
      <c r="J12" s="14" t="s">
        <v>21</v>
      </c>
      <c r="K12" s="14">
        <v>10</v>
      </c>
      <c r="L12" s="14">
        <v>0</v>
      </c>
      <c r="M12" s="14" t="s">
        <v>22</v>
      </c>
      <c r="N12" s="24" t="s">
        <v>51</v>
      </c>
      <c r="O12" s="14">
        <v>60</v>
      </c>
      <c r="P12" s="24" t="s">
        <v>52</v>
      </c>
      <c r="Q12" s="13">
        <v>40</v>
      </c>
    </row>
    <row r="13" spans="1:17" ht="12.75" x14ac:dyDescent="0.2">
      <c r="A13" s="20">
        <v>45795.830354097227</v>
      </c>
      <c r="B13" s="18" t="s">
        <v>53</v>
      </c>
      <c r="C13" s="19">
        <v>45795</v>
      </c>
      <c r="D13" s="18">
        <v>21</v>
      </c>
      <c r="E13" s="25" t="s">
        <v>54</v>
      </c>
      <c r="F13" s="18">
        <v>90</v>
      </c>
      <c r="G13" s="18" t="s">
        <v>19</v>
      </c>
      <c r="H13" s="18" t="s">
        <v>44</v>
      </c>
      <c r="I13" s="18">
        <v>80</v>
      </c>
      <c r="J13" s="18" t="s">
        <v>55</v>
      </c>
      <c r="K13" s="18">
        <v>0</v>
      </c>
      <c r="L13" s="18">
        <v>0</v>
      </c>
      <c r="M13" s="18" t="s">
        <v>56</v>
      </c>
      <c r="N13" s="18">
        <v>80</v>
      </c>
      <c r="O13" s="18">
        <v>1</v>
      </c>
      <c r="P13" s="18">
        <v>40</v>
      </c>
      <c r="Q13" s="17">
        <v>50</v>
      </c>
    </row>
    <row r="14" spans="1:17" ht="12.75" x14ac:dyDescent="0.2">
      <c r="A14" s="16">
        <v>45795.890293240736</v>
      </c>
      <c r="B14" s="14" t="s">
        <v>57</v>
      </c>
      <c r="C14" s="15">
        <v>32944</v>
      </c>
      <c r="D14" s="14">
        <v>29</v>
      </c>
      <c r="E14" s="24" t="s">
        <v>58</v>
      </c>
      <c r="F14" s="14">
        <v>20</v>
      </c>
      <c r="G14" s="14" t="s">
        <v>19</v>
      </c>
      <c r="H14" s="14" t="s">
        <v>44</v>
      </c>
      <c r="I14" s="14">
        <v>100</v>
      </c>
      <c r="J14" s="14" t="s">
        <v>21</v>
      </c>
      <c r="K14" s="14">
        <v>15</v>
      </c>
      <c r="L14" s="14">
        <v>80</v>
      </c>
      <c r="M14" s="14" t="s">
        <v>22</v>
      </c>
      <c r="N14" s="14">
        <v>70</v>
      </c>
      <c r="O14" s="14">
        <v>101</v>
      </c>
      <c r="P14" s="14">
        <v>90</v>
      </c>
      <c r="Q14" s="13">
        <v>90</v>
      </c>
    </row>
    <row r="15" spans="1:17" ht="12.75" x14ac:dyDescent="0.2">
      <c r="A15" s="20">
        <v>45798.826789074075</v>
      </c>
      <c r="B15" s="18" t="s">
        <v>59</v>
      </c>
      <c r="C15" s="19">
        <v>45798</v>
      </c>
      <c r="D15" s="18">
        <v>20</v>
      </c>
      <c r="E15" s="25" t="s">
        <v>60</v>
      </c>
      <c r="F15" s="18">
        <v>65</v>
      </c>
      <c r="G15" s="18" t="s">
        <v>19</v>
      </c>
      <c r="H15" s="18" t="s">
        <v>20</v>
      </c>
      <c r="I15" s="18">
        <v>100</v>
      </c>
      <c r="J15" s="18" t="s">
        <v>21</v>
      </c>
      <c r="K15" s="18">
        <v>25</v>
      </c>
      <c r="L15" s="18">
        <v>0</v>
      </c>
      <c r="M15" s="18" t="s">
        <v>22</v>
      </c>
      <c r="N15" s="18">
        <v>90</v>
      </c>
      <c r="O15" s="18">
        <v>79</v>
      </c>
      <c r="P15" s="18">
        <v>75</v>
      </c>
      <c r="Q15" s="17">
        <v>85</v>
      </c>
    </row>
    <row r="16" spans="1:17" ht="12.75" x14ac:dyDescent="0.2">
      <c r="A16" s="16">
        <v>45800.817288298611</v>
      </c>
      <c r="B16" s="14" t="s">
        <v>61</v>
      </c>
      <c r="C16" s="15">
        <v>45800</v>
      </c>
      <c r="D16" s="14">
        <v>20</v>
      </c>
      <c r="E16" s="24" t="s">
        <v>62</v>
      </c>
      <c r="F16" s="24" t="s">
        <v>63</v>
      </c>
      <c r="G16" s="14" t="s">
        <v>33</v>
      </c>
      <c r="H16" s="14" t="s">
        <v>20</v>
      </c>
      <c r="I16" s="14">
        <v>110</v>
      </c>
      <c r="J16" s="14" t="s">
        <v>21</v>
      </c>
      <c r="K16" s="14">
        <v>90</v>
      </c>
      <c r="L16" s="14">
        <v>10</v>
      </c>
      <c r="M16" s="14" t="s">
        <v>64</v>
      </c>
      <c r="N16" s="14">
        <v>55</v>
      </c>
      <c r="O16" s="14">
        <v>75</v>
      </c>
      <c r="P16" s="14">
        <v>40</v>
      </c>
      <c r="Q16" s="13">
        <v>68</v>
      </c>
    </row>
    <row r="17" spans="1:17" ht="12.75" x14ac:dyDescent="0.2">
      <c r="A17" s="20">
        <v>45808.875508182871</v>
      </c>
      <c r="B17" s="18" t="s">
        <v>384</v>
      </c>
      <c r="C17" s="19">
        <v>45800</v>
      </c>
      <c r="D17" s="18">
        <v>25</v>
      </c>
      <c r="E17" s="25">
        <v>1.65</v>
      </c>
      <c r="F17" s="18">
        <v>72</v>
      </c>
      <c r="G17" s="18" t="s">
        <v>33</v>
      </c>
      <c r="H17" s="18" t="s">
        <v>20</v>
      </c>
      <c r="I17" s="18">
        <v>42</v>
      </c>
      <c r="J17" s="18" t="s">
        <v>21</v>
      </c>
      <c r="K17" s="18">
        <v>10</v>
      </c>
      <c r="L17" s="18">
        <v>0</v>
      </c>
      <c r="M17" s="18" t="s">
        <v>22</v>
      </c>
      <c r="N17" s="18">
        <v>90</v>
      </c>
      <c r="O17" s="18">
        <v>70</v>
      </c>
      <c r="P17" s="18">
        <v>90</v>
      </c>
      <c r="Q17" s="17">
        <v>90</v>
      </c>
    </row>
    <row r="18" spans="1:17" ht="12.75" x14ac:dyDescent="0.2">
      <c r="A18" s="16">
        <v>45800.820829722223</v>
      </c>
      <c r="B18" s="14" t="s">
        <v>65</v>
      </c>
      <c r="C18" s="15">
        <v>45800</v>
      </c>
      <c r="D18" s="14">
        <v>23</v>
      </c>
      <c r="E18" s="24" t="s">
        <v>60</v>
      </c>
      <c r="F18" s="14">
        <v>49</v>
      </c>
      <c r="G18" s="14" t="s">
        <v>33</v>
      </c>
      <c r="H18" s="14" t="s">
        <v>20</v>
      </c>
      <c r="I18" s="14">
        <v>120</v>
      </c>
      <c r="J18" s="14" t="s">
        <v>21</v>
      </c>
      <c r="K18" s="14">
        <v>30</v>
      </c>
      <c r="L18" s="24" t="s">
        <v>66</v>
      </c>
      <c r="M18" s="14" t="s">
        <v>22</v>
      </c>
      <c r="N18" s="24" t="s">
        <v>67</v>
      </c>
      <c r="O18" s="14">
        <v>85</v>
      </c>
      <c r="P18" s="24" t="s">
        <v>68</v>
      </c>
      <c r="Q18" s="13">
        <v>75</v>
      </c>
    </row>
    <row r="19" spans="1:17" ht="12.75" x14ac:dyDescent="0.2">
      <c r="A19" s="20">
        <v>45800.848356041664</v>
      </c>
      <c r="B19" s="18" t="s">
        <v>69</v>
      </c>
      <c r="C19" s="19">
        <v>45800</v>
      </c>
      <c r="D19" s="18">
        <v>21</v>
      </c>
      <c r="E19" s="25" t="s">
        <v>70</v>
      </c>
      <c r="F19" s="18">
        <v>53</v>
      </c>
      <c r="G19" s="18" t="s">
        <v>33</v>
      </c>
      <c r="H19" s="18" t="s">
        <v>20</v>
      </c>
      <c r="I19" s="18">
        <v>120</v>
      </c>
      <c r="J19" s="18" t="s">
        <v>21</v>
      </c>
      <c r="K19" s="18">
        <v>10</v>
      </c>
      <c r="L19" s="18">
        <v>0</v>
      </c>
      <c r="M19" s="18" t="s">
        <v>22</v>
      </c>
      <c r="N19" s="18">
        <v>50</v>
      </c>
      <c r="O19" s="18">
        <v>80</v>
      </c>
      <c r="P19" s="25">
        <v>75</v>
      </c>
      <c r="Q19" s="17">
        <v>80</v>
      </c>
    </row>
    <row r="20" spans="1:17" ht="12.75" x14ac:dyDescent="0.2">
      <c r="A20" s="16">
        <v>45801.02891439815</v>
      </c>
      <c r="B20" s="14" t="s">
        <v>71</v>
      </c>
      <c r="C20" s="15">
        <v>45800</v>
      </c>
      <c r="D20" s="14">
        <v>18</v>
      </c>
      <c r="E20" s="24" t="s">
        <v>72</v>
      </c>
      <c r="F20" s="14">
        <v>55</v>
      </c>
      <c r="G20" s="14" t="s">
        <v>33</v>
      </c>
      <c r="H20" s="14" t="s">
        <v>20</v>
      </c>
      <c r="I20" s="14">
        <v>80</v>
      </c>
      <c r="J20" s="14" t="s">
        <v>21</v>
      </c>
      <c r="K20" s="14">
        <v>17</v>
      </c>
      <c r="L20" s="24" t="s">
        <v>73</v>
      </c>
      <c r="M20" s="14" t="s">
        <v>22</v>
      </c>
      <c r="N20" s="14">
        <v>75</v>
      </c>
      <c r="O20" s="14">
        <v>80</v>
      </c>
      <c r="P20" s="14">
        <v>80</v>
      </c>
      <c r="Q20" s="13">
        <v>100</v>
      </c>
    </row>
    <row r="21" spans="1:17" ht="12.75" x14ac:dyDescent="0.2">
      <c r="A21" s="20">
        <v>45801.030459479167</v>
      </c>
      <c r="B21" s="18" t="s">
        <v>74</v>
      </c>
      <c r="C21" s="19">
        <v>45801</v>
      </c>
      <c r="D21" s="18">
        <v>18</v>
      </c>
      <c r="E21" s="25" t="s">
        <v>29</v>
      </c>
      <c r="F21" s="18">
        <v>52</v>
      </c>
      <c r="G21" s="18" t="s">
        <v>19</v>
      </c>
      <c r="H21" s="18" t="s">
        <v>75</v>
      </c>
      <c r="I21" s="18">
        <v>7</v>
      </c>
      <c r="J21" s="18" t="s">
        <v>21</v>
      </c>
      <c r="K21" s="18">
        <v>18</v>
      </c>
      <c r="L21" s="25" t="s">
        <v>76</v>
      </c>
      <c r="M21" s="18" t="s">
        <v>22</v>
      </c>
      <c r="N21" s="25" t="s">
        <v>77</v>
      </c>
      <c r="O21" s="18">
        <v>69</v>
      </c>
      <c r="P21" s="25" t="s">
        <v>78</v>
      </c>
      <c r="Q21" s="17">
        <v>70</v>
      </c>
    </row>
    <row r="22" spans="1:17" ht="12.75" x14ac:dyDescent="0.2">
      <c r="A22" s="16">
        <v>45801.310182905094</v>
      </c>
      <c r="B22" s="14" t="s">
        <v>79</v>
      </c>
      <c r="C22" s="15">
        <v>38319</v>
      </c>
      <c r="D22" s="14">
        <v>20</v>
      </c>
      <c r="E22" s="24" t="s">
        <v>62</v>
      </c>
      <c r="F22" s="14">
        <v>56</v>
      </c>
      <c r="G22" s="14" t="s">
        <v>33</v>
      </c>
      <c r="H22" s="14" t="s">
        <v>20</v>
      </c>
      <c r="I22" s="14">
        <v>50</v>
      </c>
      <c r="J22" s="14" t="s">
        <v>21</v>
      </c>
      <c r="K22" s="14">
        <v>2</v>
      </c>
      <c r="L22" s="14">
        <v>0</v>
      </c>
      <c r="M22" s="14" t="s">
        <v>22</v>
      </c>
      <c r="N22" s="24" t="s">
        <v>80</v>
      </c>
      <c r="O22" s="14">
        <v>50</v>
      </c>
      <c r="P22" s="24" t="s">
        <v>52</v>
      </c>
      <c r="Q22" s="13">
        <v>80</v>
      </c>
    </row>
    <row r="23" spans="1:17" ht="12.75" x14ac:dyDescent="0.2">
      <c r="A23" s="20">
        <v>45801.312642164354</v>
      </c>
      <c r="B23" s="18" t="s">
        <v>81</v>
      </c>
      <c r="C23" s="19">
        <v>45801</v>
      </c>
      <c r="D23" s="18">
        <v>19</v>
      </c>
      <c r="E23" s="25" t="s">
        <v>82</v>
      </c>
      <c r="F23" s="18">
        <v>56</v>
      </c>
      <c r="G23" s="18" t="s">
        <v>19</v>
      </c>
      <c r="H23" s="18" t="s">
        <v>75</v>
      </c>
      <c r="I23" s="18">
        <v>80</v>
      </c>
      <c r="J23" s="18" t="s">
        <v>21</v>
      </c>
      <c r="K23" s="18">
        <v>17</v>
      </c>
      <c r="L23" s="30">
        <v>45807</v>
      </c>
      <c r="M23" s="18" t="s">
        <v>22</v>
      </c>
      <c r="N23" s="25" t="s">
        <v>83</v>
      </c>
      <c r="O23" s="18">
        <v>50</v>
      </c>
      <c r="P23" s="25" t="s">
        <v>84</v>
      </c>
      <c r="Q23" s="17">
        <v>50</v>
      </c>
    </row>
    <row r="24" spans="1:17" ht="12.75" x14ac:dyDescent="0.2">
      <c r="A24" s="16">
        <v>45801.34933986111</v>
      </c>
      <c r="B24" s="14" t="s">
        <v>85</v>
      </c>
      <c r="C24" s="15">
        <v>45801</v>
      </c>
      <c r="D24" s="14">
        <v>19</v>
      </c>
      <c r="E24" s="24" t="s">
        <v>35</v>
      </c>
      <c r="F24" s="14">
        <v>75</v>
      </c>
      <c r="G24" s="14" t="s">
        <v>19</v>
      </c>
      <c r="H24" s="14" t="s">
        <v>44</v>
      </c>
      <c r="I24" s="14">
        <v>150</v>
      </c>
      <c r="J24" s="14" t="s">
        <v>21</v>
      </c>
      <c r="K24" s="14">
        <v>20</v>
      </c>
      <c r="L24" s="14">
        <v>50</v>
      </c>
      <c r="M24" s="14" t="s">
        <v>22</v>
      </c>
      <c r="N24" s="14">
        <v>60</v>
      </c>
      <c r="O24" s="14">
        <v>65</v>
      </c>
      <c r="P24" s="14">
        <v>55</v>
      </c>
      <c r="Q24" s="13">
        <v>30</v>
      </c>
    </row>
    <row r="25" spans="1:17" ht="12.75" x14ac:dyDescent="0.2">
      <c r="A25" s="20">
        <v>45801.364752615744</v>
      </c>
      <c r="B25" s="18" t="s">
        <v>86</v>
      </c>
      <c r="C25" s="19">
        <v>45801</v>
      </c>
      <c r="D25" s="18">
        <v>28</v>
      </c>
      <c r="E25" s="25" t="s">
        <v>41</v>
      </c>
      <c r="F25" s="18">
        <v>74</v>
      </c>
      <c r="G25" s="18" t="s">
        <v>33</v>
      </c>
      <c r="H25" s="18" t="s">
        <v>20</v>
      </c>
      <c r="I25" s="18">
        <v>8</v>
      </c>
      <c r="J25" s="18" t="s">
        <v>21</v>
      </c>
      <c r="K25" s="18">
        <v>3</v>
      </c>
      <c r="L25" s="18">
        <v>0</v>
      </c>
      <c r="M25" s="18" t="s">
        <v>22</v>
      </c>
      <c r="N25" s="30">
        <v>45786</v>
      </c>
      <c r="O25" s="18">
        <v>8</v>
      </c>
      <c r="P25" s="30">
        <v>45908</v>
      </c>
      <c r="Q25" s="17">
        <v>0</v>
      </c>
    </row>
    <row r="26" spans="1:17" ht="12.75" x14ac:dyDescent="0.2">
      <c r="A26" s="16">
        <v>45801.429449571762</v>
      </c>
      <c r="B26" s="14" t="s">
        <v>87</v>
      </c>
      <c r="C26" s="15">
        <v>45801</v>
      </c>
      <c r="D26" s="14">
        <v>18</v>
      </c>
      <c r="E26" s="24" t="s">
        <v>88</v>
      </c>
      <c r="F26" s="14">
        <v>50</v>
      </c>
      <c r="G26" s="14" t="s">
        <v>19</v>
      </c>
      <c r="H26" s="14" t="s">
        <v>75</v>
      </c>
      <c r="I26" s="14">
        <v>200</v>
      </c>
      <c r="J26" s="14" t="s">
        <v>21</v>
      </c>
      <c r="K26" s="14">
        <v>10</v>
      </c>
      <c r="L26" s="14">
        <v>0</v>
      </c>
      <c r="M26" s="14" t="s">
        <v>64</v>
      </c>
      <c r="N26" s="24" t="s">
        <v>89</v>
      </c>
      <c r="O26" s="14">
        <v>45</v>
      </c>
      <c r="P26" s="24" t="s">
        <v>90</v>
      </c>
      <c r="Q26" s="13">
        <v>85</v>
      </c>
    </row>
    <row r="27" spans="1:17" ht="12.75" x14ac:dyDescent="0.2">
      <c r="A27" s="20">
        <v>45809.503279687502</v>
      </c>
      <c r="B27" s="18" t="s">
        <v>91</v>
      </c>
      <c r="C27" s="19">
        <v>45801</v>
      </c>
      <c r="D27" s="18">
        <v>18</v>
      </c>
      <c r="E27" s="25" t="s">
        <v>92</v>
      </c>
      <c r="F27" s="18">
        <v>54</v>
      </c>
      <c r="G27" s="18" t="s">
        <v>33</v>
      </c>
      <c r="H27" s="18" t="s">
        <v>44</v>
      </c>
      <c r="I27" s="18">
        <v>85</v>
      </c>
      <c r="J27" s="18" t="s">
        <v>21</v>
      </c>
      <c r="K27" s="18">
        <v>25</v>
      </c>
      <c r="L27" s="26" t="s">
        <v>93</v>
      </c>
      <c r="M27" s="18" t="s">
        <v>22</v>
      </c>
      <c r="N27" s="18" t="s">
        <v>383</v>
      </c>
      <c r="O27" s="25" t="s">
        <v>24</v>
      </c>
      <c r="P27" s="25" t="s">
        <v>94</v>
      </c>
      <c r="Q27" s="17">
        <v>85</v>
      </c>
    </row>
    <row r="28" spans="1:17" ht="12.75" x14ac:dyDescent="0.2">
      <c r="A28" s="16">
        <v>45801.87625814815</v>
      </c>
      <c r="B28" s="14" t="s">
        <v>95</v>
      </c>
      <c r="C28" s="15">
        <v>45801</v>
      </c>
      <c r="D28" s="14">
        <v>18</v>
      </c>
      <c r="E28" s="24" t="s">
        <v>96</v>
      </c>
      <c r="F28" s="14">
        <v>56</v>
      </c>
      <c r="G28" s="14" t="s">
        <v>33</v>
      </c>
      <c r="H28" s="14" t="s">
        <v>44</v>
      </c>
      <c r="I28" s="14">
        <v>110</v>
      </c>
      <c r="J28" s="14" t="s">
        <v>21</v>
      </c>
      <c r="K28" s="14">
        <v>13</v>
      </c>
      <c r="L28" s="14">
        <v>0</v>
      </c>
      <c r="M28" s="14" t="s">
        <v>22</v>
      </c>
      <c r="N28" s="24" t="s">
        <v>77</v>
      </c>
      <c r="O28" s="14">
        <v>85</v>
      </c>
      <c r="P28" s="24" t="s">
        <v>97</v>
      </c>
      <c r="Q28" s="13">
        <v>75</v>
      </c>
    </row>
    <row r="29" spans="1:17" ht="12.75" x14ac:dyDescent="0.2">
      <c r="A29" s="20">
        <v>45801.879454942129</v>
      </c>
      <c r="B29" s="18" t="s">
        <v>98</v>
      </c>
      <c r="C29" s="19">
        <v>45801</v>
      </c>
      <c r="D29" s="18">
        <v>18</v>
      </c>
      <c r="E29" s="25" t="s">
        <v>41</v>
      </c>
      <c r="F29" s="18">
        <v>60</v>
      </c>
      <c r="G29" s="18" t="s">
        <v>33</v>
      </c>
      <c r="H29" s="18" t="s">
        <v>20</v>
      </c>
      <c r="I29" s="18">
        <v>100</v>
      </c>
      <c r="J29" s="18" t="s">
        <v>21</v>
      </c>
      <c r="K29" s="18">
        <v>2</v>
      </c>
      <c r="L29" s="18">
        <v>0</v>
      </c>
      <c r="M29" s="18" t="s">
        <v>22</v>
      </c>
      <c r="N29" s="25" t="s">
        <v>99</v>
      </c>
      <c r="O29" s="18">
        <v>75</v>
      </c>
      <c r="P29" s="25" t="s">
        <v>100</v>
      </c>
      <c r="Q29" s="17">
        <v>75</v>
      </c>
    </row>
    <row r="30" spans="1:17" ht="12.75" x14ac:dyDescent="0.2">
      <c r="A30" s="16">
        <v>45803.531472349539</v>
      </c>
      <c r="B30" s="14" t="s">
        <v>101</v>
      </c>
      <c r="C30" s="15">
        <v>45803</v>
      </c>
      <c r="D30" s="14">
        <v>25</v>
      </c>
      <c r="E30" s="24" t="s">
        <v>29</v>
      </c>
      <c r="F30" s="14">
        <v>65</v>
      </c>
      <c r="G30" s="14" t="s">
        <v>19</v>
      </c>
      <c r="H30" s="14" t="s">
        <v>20</v>
      </c>
      <c r="I30" s="14">
        <v>30</v>
      </c>
      <c r="J30" s="14" t="s">
        <v>55</v>
      </c>
      <c r="K30" s="14">
        <v>0</v>
      </c>
      <c r="L30" s="14">
        <v>0</v>
      </c>
      <c r="M30" s="14" t="s">
        <v>56</v>
      </c>
      <c r="N30" s="24" t="s">
        <v>102</v>
      </c>
      <c r="O30" s="14">
        <v>50</v>
      </c>
      <c r="P30" s="24" t="s">
        <v>103</v>
      </c>
      <c r="Q30" s="13">
        <v>70</v>
      </c>
    </row>
    <row r="31" spans="1:17" ht="12.75" x14ac:dyDescent="0.2">
      <c r="A31" s="20">
        <v>45804.636304050931</v>
      </c>
      <c r="B31" s="18" t="s">
        <v>104</v>
      </c>
      <c r="C31" s="19">
        <v>45804</v>
      </c>
      <c r="D31" s="18">
        <v>21</v>
      </c>
      <c r="E31" s="25" t="s">
        <v>105</v>
      </c>
      <c r="F31" s="18">
        <v>67</v>
      </c>
      <c r="G31" s="18" t="s">
        <v>19</v>
      </c>
      <c r="H31" s="18" t="s">
        <v>44</v>
      </c>
      <c r="I31" s="18">
        <v>59</v>
      </c>
      <c r="J31" s="18" t="s">
        <v>21</v>
      </c>
      <c r="K31" s="18">
        <v>10</v>
      </c>
      <c r="L31" s="18">
        <v>0</v>
      </c>
      <c r="M31" s="18" t="s">
        <v>22</v>
      </c>
      <c r="N31" s="25" t="s">
        <v>106</v>
      </c>
      <c r="O31" s="18">
        <v>80</v>
      </c>
      <c r="P31" s="25" t="s">
        <v>106</v>
      </c>
      <c r="Q31" s="17">
        <v>80</v>
      </c>
    </row>
    <row r="32" spans="1:17" ht="12.75" x14ac:dyDescent="0.2">
      <c r="A32" s="16">
        <v>45804.687971782405</v>
      </c>
      <c r="B32" s="14" t="s">
        <v>107</v>
      </c>
      <c r="C32" s="15">
        <v>45804</v>
      </c>
      <c r="D32" s="14">
        <v>24</v>
      </c>
      <c r="E32" s="24" t="s">
        <v>29</v>
      </c>
      <c r="F32" s="14">
        <v>58</v>
      </c>
      <c r="G32" s="14" t="s">
        <v>33</v>
      </c>
      <c r="H32" s="14" t="s">
        <v>75</v>
      </c>
      <c r="I32" s="14">
        <v>60</v>
      </c>
      <c r="J32" s="14" t="s">
        <v>21</v>
      </c>
      <c r="K32" s="14">
        <v>7</v>
      </c>
      <c r="L32" s="14">
        <v>0</v>
      </c>
      <c r="M32" s="14" t="s">
        <v>22</v>
      </c>
      <c r="N32" s="14">
        <v>10</v>
      </c>
      <c r="O32" s="14">
        <v>90</v>
      </c>
      <c r="P32" s="24" t="s">
        <v>108</v>
      </c>
      <c r="Q32" s="13">
        <v>90</v>
      </c>
    </row>
    <row r="33" spans="1:17" ht="12.75" x14ac:dyDescent="0.2">
      <c r="A33" s="20">
        <v>45804.704454652776</v>
      </c>
      <c r="B33" s="18" t="s">
        <v>109</v>
      </c>
      <c r="C33" s="19">
        <v>45804</v>
      </c>
      <c r="D33" s="18">
        <v>25</v>
      </c>
      <c r="E33" s="25" t="s">
        <v>72</v>
      </c>
      <c r="F33" s="18">
        <v>45</v>
      </c>
      <c r="G33" s="18" t="s">
        <v>33</v>
      </c>
      <c r="H33" s="18" t="s">
        <v>20</v>
      </c>
      <c r="I33" s="18">
        <v>20</v>
      </c>
      <c r="J33" s="18" t="s">
        <v>21</v>
      </c>
      <c r="K33" s="18">
        <v>10</v>
      </c>
      <c r="L33" s="26" t="s">
        <v>110</v>
      </c>
      <c r="M33" s="18" t="s">
        <v>22</v>
      </c>
      <c r="N33" s="25" t="s">
        <v>111</v>
      </c>
      <c r="O33" s="18">
        <v>90</v>
      </c>
      <c r="P33" s="25" t="s">
        <v>112</v>
      </c>
      <c r="Q33" s="17">
        <v>85</v>
      </c>
    </row>
    <row r="34" spans="1:17" ht="12.75" x14ac:dyDescent="0.2">
      <c r="A34" s="16">
        <v>45804.707664930553</v>
      </c>
      <c r="B34" s="14" t="s">
        <v>113</v>
      </c>
      <c r="C34" s="15">
        <v>45804</v>
      </c>
      <c r="D34" s="14">
        <v>24</v>
      </c>
      <c r="E34" s="24" t="s">
        <v>114</v>
      </c>
      <c r="F34" s="14">
        <v>56</v>
      </c>
      <c r="G34" s="14" t="s">
        <v>33</v>
      </c>
      <c r="H34" s="14" t="s">
        <v>20</v>
      </c>
      <c r="I34" s="14">
        <v>50</v>
      </c>
      <c r="J34" s="14" t="s">
        <v>21</v>
      </c>
      <c r="K34" s="14">
        <v>5</v>
      </c>
      <c r="L34" s="14">
        <v>0</v>
      </c>
      <c r="M34" s="14" t="s">
        <v>64</v>
      </c>
      <c r="N34" s="14">
        <v>50</v>
      </c>
      <c r="O34" s="14">
        <v>75</v>
      </c>
      <c r="P34" s="14">
        <v>50</v>
      </c>
      <c r="Q34" s="13">
        <v>90</v>
      </c>
    </row>
    <row r="35" spans="1:17" ht="12.75" x14ac:dyDescent="0.2">
      <c r="A35" s="20">
        <v>45804.730504108797</v>
      </c>
      <c r="B35" s="18" t="s">
        <v>115</v>
      </c>
      <c r="C35" s="19">
        <v>45804</v>
      </c>
      <c r="D35" s="18">
        <v>21</v>
      </c>
      <c r="E35" s="25" t="s">
        <v>50</v>
      </c>
      <c r="F35" s="18">
        <v>101</v>
      </c>
      <c r="G35" s="18" t="s">
        <v>19</v>
      </c>
      <c r="H35" s="18" t="s">
        <v>20</v>
      </c>
      <c r="I35" s="18">
        <v>70</v>
      </c>
      <c r="J35" s="18" t="s">
        <v>21</v>
      </c>
      <c r="K35" s="18">
        <v>42</v>
      </c>
      <c r="L35" s="26" t="s">
        <v>116</v>
      </c>
      <c r="M35" s="18" t="s">
        <v>22</v>
      </c>
      <c r="N35" s="25" t="s">
        <v>36</v>
      </c>
      <c r="O35" s="18">
        <v>85</v>
      </c>
      <c r="P35" s="25" t="s">
        <v>117</v>
      </c>
      <c r="Q35" s="29" t="s">
        <v>51</v>
      </c>
    </row>
    <row r="36" spans="1:17" ht="12.75" x14ac:dyDescent="0.2">
      <c r="A36" s="16">
        <v>45804.732877233793</v>
      </c>
      <c r="B36" s="14" t="s">
        <v>118</v>
      </c>
      <c r="C36" s="15">
        <v>45804</v>
      </c>
      <c r="D36" s="14">
        <v>21</v>
      </c>
      <c r="E36" s="24" t="s">
        <v>50</v>
      </c>
      <c r="F36" s="14">
        <v>105</v>
      </c>
      <c r="G36" s="14" t="s">
        <v>19</v>
      </c>
      <c r="H36" s="14" t="s">
        <v>20</v>
      </c>
      <c r="I36" s="14">
        <v>70</v>
      </c>
      <c r="J36" s="14" t="s">
        <v>21</v>
      </c>
      <c r="K36" s="14">
        <v>40</v>
      </c>
      <c r="L36" s="24" t="s">
        <v>119</v>
      </c>
      <c r="M36" s="14" t="s">
        <v>22</v>
      </c>
      <c r="N36" s="24" t="s">
        <v>120</v>
      </c>
      <c r="O36" s="14">
        <v>70</v>
      </c>
      <c r="P36" s="24" t="s">
        <v>121</v>
      </c>
      <c r="Q36" s="13">
        <v>87</v>
      </c>
    </row>
    <row r="37" spans="1:17" ht="12.75" x14ac:dyDescent="0.2">
      <c r="A37" s="20">
        <v>45804.740447418983</v>
      </c>
      <c r="B37" s="18" t="s">
        <v>122</v>
      </c>
      <c r="C37" s="19">
        <v>45804</v>
      </c>
      <c r="D37" s="18">
        <v>24</v>
      </c>
      <c r="E37" s="25" t="s">
        <v>18</v>
      </c>
      <c r="F37" s="18">
        <v>65</v>
      </c>
      <c r="G37" s="18" t="s">
        <v>19</v>
      </c>
      <c r="H37" s="18" t="s">
        <v>20</v>
      </c>
      <c r="I37" s="18">
        <v>1</v>
      </c>
      <c r="J37" s="18" t="s">
        <v>21</v>
      </c>
      <c r="K37" s="18">
        <v>16</v>
      </c>
      <c r="L37" s="18">
        <v>0</v>
      </c>
      <c r="M37" s="18" t="s">
        <v>22</v>
      </c>
      <c r="N37" s="25" t="s">
        <v>123</v>
      </c>
      <c r="O37" s="18">
        <v>85</v>
      </c>
      <c r="P37" s="25" t="s">
        <v>84</v>
      </c>
      <c r="Q37" s="17">
        <v>50</v>
      </c>
    </row>
    <row r="38" spans="1:17" ht="12.75" x14ac:dyDescent="0.2">
      <c r="A38" s="16">
        <v>45804.745972141201</v>
      </c>
      <c r="B38" s="14" t="s">
        <v>124</v>
      </c>
      <c r="C38" s="15">
        <v>45804</v>
      </c>
      <c r="D38" s="14">
        <v>21</v>
      </c>
      <c r="E38" s="24" t="s">
        <v>50</v>
      </c>
      <c r="F38" s="14">
        <v>60</v>
      </c>
      <c r="G38" s="14" t="s">
        <v>19</v>
      </c>
      <c r="H38" s="14" t="s">
        <v>20</v>
      </c>
      <c r="I38" s="14">
        <v>80</v>
      </c>
      <c r="J38" s="14" t="s">
        <v>21</v>
      </c>
      <c r="K38" s="14">
        <v>40</v>
      </c>
      <c r="L38" s="14">
        <v>0</v>
      </c>
      <c r="M38" s="14" t="s">
        <v>22</v>
      </c>
      <c r="N38" s="24" t="s">
        <v>84</v>
      </c>
      <c r="O38" s="14">
        <v>80</v>
      </c>
      <c r="P38" s="14">
        <v>40</v>
      </c>
      <c r="Q38" s="13">
        <v>40</v>
      </c>
    </row>
    <row r="39" spans="1:17" ht="12.75" x14ac:dyDescent="0.2">
      <c r="A39" s="20">
        <v>45804.774598726857</v>
      </c>
      <c r="B39" s="18" t="s">
        <v>125</v>
      </c>
      <c r="C39" s="19">
        <v>45804</v>
      </c>
      <c r="D39" s="18">
        <v>22</v>
      </c>
      <c r="E39" s="25" t="s">
        <v>35</v>
      </c>
      <c r="F39" s="18">
        <v>79</v>
      </c>
      <c r="G39" s="18" t="s">
        <v>33</v>
      </c>
      <c r="H39" s="18" t="s">
        <v>20</v>
      </c>
      <c r="I39" s="18">
        <v>80</v>
      </c>
      <c r="J39" s="18" t="s">
        <v>55</v>
      </c>
      <c r="K39" s="18">
        <v>0</v>
      </c>
      <c r="L39" s="18">
        <v>0</v>
      </c>
      <c r="M39" s="18" t="s">
        <v>56</v>
      </c>
      <c r="N39" s="18">
        <v>50</v>
      </c>
      <c r="O39" s="18">
        <v>80</v>
      </c>
      <c r="P39" s="18">
        <v>80</v>
      </c>
      <c r="Q39" s="17">
        <v>80</v>
      </c>
    </row>
    <row r="40" spans="1:17" ht="12.75" x14ac:dyDescent="0.2">
      <c r="A40" s="16">
        <v>45804.860697187498</v>
      </c>
      <c r="B40" s="14" t="s">
        <v>126</v>
      </c>
      <c r="C40" s="15">
        <v>45804</v>
      </c>
      <c r="D40" s="14">
        <v>22</v>
      </c>
      <c r="E40" s="24" t="s">
        <v>127</v>
      </c>
      <c r="F40" s="14">
        <v>80</v>
      </c>
      <c r="G40" s="14" t="s">
        <v>19</v>
      </c>
      <c r="H40" s="14" t="s">
        <v>20</v>
      </c>
      <c r="I40" s="14">
        <v>120</v>
      </c>
      <c r="J40" s="14" t="s">
        <v>55</v>
      </c>
      <c r="K40" s="14">
        <v>0</v>
      </c>
      <c r="L40" s="14">
        <v>0</v>
      </c>
      <c r="M40" s="14" t="s">
        <v>56</v>
      </c>
      <c r="N40" s="14">
        <v>40</v>
      </c>
      <c r="O40" s="14">
        <v>40</v>
      </c>
      <c r="P40" s="14">
        <v>30</v>
      </c>
      <c r="Q40" s="13">
        <v>40</v>
      </c>
    </row>
    <row r="41" spans="1:17" ht="12.75" x14ac:dyDescent="0.2">
      <c r="A41" s="20">
        <v>45804.861572106485</v>
      </c>
      <c r="B41" s="18" t="s">
        <v>128</v>
      </c>
      <c r="C41" s="19">
        <v>45804</v>
      </c>
      <c r="D41" s="18">
        <v>25</v>
      </c>
      <c r="E41" s="25" t="s">
        <v>129</v>
      </c>
      <c r="F41" s="18">
        <v>60</v>
      </c>
      <c r="G41" s="18" t="s">
        <v>19</v>
      </c>
      <c r="H41" s="18" t="s">
        <v>20</v>
      </c>
      <c r="I41" s="18">
        <v>30</v>
      </c>
      <c r="J41" s="18" t="s">
        <v>21</v>
      </c>
      <c r="K41" s="18">
        <v>2</v>
      </c>
      <c r="L41" s="18">
        <v>20</v>
      </c>
      <c r="M41" s="18" t="s">
        <v>22</v>
      </c>
      <c r="N41" s="18">
        <v>50</v>
      </c>
      <c r="O41" s="18">
        <v>60</v>
      </c>
      <c r="P41" s="18">
        <v>50</v>
      </c>
      <c r="Q41" s="17">
        <v>70</v>
      </c>
    </row>
    <row r="42" spans="1:17" ht="12.75" x14ac:dyDescent="0.2">
      <c r="A42" s="16">
        <v>45804.867681932868</v>
      </c>
      <c r="B42" s="14" t="s">
        <v>130</v>
      </c>
      <c r="C42" s="15">
        <v>37891</v>
      </c>
      <c r="D42" s="14">
        <v>21</v>
      </c>
      <c r="E42" s="24" t="s">
        <v>18</v>
      </c>
      <c r="F42" s="14">
        <v>55</v>
      </c>
      <c r="G42" s="14" t="s">
        <v>19</v>
      </c>
      <c r="H42" s="14" t="s">
        <v>44</v>
      </c>
      <c r="I42" s="14">
        <v>100</v>
      </c>
      <c r="J42" s="14" t="s">
        <v>55</v>
      </c>
      <c r="K42" s="14">
        <v>0</v>
      </c>
      <c r="L42" s="14">
        <v>0</v>
      </c>
      <c r="M42" s="14" t="s">
        <v>56</v>
      </c>
      <c r="N42" s="14">
        <v>0</v>
      </c>
      <c r="O42" s="14">
        <v>0</v>
      </c>
      <c r="P42" s="14">
        <v>0</v>
      </c>
      <c r="Q42" s="13">
        <v>0</v>
      </c>
    </row>
    <row r="43" spans="1:17" ht="12.75" x14ac:dyDescent="0.2">
      <c r="A43" s="20">
        <v>45804.877142094905</v>
      </c>
      <c r="B43" s="18" t="s">
        <v>131</v>
      </c>
      <c r="C43" s="19">
        <v>45804</v>
      </c>
      <c r="D43" s="18">
        <v>25</v>
      </c>
      <c r="E43" s="25" t="s">
        <v>132</v>
      </c>
      <c r="F43" s="18">
        <v>64</v>
      </c>
      <c r="G43" s="18" t="s">
        <v>33</v>
      </c>
      <c r="H43" s="18" t="s">
        <v>20</v>
      </c>
      <c r="I43" s="18">
        <v>50</v>
      </c>
      <c r="J43" s="18" t="s">
        <v>21</v>
      </c>
      <c r="K43" s="18">
        <v>10</v>
      </c>
      <c r="L43" s="18">
        <v>0</v>
      </c>
      <c r="M43" s="18" t="s">
        <v>22</v>
      </c>
      <c r="N43" s="18">
        <v>90</v>
      </c>
      <c r="O43" s="18">
        <v>100</v>
      </c>
      <c r="P43" s="25" t="s">
        <v>133</v>
      </c>
      <c r="Q43" s="17">
        <v>50</v>
      </c>
    </row>
    <row r="44" spans="1:17" ht="12.75" x14ac:dyDescent="0.2">
      <c r="A44" s="16">
        <v>45804.880504456014</v>
      </c>
      <c r="B44" s="14" t="s">
        <v>134</v>
      </c>
      <c r="C44" s="15">
        <v>45804</v>
      </c>
      <c r="D44" s="14">
        <v>21</v>
      </c>
      <c r="E44" s="24" t="s">
        <v>18</v>
      </c>
      <c r="F44" s="14">
        <v>55</v>
      </c>
      <c r="G44" s="14" t="s">
        <v>19</v>
      </c>
      <c r="H44" s="14" t="s">
        <v>44</v>
      </c>
      <c r="I44" s="14">
        <v>20</v>
      </c>
      <c r="J44" s="14" t="s">
        <v>21</v>
      </c>
      <c r="K44" s="14">
        <v>10</v>
      </c>
      <c r="L44" s="14">
        <v>24</v>
      </c>
      <c r="M44" s="14" t="s">
        <v>22</v>
      </c>
      <c r="N44" s="24" t="s">
        <v>78</v>
      </c>
      <c r="O44" s="14">
        <v>80</v>
      </c>
      <c r="P44" s="24" t="s">
        <v>135</v>
      </c>
      <c r="Q44" s="13">
        <v>70</v>
      </c>
    </row>
    <row r="45" spans="1:17" ht="12.75" x14ac:dyDescent="0.2">
      <c r="A45" s="20">
        <v>45804.881105185181</v>
      </c>
      <c r="B45" s="18" t="s">
        <v>136</v>
      </c>
      <c r="C45" s="19">
        <v>45804</v>
      </c>
      <c r="D45" s="18">
        <v>21</v>
      </c>
      <c r="E45" s="25" t="s">
        <v>41</v>
      </c>
      <c r="F45" s="18">
        <v>45</v>
      </c>
      <c r="G45" s="18" t="s">
        <v>19</v>
      </c>
      <c r="H45" s="18" t="s">
        <v>75</v>
      </c>
      <c r="I45" s="18">
        <v>20</v>
      </c>
      <c r="J45" s="18" t="s">
        <v>21</v>
      </c>
      <c r="K45" s="18">
        <v>10</v>
      </c>
      <c r="L45" s="18">
        <v>0</v>
      </c>
      <c r="M45" s="18" t="s">
        <v>22</v>
      </c>
      <c r="N45" s="18">
        <v>50</v>
      </c>
      <c r="O45" s="18">
        <v>30</v>
      </c>
      <c r="P45" s="18">
        <v>60</v>
      </c>
      <c r="Q45" s="17">
        <v>70</v>
      </c>
    </row>
    <row r="46" spans="1:17" ht="12.75" x14ac:dyDescent="0.2">
      <c r="A46" s="16">
        <v>45804.892108807871</v>
      </c>
      <c r="B46" s="14" t="s">
        <v>137</v>
      </c>
      <c r="C46" s="15">
        <v>45804</v>
      </c>
      <c r="D46" s="14">
        <v>24</v>
      </c>
      <c r="E46" s="24" t="s">
        <v>18</v>
      </c>
      <c r="F46" s="14">
        <v>59</v>
      </c>
      <c r="G46" s="14" t="s">
        <v>33</v>
      </c>
      <c r="H46" s="14" t="s">
        <v>44</v>
      </c>
      <c r="I46" s="14">
        <v>10</v>
      </c>
      <c r="J46" s="14" t="s">
        <v>21</v>
      </c>
      <c r="K46" s="14">
        <v>30</v>
      </c>
      <c r="L46" s="14">
        <v>20</v>
      </c>
      <c r="M46" s="14" t="s">
        <v>22</v>
      </c>
      <c r="N46" s="14">
        <v>80</v>
      </c>
      <c r="O46" s="14">
        <v>75</v>
      </c>
      <c r="P46" s="14">
        <v>60</v>
      </c>
      <c r="Q46" s="13">
        <v>85</v>
      </c>
    </row>
    <row r="47" spans="1:17" ht="12.75" x14ac:dyDescent="0.2">
      <c r="A47" s="20">
        <v>45804.895930983796</v>
      </c>
      <c r="B47" s="18" t="s">
        <v>138</v>
      </c>
      <c r="C47" s="19">
        <v>45804</v>
      </c>
      <c r="D47" s="18">
        <v>22</v>
      </c>
      <c r="E47" s="25" t="s">
        <v>54</v>
      </c>
      <c r="F47" s="18">
        <v>75</v>
      </c>
      <c r="G47" s="18" t="s">
        <v>19</v>
      </c>
      <c r="H47" s="18" t="s">
        <v>20</v>
      </c>
      <c r="I47" s="18">
        <v>25</v>
      </c>
      <c r="J47" s="18" t="s">
        <v>21</v>
      </c>
      <c r="K47" s="18">
        <v>20</v>
      </c>
      <c r="L47" s="18">
        <v>0</v>
      </c>
      <c r="M47" s="18" t="s">
        <v>22</v>
      </c>
      <c r="N47" s="18">
        <v>5</v>
      </c>
      <c r="O47" s="18">
        <v>80</v>
      </c>
      <c r="P47" s="18">
        <v>10</v>
      </c>
      <c r="Q47" s="17">
        <v>40</v>
      </c>
    </row>
    <row r="48" spans="1:17" ht="12.75" x14ac:dyDescent="0.2">
      <c r="A48" s="16">
        <v>45804.899667812497</v>
      </c>
      <c r="B48" s="14" t="s">
        <v>139</v>
      </c>
      <c r="C48" s="15">
        <v>38464</v>
      </c>
      <c r="D48" s="14">
        <v>20</v>
      </c>
      <c r="E48" s="24" t="s">
        <v>140</v>
      </c>
      <c r="F48" s="14">
        <v>61</v>
      </c>
      <c r="G48" s="14" t="s">
        <v>19</v>
      </c>
      <c r="H48" s="14" t="s">
        <v>75</v>
      </c>
      <c r="I48" s="14">
        <v>60</v>
      </c>
      <c r="J48" s="14" t="s">
        <v>21</v>
      </c>
      <c r="K48" s="14">
        <v>12</v>
      </c>
      <c r="L48" s="14">
        <v>24</v>
      </c>
      <c r="M48" s="14" t="s">
        <v>22</v>
      </c>
      <c r="N48" s="24" t="s">
        <v>141</v>
      </c>
      <c r="O48" s="14">
        <v>88</v>
      </c>
      <c r="P48" s="24" t="s">
        <v>142</v>
      </c>
      <c r="Q48" s="28" t="s">
        <v>143</v>
      </c>
    </row>
    <row r="49" spans="1:17" ht="12.75" x14ac:dyDescent="0.2">
      <c r="A49" s="20">
        <v>45804.901413148153</v>
      </c>
      <c r="B49" s="18" t="s">
        <v>144</v>
      </c>
      <c r="C49" s="19">
        <v>45804</v>
      </c>
      <c r="D49" s="18">
        <v>27</v>
      </c>
      <c r="E49" s="25" t="s">
        <v>70</v>
      </c>
      <c r="F49" s="18">
        <v>44</v>
      </c>
      <c r="G49" s="18" t="s">
        <v>33</v>
      </c>
      <c r="H49" s="18" t="s">
        <v>20</v>
      </c>
      <c r="I49" s="18">
        <v>20</v>
      </c>
      <c r="J49" s="18" t="s">
        <v>55</v>
      </c>
      <c r="K49" s="18">
        <v>0</v>
      </c>
      <c r="L49" s="18">
        <v>0</v>
      </c>
      <c r="M49" s="18" t="s">
        <v>56</v>
      </c>
      <c r="N49" s="26" t="s">
        <v>145</v>
      </c>
      <c r="O49" s="18">
        <v>1</v>
      </c>
      <c r="P49" s="18">
        <v>1</v>
      </c>
      <c r="Q49" s="17">
        <v>1</v>
      </c>
    </row>
    <row r="50" spans="1:17" ht="12.75" x14ac:dyDescent="0.2">
      <c r="A50" s="16">
        <v>45804.905631747686</v>
      </c>
      <c r="B50" s="14" t="s">
        <v>146</v>
      </c>
      <c r="C50" s="15">
        <v>45804</v>
      </c>
      <c r="D50" s="14">
        <v>21</v>
      </c>
      <c r="E50" s="24" t="s">
        <v>70</v>
      </c>
      <c r="F50" s="14">
        <v>55</v>
      </c>
      <c r="G50" s="14" t="s">
        <v>33</v>
      </c>
      <c r="H50" s="14" t="s">
        <v>20</v>
      </c>
      <c r="I50" s="14">
        <v>15</v>
      </c>
      <c r="J50" s="14" t="s">
        <v>21</v>
      </c>
      <c r="K50" s="14">
        <v>8</v>
      </c>
      <c r="L50" s="14">
        <v>0</v>
      </c>
      <c r="M50" s="14" t="s">
        <v>22</v>
      </c>
      <c r="N50" s="14">
        <v>90</v>
      </c>
      <c r="O50" s="14">
        <v>80</v>
      </c>
      <c r="P50" s="24" t="s">
        <v>147</v>
      </c>
      <c r="Q50" s="13">
        <v>50</v>
      </c>
    </row>
    <row r="51" spans="1:17" ht="12.75" x14ac:dyDescent="0.2">
      <c r="A51" s="20">
        <v>45804.914722997681</v>
      </c>
      <c r="B51" s="18" t="s">
        <v>148</v>
      </c>
      <c r="C51" s="19">
        <v>45804</v>
      </c>
      <c r="D51" s="18">
        <v>22</v>
      </c>
      <c r="E51" s="25" t="s">
        <v>32</v>
      </c>
      <c r="F51" s="18">
        <v>54</v>
      </c>
      <c r="G51" s="18" t="s">
        <v>33</v>
      </c>
      <c r="H51" s="18" t="s">
        <v>20</v>
      </c>
      <c r="I51" s="18">
        <v>20</v>
      </c>
      <c r="J51" s="18" t="s">
        <v>55</v>
      </c>
      <c r="K51" s="18">
        <v>0</v>
      </c>
      <c r="L51" s="18">
        <v>0</v>
      </c>
      <c r="M51" s="18" t="s">
        <v>56</v>
      </c>
      <c r="N51" s="18">
        <v>51</v>
      </c>
      <c r="O51" s="18">
        <v>99</v>
      </c>
      <c r="P51" s="25" t="s">
        <v>149</v>
      </c>
      <c r="Q51" s="17">
        <v>20</v>
      </c>
    </row>
    <row r="52" spans="1:17" ht="12.75" x14ac:dyDescent="0.2">
      <c r="A52" s="16">
        <v>45804.925251736116</v>
      </c>
      <c r="B52" s="14" t="s">
        <v>150</v>
      </c>
      <c r="C52" s="15">
        <v>45803</v>
      </c>
      <c r="D52" s="14">
        <v>22</v>
      </c>
      <c r="E52" s="24" t="s">
        <v>151</v>
      </c>
      <c r="F52" s="14">
        <v>50</v>
      </c>
      <c r="G52" s="14" t="s">
        <v>19</v>
      </c>
      <c r="H52" s="14" t="s">
        <v>75</v>
      </c>
      <c r="I52" s="14">
        <v>120</v>
      </c>
      <c r="J52" s="14" t="s">
        <v>21</v>
      </c>
      <c r="K52" s="14">
        <v>20</v>
      </c>
      <c r="L52" s="24" t="s">
        <v>84</v>
      </c>
      <c r="M52" s="14" t="s">
        <v>22</v>
      </c>
      <c r="N52" s="14">
        <v>85</v>
      </c>
      <c r="O52" s="14">
        <v>50</v>
      </c>
      <c r="P52" s="14">
        <v>70</v>
      </c>
      <c r="Q52" s="13">
        <v>80</v>
      </c>
    </row>
    <row r="53" spans="1:17" ht="12.75" x14ac:dyDescent="0.2">
      <c r="A53" s="20">
        <v>45804.933674467597</v>
      </c>
      <c r="B53" s="18" t="s">
        <v>152</v>
      </c>
      <c r="C53" s="19">
        <v>36433</v>
      </c>
      <c r="D53" s="18">
        <v>25</v>
      </c>
      <c r="E53" s="25" t="s">
        <v>153</v>
      </c>
      <c r="F53" s="18">
        <v>62</v>
      </c>
      <c r="G53" s="18" t="s">
        <v>33</v>
      </c>
      <c r="H53" s="18" t="s">
        <v>44</v>
      </c>
      <c r="I53" s="18">
        <v>30</v>
      </c>
      <c r="J53" s="18" t="s">
        <v>55</v>
      </c>
      <c r="K53" s="18">
        <v>0</v>
      </c>
      <c r="L53" s="18">
        <v>0</v>
      </c>
      <c r="M53" s="18" t="s">
        <v>56</v>
      </c>
      <c r="N53" s="25" t="s">
        <v>106</v>
      </c>
      <c r="O53" s="18">
        <v>60</v>
      </c>
      <c r="P53" s="25" t="s">
        <v>84</v>
      </c>
      <c r="Q53" s="17">
        <v>40</v>
      </c>
    </row>
    <row r="54" spans="1:17" ht="12.75" x14ac:dyDescent="0.2">
      <c r="A54" s="16">
        <v>45805.102417002316</v>
      </c>
      <c r="B54" s="14" t="s">
        <v>154</v>
      </c>
      <c r="C54" s="15">
        <v>45805</v>
      </c>
      <c r="D54" s="14">
        <v>20</v>
      </c>
      <c r="E54" s="24" t="s">
        <v>70</v>
      </c>
      <c r="F54" s="14">
        <v>65</v>
      </c>
      <c r="G54" s="14" t="s">
        <v>33</v>
      </c>
      <c r="H54" s="14" t="s">
        <v>75</v>
      </c>
      <c r="I54" s="14">
        <v>70</v>
      </c>
      <c r="J54" s="14" t="s">
        <v>21</v>
      </c>
      <c r="K54" s="14">
        <v>30</v>
      </c>
      <c r="L54" s="14">
        <v>20</v>
      </c>
      <c r="M54" s="14" t="s">
        <v>155</v>
      </c>
      <c r="N54" s="14">
        <v>40</v>
      </c>
      <c r="O54" s="14">
        <v>60</v>
      </c>
      <c r="P54" s="14">
        <v>30</v>
      </c>
      <c r="Q54" s="13">
        <v>70</v>
      </c>
    </row>
    <row r="55" spans="1:17" ht="12.75" x14ac:dyDescent="0.2">
      <c r="A55" s="20">
        <v>45805.26562233796</v>
      </c>
      <c r="B55" s="18" t="s">
        <v>156</v>
      </c>
      <c r="C55" s="19">
        <v>45805</v>
      </c>
      <c r="D55" s="18">
        <v>19</v>
      </c>
      <c r="E55" s="25" t="s">
        <v>35</v>
      </c>
      <c r="F55" s="18">
        <v>54</v>
      </c>
      <c r="G55" s="18" t="s">
        <v>19</v>
      </c>
      <c r="H55" s="18" t="s">
        <v>44</v>
      </c>
      <c r="I55" s="18">
        <v>35</v>
      </c>
      <c r="J55" s="18" t="s">
        <v>21</v>
      </c>
      <c r="K55" s="18">
        <v>14</v>
      </c>
      <c r="L55" s="18">
        <v>0</v>
      </c>
      <c r="M55" s="18" t="s">
        <v>22</v>
      </c>
      <c r="N55" s="18">
        <v>27.2</v>
      </c>
      <c r="O55" s="18">
        <v>50</v>
      </c>
      <c r="P55" s="18">
        <v>35</v>
      </c>
      <c r="Q55" s="17">
        <v>60</v>
      </c>
    </row>
    <row r="56" spans="1:17" ht="12.75" x14ac:dyDescent="0.2">
      <c r="A56" s="16">
        <v>45805.334663773145</v>
      </c>
      <c r="B56" s="14" t="s">
        <v>157</v>
      </c>
      <c r="C56" s="15">
        <v>45805</v>
      </c>
      <c r="D56" s="14">
        <v>27</v>
      </c>
      <c r="E56" s="24" t="s">
        <v>41</v>
      </c>
      <c r="F56" s="14">
        <v>125</v>
      </c>
      <c r="G56" s="14" t="s">
        <v>33</v>
      </c>
      <c r="H56" s="14" t="s">
        <v>75</v>
      </c>
      <c r="I56" s="14">
        <v>50</v>
      </c>
      <c r="J56" s="14" t="s">
        <v>21</v>
      </c>
      <c r="K56" s="14">
        <v>10</v>
      </c>
      <c r="L56" s="14">
        <v>0</v>
      </c>
      <c r="M56" s="14" t="s">
        <v>22</v>
      </c>
      <c r="N56" s="14">
        <v>50</v>
      </c>
      <c r="O56" s="14">
        <v>50</v>
      </c>
      <c r="P56" s="14">
        <v>50</v>
      </c>
      <c r="Q56" s="13">
        <v>50</v>
      </c>
    </row>
    <row r="57" spans="1:17" ht="12.75" x14ac:dyDescent="0.2">
      <c r="A57" s="20">
        <v>45805.356764259261</v>
      </c>
      <c r="B57" s="18" t="s">
        <v>158</v>
      </c>
      <c r="C57" s="19">
        <v>45805</v>
      </c>
      <c r="D57" s="18">
        <v>21</v>
      </c>
      <c r="E57" s="25" t="s">
        <v>41</v>
      </c>
      <c r="F57" s="18">
        <v>42</v>
      </c>
      <c r="G57" s="18" t="s">
        <v>19</v>
      </c>
      <c r="H57" s="18" t="s">
        <v>20</v>
      </c>
      <c r="I57" s="18">
        <v>30</v>
      </c>
      <c r="J57" s="18" t="s">
        <v>21</v>
      </c>
      <c r="K57" s="18">
        <v>10</v>
      </c>
      <c r="L57" s="18">
        <v>40</v>
      </c>
      <c r="M57" s="18" t="s">
        <v>22</v>
      </c>
      <c r="N57" s="18">
        <v>50</v>
      </c>
      <c r="O57" s="18">
        <v>50</v>
      </c>
      <c r="P57" s="18">
        <v>50</v>
      </c>
      <c r="Q57" s="17">
        <v>50</v>
      </c>
    </row>
    <row r="58" spans="1:17" ht="12.75" x14ac:dyDescent="0.2">
      <c r="A58" s="16">
        <v>45805.357215520839</v>
      </c>
      <c r="B58" s="14" t="s">
        <v>159</v>
      </c>
      <c r="C58" s="15">
        <v>45805</v>
      </c>
      <c r="D58" s="14">
        <v>29</v>
      </c>
      <c r="E58" s="24" t="s">
        <v>70</v>
      </c>
      <c r="F58" s="24" t="s">
        <v>160</v>
      </c>
      <c r="G58" s="14" t="s">
        <v>19</v>
      </c>
      <c r="H58" s="14" t="s">
        <v>44</v>
      </c>
      <c r="I58" s="14">
        <v>65</v>
      </c>
      <c r="J58" s="14" t="s">
        <v>21</v>
      </c>
      <c r="K58" s="14">
        <v>2</v>
      </c>
      <c r="L58" s="27" t="s">
        <v>93</v>
      </c>
      <c r="M58" s="14" t="s">
        <v>22</v>
      </c>
      <c r="N58" s="14">
        <v>100</v>
      </c>
      <c r="O58" s="14">
        <v>60</v>
      </c>
      <c r="P58" s="14">
        <v>100</v>
      </c>
      <c r="Q58" s="13">
        <v>70</v>
      </c>
    </row>
    <row r="59" spans="1:17" ht="12.75" x14ac:dyDescent="0.2">
      <c r="A59" s="20">
        <v>45805.375009745374</v>
      </c>
      <c r="B59" s="18" t="s">
        <v>161</v>
      </c>
      <c r="C59" s="19">
        <v>45805</v>
      </c>
      <c r="D59" s="18">
        <v>21</v>
      </c>
      <c r="E59" s="25" t="s">
        <v>41</v>
      </c>
      <c r="F59" s="18">
        <v>70</v>
      </c>
      <c r="G59" s="18" t="s">
        <v>33</v>
      </c>
      <c r="H59" s="18" t="s">
        <v>20</v>
      </c>
      <c r="I59" s="18">
        <v>20</v>
      </c>
      <c r="J59" s="18" t="s">
        <v>21</v>
      </c>
      <c r="K59" s="18">
        <v>2</v>
      </c>
      <c r="L59" s="18">
        <v>0</v>
      </c>
      <c r="M59" s="18" t="s">
        <v>22</v>
      </c>
      <c r="N59" s="25" t="s">
        <v>102</v>
      </c>
      <c r="O59" s="18">
        <v>50</v>
      </c>
      <c r="P59" s="25" t="s">
        <v>162</v>
      </c>
      <c r="Q59" s="17">
        <v>90</v>
      </c>
    </row>
    <row r="60" spans="1:17" ht="12.75" x14ac:dyDescent="0.2">
      <c r="A60" s="16">
        <v>45805.376496319441</v>
      </c>
      <c r="B60" s="14" t="s">
        <v>163</v>
      </c>
      <c r="C60" s="15">
        <v>45805</v>
      </c>
      <c r="D60" s="14">
        <v>18</v>
      </c>
      <c r="E60" s="24" t="s">
        <v>88</v>
      </c>
      <c r="F60" s="14">
        <v>63</v>
      </c>
      <c r="G60" s="14" t="s">
        <v>33</v>
      </c>
      <c r="H60" s="14" t="s">
        <v>20</v>
      </c>
      <c r="I60" s="14">
        <v>15</v>
      </c>
      <c r="J60" s="14" t="s">
        <v>55</v>
      </c>
      <c r="K60" s="14">
        <v>0</v>
      </c>
      <c r="L60" s="14">
        <v>0</v>
      </c>
      <c r="M60" s="14" t="s">
        <v>56</v>
      </c>
      <c r="N60" s="24" t="s">
        <v>164</v>
      </c>
      <c r="O60" s="14">
        <v>20</v>
      </c>
      <c r="P60" s="24" t="s">
        <v>52</v>
      </c>
      <c r="Q60" s="13">
        <v>20</v>
      </c>
    </row>
    <row r="61" spans="1:17" ht="12.75" x14ac:dyDescent="0.2">
      <c r="A61" s="20">
        <v>45805.377245925927</v>
      </c>
      <c r="B61" s="18" t="s">
        <v>165</v>
      </c>
      <c r="C61" s="19">
        <v>45805</v>
      </c>
      <c r="D61" s="18">
        <v>19</v>
      </c>
      <c r="E61" s="25" t="s">
        <v>88</v>
      </c>
      <c r="F61" s="18">
        <v>60</v>
      </c>
      <c r="G61" s="18" t="s">
        <v>19</v>
      </c>
      <c r="H61" s="18" t="s">
        <v>20</v>
      </c>
      <c r="I61" s="18">
        <v>50</v>
      </c>
      <c r="J61" s="18" t="s">
        <v>55</v>
      </c>
      <c r="K61" s="18">
        <v>0</v>
      </c>
      <c r="L61" s="18">
        <v>0</v>
      </c>
      <c r="M61" s="18" t="s">
        <v>56</v>
      </c>
      <c r="N61" s="25" t="s">
        <v>166</v>
      </c>
      <c r="O61" s="18">
        <v>0</v>
      </c>
      <c r="P61" s="25" t="s">
        <v>24</v>
      </c>
      <c r="Q61" s="17">
        <v>50</v>
      </c>
    </row>
    <row r="62" spans="1:17" ht="12.75" x14ac:dyDescent="0.2">
      <c r="A62" s="16">
        <v>45805.40805607639</v>
      </c>
      <c r="B62" s="14" t="s">
        <v>167</v>
      </c>
      <c r="C62" s="15">
        <v>45805</v>
      </c>
      <c r="D62" s="14">
        <v>21</v>
      </c>
      <c r="E62" s="24" t="s">
        <v>168</v>
      </c>
      <c r="F62" s="14">
        <v>60</v>
      </c>
      <c r="G62" s="14" t="s">
        <v>19</v>
      </c>
      <c r="H62" s="14" t="s">
        <v>44</v>
      </c>
      <c r="I62" s="14">
        <v>120</v>
      </c>
      <c r="J62" s="14" t="s">
        <v>21</v>
      </c>
      <c r="K62" s="14">
        <v>35</v>
      </c>
      <c r="L62" s="14">
        <v>1</v>
      </c>
      <c r="M62" s="14" t="s">
        <v>22</v>
      </c>
      <c r="N62" s="14">
        <v>85.7</v>
      </c>
      <c r="O62" s="14">
        <v>87</v>
      </c>
      <c r="P62" s="24" t="s">
        <v>169</v>
      </c>
      <c r="Q62" s="13">
        <v>23</v>
      </c>
    </row>
    <row r="63" spans="1:17" ht="12.75" x14ac:dyDescent="0.2">
      <c r="A63" s="20">
        <v>45805.466782013886</v>
      </c>
      <c r="B63" s="18" t="s">
        <v>170</v>
      </c>
      <c r="C63" s="19">
        <v>45805</v>
      </c>
      <c r="D63" s="18">
        <v>19</v>
      </c>
      <c r="E63" s="25" t="s">
        <v>18</v>
      </c>
      <c r="F63" s="18">
        <v>67</v>
      </c>
      <c r="G63" s="18" t="s">
        <v>19</v>
      </c>
      <c r="H63" s="18" t="s">
        <v>20</v>
      </c>
      <c r="I63" s="18">
        <v>20</v>
      </c>
      <c r="J63" s="18" t="s">
        <v>55</v>
      </c>
      <c r="K63" s="18">
        <v>0</v>
      </c>
      <c r="L63" s="18">
        <v>0</v>
      </c>
      <c r="M63" s="18" t="s">
        <v>56</v>
      </c>
      <c r="N63" s="25" t="s">
        <v>171</v>
      </c>
      <c r="O63" s="18">
        <v>67</v>
      </c>
      <c r="P63" s="25" t="s">
        <v>90</v>
      </c>
      <c r="Q63" s="17">
        <v>0</v>
      </c>
    </row>
    <row r="64" spans="1:17" ht="12.75" x14ac:dyDescent="0.2">
      <c r="A64" s="16">
        <v>45805.471132152779</v>
      </c>
      <c r="B64" s="14" t="s">
        <v>172</v>
      </c>
      <c r="C64" s="15">
        <v>45805</v>
      </c>
      <c r="D64" s="14">
        <v>23</v>
      </c>
      <c r="E64" s="24" t="s">
        <v>50</v>
      </c>
      <c r="F64" s="14">
        <v>83</v>
      </c>
      <c r="G64" s="14" t="s">
        <v>19</v>
      </c>
      <c r="H64" s="14" t="s">
        <v>44</v>
      </c>
      <c r="I64" s="14">
        <v>70</v>
      </c>
      <c r="J64" s="14" t="s">
        <v>21</v>
      </c>
      <c r="K64" s="14">
        <v>28</v>
      </c>
      <c r="L64" s="14">
        <v>30</v>
      </c>
      <c r="M64" s="14" t="s">
        <v>22</v>
      </c>
      <c r="N64" s="14">
        <v>100</v>
      </c>
      <c r="O64" s="14">
        <v>70</v>
      </c>
      <c r="P64" s="24" t="s">
        <v>52</v>
      </c>
      <c r="Q64" s="13">
        <v>100</v>
      </c>
    </row>
    <row r="65" spans="1:17" ht="12.75" x14ac:dyDescent="0.2">
      <c r="A65" s="20">
        <v>45805.639462673615</v>
      </c>
      <c r="B65" s="18" t="s">
        <v>173</v>
      </c>
      <c r="C65" s="19">
        <v>45805</v>
      </c>
      <c r="D65" s="18">
        <v>22</v>
      </c>
      <c r="E65" s="26" t="s">
        <v>174</v>
      </c>
      <c r="F65" s="18">
        <v>66</v>
      </c>
      <c r="G65" s="18" t="s">
        <v>19</v>
      </c>
      <c r="H65" s="18" t="s">
        <v>20</v>
      </c>
      <c r="I65" s="18">
        <v>40</v>
      </c>
      <c r="J65" s="18" t="s">
        <v>21</v>
      </c>
      <c r="K65" s="18">
        <v>25</v>
      </c>
      <c r="L65" s="18">
        <v>0</v>
      </c>
      <c r="M65" s="18" t="s">
        <v>22</v>
      </c>
      <c r="N65" s="18">
        <v>85</v>
      </c>
      <c r="O65" s="18">
        <v>75</v>
      </c>
      <c r="P65" s="18">
        <v>90</v>
      </c>
      <c r="Q65" s="17">
        <v>80</v>
      </c>
    </row>
    <row r="66" spans="1:17" ht="12.75" x14ac:dyDescent="0.2">
      <c r="A66" s="16">
        <v>45805.66129744213</v>
      </c>
      <c r="B66" s="14" t="s">
        <v>175</v>
      </c>
      <c r="C66" s="15">
        <v>45805</v>
      </c>
      <c r="D66" s="14">
        <v>22</v>
      </c>
      <c r="E66" s="24" t="s">
        <v>153</v>
      </c>
      <c r="F66" s="14">
        <v>62</v>
      </c>
      <c r="G66" s="14" t="s">
        <v>33</v>
      </c>
      <c r="H66" s="14" t="s">
        <v>20</v>
      </c>
      <c r="I66" s="14">
        <v>60</v>
      </c>
      <c r="J66" s="14" t="s">
        <v>21</v>
      </c>
      <c r="K66" s="14">
        <v>15</v>
      </c>
      <c r="L66" s="14">
        <v>0</v>
      </c>
      <c r="M66" s="14" t="s">
        <v>176</v>
      </c>
      <c r="N66" s="14">
        <v>55</v>
      </c>
      <c r="O66" s="14">
        <v>75</v>
      </c>
      <c r="P66" s="14">
        <v>60</v>
      </c>
      <c r="Q66" s="13">
        <v>20</v>
      </c>
    </row>
    <row r="67" spans="1:17" ht="12.75" x14ac:dyDescent="0.2">
      <c r="A67" s="20">
        <v>45805.661351944444</v>
      </c>
      <c r="B67" s="18" t="s">
        <v>177</v>
      </c>
      <c r="C67" s="19">
        <v>45805</v>
      </c>
      <c r="D67" s="18">
        <v>23</v>
      </c>
      <c r="E67" s="25" t="s">
        <v>60</v>
      </c>
      <c r="F67" s="18">
        <v>68</v>
      </c>
      <c r="G67" s="18" t="s">
        <v>19</v>
      </c>
      <c r="H67" s="18" t="s">
        <v>20</v>
      </c>
      <c r="I67" s="18">
        <v>4</v>
      </c>
      <c r="J67" s="18" t="s">
        <v>21</v>
      </c>
      <c r="K67" s="18">
        <v>10</v>
      </c>
      <c r="L67" s="18">
        <v>24</v>
      </c>
      <c r="M67" s="18" t="s">
        <v>22</v>
      </c>
      <c r="N67" s="18">
        <v>60</v>
      </c>
      <c r="O67" s="18">
        <v>80</v>
      </c>
      <c r="P67" s="18">
        <v>50</v>
      </c>
      <c r="Q67" s="17">
        <v>30</v>
      </c>
    </row>
    <row r="68" spans="1:17" ht="12.75" x14ac:dyDescent="0.2">
      <c r="A68" s="16">
        <v>45805.797033240742</v>
      </c>
      <c r="B68" s="14" t="s">
        <v>178</v>
      </c>
      <c r="C68" s="15">
        <v>45802</v>
      </c>
      <c r="D68" s="14">
        <v>27</v>
      </c>
      <c r="E68" s="24" t="s">
        <v>41</v>
      </c>
      <c r="F68" s="14">
        <v>64</v>
      </c>
      <c r="G68" s="14" t="s">
        <v>19</v>
      </c>
      <c r="H68" s="14" t="s">
        <v>20</v>
      </c>
      <c r="I68" s="14">
        <v>50</v>
      </c>
      <c r="J68" s="14" t="s">
        <v>21</v>
      </c>
      <c r="K68" s="14">
        <v>10</v>
      </c>
      <c r="L68" s="14">
        <v>50</v>
      </c>
      <c r="M68" s="14" t="s">
        <v>22</v>
      </c>
      <c r="N68" s="14">
        <v>75</v>
      </c>
      <c r="O68" s="14">
        <v>80</v>
      </c>
      <c r="P68" s="14">
        <v>75</v>
      </c>
      <c r="Q68" s="13">
        <v>90</v>
      </c>
    </row>
    <row r="69" spans="1:17" ht="12.75" x14ac:dyDescent="0.2">
      <c r="A69" s="20">
        <v>45805.803283865738</v>
      </c>
      <c r="B69" s="18" t="s">
        <v>179</v>
      </c>
      <c r="C69" s="19">
        <v>45805</v>
      </c>
      <c r="D69" s="18">
        <v>18</v>
      </c>
      <c r="E69" s="25" t="s">
        <v>60</v>
      </c>
      <c r="F69" s="18">
        <v>65</v>
      </c>
      <c r="G69" s="18" t="s">
        <v>33</v>
      </c>
      <c r="H69" s="18" t="s">
        <v>20</v>
      </c>
      <c r="I69" s="18">
        <v>86</v>
      </c>
      <c r="J69" s="18" t="s">
        <v>21</v>
      </c>
      <c r="K69" s="18">
        <v>21</v>
      </c>
      <c r="L69" s="18">
        <v>12</v>
      </c>
      <c r="M69" s="18" t="s">
        <v>22</v>
      </c>
      <c r="N69" s="25" t="s">
        <v>180</v>
      </c>
      <c r="O69" s="18">
        <v>90</v>
      </c>
      <c r="P69" s="25" t="s">
        <v>181</v>
      </c>
      <c r="Q69" s="17">
        <v>80</v>
      </c>
    </row>
    <row r="70" spans="1:17" ht="12.75" x14ac:dyDescent="0.2">
      <c r="A70" s="16">
        <v>45805.80942179398</v>
      </c>
      <c r="B70" s="14" t="s">
        <v>182</v>
      </c>
      <c r="C70" s="15">
        <v>45805</v>
      </c>
      <c r="D70" s="14">
        <v>18</v>
      </c>
      <c r="E70" s="24" t="s">
        <v>129</v>
      </c>
      <c r="F70" s="14">
        <v>49</v>
      </c>
      <c r="G70" s="14" t="s">
        <v>33</v>
      </c>
      <c r="H70" s="14" t="s">
        <v>44</v>
      </c>
      <c r="I70" s="14">
        <v>110</v>
      </c>
      <c r="J70" s="14" t="s">
        <v>21</v>
      </c>
      <c r="K70" s="14">
        <v>10</v>
      </c>
      <c r="L70" s="14">
        <v>10</v>
      </c>
      <c r="M70" s="14" t="s">
        <v>22</v>
      </c>
      <c r="N70" s="24" t="s">
        <v>183</v>
      </c>
      <c r="O70" s="14">
        <v>70</v>
      </c>
      <c r="P70" s="24" t="s">
        <v>184</v>
      </c>
      <c r="Q70" s="13">
        <v>80</v>
      </c>
    </row>
    <row r="71" spans="1:17" ht="12.75" x14ac:dyDescent="0.2">
      <c r="A71" s="20">
        <v>45805.809775393514</v>
      </c>
      <c r="B71" s="18" t="s">
        <v>185</v>
      </c>
      <c r="C71" s="19">
        <v>45805</v>
      </c>
      <c r="D71" s="18">
        <v>18</v>
      </c>
      <c r="E71" s="25" t="s">
        <v>27</v>
      </c>
      <c r="F71" s="18">
        <v>47</v>
      </c>
      <c r="G71" s="18" t="s">
        <v>19</v>
      </c>
      <c r="H71" s="18" t="s">
        <v>44</v>
      </c>
      <c r="I71" s="18">
        <v>45</v>
      </c>
      <c r="J71" s="18" t="s">
        <v>21</v>
      </c>
      <c r="K71" s="18">
        <v>10</v>
      </c>
      <c r="L71" s="26" t="s">
        <v>186</v>
      </c>
      <c r="M71" s="18" t="s">
        <v>22</v>
      </c>
      <c r="N71" s="25" t="s">
        <v>142</v>
      </c>
      <c r="O71" s="18">
        <v>75</v>
      </c>
      <c r="P71" s="25" t="s">
        <v>187</v>
      </c>
      <c r="Q71" s="17">
        <v>65</v>
      </c>
    </row>
    <row r="72" spans="1:17" ht="12.75" x14ac:dyDescent="0.2">
      <c r="A72" s="16">
        <v>45805.811304618052</v>
      </c>
      <c r="B72" s="14" t="s">
        <v>188</v>
      </c>
      <c r="C72" s="15">
        <v>45805</v>
      </c>
      <c r="D72" s="14">
        <v>20</v>
      </c>
      <c r="E72" s="24" t="s">
        <v>127</v>
      </c>
      <c r="F72" s="14">
        <v>45</v>
      </c>
      <c r="G72" s="14" t="s">
        <v>33</v>
      </c>
      <c r="H72" s="14" t="s">
        <v>75</v>
      </c>
      <c r="I72" s="14">
        <v>50</v>
      </c>
      <c r="J72" s="14" t="s">
        <v>21</v>
      </c>
      <c r="K72" s="14">
        <v>10</v>
      </c>
      <c r="L72" s="14">
        <v>70</v>
      </c>
      <c r="M72" s="14" t="s">
        <v>22</v>
      </c>
      <c r="N72" s="24" t="s">
        <v>142</v>
      </c>
      <c r="O72" s="14">
        <v>70</v>
      </c>
      <c r="P72" s="14">
        <v>50</v>
      </c>
      <c r="Q72" s="13">
        <v>100</v>
      </c>
    </row>
    <row r="73" spans="1:17" ht="12.75" x14ac:dyDescent="0.2">
      <c r="A73" s="20">
        <v>45805.823730208329</v>
      </c>
      <c r="B73" s="18" t="s">
        <v>189</v>
      </c>
      <c r="C73" s="19">
        <v>37668</v>
      </c>
      <c r="D73" s="18">
        <v>22</v>
      </c>
      <c r="E73" s="25" t="s">
        <v>60</v>
      </c>
      <c r="F73" s="18">
        <v>60</v>
      </c>
      <c r="G73" s="18" t="s">
        <v>19</v>
      </c>
      <c r="H73" s="18" t="s">
        <v>20</v>
      </c>
      <c r="I73" s="18">
        <v>50</v>
      </c>
      <c r="J73" s="18" t="s">
        <v>21</v>
      </c>
      <c r="K73" s="18">
        <v>30</v>
      </c>
      <c r="L73" s="18">
        <v>10</v>
      </c>
      <c r="M73" s="18" t="s">
        <v>22</v>
      </c>
      <c r="N73" s="18">
        <v>70</v>
      </c>
      <c r="O73" s="18">
        <v>80</v>
      </c>
      <c r="P73" s="18">
        <v>80</v>
      </c>
      <c r="Q73" s="17">
        <v>70</v>
      </c>
    </row>
    <row r="74" spans="1:17" ht="12.75" x14ac:dyDescent="0.2">
      <c r="A74" s="16">
        <v>45805.83534041667</v>
      </c>
      <c r="B74" s="14" t="s">
        <v>190</v>
      </c>
      <c r="C74" s="15">
        <v>45805</v>
      </c>
      <c r="D74" s="14">
        <v>20</v>
      </c>
      <c r="E74" s="24" t="s">
        <v>62</v>
      </c>
      <c r="F74" s="14">
        <v>48</v>
      </c>
      <c r="G74" s="14" t="s">
        <v>33</v>
      </c>
      <c r="H74" s="14" t="s">
        <v>20</v>
      </c>
      <c r="I74" s="14">
        <v>10</v>
      </c>
      <c r="J74" s="14" t="s">
        <v>55</v>
      </c>
      <c r="K74" s="14">
        <v>0</v>
      </c>
      <c r="L74" s="14">
        <v>0</v>
      </c>
      <c r="M74" s="14" t="s">
        <v>56</v>
      </c>
      <c r="N74" s="14">
        <v>80</v>
      </c>
      <c r="O74" s="14">
        <v>100</v>
      </c>
      <c r="P74" s="14">
        <v>80</v>
      </c>
      <c r="Q74" s="13">
        <v>40</v>
      </c>
    </row>
    <row r="75" spans="1:17" ht="12.75" x14ac:dyDescent="0.2">
      <c r="A75" s="20">
        <v>45805.846807986112</v>
      </c>
      <c r="B75" s="18" t="s">
        <v>191</v>
      </c>
      <c r="C75" s="19">
        <v>45805</v>
      </c>
      <c r="D75" s="18">
        <v>23</v>
      </c>
      <c r="E75" s="25" t="s">
        <v>29</v>
      </c>
      <c r="F75" s="18">
        <v>62</v>
      </c>
      <c r="G75" s="18" t="s">
        <v>33</v>
      </c>
      <c r="H75" s="18" t="s">
        <v>75</v>
      </c>
      <c r="I75" s="18">
        <v>100</v>
      </c>
      <c r="J75" s="18" t="s">
        <v>21</v>
      </c>
      <c r="K75" s="18">
        <v>90</v>
      </c>
      <c r="L75" s="18">
        <v>0</v>
      </c>
      <c r="M75" s="18" t="s">
        <v>155</v>
      </c>
      <c r="N75" s="18">
        <v>10</v>
      </c>
      <c r="O75" s="18">
        <v>100</v>
      </c>
      <c r="P75" s="18">
        <v>40</v>
      </c>
      <c r="Q75" s="17">
        <v>0</v>
      </c>
    </row>
    <row r="76" spans="1:17" ht="12.75" x14ac:dyDescent="0.2">
      <c r="A76" s="16">
        <v>45805.862762743054</v>
      </c>
      <c r="B76" s="14" t="s">
        <v>192</v>
      </c>
      <c r="C76" s="15">
        <v>45805</v>
      </c>
      <c r="D76" s="14">
        <v>20</v>
      </c>
      <c r="E76" s="24" t="s">
        <v>105</v>
      </c>
      <c r="F76" s="14">
        <v>53</v>
      </c>
      <c r="G76" s="14" t="s">
        <v>19</v>
      </c>
      <c r="H76" s="14" t="s">
        <v>75</v>
      </c>
      <c r="I76" s="14">
        <v>82</v>
      </c>
      <c r="J76" s="14" t="s">
        <v>55</v>
      </c>
      <c r="K76" s="14">
        <v>0</v>
      </c>
      <c r="L76" s="14">
        <v>0</v>
      </c>
      <c r="M76" s="14" t="s">
        <v>56</v>
      </c>
      <c r="N76" s="14">
        <v>70</v>
      </c>
      <c r="O76" s="14">
        <v>70</v>
      </c>
      <c r="P76" s="14">
        <v>50</v>
      </c>
      <c r="Q76" s="13">
        <v>50</v>
      </c>
    </row>
    <row r="77" spans="1:17" ht="12.75" x14ac:dyDescent="0.2">
      <c r="A77" s="20">
        <v>45805.867065659724</v>
      </c>
      <c r="B77" s="18" t="s">
        <v>193</v>
      </c>
      <c r="C77" s="19">
        <v>45805</v>
      </c>
      <c r="D77" s="18">
        <v>18</v>
      </c>
      <c r="E77" s="25" t="s">
        <v>194</v>
      </c>
      <c r="F77" s="18">
        <v>90</v>
      </c>
      <c r="G77" s="18" t="s">
        <v>19</v>
      </c>
      <c r="H77" s="18" t="s">
        <v>20</v>
      </c>
      <c r="I77" s="18">
        <v>60</v>
      </c>
      <c r="J77" s="18" t="s">
        <v>21</v>
      </c>
      <c r="K77" s="18">
        <v>95</v>
      </c>
      <c r="L77" s="18">
        <v>20</v>
      </c>
      <c r="M77" s="18" t="s">
        <v>22</v>
      </c>
      <c r="N77" s="18">
        <v>60</v>
      </c>
      <c r="O77" s="18">
        <v>90</v>
      </c>
      <c r="P77" s="18">
        <v>20</v>
      </c>
      <c r="Q77" s="17">
        <v>10</v>
      </c>
    </row>
    <row r="78" spans="1:17" ht="12.75" x14ac:dyDescent="0.2">
      <c r="A78" s="16">
        <v>45805.88481945602</v>
      </c>
      <c r="B78" s="14" t="s">
        <v>195</v>
      </c>
      <c r="C78" s="15">
        <v>45805</v>
      </c>
      <c r="D78" s="14">
        <v>20</v>
      </c>
      <c r="E78" s="24" t="s">
        <v>196</v>
      </c>
      <c r="F78" s="24" t="s">
        <v>197</v>
      </c>
      <c r="G78" s="14" t="s">
        <v>19</v>
      </c>
      <c r="H78" s="14" t="s">
        <v>75</v>
      </c>
      <c r="I78" s="14">
        <v>4</v>
      </c>
      <c r="J78" s="14" t="s">
        <v>21</v>
      </c>
      <c r="K78" s="14">
        <v>10</v>
      </c>
      <c r="L78" s="14">
        <v>24</v>
      </c>
      <c r="M78" s="14" t="s">
        <v>22</v>
      </c>
      <c r="N78" s="24" t="s">
        <v>198</v>
      </c>
      <c r="O78" s="14">
        <v>85</v>
      </c>
      <c r="P78" s="24" t="s">
        <v>24</v>
      </c>
      <c r="Q78" s="13">
        <v>95</v>
      </c>
    </row>
    <row r="79" spans="1:17" ht="12.75" x14ac:dyDescent="0.2">
      <c r="A79" s="20">
        <v>45806.294860358801</v>
      </c>
      <c r="B79" s="18" t="s">
        <v>199</v>
      </c>
      <c r="C79" s="19">
        <v>45806</v>
      </c>
      <c r="D79" s="18">
        <v>20</v>
      </c>
      <c r="E79" s="25" t="s">
        <v>41</v>
      </c>
      <c r="F79" s="18">
        <v>64</v>
      </c>
      <c r="G79" s="18" t="s">
        <v>33</v>
      </c>
      <c r="H79" s="18" t="s">
        <v>75</v>
      </c>
      <c r="I79" s="18">
        <v>170</v>
      </c>
      <c r="J79" s="18" t="s">
        <v>21</v>
      </c>
      <c r="K79" s="18">
        <v>12</v>
      </c>
      <c r="L79" s="18">
        <v>0</v>
      </c>
      <c r="M79" s="18" t="s">
        <v>64</v>
      </c>
      <c r="N79" s="25" t="s">
        <v>200</v>
      </c>
      <c r="O79" s="18">
        <v>65</v>
      </c>
      <c r="P79" s="25" t="s">
        <v>201</v>
      </c>
      <c r="Q79" s="17">
        <v>75</v>
      </c>
    </row>
    <row r="80" spans="1:17" ht="12.75" x14ac:dyDescent="0.2">
      <c r="A80" s="16">
        <v>45806.457260752315</v>
      </c>
      <c r="B80" s="14" t="s">
        <v>202</v>
      </c>
      <c r="C80" s="15">
        <v>45806</v>
      </c>
      <c r="D80" s="14">
        <v>22</v>
      </c>
      <c r="E80" s="24" t="s">
        <v>168</v>
      </c>
      <c r="F80" s="14">
        <v>65</v>
      </c>
      <c r="G80" s="14" t="s">
        <v>19</v>
      </c>
      <c r="H80" s="14" t="s">
        <v>44</v>
      </c>
      <c r="I80" s="14">
        <v>30</v>
      </c>
      <c r="J80" s="14" t="s">
        <v>21</v>
      </c>
      <c r="K80" s="14">
        <v>35</v>
      </c>
      <c r="L80" s="14">
        <v>53.5</v>
      </c>
      <c r="M80" s="14" t="s">
        <v>22</v>
      </c>
      <c r="N80" s="24" t="s">
        <v>203</v>
      </c>
      <c r="O80" s="14">
        <v>70</v>
      </c>
      <c r="P80" s="24" t="s">
        <v>204</v>
      </c>
      <c r="Q80" s="13">
        <v>60</v>
      </c>
    </row>
    <row r="81" spans="1:17" ht="12.75" x14ac:dyDescent="0.2">
      <c r="A81" s="20">
        <v>45806.461296574074</v>
      </c>
      <c r="B81" s="18" t="s">
        <v>205</v>
      </c>
      <c r="C81" s="19">
        <v>45806</v>
      </c>
      <c r="D81" s="18">
        <v>25</v>
      </c>
      <c r="E81" s="25" t="s">
        <v>35</v>
      </c>
      <c r="F81" s="18">
        <v>130</v>
      </c>
      <c r="G81" s="18" t="s">
        <v>19</v>
      </c>
      <c r="H81" s="18" t="s">
        <v>44</v>
      </c>
      <c r="I81" s="18">
        <v>10</v>
      </c>
      <c r="J81" s="18" t="s">
        <v>21</v>
      </c>
      <c r="K81" s="18">
        <v>80</v>
      </c>
      <c r="L81" s="18">
        <v>0</v>
      </c>
      <c r="M81" s="18" t="s">
        <v>22</v>
      </c>
      <c r="N81" s="18">
        <v>50</v>
      </c>
      <c r="O81" s="18">
        <v>75</v>
      </c>
      <c r="P81" s="18">
        <v>50</v>
      </c>
      <c r="Q81" s="17">
        <v>40</v>
      </c>
    </row>
    <row r="82" spans="1:17" ht="12.75" x14ac:dyDescent="0.2">
      <c r="A82" s="16">
        <v>45806.466797210647</v>
      </c>
      <c r="B82" s="14" t="s">
        <v>206</v>
      </c>
      <c r="C82" s="15">
        <v>45806</v>
      </c>
      <c r="D82" s="14">
        <v>20</v>
      </c>
      <c r="E82" s="24" t="s">
        <v>62</v>
      </c>
      <c r="F82" s="14">
        <v>50</v>
      </c>
      <c r="G82" s="14" t="s">
        <v>33</v>
      </c>
      <c r="H82" s="14" t="s">
        <v>20</v>
      </c>
      <c r="I82" s="14">
        <v>100</v>
      </c>
      <c r="J82" s="14" t="s">
        <v>21</v>
      </c>
      <c r="K82" s="14">
        <v>20</v>
      </c>
      <c r="L82" s="14">
        <v>0</v>
      </c>
      <c r="M82" s="14" t="s">
        <v>22</v>
      </c>
      <c r="N82" s="14">
        <v>60</v>
      </c>
      <c r="O82" s="14">
        <v>75</v>
      </c>
      <c r="P82" s="14">
        <v>50</v>
      </c>
      <c r="Q82" s="13">
        <v>70</v>
      </c>
    </row>
    <row r="83" spans="1:17" ht="12.75" x14ac:dyDescent="0.2">
      <c r="A83" s="20">
        <v>45806.615584016203</v>
      </c>
      <c r="B83" s="18" t="s">
        <v>207</v>
      </c>
      <c r="C83" s="19">
        <v>45804</v>
      </c>
      <c r="D83" s="18">
        <v>19</v>
      </c>
      <c r="E83" s="25" t="s">
        <v>18</v>
      </c>
      <c r="F83" s="18">
        <v>58</v>
      </c>
      <c r="G83" s="18" t="s">
        <v>19</v>
      </c>
      <c r="H83" s="18" t="s">
        <v>20</v>
      </c>
      <c r="I83" s="18">
        <v>80</v>
      </c>
      <c r="J83" s="18" t="s">
        <v>21</v>
      </c>
      <c r="K83" s="18">
        <v>40</v>
      </c>
      <c r="L83" s="18">
        <v>10</v>
      </c>
      <c r="M83" s="18" t="s">
        <v>64</v>
      </c>
      <c r="N83" s="18">
        <v>30</v>
      </c>
      <c r="O83" s="18">
        <v>50</v>
      </c>
      <c r="P83" s="25" t="s">
        <v>201</v>
      </c>
      <c r="Q83" s="17">
        <v>80</v>
      </c>
    </row>
    <row r="84" spans="1:17" ht="12.75" x14ac:dyDescent="0.2">
      <c r="A84" s="16">
        <v>45806.616088298615</v>
      </c>
      <c r="B84" s="14" t="s">
        <v>208</v>
      </c>
      <c r="C84" s="15">
        <v>45806</v>
      </c>
      <c r="D84" s="14">
        <v>19</v>
      </c>
      <c r="E84" s="24" t="s">
        <v>196</v>
      </c>
      <c r="F84" s="14">
        <v>63</v>
      </c>
      <c r="G84" s="14" t="s">
        <v>33</v>
      </c>
      <c r="H84" s="14" t="s">
        <v>20</v>
      </c>
      <c r="I84" s="14">
        <v>175</v>
      </c>
      <c r="J84" s="14" t="s">
        <v>21</v>
      </c>
      <c r="K84" s="14">
        <v>68</v>
      </c>
      <c r="L84" s="27" t="s">
        <v>209</v>
      </c>
      <c r="M84" s="14" t="s">
        <v>22</v>
      </c>
      <c r="N84" s="14">
        <v>60</v>
      </c>
      <c r="O84" s="14">
        <v>60</v>
      </c>
      <c r="P84" s="14">
        <v>40</v>
      </c>
      <c r="Q84" s="13">
        <v>60</v>
      </c>
    </row>
    <row r="85" spans="1:17" ht="12.75" x14ac:dyDescent="0.2">
      <c r="A85" s="20">
        <v>45806.622962060181</v>
      </c>
      <c r="B85" s="18" t="s">
        <v>210</v>
      </c>
      <c r="C85" s="19">
        <v>45801</v>
      </c>
      <c r="D85" s="18">
        <v>28</v>
      </c>
      <c r="E85" s="25" t="s">
        <v>151</v>
      </c>
      <c r="F85" s="18">
        <v>71</v>
      </c>
      <c r="G85" s="18" t="s">
        <v>19</v>
      </c>
      <c r="H85" s="18" t="s">
        <v>75</v>
      </c>
      <c r="I85" s="18">
        <v>10</v>
      </c>
      <c r="J85" s="18" t="s">
        <v>21</v>
      </c>
      <c r="K85" s="18">
        <v>25</v>
      </c>
      <c r="L85" s="26" t="s">
        <v>211</v>
      </c>
      <c r="M85" s="18" t="s">
        <v>176</v>
      </c>
      <c r="N85" s="26" t="s">
        <v>212</v>
      </c>
      <c r="O85" s="18">
        <v>10</v>
      </c>
      <c r="P85" s="25" t="s">
        <v>133</v>
      </c>
      <c r="Q85" s="17">
        <v>5</v>
      </c>
    </row>
    <row r="86" spans="1:17" ht="12.75" x14ac:dyDescent="0.2">
      <c r="A86" s="16">
        <v>45806.634268078706</v>
      </c>
      <c r="B86" s="14" t="s">
        <v>213</v>
      </c>
      <c r="C86" s="15">
        <v>45806</v>
      </c>
      <c r="D86" s="14">
        <v>23</v>
      </c>
      <c r="E86" s="24" t="s">
        <v>60</v>
      </c>
      <c r="F86" s="14">
        <v>65</v>
      </c>
      <c r="G86" s="14" t="s">
        <v>19</v>
      </c>
      <c r="H86" s="14" t="s">
        <v>44</v>
      </c>
      <c r="I86" s="14">
        <v>54</v>
      </c>
      <c r="J86" s="14" t="s">
        <v>21</v>
      </c>
      <c r="K86" s="14">
        <v>60</v>
      </c>
      <c r="L86" s="14">
        <v>5</v>
      </c>
      <c r="M86" s="14" t="s">
        <v>22</v>
      </c>
      <c r="N86" s="14">
        <v>86</v>
      </c>
      <c r="O86" s="14">
        <v>89</v>
      </c>
      <c r="P86" s="14">
        <v>75</v>
      </c>
      <c r="Q86" s="13">
        <v>60</v>
      </c>
    </row>
    <row r="87" spans="1:17" ht="12.75" x14ac:dyDescent="0.2">
      <c r="A87" s="20">
        <v>45806.680831400459</v>
      </c>
      <c r="B87" s="18" t="s">
        <v>214</v>
      </c>
      <c r="C87" s="19">
        <v>45806</v>
      </c>
      <c r="D87" s="18">
        <v>29</v>
      </c>
      <c r="E87" s="25" t="s">
        <v>62</v>
      </c>
      <c r="F87" s="18">
        <v>58</v>
      </c>
      <c r="G87" s="18" t="s">
        <v>33</v>
      </c>
      <c r="H87" s="18" t="s">
        <v>75</v>
      </c>
      <c r="I87" s="18">
        <v>80</v>
      </c>
      <c r="J87" s="18" t="s">
        <v>21</v>
      </c>
      <c r="K87" s="18">
        <v>20</v>
      </c>
      <c r="L87" s="25" t="s">
        <v>215</v>
      </c>
      <c r="M87" s="18" t="s">
        <v>155</v>
      </c>
      <c r="N87" s="25" t="s">
        <v>24</v>
      </c>
      <c r="O87" s="18">
        <v>1</v>
      </c>
      <c r="P87" s="18">
        <v>20</v>
      </c>
      <c r="Q87" s="17">
        <v>20</v>
      </c>
    </row>
    <row r="88" spans="1:17" ht="12.75" x14ac:dyDescent="0.2">
      <c r="A88" s="16">
        <v>45806.701765034726</v>
      </c>
      <c r="B88" s="14" t="s">
        <v>216</v>
      </c>
      <c r="C88" s="15">
        <v>45806</v>
      </c>
      <c r="D88" s="14">
        <v>19</v>
      </c>
      <c r="E88" s="24" t="s">
        <v>217</v>
      </c>
      <c r="F88" s="14">
        <v>90</v>
      </c>
      <c r="G88" s="14" t="s">
        <v>19</v>
      </c>
      <c r="H88" s="14" t="s">
        <v>20</v>
      </c>
      <c r="I88" s="14">
        <v>77</v>
      </c>
      <c r="J88" s="14" t="s">
        <v>21</v>
      </c>
      <c r="K88" s="14">
        <v>25</v>
      </c>
      <c r="L88" s="14">
        <v>5</v>
      </c>
      <c r="M88" s="14" t="s">
        <v>22</v>
      </c>
      <c r="N88" s="14">
        <v>15</v>
      </c>
      <c r="O88" s="14">
        <v>78</v>
      </c>
      <c r="P88" s="14">
        <v>15</v>
      </c>
      <c r="Q88" s="13">
        <v>48</v>
      </c>
    </row>
    <row r="89" spans="1:17" ht="12.75" x14ac:dyDescent="0.2">
      <c r="A89" s="20">
        <v>45806.769776377318</v>
      </c>
      <c r="B89" s="18" t="s">
        <v>218</v>
      </c>
      <c r="C89" s="19">
        <v>45806</v>
      </c>
      <c r="D89" s="18">
        <v>20</v>
      </c>
      <c r="E89" s="26" t="s">
        <v>219</v>
      </c>
      <c r="F89" s="18">
        <v>60</v>
      </c>
      <c r="G89" s="18" t="s">
        <v>19</v>
      </c>
      <c r="H89" s="18" t="s">
        <v>75</v>
      </c>
      <c r="I89" s="18">
        <v>30</v>
      </c>
      <c r="J89" s="18" t="s">
        <v>21</v>
      </c>
      <c r="K89" s="18">
        <v>15</v>
      </c>
      <c r="L89" s="18">
        <v>25</v>
      </c>
      <c r="M89" s="18" t="s">
        <v>22</v>
      </c>
      <c r="N89" s="18">
        <v>30</v>
      </c>
      <c r="O89" s="18">
        <v>30</v>
      </c>
      <c r="P89" s="18">
        <v>50</v>
      </c>
      <c r="Q89" s="17">
        <v>70</v>
      </c>
    </row>
    <row r="90" spans="1:17" ht="12.75" x14ac:dyDescent="0.2">
      <c r="A90" s="16">
        <v>45806.776947962964</v>
      </c>
      <c r="B90" s="14" t="s">
        <v>220</v>
      </c>
      <c r="C90" s="15">
        <v>45806</v>
      </c>
      <c r="D90" s="14">
        <v>21</v>
      </c>
      <c r="E90" s="24" t="s">
        <v>127</v>
      </c>
      <c r="F90" s="14">
        <v>91</v>
      </c>
      <c r="G90" s="14" t="s">
        <v>19</v>
      </c>
      <c r="H90" s="14" t="s">
        <v>20</v>
      </c>
      <c r="I90" s="14">
        <v>1</v>
      </c>
      <c r="J90" s="14" t="s">
        <v>55</v>
      </c>
      <c r="K90" s="14">
        <v>5</v>
      </c>
      <c r="L90" s="14">
        <v>25</v>
      </c>
      <c r="M90" s="14" t="s">
        <v>176</v>
      </c>
      <c r="N90" s="14">
        <v>60</v>
      </c>
      <c r="O90" s="14">
        <v>45</v>
      </c>
      <c r="P90" s="14">
        <v>506</v>
      </c>
      <c r="Q90" s="13">
        <v>60</v>
      </c>
    </row>
    <row r="91" spans="1:17" ht="12.75" x14ac:dyDescent="0.2">
      <c r="A91" s="20">
        <v>45806.801135937501</v>
      </c>
      <c r="B91" s="18" t="s">
        <v>221</v>
      </c>
      <c r="C91" s="19">
        <v>45806</v>
      </c>
      <c r="D91" s="18">
        <v>23</v>
      </c>
      <c r="E91" s="25" t="s">
        <v>18</v>
      </c>
      <c r="F91" s="18">
        <v>80</v>
      </c>
      <c r="G91" s="18" t="s">
        <v>33</v>
      </c>
      <c r="H91" s="18" t="s">
        <v>44</v>
      </c>
      <c r="I91" s="18">
        <v>30</v>
      </c>
      <c r="J91" s="18" t="s">
        <v>21</v>
      </c>
      <c r="K91" s="18">
        <v>30</v>
      </c>
      <c r="L91" s="18">
        <v>50</v>
      </c>
      <c r="M91" s="18" t="s">
        <v>176</v>
      </c>
      <c r="N91" s="18">
        <v>90</v>
      </c>
      <c r="O91" s="18">
        <v>30</v>
      </c>
      <c r="P91" s="18">
        <v>80</v>
      </c>
      <c r="Q91" s="17">
        <v>30</v>
      </c>
    </row>
    <row r="92" spans="1:17" ht="12.75" x14ac:dyDescent="0.2">
      <c r="A92" s="16">
        <v>45806.837869074079</v>
      </c>
      <c r="B92" s="14" t="s">
        <v>222</v>
      </c>
      <c r="C92" s="15">
        <v>45806</v>
      </c>
      <c r="D92" s="14">
        <v>28</v>
      </c>
      <c r="E92" s="24" t="s">
        <v>60</v>
      </c>
      <c r="F92" s="14">
        <v>60</v>
      </c>
      <c r="G92" s="14" t="s">
        <v>19</v>
      </c>
      <c r="H92" s="14" t="s">
        <v>44</v>
      </c>
      <c r="I92" s="14">
        <v>50</v>
      </c>
      <c r="J92" s="14" t="s">
        <v>21</v>
      </c>
      <c r="K92" s="14">
        <v>100</v>
      </c>
      <c r="L92" s="14">
        <v>0</v>
      </c>
      <c r="M92" s="14" t="s">
        <v>22</v>
      </c>
      <c r="N92" s="14">
        <v>70</v>
      </c>
      <c r="O92" s="14">
        <v>80</v>
      </c>
      <c r="P92" s="24" t="s">
        <v>223</v>
      </c>
      <c r="Q92" s="13">
        <v>50</v>
      </c>
    </row>
    <row r="93" spans="1:17" ht="12.75" x14ac:dyDescent="0.2">
      <c r="A93" s="20">
        <v>45806.843506585647</v>
      </c>
      <c r="B93" s="18" t="s">
        <v>224</v>
      </c>
      <c r="C93" s="19">
        <v>45806</v>
      </c>
      <c r="D93" s="18">
        <v>24</v>
      </c>
      <c r="E93" s="25" t="s">
        <v>225</v>
      </c>
      <c r="F93" s="18">
        <v>86</v>
      </c>
      <c r="G93" s="18" t="s">
        <v>19</v>
      </c>
      <c r="H93" s="18" t="s">
        <v>75</v>
      </c>
      <c r="I93" s="18">
        <v>35</v>
      </c>
      <c r="J93" s="18" t="s">
        <v>21</v>
      </c>
      <c r="K93" s="18">
        <v>10</v>
      </c>
      <c r="L93" s="18">
        <v>5</v>
      </c>
      <c r="M93" s="18" t="s">
        <v>22</v>
      </c>
      <c r="N93" s="18">
        <v>90</v>
      </c>
      <c r="O93" s="18">
        <v>80</v>
      </c>
      <c r="P93" s="18">
        <v>95</v>
      </c>
      <c r="Q93" s="17">
        <v>67</v>
      </c>
    </row>
    <row r="94" spans="1:17" ht="12.75" x14ac:dyDescent="0.2">
      <c r="A94" s="16">
        <v>45806.876041469906</v>
      </c>
      <c r="B94" s="14" t="s">
        <v>226</v>
      </c>
      <c r="C94" s="15">
        <v>45806</v>
      </c>
      <c r="D94" s="14">
        <v>22</v>
      </c>
      <c r="E94" s="24" t="s">
        <v>227</v>
      </c>
      <c r="F94" s="14">
        <v>55</v>
      </c>
      <c r="G94" s="14" t="s">
        <v>33</v>
      </c>
      <c r="H94" s="14" t="s">
        <v>20</v>
      </c>
      <c r="I94" s="14">
        <v>20</v>
      </c>
      <c r="J94" s="14" t="s">
        <v>21</v>
      </c>
      <c r="K94" s="14">
        <v>540</v>
      </c>
      <c r="L94" s="24" t="s">
        <v>228</v>
      </c>
      <c r="M94" s="14" t="s">
        <v>22</v>
      </c>
      <c r="N94" s="24" t="s">
        <v>229</v>
      </c>
      <c r="O94" s="14">
        <v>70</v>
      </c>
      <c r="P94" s="24" t="s">
        <v>52</v>
      </c>
      <c r="Q94" s="13">
        <v>80</v>
      </c>
    </row>
    <row r="95" spans="1:17" ht="12.75" x14ac:dyDescent="0.2">
      <c r="A95" s="20">
        <v>45806.918710590282</v>
      </c>
      <c r="B95" s="18" t="s">
        <v>230</v>
      </c>
      <c r="C95" s="19">
        <v>32326</v>
      </c>
      <c r="D95" s="18">
        <v>29</v>
      </c>
      <c r="E95" s="25" t="s">
        <v>217</v>
      </c>
      <c r="F95" s="18">
        <v>87</v>
      </c>
      <c r="G95" s="18" t="s">
        <v>19</v>
      </c>
      <c r="H95" s="18" t="s">
        <v>20</v>
      </c>
      <c r="I95" s="18">
        <v>30</v>
      </c>
      <c r="J95" s="18" t="s">
        <v>21</v>
      </c>
      <c r="K95" s="18">
        <v>8</v>
      </c>
      <c r="L95" s="18">
        <v>50</v>
      </c>
      <c r="M95" s="18" t="s">
        <v>22</v>
      </c>
      <c r="N95" s="18">
        <v>90</v>
      </c>
      <c r="O95" s="18">
        <v>87</v>
      </c>
      <c r="P95" s="18">
        <v>88</v>
      </c>
      <c r="Q95" s="17">
        <v>78</v>
      </c>
    </row>
    <row r="96" spans="1:17" ht="12.75" x14ac:dyDescent="0.2">
      <c r="A96" s="16">
        <v>45806.928434189816</v>
      </c>
      <c r="B96" s="14" t="s">
        <v>231</v>
      </c>
      <c r="C96" s="15">
        <v>37235</v>
      </c>
      <c r="D96" s="14">
        <v>24</v>
      </c>
      <c r="E96" s="24" t="s">
        <v>62</v>
      </c>
      <c r="F96" s="24" t="s">
        <v>232</v>
      </c>
      <c r="G96" s="14" t="s">
        <v>33</v>
      </c>
      <c r="H96" s="14" t="s">
        <v>20</v>
      </c>
      <c r="I96" s="14">
        <v>8</v>
      </c>
      <c r="J96" s="14" t="s">
        <v>21</v>
      </c>
      <c r="K96" s="14">
        <v>16</v>
      </c>
      <c r="L96" s="14">
        <v>200</v>
      </c>
      <c r="M96" s="14" t="s">
        <v>22</v>
      </c>
      <c r="N96" s="24" t="s">
        <v>233</v>
      </c>
      <c r="O96" s="14">
        <v>80</v>
      </c>
      <c r="P96" s="14">
        <v>66</v>
      </c>
      <c r="Q96" s="13">
        <v>80</v>
      </c>
    </row>
    <row r="97" spans="1:17" ht="12.75" x14ac:dyDescent="0.2">
      <c r="A97" s="20">
        <v>45808.815652361111</v>
      </c>
      <c r="B97" s="18" t="s">
        <v>382</v>
      </c>
      <c r="C97" s="19">
        <v>45808</v>
      </c>
      <c r="D97" s="18">
        <v>42</v>
      </c>
      <c r="E97" s="18" t="s">
        <v>153</v>
      </c>
      <c r="F97" s="18">
        <v>69</v>
      </c>
      <c r="G97" s="18" t="s">
        <v>33</v>
      </c>
      <c r="H97" s="18" t="s">
        <v>20</v>
      </c>
      <c r="I97" s="18">
        <v>80</v>
      </c>
      <c r="J97" s="18" t="s">
        <v>21</v>
      </c>
      <c r="K97" s="18">
        <v>10</v>
      </c>
      <c r="L97" s="18" t="s">
        <v>381</v>
      </c>
      <c r="M97" s="18" t="s">
        <v>22</v>
      </c>
      <c r="N97" s="18">
        <v>80</v>
      </c>
      <c r="O97" s="18">
        <v>75</v>
      </c>
      <c r="P97" s="18">
        <v>80</v>
      </c>
      <c r="Q97" s="17">
        <v>85</v>
      </c>
    </row>
    <row r="98" spans="1:17" ht="12.75" x14ac:dyDescent="0.2">
      <c r="A98" s="16">
        <v>45808.822224328702</v>
      </c>
      <c r="B98" s="14" t="s">
        <v>380</v>
      </c>
      <c r="C98" s="15">
        <v>45808</v>
      </c>
      <c r="D98" s="14">
        <v>26</v>
      </c>
      <c r="E98" s="14">
        <v>1.58</v>
      </c>
      <c r="F98" s="14">
        <v>120</v>
      </c>
      <c r="G98" s="14" t="s">
        <v>19</v>
      </c>
      <c r="H98" s="14" t="s">
        <v>75</v>
      </c>
      <c r="I98" s="14">
        <v>80</v>
      </c>
      <c r="J98" s="14" t="s">
        <v>21</v>
      </c>
      <c r="K98" s="14">
        <v>5</v>
      </c>
      <c r="L98" s="14">
        <v>2.5</v>
      </c>
      <c r="M98" s="14" t="s">
        <v>22</v>
      </c>
      <c r="N98" s="14">
        <v>6.41</v>
      </c>
      <c r="O98" s="14">
        <v>52</v>
      </c>
      <c r="P98" s="14">
        <v>47.12</v>
      </c>
      <c r="Q98" s="13">
        <v>36</v>
      </c>
    </row>
    <row r="99" spans="1:17" ht="12.75" x14ac:dyDescent="0.2">
      <c r="A99" s="20">
        <v>45808.822337997684</v>
      </c>
      <c r="B99" s="18" t="s">
        <v>379</v>
      </c>
      <c r="C99" s="19">
        <v>45808</v>
      </c>
      <c r="D99" s="18">
        <v>21</v>
      </c>
      <c r="E99" s="18" t="s">
        <v>54</v>
      </c>
      <c r="F99" s="18">
        <v>60</v>
      </c>
      <c r="G99" s="18" t="s">
        <v>19</v>
      </c>
      <c r="H99" s="18" t="s">
        <v>44</v>
      </c>
      <c r="I99" s="18">
        <v>100</v>
      </c>
      <c r="J99" s="18" t="s">
        <v>21</v>
      </c>
      <c r="K99" s="18">
        <v>40</v>
      </c>
      <c r="L99" s="18">
        <v>0</v>
      </c>
      <c r="M99" s="18" t="s">
        <v>22</v>
      </c>
      <c r="N99" s="18" t="s">
        <v>339</v>
      </c>
      <c r="O99" s="18">
        <v>75</v>
      </c>
      <c r="P99" s="18" t="s">
        <v>339</v>
      </c>
      <c r="Q99" s="17">
        <v>30</v>
      </c>
    </row>
    <row r="100" spans="1:17" ht="12.75" x14ac:dyDescent="0.2">
      <c r="A100" s="16">
        <v>45808.831943287034</v>
      </c>
      <c r="B100" s="14" t="s">
        <v>378</v>
      </c>
      <c r="C100" s="15">
        <v>45801</v>
      </c>
      <c r="D100" s="14">
        <v>23</v>
      </c>
      <c r="E100" s="14">
        <v>154</v>
      </c>
      <c r="F100" s="14">
        <v>60</v>
      </c>
      <c r="G100" s="14" t="s">
        <v>33</v>
      </c>
      <c r="H100" s="14" t="s">
        <v>20</v>
      </c>
      <c r="I100" s="14">
        <v>100</v>
      </c>
      <c r="J100" s="14" t="s">
        <v>21</v>
      </c>
      <c r="K100" s="14">
        <v>35</v>
      </c>
      <c r="L100" s="14" t="s">
        <v>377</v>
      </c>
      <c r="M100" s="14" t="s">
        <v>22</v>
      </c>
      <c r="N100" s="14" t="s">
        <v>376</v>
      </c>
      <c r="O100" s="14">
        <v>38</v>
      </c>
      <c r="P100" s="14" t="s">
        <v>375</v>
      </c>
      <c r="Q100" s="13">
        <v>35</v>
      </c>
    </row>
    <row r="101" spans="1:17" ht="12.75" x14ac:dyDescent="0.2">
      <c r="A101" s="20">
        <v>45808.846772951394</v>
      </c>
      <c r="B101" s="18" t="s">
        <v>374</v>
      </c>
      <c r="C101" s="19">
        <v>45808</v>
      </c>
      <c r="D101" s="18">
        <v>23</v>
      </c>
      <c r="E101" s="18" t="s">
        <v>70</v>
      </c>
      <c r="F101" s="18">
        <v>80</v>
      </c>
      <c r="G101" s="18" t="s">
        <v>33</v>
      </c>
      <c r="H101" s="18" t="s">
        <v>75</v>
      </c>
      <c r="I101" s="18">
        <v>56</v>
      </c>
      <c r="J101" s="18" t="s">
        <v>21</v>
      </c>
      <c r="K101" s="18">
        <v>300</v>
      </c>
      <c r="L101" s="18">
        <v>50</v>
      </c>
      <c r="M101" s="18" t="s">
        <v>22</v>
      </c>
      <c r="N101" s="18">
        <v>80</v>
      </c>
      <c r="O101" s="18">
        <v>70</v>
      </c>
      <c r="P101" s="18" t="s">
        <v>373</v>
      </c>
      <c r="Q101" s="17">
        <v>90</v>
      </c>
    </row>
    <row r="102" spans="1:17" ht="12.75" x14ac:dyDescent="0.2">
      <c r="A102" s="16">
        <v>45808.852321180559</v>
      </c>
      <c r="B102" s="14" t="s">
        <v>372</v>
      </c>
      <c r="C102" s="15">
        <v>45808</v>
      </c>
      <c r="D102" s="14">
        <v>21</v>
      </c>
      <c r="E102" s="14" t="s">
        <v>332</v>
      </c>
      <c r="F102" s="14">
        <v>70</v>
      </c>
      <c r="G102" s="14" t="s">
        <v>19</v>
      </c>
      <c r="H102" s="14" t="s">
        <v>44</v>
      </c>
      <c r="I102" s="14">
        <v>62</v>
      </c>
      <c r="J102" s="14" t="s">
        <v>21</v>
      </c>
      <c r="K102" s="14">
        <v>254</v>
      </c>
      <c r="L102" s="14">
        <v>20</v>
      </c>
      <c r="M102" s="14" t="s">
        <v>22</v>
      </c>
      <c r="N102" s="14" t="s">
        <v>356</v>
      </c>
      <c r="O102" s="14">
        <v>85</v>
      </c>
      <c r="P102" s="14" t="s">
        <v>371</v>
      </c>
      <c r="Q102" s="13">
        <v>70</v>
      </c>
    </row>
    <row r="103" spans="1:17" ht="12.75" x14ac:dyDescent="0.2">
      <c r="A103" s="20">
        <v>45808.858551261575</v>
      </c>
      <c r="B103" s="18" t="s">
        <v>370</v>
      </c>
      <c r="C103" s="19">
        <v>45808</v>
      </c>
      <c r="D103" s="18">
        <v>31</v>
      </c>
      <c r="E103" s="18" t="s">
        <v>62</v>
      </c>
      <c r="F103" s="18">
        <v>90</v>
      </c>
      <c r="G103" s="18" t="s">
        <v>33</v>
      </c>
      <c r="H103" s="18" t="s">
        <v>20</v>
      </c>
      <c r="I103" s="18">
        <v>40</v>
      </c>
      <c r="J103" s="18" t="s">
        <v>21</v>
      </c>
      <c r="K103" s="18">
        <v>30</v>
      </c>
      <c r="L103" s="18">
        <v>0</v>
      </c>
      <c r="M103" s="18" t="s">
        <v>22</v>
      </c>
      <c r="N103" s="18">
        <v>50</v>
      </c>
      <c r="O103" s="18">
        <v>75</v>
      </c>
      <c r="P103" s="18">
        <v>55</v>
      </c>
      <c r="Q103" s="17">
        <v>80</v>
      </c>
    </row>
    <row r="104" spans="1:17" ht="12.75" x14ac:dyDescent="0.2">
      <c r="A104" s="16">
        <v>45808.859031701388</v>
      </c>
      <c r="B104" s="14" t="s">
        <v>369</v>
      </c>
      <c r="C104" s="15">
        <v>45808</v>
      </c>
      <c r="D104" s="14">
        <v>36</v>
      </c>
      <c r="E104" s="14" t="s">
        <v>196</v>
      </c>
      <c r="F104" s="14">
        <v>40</v>
      </c>
      <c r="G104" s="14" t="s">
        <v>33</v>
      </c>
      <c r="H104" s="14" t="s">
        <v>44</v>
      </c>
      <c r="I104" s="14">
        <v>120</v>
      </c>
      <c r="J104" s="14" t="s">
        <v>21</v>
      </c>
      <c r="K104" s="14">
        <v>2</v>
      </c>
      <c r="L104" s="14">
        <v>20</v>
      </c>
      <c r="M104" s="14" t="s">
        <v>22</v>
      </c>
      <c r="N104" s="14" t="s">
        <v>368</v>
      </c>
      <c r="O104" s="14">
        <v>70</v>
      </c>
      <c r="P104" s="14" t="s">
        <v>282</v>
      </c>
      <c r="Q104" s="13">
        <v>80</v>
      </c>
    </row>
    <row r="105" spans="1:17" ht="12.75" x14ac:dyDescent="0.2">
      <c r="A105" s="20">
        <v>45808.860360532402</v>
      </c>
      <c r="B105" s="18" t="s">
        <v>367</v>
      </c>
      <c r="C105" s="19">
        <v>45808</v>
      </c>
      <c r="D105" s="18">
        <v>21</v>
      </c>
      <c r="E105" s="18" t="s">
        <v>151</v>
      </c>
      <c r="F105" s="18">
        <v>86</v>
      </c>
      <c r="G105" s="18" t="s">
        <v>19</v>
      </c>
      <c r="H105" s="18" t="s">
        <v>20</v>
      </c>
      <c r="I105" s="18">
        <v>72</v>
      </c>
      <c r="J105" s="18" t="s">
        <v>21</v>
      </c>
      <c r="K105" s="18">
        <v>156</v>
      </c>
      <c r="L105" s="18">
        <v>20</v>
      </c>
      <c r="M105" s="18" t="s">
        <v>22</v>
      </c>
      <c r="N105" s="18">
        <v>56.1</v>
      </c>
      <c r="O105" s="18">
        <v>86</v>
      </c>
      <c r="P105" s="18" t="s">
        <v>366</v>
      </c>
      <c r="Q105" s="17">
        <v>68</v>
      </c>
    </row>
    <row r="106" spans="1:17" ht="12.75" x14ac:dyDescent="0.2">
      <c r="A106" s="16">
        <v>45808.861732534722</v>
      </c>
      <c r="B106" s="14" t="s">
        <v>365</v>
      </c>
      <c r="C106" s="15">
        <v>45808</v>
      </c>
      <c r="D106" s="14">
        <v>30</v>
      </c>
      <c r="E106" s="14" t="s">
        <v>364</v>
      </c>
      <c r="F106" s="14">
        <v>60</v>
      </c>
      <c r="G106" s="14" t="s">
        <v>19</v>
      </c>
      <c r="H106" s="14" t="s">
        <v>44</v>
      </c>
      <c r="I106" s="14">
        <v>5</v>
      </c>
      <c r="J106" s="14" t="s">
        <v>55</v>
      </c>
      <c r="K106" s="14">
        <v>0</v>
      </c>
      <c r="L106" s="14">
        <v>0</v>
      </c>
      <c r="M106" s="14" t="s">
        <v>155</v>
      </c>
      <c r="N106" s="14">
        <v>20</v>
      </c>
      <c r="O106" s="14">
        <v>50</v>
      </c>
      <c r="P106" s="14">
        <v>20</v>
      </c>
      <c r="Q106" s="13">
        <v>50</v>
      </c>
    </row>
    <row r="107" spans="1:17" ht="12.75" x14ac:dyDescent="0.2">
      <c r="A107" s="20">
        <v>45808.863023437501</v>
      </c>
      <c r="B107" s="18" t="s">
        <v>363</v>
      </c>
      <c r="C107" s="19">
        <v>45808</v>
      </c>
      <c r="D107" s="18">
        <v>27</v>
      </c>
      <c r="E107" s="18" t="s">
        <v>362</v>
      </c>
      <c r="F107" s="18">
        <v>45</v>
      </c>
      <c r="G107" s="18" t="s">
        <v>33</v>
      </c>
      <c r="H107" s="18" t="s">
        <v>44</v>
      </c>
      <c r="I107" s="18" t="s">
        <v>361</v>
      </c>
      <c r="J107" s="18" t="s">
        <v>21</v>
      </c>
      <c r="K107" s="18">
        <v>183</v>
      </c>
      <c r="L107" s="18">
        <v>0</v>
      </c>
      <c r="M107" s="18" t="s">
        <v>22</v>
      </c>
      <c r="N107" s="18">
        <v>50</v>
      </c>
      <c r="O107" s="18">
        <v>50</v>
      </c>
      <c r="P107" s="18">
        <v>70</v>
      </c>
      <c r="Q107" s="17">
        <v>10</v>
      </c>
    </row>
    <row r="108" spans="1:17" ht="12.75" x14ac:dyDescent="0.2">
      <c r="A108" s="16">
        <v>45808.86361487268</v>
      </c>
      <c r="B108" s="14" t="s">
        <v>360</v>
      </c>
      <c r="C108" s="15">
        <v>45808</v>
      </c>
      <c r="D108" s="14">
        <v>22</v>
      </c>
      <c r="E108" s="14" t="s">
        <v>72</v>
      </c>
      <c r="F108" s="14">
        <v>50</v>
      </c>
      <c r="G108" s="14" t="s">
        <v>33</v>
      </c>
      <c r="H108" s="14" t="s">
        <v>75</v>
      </c>
      <c r="I108" s="14">
        <v>30</v>
      </c>
      <c r="J108" s="14" t="s">
        <v>21</v>
      </c>
      <c r="K108" s="14">
        <v>78</v>
      </c>
      <c r="L108" s="14">
        <v>0</v>
      </c>
      <c r="M108" s="14" t="s">
        <v>22</v>
      </c>
      <c r="N108" s="14">
        <v>50</v>
      </c>
      <c r="O108" s="14">
        <v>75</v>
      </c>
      <c r="P108" s="14" t="s">
        <v>133</v>
      </c>
      <c r="Q108" s="13">
        <v>75</v>
      </c>
    </row>
    <row r="109" spans="1:17" ht="12.75" x14ac:dyDescent="0.2">
      <c r="A109" s="20">
        <v>45808.863615243055</v>
      </c>
      <c r="B109" s="18" t="s">
        <v>359</v>
      </c>
      <c r="C109" s="19">
        <v>45808</v>
      </c>
      <c r="D109" s="18">
        <v>21</v>
      </c>
      <c r="E109" s="18">
        <v>1.76</v>
      </c>
      <c r="F109" s="18">
        <v>81</v>
      </c>
      <c r="G109" s="18" t="s">
        <v>19</v>
      </c>
      <c r="H109" s="18" t="s">
        <v>20</v>
      </c>
      <c r="I109" s="18">
        <v>56</v>
      </c>
      <c r="J109" s="18" t="s">
        <v>21</v>
      </c>
      <c r="K109" s="18">
        <v>257</v>
      </c>
      <c r="L109" s="18">
        <v>20</v>
      </c>
      <c r="M109" s="18" t="s">
        <v>22</v>
      </c>
      <c r="N109" s="18" t="s">
        <v>356</v>
      </c>
      <c r="O109" s="18">
        <v>70</v>
      </c>
      <c r="P109" s="18">
        <v>71.2</v>
      </c>
      <c r="Q109" s="17">
        <v>75</v>
      </c>
    </row>
    <row r="110" spans="1:17" ht="12.75" x14ac:dyDescent="0.2">
      <c r="A110" s="16">
        <v>45808.869744965283</v>
      </c>
      <c r="B110" s="14" t="s">
        <v>358</v>
      </c>
      <c r="C110" s="15">
        <v>45808</v>
      </c>
      <c r="D110" s="14">
        <v>18</v>
      </c>
      <c r="E110" s="14" t="s">
        <v>60</v>
      </c>
      <c r="F110" s="14">
        <v>64</v>
      </c>
      <c r="G110" s="14" t="s">
        <v>19</v>
      </c>
      <c r="H110" s="14" t="s">
        <v>75</v>
      </c>
      <c r="I110" s="14" t="s">
        <v>315</v>
      </c>
      <c r="J110" s="14" t="s">
        <v>21</v>
      </c>
      <c r="K110" s="14">
        <v>12</v>
      </c>
      <c r="L110" s="14" t="s">
        <v>357</v>
      </c>
      <c r="M110" s="14" t="s">
        <v>22</v>
      </c>
      <c r="N110" s="14" t="s">
        <v>356</v>
      </c>
      <c r="O110" s="14">
        <v>50</v>
      </c>
      <c r="P110" s="14" t="s">
        <v>355</v>
      </c>
      <c r="Q110" s="13">
        <v>75</v>
      </c>
    </row>
    <row r="111" spans="1:17" ht="12.75" x14ac:dyDescent="0.2">
      <c r="A111" s="20">
        <v>45808.871776273147</v>
      </c>
      <c r="B111" s="18" t="s">
        <v>354</v>
      </c>
      <c r="C111" s="19">
        <v>45808</v>
      </c>
      <c r="D111" s="18">
        <v>18</v>
      </c>
      <c r="E111" s="22" t="s">
        <v>353</v>
      </c>
      <c r="F111" s="18">
        <v>60</v>
      </c>
      <c r="G111" s="18" t="s">
        <v>33</v>
      </c>
      <c r="H111" s="18" t="s">
        <v>20</v>
      </c>
      <c r="I111" s="18">
        <v>120</v>
      </c>
      <c r="J111" s="18" t="s">
        <v>21</v>
      </c>
      <c r="K111" s="18">
        <v>10</v>
      </c>
      <c r="L111" s="22" t="s">
        <v>352</v>
      </c>
      <c r="M111" s="18" t="s">
        <v>22</v>
      </c>
      <c r="N111" s="18" t="s">
        <v>84</v>
      </c>
      <c r="O111" s="18">
        <v>30</v>
      </c>
      <c r="P111" s="18" t="s">
        <v>94</v>
      </c>
      <c r="Q111" s="17">
        <v>60</v>
      </c>
    </row>
    <row r="112" spans="1:17" ht="12.75" x14ac:dyDescent="0.2">
      <c r="A112" s="16">
        <v>45808.877290127319</v>
      </c>
      <c r="B112" s="14" t="s">
        <v>351</v>
      </c>
      <c r="C112" s="15">
        <v>45808</v>
      </c>
      <c r="D112" s="14">
        <v>18</v>
      </c>
      <c r="E112" s="14" t="s">
        <v>41</v>
      </c>
      <c r="F112" s="14">
        <v>51</v>
      </c>
      <c r="G112" s="14" t="s">
        <v>33</v>
      </c>
      <c r="H112" s="14" t="s">
        <v>44</v>
      </c>
      <c r="I112" s="14">
        <v>20</v>
      </c>
      <c r="J112" s="14" t="s">
        <v>21</v>
      </c>
      <c r="K112" s="14">
        <v>15</v>
      </c>
      <c r="L112" s="23" t="s">
        <v>93</v>
      </c>
      <c r="M112" s="14" t="s">
        <v>22</v>
      </c>
      <c r="N112" s="23" t="s">
        <v>350</v>
      </c>
      <c r="O112" s="14">
        <v>40</v>
      </c>
      <c r="P112" s="14" t="s">
        <v>349</v>
      </c>
      <c r="Q112" s="13">
        <v>50</v>
      </c>
    </row>
    <row r="113" spans="1:17" ht="12.75" x14ac:dyDescent="0.2">
      <c r="A113" s="20">
        <v>45808.905793020836</v>
      </c>
      <c r="B113" s="18" t="s">
        <v>348</v>
      </c>
      <c r="C113" s="19">
        <v>45808</v>
      </c>
      <c r="D113" s="18">
        <v>24</v>
      </c>
      <c r="E113" s="18" t="s">
        <v>18</v>
      </c>
      <c r="F113" s="18">
        <v>58</v>
      </c>
      <c r="G113" s="18" t="s">
        <v>19</v>
      </c>
      <c r="H113" s="18" t="s">
        <v>75</v>
      </c>
      <c r="I113" s="18">
        <v>50</v>
      </c>
      <c r="J113" s="18" t="s">
        <v>55</v>
      </c>
      <c r="K113" s="18">
        <v>0</v>
      </c>
      <c r="L113" s="18">
        <v>0</v>
      </c>
      <c r="M113" s="18" t="s">
        <v>22</v>
      </c>
      <c r="N113" s="18">
        <v>65</v>
      </c>
      <c r="O113" s="18">
        <v>65</v>
      </c>
      <c r="P113" s="18">
        <v>50</v>
      </c>
      <c r="Q113" s="17">
        <v>68</v>
      </c>
    </row>
    <row r="114" spans="1:17" ht="12.75" x14ac:dyDescent="0.2">
      <c r="A114" s="16">
        <v>45809.29845159722</v>
      </c>
      <c r="B114" s="14" t="s">
        <v>347</v>
      </c>
      <c r="C114" s="15">
        <v>45808</v>
      </c>
      <c r="D114" s="14">
        <v>28</v>
      </c>
      <c r="E114" s="14" t="s">
        <v>129</v>
      </c>
      <c r="F114" s="14" t="s">
        <v>346</v>
      </c>
      <c r="G114" s="14" t="s">
        <v>33</v>
      </c>
      <c r="H114" s="14" t="s">
        <v>75</v>
      </c>
      <c r="I114" s="14">
        <v>900</v>
      </c>
      <c r="J114" s="14" t="s">
        <v>21</v>
      </c>
      <c r="K114" s="14">
        <v>60</v>
      </c>
      <c r="L114" s="14" t="s">
        <v>345</v>
      </c>
      <c r="M114" s="14" t="s">
        <v>22</v>
      </c>
      <c r="N114" s="14">
        <v>60</v>
      </c>
      <c r="O114" s="14">
        <v>50</v>
      </c>
      <c r="P114" s="14">
        <v>40</v>
      </c>
      <c r="Q114" s="13">
        <v>70</v>
      </c>
    </row>
    <row r="115" spans="1:17" ht="12.75" x14ac:dyDescent="0.2">
      <c r="A115" s="20">
        <v>45809.425225914354</v>
      </c>
      <c r="B115" s="18" t="s">
        <v>344</v>
      </c>
      <c r="C115" s="19">
        <v>45809</v>
      </c>
      <c r="D115" s="18">
        <v>27</v>
      </c>
      <c r="E115" s="18" t="s">
        <v>72</v>
      </c>
      <c r="F115" s="18" t="s">
        <v>343</v>
      </c>
      <c r="G115" s="18" t="s">
        <v>33</v>
      </c>
      <c r="H115" s="18" t="s">
        <v>44</v>
      </c>
      <c r="I115" s="18">
        <v>100</v>
      </c>
      <c r="J115" s="18" t="s">
        <v>21</v>
      </c>
      <c r="K115" s="18">
        <v>10</v>
      </c>
      <c r="L115" s="18">
        <v>0</v>
      </c>
      <c r="M115" s="18" t="s">
        <v>176</v>
      </c>
      <c r="N115" s="18">
        <v>75</v>
      </c>
      <c r="O115" s="18">
        <v>65</v>
      </c>
      <c r="P115" s="18">
        <v>50</v>
      </c>
      <c r="Q115" s="17">
        <v>85</v>
      </c>
    </row>
    <row r="116" spans="1:17" ht="12.75" x14ac:dyDescent="0.2">
      <c r="A116" s="16">
        <v>45809.429195289355</v>
      </c>
      <c r="B116" s="14" t="s">
        <v>342</v>
      </c>
      <c r="C116" s="15">
        <v>45809</v>
      </c>
      <c r="D116" s="14">
        <v>26</v>
      </c>
      <c r="E116" s="14" t="s">
        <v>129</v>
      </c>
      <c r="F116" s="14">
        <v>56</v>
      </c>
      <c r="G116" s="14" t="s">
        <v>33</v>
      </c>
      <c r="H116" s="14" t="s">
        <v>44</v>
      </c>
      <c r="I116" s="14">
        <v>80</v>
      </c>
      <c r="J116" s="14" t="s">
        <v>21</v>
      </c>
      <c r="K116" s="14">
        <v>60</v>
      </c>
      <c r="L116" s="14">
        <v>100</v>
      </c>
      <c r="M116" s="14" t="s">
        <v>155</v>
      </c>
      <c r="N116" s="14">
        <v>70</v>
      </c>
      <c r="O116" s="14">
        <v>70</v>
      </c>
      <c r="P116" s="14">
        <v>80</v>
      </c>
      <c r="Q116" s="13">
        <v>90</v>
      </c>
    </row>
    <row r="117" spans="1:17" ht="12.75" x14ac:dyDescent="0.2">
      <c r="A117" s="20">
        <v>45809.432628900468</v>
      </c>
      <c r="B117" s="18" t="s">
        <v>341</v>
      </c>
      <c r="C117" s="19">
        <v>45809</v>
      </c>
      <c r="D117" s="18">
        <v>20</v>
      </c>
      <c r="E117" s="18">
        <v>1.6</v>
      </c>
      <c r="F117" s="18">
        <v>65</v>
      </c>
      <c r="G117" s="18" t="s">
        <v>19</v>
      </c>
      <c r="H117" s="18" t="s">
        <v>20</v>
      </c>
      <c r="I117" s="18">
        <v>50</v>
      </c>
      <c r="J117" s="18" t="s">
        <v>21</v>
      </c>
      <c r="K117" s="18">
        <v>10</v>
      </c>
      <c r="L117" s="18">
        <v>10</v>
      </c>
      <c r="M117" s="18" t="s">
        <v>64</v>
      </c>
      <c r="N117" s="18">
        <v>7570</v>
      </c>
      <c r="O117" s="18">
        <v>7060</v>
      </c>
      <c r="P117" s="18">
        <v>60</v>
      </c>
      <c r="Q117" s="17">
        <v>80</v>
      </c>
    </row>
    <row r="118" spans="1:17" ht="12.75" x14ac:dyDescent="0.2">
      <c r="A118" s="16">
        <v>45809.445478969908</v>
      </c>
      <c r="B118" s="14" t="s">
        <v>340</v>
      </c>
      <c r="C118" s="15">
        <v>45808</v>
      </c>
      <c r="D118" s="14">
        <v>18</v>
      </c>
      <c r="E118" s="14" t="s">
        <v>60</v>
      </c>
      <c r="F118" s="14">
        <v>60</v>
      </c>
      <c r="G118" s="14" t="s">
        <v>19</v>
      </c>
      <c r="H118" s="14" t="s">
        <v>75</v>
      </c>
      <c r="I118" s="14">
        <v>68</v>
      </c>
      <c r="J118" s="14" t="s">
        <v>55</v>
      </c>
      <c r="K118" s="14">
        <v>9</v>
      </c>
      <c r="L118" s="14">
        <v>0</v>
      </c>
      <c r="M118" s="14" t="s">
        <v>22</v>
      </c>
      <c r="N118" s="14" t="s">
        <v>339</v>
      </c>
      <c r="O118" s="14">
        <v>60</v>
      </c>
      <c r="P118" s="14" t="s">
        <v>338</v>
      </c>
      <c r="Q118" s="13">
        <v>70</v>
      </c>
    </row>
    <row r="119" spans="1:17" ht="12.75" x14ac:dyDescent="0.2">
      <c r="A119" s="20">
        <v>45809.448681157402</v>
      </c>
      <c r="B119" s="18" t="s">
        <v>337</v>
      </c>
      <c r="C119" s="19">
        <v>45804</v>
      </c>
      <c r="D119" s="18">
        <v>19</v>
      </c>
      <c r="E119" s="18" t="s">
        <v>27</v>
      </c>
      <c r="F119" s="18">
        <v>59</v>
      </c>
      <c r="G119" s="18" t="s">
        <v>19</v>
      </c>
      <c r="H119" s="18" t="s">
        <v>20</v>
      </c>
      <c r="I119" s="18">
        <v>110</v>
      </c>
      <c r="J119" s="18" t="s">
        <v>21</v>
      </c>
      <c r="K119" s="18">
        <v>30</v>
      </c>
      <c r="L119" s="18">
        <v>10</v>
      </c>
      <c r="M119" s="18" t="s">
        <v>64</v>
      </c>
      <c r="N119" s="18" t="s">
        <v>52</v>
      </c>
      <c r="O119" s="18">
        <v>70</v>
      </c>
      <c r="P119" s="18" t="s">
        <v>135</v>
      </c>
      <c r="Q119" s="17">
        <v>80</v>
      </c>
    </row>
    <row r="120" spans="1:17" ht="12.75" x14ac:dyDescent="0.2">
      <c r="A120" s="16">
        <v>45809.449569641205</v>
      </c>
      <c r="B120" s="14" t="s">
        <v>336</v>
      </c>
      <c r="C120" s="15">
        <v>45809</v>
      </c>
      <c r="D120" s="14">
        <v>40</v>
      </c>
      <c r="E120" s="14" t="s">
        <v>140</v>
      </c>
      <c r="F120" s="14">
        <v>71</v>
      </c>
      <c r="G120" s="14" t="s">
        <v>19</v>
      </c>
      <c r="H120" s="14" t="s">
        <v>75</v>
      </c>
      <c r="I120" s="14">
        <v>20</v>
      </c>
      <c r="J120" s="14" t="s">
        <v>21</v>
      </c>
      <c r="K120" s="14">
        <v>34</v>
      </c>
      <c r="L120" s="23" t="s">
        <v>212</v>
      </c>
      <c r="M120" s="14" t="s">
        <v>155</v>
      </c>
      <c r="N120" s="14" t="s">
        <v>335</v>
      </c>
      <c r="O120" s="14">
        <v>50</v>
      </c>
      <c r="P120" s="14" t="s">
        <v>215</v>
      </c>
      <c r="Q120" s="13">
        <v>10</v>
      </c>
    </row>
    <row r="121" spans="1:17" ht="12.75" x14ac:dyDescent="0.2">
      <c r="A121" s="20">
        <v>45809.451677638892</v>
      </c>
      <c r="B121" s="18" t="s">
        <v>334</v>
      </c>
      <c r="C121" s="19">
        <v>45804</v>
      </c>
      <c r="D121" s="18">
        <v>21</v>
      </c>
      <c r="E121" s="18" t="s">
        <v>60</v>
      </c>
      <c r="F121" s="18">
        <v>62</v>
      </c>
      <c r="G121" s="18" t="s">
        <v>19</v>
      </c>
      <c r="H121" s="18" t="s">
        <v>20</v>
      </c>
      <c r="I121" s="18">
        <v>100</v>
      </c>
      <c r="J121" s="18" t="s">
        <v>21</v>
      </c>
      <c r="K121" s="18">
        <v>20</v>
      </c>
      <c r="L121" s="18">
        <v>20</v>
      </c>
      <c r="M121" s="18" t="s">
        <v>22</v>
      </c>
      <c r="N121" s="18" t="s">
        <v>24</v>
      </c>
      <c r="O121" s="18">
        <v>60</v>
      </c>
      <c r="P121" s="18" t="s">
        <v>52</v>
      </c>
      <c r="Q121" s="17">
        <v>80</v>
      </c>
    </row>
    <row r="122" spans="1:17" ht="12.75" x14ac:dyDescent="0.2">
      <c r="A122" s="16">
        <v>45809.454670104169</v>
      </c>
      <c r="B122" s="14" t="s">
        <v>333</v>
      </c>
      <c r="C122" s="15">
        <v>45809</v>
      </c>
      <c r="D122" s="14">
        <v>21</v>
      </c>
      <c r="E122" s="14" t="s">
        <v>332</v>
      </c>
      <c r="F122" s="14">
        <v>83</v>
      </c>
      <c r="G122" s="14" t="s">
        <v>19</v>
      </c>
      <c r="H122" s="14" t="s">
        <v>75</v>
      </c>
      <c r="I122" s="14" t="s">
        <v>331</v>
      </c>
      <c r="J122" s="14" t="s">
        <v>21</v>
      </c>
      <c r="K122" s="14">
        <v>15</v>
      </c>
      <c r="L122" s="14">
        <v>1</v>
      </c>
      <c r="M122" s="14" t="s">
        <v>22</v>
      </c>
      <c r="N122" s="14">
        <v>1</v>
      </c>
      <c r="O122" s="14">
        <v>90</v>
      </c>
      <c r="P122" s="14">
        <v>10</v>
      </c>
      <c r="Q122" s="13">
        <v>1</v>
      </c>
    </row>
    <row r="123" spans="1:17" ht="12.75" x14ac:dyDescent="0.2">
      <c r="A123" s="20">
        <v>45809.455630694443</v>
      </c>
      <c r="B123" s="18" t="s">
        <v>330</v>
      </c>
      <c r="C123" s="19">
        <v>45809</v>
      </c>
      <c r="D123" s="18">
        <v>18</v>
      </c>
      <c r="E123" s="18" t="s">
        <v>18</v>
      </c>
      <c r="F123" s="18">
        <v>50</v>
      </c>
      <c r="G123" s="18" t="s">
        <v>19</v>
      </c>
      <c r="H123" s="18" t="s">
        <v>20</v>
      </c>
      <c r="I123" s="18" t="s">
        <v>315</v>
      </c>
      <c r="J123" s="18" t="s">
        <v>55</v>
      </c>
      <c r="K123" s="18">
        <v>7</v>
      </c>
      <c r="L123" s="18" t="s">
        <v>329</v>
      </c>
      <c r="M123" s="18" t="s">
        <v>22</v>
      </c>
      <c r="N123" s="18">
        <v>50</v>
      </c>
      <c r="O123" s="18">
        <v>75</v>
      </c>
      <c r="P123" s="18">
        <v>70</v>
      </c>
      <c r="Q123" s="17">
        <v>70</v>
      </c>
    </row>
    <row r="124" spans="1:17" ht="12.75" x14ac:dyDescent="0.2">
      <c r="A124" s="16">
        <v>45809.458186226853</v>
      </c>
      <c r="B124" s="14" t="s">
        <v>328</v>
      </c>
      <c r="C124" s="15">
        <v>45809</v>
      </c>
      <c r="D124" s="14">
        <v>17</v>
      </c>
      <c r="E124" s="14" t="s">
        <v>194</v>
      </c>
      <c r="F124" s="14">
        <v>107</v>
      </c>
      <c r="G124" s="14" t="s">
        <v>19</v>
      </c>
      <c r="H124" s="14" t="s">
        <v>75</v>
      </c>
      <c r="I124" s="14">
        <v>150</v>
      </c>
      <c r="J124" s="14" t="s">
        <v>21</v>
      </c>
      <c r="K124" s="14">
        <v>500</v>
      </c>
      <c r="L124" s="14" t="s">
        <v>327</v>
      </c>
      <c r="M124" s="14" t="s">
        <v>22</v>
      </c>
      <c r="N124" s="14" t="s">
        <v>133</v>
      </c>
      <c r="O124" s="14">
        <v>100</v>
      </c>
      <c r="P124" s="14" t="s">
        <v>326</v>
      </c>
      <c r="Q124" s="13">
        <v>90</v>
      </c>
    </row>
    <row r="125" spans="1:17" ht="12.75" x14ac:dyDescent="0.2">
      <c r="A125" s="20">
        <v>45809.458277650461</v>
      </c>
      <c r="B125" s="18" t="s">
        <v>325</v>
      </c>
      <c r="C125" s="19">
        <v>45804</v>
      </c>
      <c r="D125" s="18">
        <v>20</v>
      </c>
      <c r="E125" s="18" t="s">
        <v>35</v>
      </c>
      <c r="F125" s="18">
        <v>60</v>
      </c>
      <c r="G125" s="18" t="s">
        <v>19</v>
      </c>
      <c r="H125" s="18" t="s">
        <v>75</v>
      </c>
      <c r="I125" s="18">
        <v>100</v>
      </c>
      <c r="J125" s="18" t="s">
        <v>21</v>
      </c>
      <c r="K125" s="18">
        <v>20</v>
      </c>
      <c r="L125" s="18" t="s">
        <v>324</v>
      </c>
      <c r="M125" s="18" t="s">
        <v>22</v>
      </c>
      <c r="N125" s="18" t="s">
        <v>24</v>
      </c>
      <c r="O125" s="18">
        <v>80</v>
      </c>
      <c r="P125" s="18" t="s">
        <v>52</v>
      </c>
      <c r="Q125" s="17">
        <v>80</v>
      </c>
    </row>
    <row r="126" spans="1:17" ht="12.75" x14ac:dyDescent="0.2">
      <c r="A126" s="16">
        <v>45809.4589934838</v>
      </c>
      <c r="B126" s="14" t="s">
        <v>323</v>
      </c>
      <c r="C126" s="15">
        <v>45809</v>
      </c>
      <c r="D126" s="14">
        <v>44</v>
      </c>
      <c r="E126" s="14" t="s">
        <v>62</v>
      </c>
      <c r="F126" s="14">
        <v>62</v>
      </c>
      <c r="G126" s="14" t="s">
        <v>33</v>
      </c>
      <c r="H126" s="14" t="s">
        <v>75</v>
      </c>
      <c r="I126" s="14" t="s">
        <v>322</v>
      </c>
      <c r="J126" s="14" t="s">
        <v>55</v>
      </c>
      <c r="K126" s="14">
        <v>0</v>
      </c>
      <c r="L126" s="14">
        <v>0</v>
      </c>
      <c r="M126" s="14" t="s">
        <v>22</v>
      </c>
      <c r="N126" s="14">
        <v>75</v>
      </c>
      <c r="O126" s="14">
        <v>10</v>
      </c>
      <c r="P126" s="14">
        <v>50</v>
      </c>
      <c r="Q126" s="13">
        <v>60</v>
      </c>
    </row>
    <row r="127" spans="1:17" ht="12.75" x14ac:dyDescent="0.2">
      <c r="A127" s="20">
        <v>45809.465127534721</v>
      </c>
      <c r="B127" s="18" t="s">
        <v>321</v>
      </c>
      <c r="C127" s="19">
        <v>45804</v>
      </c>
      <c r="D127" s="18">
        <v>19</v>
      </c>
      <c r="E127" s="18" t="s">
        <v>41</v>
      </c>
      <c r="F127" s="18">
        <v>55</v>
      </c>
      <c r="G127" s="18" t="s">
        <v>33</v>
      </c>
      <c r="H127" s="18" t="s">
        <v>75</v>
      </c>
      <c r="I127" s="18" t="s">
        <v>320</v>
      </c>
      <c r="J127" s="18" t="s">
        <v>21</v>
      </c>
      <c r="K127" s="18">
        <v>30</v>
      </c>
      <c r="L127" s="22" t="s">
        <v>319</v>
      </c>
      <c r="M127" s="18" t="s">
        <v>22</v>
      </c>
      <c r="N127" s="18" t="s">
        <v>318</v>
      </c>
      <c r="O127" s="18">
        <v>75</v>
      </c>
      <c r="P127" s="18" t="s">
        <v>317</v>
      </c>
      <c r="Q127" s="17">
        <v>70</v>
      </c>
    </row>
    <row r="128" spans="1:17" ht="12.75" x14ac:dyDescent="0.2">
      <c r="A128" s="16">
        <v>45809.465724745372</v>
      </c>
      <c r="B128" s="14" t="s">
        <v>316</v>
      </c>
      <c r="C128" s="15">
        <v>45809</v>
      </c>
      <c r="D128" s="14">
        <v>12</v>
      </c>
      <c r="E128" s="14" t="s">
        <v>132</v>
      </c>
      <c r="F128" s="14">
        <v>54</v>
      </c>
      <c r="G128" s="14" t="s">
        <v>19</v>
      </c>
      <c r="H128" s="14" t="s">
        <v>75</v>
      </c>
      <c r="I128" s="14" t="s">
        <v>315</v>
      </c>
      <c r="J128" s="14" t="s">
        <v>21</v>
      </c>
      <c r="K128" s="14">
        <v>30</v>
      </c>
      <c r="L128" s="14" t="s">
        <v>314</v>
      </c>
      <c r="M128" s="14" t="s">
        <v>22</v>
      </c>
      <c r="N128" s="14">
        <v>80</v>
      </c>
      <c r="O128" s="14">
        <v>70</v>
      </c>
      <c r="P128" s="14">
        <v>65</v>
      </c>
      <c r="Q128" s="13">
        <v>90</v>
      </c>
    </row>
    <row r="129" spans="1:17" ht="12.75" x14ac:dyDescent="0.2">
      <c r="A129" s="20">
        <v>45809.470525405093</v>
      </c>
      <c r="B129" s="18" t="s">
        <v>313</v>
      </c>
      <c r="C129" s="19">
        <v>45804</v>
      </c>
      <c r="D129" s="18">
        <v>21</v>
      </c>
      <c r="E129" s="18" t="s">
        <v>312</v>
      </c>
      <c r="F129" s="18">
        <v>69</v>
      </c>
      <c r="G129" s="18" t="s">
        <v>19</v>
      </c>
      <c r="H129" s="18" t="s">
        <v>20</v>
      </c>
      <c r="I129" s="18">
        <v>115</v>
      </c>
      <c r="J129" s="18" t="s">
        <v>21</v>
      </c>
      <c r="K129" s="18">
        <v>30</v>
      </c>
      <c r="L129" s="18" t="s">
        <v>311</v>
      </c>
      <c r="M129" s="18" t="s">
        <v>22</v>
      </c>
      <c r="N129" s="18" t="s">
        <v>310</v>
      </c>
      <c r="O129" s="18">
        <v>80</v>
      </c>
      <c r="P129" s="18" t="s">
        <v>171</v>
      </c>
      <c r="Q129" s="17">
        <v>90</v>
      </c>
    </row>
    <row r="130" spans="1:17" ht="12.75" x14ac:dyDescent="0.2">
      <c r="A130" s="16">
        <v>45809.470662245367</v>
      </c>
      <c r="B130" s="14" t="s">
        <v>309</v>
      </c>
      <c r="C130" s="15">
        <v>45809</v>
      </c>
      <c r="D130" s="14">
        <v>41</v>
      </c>
      <c r="E130" s="14" t="s">
        <v>308</v>
      </c>
      <c r="F130" s="14">
        <v>56</v>
      </c>
      <c r="G130" s="14" t="s">
        <v>33</v>
      </c>
      <c r="H130" s="14" t="s">
        <v>44</v>
      </c>
      <c r="I130" s="14">
        <v>1</v>
      </c>
      <c r="J130" s="14" t="s">
        <v>21</v>
      </c>
      <c r="K130" s="14">
        <v>7</v>
      </c>
      <c r="L130" s="14">
        <v>20</v>
      </c>
      <c r="M130" s="14" t="s">
        <v>22</v>
      </c>
      <c r="N130" s="14">
        <v>80</v>
      </c>
      <c r="O130" s="14">
        <v>50</v>
      </c>
      <c r="P130" s="14">
        <v>66</v>
      </c>
      <c r="Q130" s="13">
        <v>100</v>
      </c>
    </row>
    <row r="131" spans="1:17" ht="12.75" x14ac:dyDescent="0.2">
      <c r="A131" s="20">
        <v>45809.47630263889</v>
      </c>
      <c r="B131" s="18" t="s">
        <v>307</v>
      </c>
      <c r="C131" s="19">
        <v>45809</v>
      </c>
      <c r="D131" s="18">
        <v>17</v>
      </c>
      <c r="E131" s="21">
        <v>1567</v>
      </c>
      <c r="F131" s="18" t="s">
        <v>306</v>
      </c>
      <c r="G131" s="18" t="s">
        <v>33</v>
      </c>
      <c r="H131" s="18" t="s">
        <v>75</v>
      </c>
      <c r="I131" s="18" t="s">
        <v>305</v>
      </c>
      <c r="J131" s="18" t="s">
        <v>55</v>
      </c>
      <c r="K131" s="18">
        <v>2</v>
      </c>
      <c r="L131" s="18">
        <v>0</v>
      </c>
      <c r="M131" s="18" t="s">
        <v>22</v>
      </c>
      <c r="N131" s="18" t="s">
        <v>304</v>
      </c>
      <c r="O131" s="18">
        <v>87</v>
      </c>
      <c r="P131" s="18">
        <v>52</v>
      </c>
      <c r="Q131" s="17">
        <v>25</v>
      </c>
    </row>
    <row r="132" spans="1:17" ht="12.75" x14ac:dyDescent="0.2">
      <c r="A132" s="16">
        <v>45809.477587245376</v>
      </c>
      <c r="B132" s="14" t="s">
        <v>303</v>
      </c>
      <c r="C132" s="15">
        <v>45809</v>
      </c>
      <c r="D132" s="14">
        <v>17</v>
      </c>
      <c r="E132" s="14" t="s">
        <v>153</v>
      </c>
      <c r="F132" s="14">
        <v>61</v>
      </c>
      <c r="G132" s="14" t="s">
        <v>33</v>
      </c>
      <c r="H132" s="14" t="s">
        <v>75</v>
      </c>
      <c r="I132" s="14">
        <v>50</v>
      </c>
      <c r="J132" s="14" t="s">
        <v>55</v>
      </c>
      <c r="K132" s="14">
        <v>10</v>
      </c>
      <c r="L132" s="14">
        <v>0</v>
      </c>
      <c r="M132" s="14" t="s">
        <v>22</v>
      </c>
      <c r="N132" s="14">
        <v>50</v>
      </c>
      <c r="O132" s="14">
        <v>65</v>
      </c>
      <c r="P132" s="14" t="s">
        <v>63</v>
      </c>
      <c r="Q132" s="13">
        <v>90</v>
      </c>
    </row>
    <row r="133" spans="1:17" ht="12.75" x14ac:dyDescent="0.2">
      <c r="A133" s="20">
        <v>45809.498210601851</v>
      </c>
      <c r="B133" s="18" t="s">
        <v>302</v>
      </c>
      <c r="C133" s="19">
        <v>45809</v>
      </c>
      <c r="D133" s="18">
        <v>20</v>
      </c>
      <c r="E133" s="18" t="s">
        <v>151</v>
      </c>
      <c r="F133" s="18">
        <v>73</v>
      </c>
      <c r="G133" s="18" t="s">
        <v>19</v>
      </c>
      <c r="H133" s="18" t="s">
        <v>20</v>
      </c>
      <c r="I133" s="18">
        <v>60</v>
      </c>
      <c r="J133" s="18" t="s">
        <v>21</v>
      </c>
      <c r="K133" s="18">
        <v>3</v>
      </c>
      <c r="L133" s="18">
        <v>0</v>
      </c>
      <c r="M133" s="18" t="s">
        <v>22</v>
      </c>
      <c r="N133" s="18" t="s">
        <v>301</v>
      </c>
      <c r="O133" s="18">
        <v>60</v>
      </c>
      <c r="P133" s="18" t="s">
        <v>135</v>
      </c>
      <c r="Q133" s="17">
        <v>50</v>
      </c>
    </row>
    <row r="134" spans="1:17" ht="12.75" x14ac:dyDescent="0.2">
      <c r="A134" s="16">
        <v>45809.513243136578</v>
      </c>
      <c r="B134" s="14" t="s">
        <v>300</v>
      </c>
      <c r="C134" s="15">
        <v>45809</v>
      </c>
      <c r="D134" s="14">
        <v>20</v>
      </c>
      <c r="E134" s="14" t="s">
        <v>299</v>
      </c>
      <c r="F134" s="14" t="s">
        <v>298</v>
      </c>
      <c r="G134" s="14" t="s">
        <v>19</v>
      </c>
      <c r="H134" s="14" t="s">
        <v>20</v>
      </c>
      <c r="I134" s="14">
        <v>8</v>
      </c>
      <c r="J134" s="14" t="s">
        <v>21</v>
      </c>
      <c r="K134" s="14">
        <v>20</v>
      </c>
      <c r="L134" s="14" t="s">
        <v>297</v>
      </c>
      <c r="M134" s="14" t="s">
        <v>64</v>
      </c>
      <c r="N134" s="14" t="s">
        <v>296</v>
      </c>
      <c r="O134" s="14">
        <v>90</v>
      </c>
      <c r="P134" s="14" t="s">
        <v>295</v>
      </c>
      <c r="Q134" s="13">
        <v>90</v>
      </c>
    </row>
    <row r="135" spans="1:17" ht="12.75" x14ac:dyDescent="0.2">
      <c r="A135" s="20">
        <v>45809.516802222221</v>
      </c>
      <c r="B135" s="18" t="s">
        <v>294</v>
      </c>
      <c r="C135" s="19">
        <v>45442</v>
      </c>
      <c r="D135" s="18">
        <v>25</v>
      </c>
      <c r="E135" s="18" t="s">
        <v>29</v>
      </c>
      <c r="F135" s="18">
        <v>66</v>
      </c>
      <c r="G135" s="18" t="s">
        <v>19</v>
      </c>
      <c r="H135" s="18" t="s">
        <v>20</v>
      </c>
      <c r="I135" s="18">
        <v>80</v>
      </c>
      <c r="J135" s="18" t="s">
        <v>21</v>
      </c>
      <c r="K135" s="18">
        <v>50</v>
      </c>
      <c r="L135" s="18">
        <v>15</v>
      </c>
      <c r="M135" s="18" t="s">
        <v>22</v>
      </c>
      <c r="N135" s="18" t="s">
        <v>103</v>
      </c>
      <c r="O135" s="18">
        <v>50</v>
      </c>
      <c r="P135" s="18" t="s">
        <v>90</v>
      </c>
      <c r="Q135" s="17">
        <v>60</v>
      </c>
    </row>
    <row r="136" spans="1:17" ht="12.75" x14ac:dyDescent="0.2">
      <c r="A136" s="16">
        <v>45809.5169690162</v>
      </c>
      <c r="B136" s="14" t="s">
        <v>293</v>
      </c>
      <c r="C136" s="15">
        <v>45809</v>
      </c>
      <c r="D136" s="14">
        <v>26</v>
      </c>
      <c r="E136" s="14">
        <v>1.79</v>
      </c>
      <c r="F136" s="14">
        <v>60</v>
      </c>
      <c r="G136" s="14" t="s">
        <v>19</v>
      </c>
      <c r="H136" s="14" t="s">
        <v>44</v>
      </c>
      <c r="I136" s="14">
        <v>40</v>
      </c>
      <c r="J136" s="14" t="s">
        <v>21</v>
      </c>
      <c r="K136" s="14">
        <v>26</v>
      </c>
      <c r="L136" s="14">
        <v>20</v>
      </c>
      <c r="M136" s="14" t="s">
        <v>22</v>
      </c>
      <c r="N136" s="14">
        <v>80</v>
      </c>
      <c r="O136" s="14">
        <v>80</v>
      </c>
      <c r="P136" s="14">
        <v>80</v>
      </c>
      <c r="Q136" s="13">
        <v>80</v>
      </c>
    </row>
    <row r="137" spans="1:17" ht="12.75" x14ac:dyDescent="0.2">
      <c r="A137" s="20">
        <v>45809.517973634254</v>
      </c>
      <c r="B137" s="18" t="s">
        <v>292</v>
      </c>
      <c r="C137" s="19">
        <v>45809</v>
      </c>
      <c r="D137" s="18">
        <v>23</v>
      </c>
      <c r="E137" s="18">
        <v>1.75</v>
      </c>
      <c r="F137" s="18">
        <v>75</v>
      </c>
      <c r="G137" s="18" t="s">
        <v>19</v>
      </c>
      <c r="H137" s="18" t="s">
        <v>75</v>
      </c>
      <c r="I137" s="18">
        <v>45</v>
      </c>
      <c r="J137" s="18" t="s">
        <v>21</v>
      </c>
      <c r="K137" s="18">
        <v>60</v>
      </c>
      <c r="L137" s="18">
        <v>25</v>
      </c>
      <c r="M137" s="18" t="s">
        <v>22</v>
      </c>
      <c r="N137" s="18">
        <v>89</v>
      </c>
      <c r="O137" s="18">
        <v>95</v>
      </c>
      <c r="P137" s="18">
        <v>75</v>
      </c>
      <c r="Q137" s="17">
        <v>90</v>
      </c>
    </row>
    <row r="138" spans="1:17" ht="12.75" x14ac:dyDescent="0.2">
      <c r="A138" s="16">
        <v>45809.519371331015</v>
      </c>
      <c r="B138" s="14" t="s">
        <v>291</v>
      </c>
      <c r="C138" s="15">
        <v>45809</v>
      </c>
      <c r="D138" s="14">
        <v>45</v>
      </c>
      <c r="E138" s="14" t="s">
        <v>227</v>
      </c>
      <c r="F138" s="14">
        <v>65</v>
      </c>
      <c r="G138" s="14" t="s">
        <v>33</v>
      </c>
      <c r="H138" s="14" t="s">
        <v>20</v>
      </c>
      <c r="I138" s="14">
        <v>35</v>
      </c>
      <c r="J138" s="14" t="s">
        <v>55</v>
      </c>
      <c r="K138" s="14">
        <v>0</v>
      </c>
      <c r="L138" s="14">
        <v>0</v>
      </c>
      <c r="M138" s="14" t="s">
        <v>22</v>
      </c>
      <c r="N138" s="14" t="s">
        <v>90</v>
      </c>
      <c r="O138" s="14">
        <v>45</v>
      </c>
      <c r="P138" s="14">
        <v>80</v>
      </c>
      <c r="Q138" s="13">
        <v>75</v>
      </c>
    </row>
    <row r="139" spans="1:17" ht="12.75" x14ac:dyDescent="0.2">
      <c r="A139" s="20">
        <v>45809.521211886575</v>
      </c>
      <c r="B139" s="18" t="s">
        <v>290</v>
      </c>
      <c r="C139" s="19">
        <v>38714</v>
      </c>
      <c r="D139" s="18">
        <v>19</v>
      </c>
      <c r="E139" s="18">
        <v>1.81</v>
      </c>
      <c r="F139" s="18">
        <v>94</v>
      </c>
      <c r="G139" s="18" t="s">
        <v>19</v>
      </c>
      <c r="H139" s="18" t="s">
        <v>75</v>
      </c>
      <c r="I139" s="18">
        <v>200</v>
      </c>
      <c r="J139" s="18" t="s">
        <v>55</v>
      </c>
      <c r="K139" s="18" t="s">
        <v>289</v>
      </c>
      <c r="L139" s="18">
        <v>0</v>
      </c>
      <c r="M139" s="18" t="s">
        <v>22</v>
      </c>
      <c r="N139" s="18">
        <v>80</v>
      </c>
      <c r="O139" s="18">
        <v>70</v>
      </c>
      <c r="P139" s="18">
        <v>60</v>
      </c>
      <c r="Q139" s="17">
        <v>5</v>
      </c>
    </row>
    <row r="140" spans="1:17" ht="12.75" x14ac:dyDescent="0.2">
      <c r="A140" s="16">
        <v>45809.521992870374</v>
      </c>
      <c r="B140" s="14" t="s">
        <v>288</v>
      </c>
      <c r="C140" s="15">
        <v>45809</v>
      </c>
      <c r="D140" s="14">
        <v>20</v>
      </c>
      <c r="E140" s="14" t="s">
        <v>196</v>
      </c>
      <c r="F140" s="14">
        <v>68</v>
      </c>
      <c r="G140" s="14" t="s">
        <v>19</v>
      </c>
      <c r="H140" s="14" t="s">
        <v>20</v>
      </c>
      <c r="I140" s="14">
        <v>40</v>
      </c>
      <c r="J140" s="14" t="s">
        <v>55</v>
      </c>
      <c r="K140" s="14">
        <v>3</v>
      </c>
      <c r="L140" s="14">
        <v>0</v>
      </c>
      <c r="M140" s="14" t="s">
        <v>22</v>
      </c>
      <c r="N140" s="14">
        <v>70</v>
      </c>
      <c r="O140" s="14">
        <v>90</v>
      </c>
      <c r="P140" s="14">
        <v>70.569999999999993</v>
      </c>
      <c r="Q140" s="13">
        <v>70</v>
      </c>
    </row>
    <row r="141" spans="1:17" ht="12.75" x14ac:dyDescent="0.2">
      <c r="A141" s="20">
        <v>45809.523843819443</v>
      </c>
      <c r="B141" s="18" t="s">
        <v>287</v>
      </c>
      <c r="C141" s="19">
        <v>45809</v>
      </c>
      <c r="D141" s="18">
        <v>25</v>
      </c>
      <c r="E141" s="18" t="s">
        <v>96</v>
      </c>
      <c r="F141" s="18">
        <v>64</v>
      </c>
      <c r="G141" s="18" t="s">
        <v>33</v>
      </c>
      <c r="H141" s="18" t="s">
        <v>75</v>
      </c>
      <c r="I141" s="18" t="s">
        <v>286</v>
      </c>
      <c r="J141" s="18" t="s">
        <v>21</v>
      </c>
      <c r="K141" s="18" t="s">
        <v>285</v>
      </c>
      <c r="L141" s="18" t="s">
        <v>284</v>
      </c>
      <c r="M141" s="18" t="s">
        <v>22</v>
      </c>
      <c r="N141" s="18" t="s">
        <v>284</v>
      </c>
      <c r="O141" s="18" t="s">
        <v>284</v>
      </c>
      <c r="P141" s="18" t="s">
        <v>284</v>
      </c>
      <c r="Q141" s="17">
        <v>50</v>
      </c>
    </row>
    <row r="142" spans="1:17" ht="12.75" x14ac:dyDescent="0.2">
      <c r="A142" s="16">
        <v>45809.52389809028</v>
      </c>
      <c r="B142" s="14" t="s">
        <v>283</v>
      </c>
      <c r="C142" s="15">
        <v>45809</v>
      </c>
      <c r="D142" s="14">
        <v>19</v>
      </c>
      <c r="E142" s="14" t="s">
        <v>88</v>
      </c>
      <c r="F142" s="14">
        <v>60</v>
      </c>
      <c r="G142" s="14" t="s">
        <v>33</v>
      </c>
      <c r="H142" s="14" t="s">
        <v>20</v>
      </c>
      <c r="I142" s="14">
        <v>250</v>
      </c>
      <c r="J142" s="14" t="s">
        <v>21</v>
      </c>
      <c r="K142" s="14">
        <v>30</v>
      </c>
      <c r="L142" s="14">
        <v>50</v>
      </c>
      <c r="M142" s="14" t="s">
        <v>22</v>
      </c>
      <c r="N142" s="14" t="s">
        <v>282</v>
      </c>
      <c r="O142" s="14">
        <v>90</v>
      </c>
      <c r="P142" s="14" t="s">
        <v>77</v>
      </c>
      <c r="Q142" s="13">
        <v>90</v>
      </c>
    </row>
    <row r="143" spans="1:17" ht="12.75" x14ac:dyDescent="0.2">
      <c r="A143" s="20">
        <v>45809.524205254631</v>
      </c>
      <c r="B143" s="18" t="s">
        <v>281</v>
      </c>
      <c r="C143" s="19">
        <v>45807</v>
      </c>
      <c r="D143" s="18">
        <v>25</v>
      </c>
      <c r="E143" s="18" t="s">
        <v>60</v>
      </c>
      <c r="F143" s="18" t="s">
        <v>280</v>
      </c>
      <c r="G143" s="18" t="s">
        <v>19</v>
      </c>
      <c r="H143" s="18" t="s">
        <v>44</v>
      </c>
      <c r="I143" s="18">
        <v>50</v>
      </c>
      <c r="J143" s="18" t="s">
        <v>21</v>
      </c>
      <c r="K143" s="18">
        <v>45</v>
      </c>
      <c r="L143" s="18">
        <v>20</v>
      </c>
      <c r="M143" s="18" t="s">
        <v>22</v>
      </c>
      <c r="N143" s="18">
        <v>20</v>
      </c>
      <c r="O143" s="18">
        <v>98</v>
      </c>
      <c r="P143" s="18">
        <v>20</v>
      </c>
      <c r="Q143" s="17">
        <v>100</v>
      </c>
    </row>
    <row r="144" spans="1:17" ht="12.75" x14ac:dyDescent="0.2">
      <c r="A144" s="16">
        <v>45809.526202488429</v>
      </c>
      <c r="B144" s="14" t="s">
        <v>279</v>
      </c>
      <c r="C144" s="15">
        <v>45808</v>
      </c>
      <c r="D144" s="14">
        <v>21</v>
      </c>
      <c r="E144" s="14" t="s">
        <v>88</v>
      </c>
      <c r="F144" s="14" t="s">
        <v>278</v>
      </c>
      <c r="G144" s="14" t="s">
        <v>33</v>
      </c>
      <c r="H144" s="14" t="s">
        <v>44</v>
      </c>
      <c r="I144" s="14">
        <v>83</v>
      </c>
      <c r="J144" s="14" t="s">
        <v>21</v>
      </c>
      <c r="K144" s="14">
        <v>47</v>
      </c>
      <c r="L144" s="14">
        <v>18</v>
      </c>
      <c r="M144" s="14" t="s">
        <v>64</v>
      </c>
      <c r="N144" s="14">
        <v>18</v>
      </c>
      <c r="O144" s="14">
        <v>100</v>
      </c>
      <c r="P144" s="14">
        <v>18</v>
      </c>
      <c r="Q144" s="13">
        <v>100</v>
      </c>
    </row>
    <row r="145" spans="1:17" ht="12.75" x14ac:dyDescent="0.2">
      <c r="A145" s="20">
        <v>45809.52788991898</v>
      </c>
      <c r="B145" s="18" t="s">
        <v>277</v>
      </c>
      <c r="C145" s="19">
        <v>45808</v>
      </c>
      <c r="D145" s="18">
        <v>24</v>
      </c>
      <c r="E145" s="18" t="s">
        <v>153</v>
      </c>
      <c r="F145" s="18" t="s">
        <v>276</v>
      </c>
      <c r="G145" s="18" t="s">
        <v>33</v>
      </c>
      <c r="H145" s="18" t="s">
        <v>44</v>
      </c>
      <c r="I145" s="18">
        <v>90</v>
      </c>
      <c r="J145" s="18" t="s">
        <v>21</v>
      </c>
      <c r="K145" s="18">
        <v>49</v>
      </c>
      <c r="L145" s="18">
        <v>15</v>
      </c>
      <c r="M145" s="18" t="s">
        <v>22</v>
      </c>
      <c r="N145" s="18">
        <v>15</v>
      </c>
      <c r="O145" s="18">
        <v>87</v>
      </c>
      <c r="P145" s="18">
        <v>15</v>
      </c>
      <c r="Q145" s="17">
        <v>100</v>
      </c>
    </row>
    <row r="146" spans="1:17" ht="12.75" x14ac:dyDescent="0.2">
      <c r="A146" s="16">
        <v>45809.528233912039</v>
      </c>
      <c r="B146" s="14" t="s">
        <v>275</v>
      </c>
      <c r="C146" s="15">
        <v>45809</v>
      </c>
      <c r="D146" s="14">
        <v>47</v>
      </c>
      <c r="E146" s="14" t="s">
        <v>151</v>
      </c>
      <c r="F146" s="14">
        <v>80</v>
      </c>
      <c r="G146" s="14" t="s">
        <v>19</v>
      </c>
      <c r="H146" s="14" t="s">
        <v>20</v>
      </c>
      <c r="I146" s="14">
        <v>20</v>
      </c>
      <c r="J146" s="14" t="s">
        <v>55</v>
      </c>
      <c r="K146" s="14">
        <v>0</v>
      </c>
      <c r="L146" s="14">
        <v>0</v>
      </c>
      <c r="M146" s="14" t="s">
        <v>22</v>
      </c>
      <c r="N146" s="14">
        <v>60</v>
      </c>
      <c r="O146" s="14">
        <v>10</v>
      </c>
      <c r="P146" s="14">
        <v>5030</v>
      </c>
      <c r="Q146" s="13">
        <v>20</v>
      </c>
    </row>
    <row r="147" spans="1:17" ht="12.75" x14ac:dyDescent="0.2">
      <c r="A147" s="20">
        <v>45809.529823854165</v>
      </c>
      <c r="B147" s="18" t="s">
        <v>274</v>
      </c>
      <c r="C147" s="19">
        <v>45809</v>
      </c>
      <c r="D147" s="18">
        <v>23</v>
      </c>
      <c r="E147" s="18">
        <v>1.7</v>
      </c>
      <c r="F147" s="18">
        <v>60</v>
      </c>
      <c r="G147" s="18" t="s">
        <v>33</v>
      </c>
      <c r="H147" s="18" t="s">
        <v>20</v>
      </c>
      <c r="I147" s="18">
        <v>3</v>
      </c>
      <c r="J147" s="18" t="s">
        <v>21</v>
      </c>
      <c r="K147" s="18">
        <v>2</v>
      </c>
      <c r="L147" s="18">
        <v>0</v>
      </c>
      <c r="M147" s="18" t="s">
        <v>22</v>
      </c>
      <c r="N147" s="18">
        <v>65</v>
      </c>
      <c r="O147" s="18">
        <v>80</v>
      </c>
      <c r="P147" s="18">
        <v>70</v>
      </c>
      <c r="Q147" s="17">
        <v>80</v>
      </c>
    </row>
    <row r="148" spans="1:17" ht="12.75" x14ac:dyDescent="0.2">
      <c r="A148" s="16">
        <v>45809.532246585644</v>
      </c>
      <c r="B148" s="14" t="s">
        <v>273</v>
      </c>
      <c r="C148" s="15">
        <v>34121</v>
      </c>
      <c r="D148" s="14">
        <v>32</v>
      </c>
      <c r="E148" s="14" t="s">
        <v>60</v>
      </c>
      <c r="F148" s="14">
        <v>75</v>
      </c>
      <c r="G148" s="14" t="s">
        <v>19</v>
      </c>
      <c r="H148" s="14" t="s">
        <v>44</v>
      </c>
      <c r="I148" s="14">
        <v>30</v>
      </c>
      <c r="J148" s="14" t="s">
        <v>55</v>
      </c>
      <c r="K148" s="14">
        <v>2</v>
      </c>
      <c r="L148" s="14">
        <v>0</v>
      </c>
      <c r="M148" s="14" t="s">
        <v>22</v>
      </c>
      <c r="N148" s="14">
        <v>50</v>
      </c>
      <c r="O148" s="14">
        <v>80</v>
      </c>
      <c r="P148" s="14">
        <v>80</v>
      </c>
      <c r="Q148" s="13">
        <v>80</v>
      </c>
    </row>
    <row r="149" spans="1:17" ht="12.75" x14ac:dyDescent="0.2">
      <c r="A149" s="20">
        <v>45809.533410995369</v>
      </c>
      <c r="B149" s="18" t="s">
        <v>272</v>
      </c>
      <c r="C149" s="19">
        <v>45809</v>
      </c>
      <c r="D149" s="18">
        <v>29</v>
      </c>
      <c r="E149" s="18" t="s">
        <v>271</v>
      </c>
      <c r="F149" s="18">
        <v>60</v>
      </c>
      <c r="G149" s="18" t="s">
        <v>33</v>
      </c>
      <c r="H149" s="18" t="s">
        <v>44</v>
      </c>
      <c r="I149" s="18">
        <v>10</v>
      </c>
      <c r="J149" s="18" t="s">
        <v>55</v>
      </c>
      <c r="K149" s="18">
        <v>0</v>
      </c>
      <c r="L149" s="18">
        <v>0</v>
      </c>
      <c r="M149" s="18" t="s">
        <v>64</v>
      </c>
      <c r="N149" s="18">
        <v>50</v>
      </c>
      <c r="O149" s="18">
        <v>1</v>
      </c>
      <c r="P149" s="18">
        <v>80</v>
      </c>
      <c r="Q149" s="17">
        <v>10</v>
      </c>
    </row>
    <row r="150" spans="1:17" ht="12.75" x14ac:dyDescent="0.2">
      <c r="A150" s="16">
        <v>45809.533558599534</v>
      </c>
      <c r="B150" s="14" t="s">
        <v>270</v>
      </c>
      <c r="C150" s="15">
        <v>45663</v>
      </c>
      <c r="D150" s="14">
        <v>18</v>
      </c>
      <c r="E150" s="14" t="s">
        <v>54</v>
      </c>
      <c r="F150" s="14">
        <v>67</v>
      </c>
      <c r="G150" s="14" t="s">
        <v>19</v>
      </c>
      <c r="H150" s="14" t="s">
        <v>75</v>
      </c>
      <c r="I150" s="14">
        <v>12</v>
      </c>
      <c r="J150" s="14" t="s">
        <v>21</v>
      </c>
      <c r="K150" s="14">
        <v>15</v>
      </c>
      <c r="L150" s="14" t="s">
        <v>269</v>
      </c>
      <c r="M150" s="14" t="s">
        <v>30</v>
      </c>
      <c r="N150" s="14" t="s">
        <v>268</v>
      </c>
      <c r="O150" s="14">
        <v>50</v>
      </c>
      <c r="P150" s="14" t="s">
        <v>267</v>
      </c>
      <c r="Q150" s="13">
        <v>15</v>
      </c>
    </row>
    <row r="151" spans="1:17" ht="12.75" x14ac:dyDescent="0.2">
      <c r="A151" s="12">
        <v>45809.535512951392</v>
      </c>
      <c r="B151" s="10" t="s">
        <v>266</v>
      </c>
      <c r="C151" s="11">
        <v>45809</v>
      </c>
      <c r="D151" s="10">
        <v>21</v>
      </c>
      <c r="E151" s="10" t="s">
        <v>129</v>
      </c>
      <c r="F151" s="10">
        <v>62</v>
      </c>
      <c r="G151" s="10" t="s">
        <v>33</v>
      </c>
      <c r="H151" s="10" t="s">
        <v>75</v>
      </c>
      <c r="I151" s="10">
        <v>20</v>
      </c>
      <c r="J151" s="10" t="s">
        <v>21</v>
      </c>
      <c r="K151" s="10">
        <v>30</v>
      </c>
      <c r="L151" s="10" t="s">
        <v>265</v>
      </c>
      <c r="M151" s="10" t="s">
        <v>22</v>
      </c>
      <c r="N151" s="10" t="s">
        <v>264</v>
      </c>
      <c r="O151" s="10">
        <v>50</v>
      </c>
      <c r="P151" s="10" t="s">
        <v>263</v>
      </c>
      <c r="Q151" s="9">
        <v>30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7AC7-C010-4707-8AF8-D9CD096817F4}">
  <dimension ref="A1:L130"/>
  <sheetViews>
    <sheetView topLeftCell="C1" workbookViewId="0">
      <selection activeCell="D27" sqref="D27"/>
    </sheetView>
  </sheetViews>
  <sheetFormatPr baseColWidth="10" defaultRowHeight="12.75" x14ac:dyDescent="0.2"/>
  <sheetData>
    <row r="1" spans="1:12" x14ac:dyDescent="0.2">
      <c r="A1" s="37" t="s">
        <v>10</v>
      </c>
      <c r="C1" t="s">
        <v>423</v>
      </c>
    </row>
    <row r="2" spans="1:12" x14ac:dyDescent="0.2">
      <c r="A2" s="40">
        <v>2</v>
      </c>
      <c r="C2">
        <v>2</v>
      </c>
    </row>
    <row r="3" spans="1:12" x14ac:dyDescent="0.2">
      <c r="A3" s="39">
        <v>2</v>
      </c>
      <c r="C3">
        <v>5</v>
      </c>
      <c r="F3">
        <v>0</v>
      </c>
    </row>
    <row r="4" spans="1:12" x14ac:dyDescent="0.2">
      <c r="A4" s="36">
        <v>2</v>
      </c>
      <c r="C4">
        <v>10</v>
      </c>
      <c r="F4">
        <v>1</v>
      </c>
    </row>
    <row r="5" spans="1:12" x14ac:dyDescent="0.2">
      <c r="A5" s="35">
        <v>2</v>
      </c>
      <c r="C5">
        <v>10</v>
      </c>
      <c r="F5">
        <v>2</v>
      </c>
    </row>
    <row r="6" spans="1:12" x14ac:dyDescent="0.2">
      <c r="A6" s="36">
        <v>2</v>
      </c>
      <c r="C6">
        <v>12</v>
      </c>
      <c r="F6" s="46">
        <v>3</v>
      </c>
    </row>
    <row r="7" spans="1:12" x14ac:dyDescent="0.2">
      <c r="A7" s="35">
        <v>2</v>
      </c>
      <c r="C7">
        <v>16</v>
      </c>
      <c r="F7">
        <v>4</v>
      </c>
      <c r="H7" s="6" t="s">
        <v>428</v>
      </c>
    </row>
    <row r="8" spans="1:12" x14ac:dyDescent="0.2">
      <c r="A8" s="36">
        <v>2</v>
      </c>
      <c r="C8">
        <v>20</v>
      </c>
      <c r="F8">
        <v>5</v>
      </c>
      <c r="H8" s="6" t="s">
        <v>429</v>
      </c>
    </row>
    <row r="9" spans="1:12" x14ac:dyDescent="0.2">
      <c r="A9" s="39">
        <v>2</v>
      </c>
      <c r="C9">
        <v>30</v>
      </c>
      <c r="F9">
        <v>6</v>
      </c>
    </row>
    <row r="10" spans="1:12" x14ac:dyDescent="0.2">
      <c r="A10" s="40">
        <v>2</v>
      </c>
      <c r="C10">
        <v>30</v>
      </c>
      <c r="F10" s="49">
        <v>7</v>
      </c>
      <c r="H10" s="6" t="s">
        <v>430</v>
      </c>
    </row>
    <row r="11" spans="1:12" x14ac:dyDescent="0.2">
      <c r="A11" s="39">
        <v>3</v>
      </c>
      <c r="C11">
        <v>40</v>
      </c>
      <c r="F11">
        <v>8</v>
      </c>
    </row>
    <row r="12" spans="1:12" x14ac:dyDescent="0.2">
      <c r="A12" s="36">
        <v>3</v>
      </c>
      <c r="C12">
        <v>95</v>
      </c>
      <c r="F12">
        <v>9</v>
      </c>
      <c r="H12" s="6" t="s">
        <v>431</v>
      </c>
      <c r="L12" s="46"/>
    </row>
    <row r="13" spans="1:12" x14ac:dyDescent="0.2">
      <c r="A13" s="35">
        <v>3</v>
      </c>
      <c r="F13">
        <v>10</v>
      </c>
    </row>
    <row r="14" spans="1:12" ht="15" x14ac:dyDescent="0.2">
      <c r="A14" s="40">
        <v>5</v>
      </c>
      <c r="F14">
        <v>11</v>
      </c>
      <c r="H14" s="5"/>
    </row>
    <row r="15" spans="1:12" x14ac:dyDescent="0.2">
      <c r="A15" s="35">
        <v>5</v>
      </c>
    </row>
    <row r="16" spans="1:12" x14ac:dyDescent="0.2">
      <c r="A16" s="40">
        <v>5</v>
      </c>
    </row>
    <row r="17" spans="1:12" x14ac:dyDescent="0.2">
      <c r="A17" s="35">
        <v>5</v>
      </c>
    </row>
    <row r="18" spans="1:12" x14ac:dyDescent="0.2">
      <c r="A18" s="40">
        <v>7</v>
      </c>
    </row>
    <row r="19" spans="1:12" x14ac:dyDescent="0.2">
      <c r="A19" s="39">
        <v>7</v>
      </c>
    </row>
    <row r="20" spans="1:12" x14ac:dyDescent="0.2">
      <c r="A20" s="40">
        <v>7</v>
      </c>
      <c r="H20" s="6" t="s">
        <v>432</v>
      </c>
      <c r="L20" s="49"/>
    </row>
    <row r="21" spans="1:12" x14ac:dyDescent="0.2">
      <c r="A21" s="35">
        <v>8</v>
      </c>
    </row>
    <row r="22" spans="1:12" ht="15" x14ac:dyDescent="0.2">
      <c r="A22" s="36">
        <v>8</v>
      </c>
      <c r="H22" s="5"/>
    </row>
    <row r="23" spans="1:12" x14ac:dyDescent="0.2">
      <c r="A23" s="35">
        <v>9</v>
      </c>
    </row>
    <row r="24" spans="1:12" x14ac:dyDescent="0.2">
      <c r="A24" s="40">
        <v>10</v>
      </c>
    </row>
    <row r="25" spans="1:12" x14ac:dyDescent="0.2">
      <c r="A25" s="35">
        <v>10</v>
      </c>
    </row>
    <row r="26" spans="1:12" x14ac:dyDescent="0.2">
      <c r="A26" s="36">
        <v>10</v>
      </c>
    </row>
    <row r="27" spans="1:12" x14ac:dyDescent="0.2">
      <c r="A27" s="39">
        <v>10</v>
      </c>
      <c r="D27">
        <f>_xlfn.HYPGEOM.DIST(3,11,83,129,)</f>
        <v>9.012099267310527E-3</v>
      </c>
    </row>
    <row r="28" spans="1:12" x14ac:dyDescent="0.2">
      <c r="A28" s="40">
        <v>10</v>
      </c>
    </row>
    <row r="29" spans="1:12" x14ac:dyDescent="0.2">
      <c r="A29" s="39">
        <v>10</v>
      </c>
    </row>
    <row r="30" spans="1:12" x14ac:dyDescent="0.2">
      <c r="A30" s="36">
        <v>10</v>
      </c>
    </row>
    <row r="31" spans="1:12" x14ac:dyDescent="0.2">
      <c r="A31" s="39">
        <v>10</v>
      </c>
    </row>
    <row r="32" spans="1:12" x14ac:dyDescent="0.2">
      <c r="A32" s="40">
        <v>10</v>
      </c>
    </row>
    <row r="33" spans="1:1" x14ac:dyDescent="0.2">
      <c r="A33" s="39">
        <v>10</v>
      </c>
    </row>
    <row r="34" spans="1:1" x14ac:dyDescent="0.2">
      <c r="A34" s="40">
        <v>10</v>
      </c>
    </row>
    <row r="35" spans="1:1" x14ac:dyDescent="0.2">
      <c r="A35" s="39">
        <v>10</v>
      </c>
    </row>
    <row r="36" spans="1:1" x14ac:dyDescent="0.2">
      <c r="A36" s="36">
        <v>10</v>
      </c>
    </row>
    <row r="37" spans="1:1" x14ac:dyDescent="0.2">
      <c r="A37" s="35">
        <v>10</v>
      </c>
    </row>
    <row r="38" spans="1:1" x14ac:dyDescent="0.2">
      <c r="A38" s="40">
        <v>10</v>
      </c>
    </row>
    <row r="39" spans="1:1" x14ac:dyDescent="0.2">
      <c r="A39" s="39">
        <v>10</v>
      </c>
    </row>
    <row r="40" spans="1:1" x14ac:dyDescent="0.2">
      <c r="A40" s="40">
        <v>10</v>
      </c>
    </row>
    <row r="41" spans="1:1" x14ac:dyDescent="0.2">
      <c r="A41" s="35">
        <v>10</v>
      </c>
    </row>
    <row r="42" spans="1:1" x14ac:dyDescent="0.2">
      <c r="A42" s="36">
        <v>10</v>
      </c>
    </row>
    <row r="43" spans="1:1" x14ac:dyDescent="0.2">
      <c r="A43" s="39">
        <v>10</v>
      </c>
    </row>
    <row r="44" spans="1:1" x14ac:dyDescent="0.2">
      <c r="A44" s="36">
        <v>10</v>
      </c>
    </row>
    <row r="45" spans="1:1" x14ac:dyDescent="0.2">
      <c r="A45" s="39">
        <v>10</v>
      </c>
    </row>
    <row r="46" spans="1:1" x14ac:dyDescent="0.2">
      <c r="A46" s="36">
        <v>10</v>
      </c>
    </row>
    <row r="47" spans="1:1" x14ac:dyDescent="0.2">
      <c r="A47" s="35">
        <v>10</v>
      </c>
    </row>
    <row r="48" spans="1:1" x14ac:dyDescent="0.2">
      <c r="A48" s="40">
        <v>12</v>
      </c>
    </row>
    <row r="49" spans="1:1" x14ac:dyDescent="0.2">
      <c r="A49" s="39">
        <v>12</v>
      </c>
    </row>
    <row r="50" spans="1:1" x14ac:dyDescent="0.2">
      <c r="A50" s="40">
        <v>12</v>
      </c>
    </row>
    <row r="51" spans="1:1" x14ac:dyDescent="0.2">
      <c r="A51" s="35">
        <v>13</v>
      </c>
    </row>
    <row r="52" spans="1:1" x14ac:dyDescent="0.2">
      <c r="A52" s="36">
        <v>14</v>
      </c>
    </row>
    <row r="53" spans="1:1" x14ac:dyDescent="0.2">
      <c r="A53" s="35">
        <v>15</v>
      </c>
    </row>
    <row r="54" spans="1:1" x14ac:dyDescent="0.2">
      <c r="A54" s="40">
        <v>15</v>
      </c>
    </row>
    <row r="55" spans="1:1" x14ac:dyDescent="0.2">
      <c r="A55" s="35">
        <v>15</v>
      </c>
    </row>
    <row r="56" spans="1:1" x14ac:dyDescent="0.2">
      <c r="A56" s="36">
        <v>15</v>
      </c>
    </row>
    <row r="57" spans="1:1" x14ac:dyDescent="0.2">
      <c r="A57" s="35">
        <v>15</v>
      </c>
    </row>
    <row r="58" spans="1:1" x14ac:dyDescent="0.2">
      <c r="A58" s="40">
        <v>15</v>
      </c>
    </row>
    <row r="59" spans="1:1" x14ac:dyDescent="0.2">
      <c r="A59" s="35">
        <v>15</v>
      </c>
    </row>
    <row r="60" spans="1:1" x14ac:dyDescent="0.2">
      <c r="A60" s="36">
        <v>16</v>
      </c>
    </row>
    <row r="61" spans="1:1" x14ac:dyDescent="0.2">
      <c r="A61" s="35">
        <v>16</v>
      </c>
    </row>
    <row r="62" spans="1:1" x14ac:dyDescent="0.2">
      <c r="A62" s="40">
        <v>17</v>
      </c>
    </row>
    <row r="63" spans="1:1" x14ac:dyDescent="0.2">
      <c r="A63" s="35">
        <v>17</v>
      </c>
    </row>
    <row r="64" spans="1:1" x14ac:dyDescent="0.2">
      <c r="A64" s="36">
        <v>17</v>
      </c>
    </row>
    <row r="65" spans="1:1" x14ac:dyDescent="0.2">
      <c r="A65" s="39">
        <v>18</v>
      </c>
    </row>
    <row r="66" spans="1:1" x14ac:dyDescent="0.2">
      <c r="A66" s="36">
        <v>20</v>
      </c>
    </row>
    <row r="67" spans="1:1" x14ac:dyDescent="0.2">
      <c r="A67" s="35">
        <v>20</v>
      </c>
    </row>
    <row r="68" spans="1:1" x14ac:dyDescent="0.2">
      <c r="A68" s="36">
        <v>20</v>
      </c>
    </row>
    <row r="69" spans="1:1" x14ac:dyDescent="0.2">
      <c r="A69" s="35">
        <v>20</v>
      </c>
    </row>
    <row r="70" spans="1:1" x14ac:dyDescent="0.2">
      <c r="A70" s="40">
        <v>20</v>
      </c>
    </row>
    <row r="71" spans="1:1" x14ac:dyDescent="0.2">
      <c r="A71" s="39">
        <v>20</v>
      </c>
    </row>
    <row r="72" spans="1:1" x14ac:dyDescent="0.2">
      <c r="A72" s="36">
        <v>20</v>
      </c>
    </row>
    <row r="73" spans="1:1" x14ac:dyDescent="0.2">
      <c r="A73" s="39">
        <v>20</v>
      </c>
    </row>
    <row r="74" spans="1:1" x14ac:dyDescent="0.2">
      <c r="A74" s="40">
        <v>20</v>
      </c>
    </row>
    <row r="75" spans="1:1" x14ac:dyDescent="0.2">
      <c r="A75" s="39">
        <v>21</v>
      </c>
    </row>
    <row r="76" spans="1:1" x14ac:dyDescent="0.2">
      <c r="A76" s="36">
        <v>25</v>
      </c>
    </row>
    <row r="77" spans="1:1" x14ac:dyDescent="0.2">
      <c r="A77" s="39">
        <v>25</v>
      </c>
    </row>
    <row r="78" spans="1:1" x14ac:dyDescent="0.2">
      <c r="A78" s="36">
        <v>25</v>
      </c>
    </row>
    <row r="79" spans="1:1" x14ac:dyDescent="0.2">
      <c r="A79" s="39">
        <v>25</v>
      </c>
    </row>
    <row r="80" spans="1:1" x14ac:dyDescent="0.2">
      <c r="A80" s="40">
        <v>25</v>
      </c>
    </row>
    <row r="81" spans="1:1" x14ac:dyDescent="0.2">
      <c r="A81" s="35">
        <v>26</v>
      </c>
    </row>
    <row r="82" spans="1:1" x14ac:dyDescent="0.2">
      <c r="A82" s="40">
        <v>28</v>
      </c>
    </row>
    <row r="83" spans="1:1" x14ac:dyDescent="0.2">
      <c r="A83" s="35">
        <v>30</v>
      </c>
    </row>
    <row r="84" spans="1:1" x14ac:dyDescent="0.2">
      <c r="A84" s="40">
        <v>30</v>
      </c>
    </row>
    <row r="85" spans="1:1" x14ac:dyDescent="0.2">
      <c r="A85" s="35">
        <v>30</v>
      </c>
    </row>
    <row r="86" spans="1:1" x14ac:dyDescent="0.2">
      <c r="A86" s="36">
        <v>30</v>
      </c>
    </row>
    <row r="87" spans="1:1" x14ac:dyDescent="0.2">
      <c r="A87" s="39">
        <v>30</v>
      </c>
    </row>
    <row r="88" spans="1:1" x14ac:dyDescent="0.2">
      <c r="A88" s="36">
        <v>30</v>
      </c>
    </row>
    <row r="89" spans="1:1" x14ac:dyDescent="0.2">
      <c r="A89" s="39">
        <v>30</v>
      </c>
    </row>
    <row r="90" spans="1:1" x14ac:dyDescent="0.2">
      <c r="A90" s="36">
        <v>30</v>
      </c>
    </row>
    <row r="91" spans="1:1" x14ac:dyDescent="0.2">
      <c r="A91" s="35">
        <v>30</v>
      </c>
    </row>
    <row r="92" spans="1:1" x14ac:dyDescent="0.2">
      <c r="A92" s="36">
        <v>30</v>
      </c>
    </row>
    <row r="93" spans="1:1" x14ac:dyDescent="0.2">
      <c r="A93" s="35">
        <v>30</v>
      </c>
    </row>
    <row r="94" spans="1:1" x14ac:dyDescent="0.2">
      <c r="A94" s="36">
        <v>30</v>
      </c>
    </row>
    <row r="95" spans="1:1" x14ac:dyDescent="0.2">
      <c r="A95" s="35">
        <v>34</v>
      </c>
    </row>
    <row r="96" spans="1:1" x14ac:dyDescent="0.2">
      <c r="A96" s="40">
        <v>35</v>
      </c>
    </row>
    <row r="97" spans="1:1" x14ac:dyDescent="0.2">
      <c r="A97" s="35">
        <v>35</v>
      </c>
    </row>
    <row r="98" spans="1:1" x14ac:dyDescent="0.2">
      <c r="A98" s="40">
        <v>35</v>
      </c>
    </row>
    <row r="99" spans="1:1" x14ac:dyDescent="0.2">
      <c r="A99" s="39">
        <v>40</v>
      </c>
    </row>
    <row r="100" spans="1:1" x14ac:dyDescent="0.2">
      <c r="A100" s="40">
        <v>40</v>
      </c>
    </row>
    <row r="101" spans="1:1" x14ac:dyDescent="0.2">
      <c r="A101" s="35">
        <v>40</v>
      </c>
    </row>
    <row r="102" spans="1:1" x14ac:dyDescent="0.2">
      <c r="A102" s="36">
        <v>40</v>
      </c>
    </row>
    <row r="103" spans="1:1" x14ac:dyDescent="0.2">
      <c r="A103" s="39">
        <v>40</v>
      </c>
    </row>
    <row r="104" spans="1:1" x14ac:dyDescent="0.2">
      <c r="A104" s="36">
        <v>42</v>
      </c>
    </row>
    <row r="105" spans="1:1" x14ac:dyDescent="0.2">
      <c r="A105" s="39">
        <v>42</v>
      </c>
    </row>
    <row r="106" spans="1:1" x14ac:dyDescent="0.2">
      <c r="A106" s="36">
        <v>45</v>
      </c>
    </row>
    <row r="107" spans="1:1" x14ac:dyDescent="0.2">
      <c r="A107" s="35">
        <v>47</v>
      </c>
    </row>
    <row r="108" spans="1:1" x14ac:dyDescent="0.2">
      <c r="A108" s="36">
        <v>49</v>
      </c>
    </row>
    <row r="109" spans="1:1" x14ac:dyDescent="0.2">
      <c r="A109" s="39">
        <v>50</v>
      </c>
    </row>
    <row r="110" spans="1:1" x14ac:dyDescent="0.2">
      <c r="A110" s="36">
        <v>50</v>
      </c>
    </row>
    <row r="111" spans="1:1" x14ac:dyDescent="0.2">
      <c r="A111" s="35">
        <v>60</v>
      </c>
    </row>
    <row r="112" spans="1:1" x14ac:dyDescent="0.2">
      <c r="A112" s="40">
        <v>60</v>
      </c>
    </row>
    <row r="113" spans="1:1" x14ac:dyDescent="0.2">
      <c r="A113" s="35">
        <v>60</v>
      </c>
    </row>
    <row r="114" spans="1:1" x14ac:dyDescent="0.2">
      <c r="A114" s="36">
        <v>60</v>
      </c>
    </row>
    <row r="115" spans="1:1" x14ac:dyDescent="0.2">
      <c r="A115" s="35">
        <v>68</v>
      </c>
    </row>
    <row r="116" spans="1:1" x14ac:dyDescent="0.2">
      <c r="A116" s="40">
        <v>78</v>
      </c>
    </row>
    <row r="117" spans="1:1" x14ac:dyDescent="0.2">
      <c r="A117" s="39">
        <v>80</v>
      </c>
    </row>
    <row r="118" spans="1:1" x14ac:dyDescent="0.2">
      <c r="A118" s="36">
        <v>90</v>
      </c>
    </row>
    <row r="119" spans="1:1" x14ac:dyDescent="0.2">
      <c r="A119" s="35">
        <v>90</v>
      </c>
    </row>
    <row r="120" spans="1:1" x14ac:dyDescent="0.2">
      <c r="A120" s="40">
        <v>90</v>
      </c>
    </row>
    <row r="121" spans="1:1" x14ac:dyDescent="0.2">
      <c r="A121" s="39">
        <v>90</v>
      </c>
    </row>
    <row r="122" spans="1:1" x14ac:dyDescent="0.2">
      <c r="A122" s="36">
        <v>95</v>
      </c>
    </row>
    <row r="123" spans="1:1" x14ac:dyDescent="0.2">
      <c r="A123" s="35">
        <v>100</v>
      </c>
    </row>
    <row r="124" spans="1:1" x14ac:dyDescent="0.2">
      <c r="A124" s="36">
        <v>156</v>
      </c>
    </row>
    <row r="125" spans="1:1" x14ac:dyDescent="0.2">
      <c r="A125" s="39">
        <v>183</v>
      </c>
    </row>
    <row r="126" spans="1:1" x14ac:dyDescent="0.2">
      <c r="A126" s="40">
        <v>254</v>
      </c>
    </row>
    <row r="127" spans="1:1" x14ac:dyDescent="0.2">
      <c r="A127" s="39">
        <v>257</v>
      </c>
    </row>
    <row r="128" spans="1:1" x14ac:dyDescent="0.2">
      <c r="A128" s="36">
        <v>300</v>
      </c>
    </row>
    <row r="129" spans="1:1" x14ac:dyDescent="0.2">
      <c r="A129" s="35">
        <v>500</v>
      </c>
    </row>
    <row r="130" spans="1:1" x14ac:dyDescent="0.2">
      <c r="A130" s="40">
        <v>540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CD6E-960B-41E0-BE48-BF28EE9716BC}">
  <dimension ref="A3:H27"/>
  <sheetViews>
    <sheetView workbookViewId="0">
      <selection activeCell="C27" sqref="C27"/>
    </sheetView>
  </sheetViews>
  <sheetFormatPr baseColWidth="10" defaultRowHeight="12.75" x14ac:dyDescent="0.2"/>
  <sheetData>
    <row r="3" spans="1:8" x14ac:dyDescent="0.2">
      <c r="G3" s="6" t="s">
        <v>438</v>
      </c>
      <c r="H3" s="6" t="s">
        <v>439</v>
      </c>
    </row>
    <row r="4" spans="1:8" x14ac:dyDescent="0.2">
      <c r="G4">
        <v>0</v>
      </c>
      <c r="H4">
        <v>0</v>
      </c>
    </row>
    <row r="5" spans="1:8" x14ac:dyDescent="0.2">
      <c r="G5">
        <v>1</v>
      </c>
      <c r="H5">
        <v>1</v>
      </c>
    </row>
    <row r="6" spans="1:8" x14ac:dyDescent="0.2">
      <c r="A6" s="6" t="s">
        <v>433</v>
      </c>
      <c r="G6">
        <v>2</v>
      </c>
      <c r="H6" s="46">
        <v>2</v>
      </c>
    </row>
    <row r="7" spans="1:8" x14ac:dyDescent="0.2">
      <c r="G7">
        <v>3</v>
      </c>
      <c r="H7">
        <v>3</v>
      </c>
    </row>
    <row r="8" spans="1:8" x14ac:dyDescent="0.2">
      <c r="A8" s="6" t="s">
        <v>436</v>
      </c>
      <c r="D8" s="49"/>
      <c r="G8">
        <v>4</v>
      </c>
      <c r="H8">
        <v>4</v>
      </c>
    </row>
    <row r="9" spans="1:8" x14ac:dyDescent="0.2">
      <c r="G9" s="49">
        <v>5</v>
      </c>
      <c r="H9" s="50">
        <v>5</v>
      </c>
    </row>
    <row r="10" spans="1:8" x14ac:dyDescent="0.2">
      <c r="G10">
        <v>6</v>
      </c>
      <c r="H10">
        <v>6</v>
      </c>
    </row>
    <row r="11" spans="1:8" x14ac:dyDescent="0.2">
      <c r="G11">
        <v>7</v>
      </c>
      <c r="H11">
        <v>7</v>
      </c>
    </row>
    <row r="12" spans="1:8" x14ac:dyDescent="0.2">
      <c r="G12">
        <v>8</v>
      </c>
      <c r="H12">
        <v>8</v>
      </c>
    </row>
    <row r="13" spans="1:8" x14ac:dyDescent="0.2">
      <c r="G13">
        <v>9</v>
      </c>
      <c r="H13">
        <v>9</v>
      </c>
    </row>
    <row r="14" spans="1:8" x14ac:dyDescent="0.2">
      <c r="G14">
        <v>10</v>
      </c>
      <c r="H14">
        <v>10</v>
      </c>
    </row>
    <row r="15" spans="1:8" x14ac:dyDescent="0.2">
      <c r="A15" s="6" t="s">
        <v>437</v>
      </c>
      <c r="D15" s="46"/>
      <c r="G15">
        <v>11</v>
      </c>
      <c r="H15">
        <v>11</v>
      </c>
    </row>
    <row r="16" spans="1:8" x14ac:dyDescent="0.2">
      <c r="G16">
        <v>12</v>
      </c>
      <c r="H16">
        <v>12</v>
      </c>
    </row>
    <row r="17" spans="3:8" x14ac:dyDescent="0.2">
      <c r="G17" s="48" t="s">
        <v>434</v>
      </c>
      <c r="H17" s="48" t="s">
        <v>434</v>
      </c>
    </row>
    <row r="18" spans="3:8" x14ac:dyDescent="0.2">
      <c r="G18" s="48" t="s">
        <v>434</v>
      </c>
      <c r="H18" s="48" t="s">
        <v>434</v>
      </c>
    </row>
    <row r="19" spans="3:8" x14ac:dyDescent="0.2">
      <c r="G19" s="48" t="s">
        <v>434</v>
      </c>
      <c r="H19" s="48" t="s">
        <v>434</v>
      </c>
    </row>
    <row r="20" spans="3:8" x14ac:dyDescent="0.2">
      <c r="G20" s="48" t="s">
        <v>435</v>
      </c>
      <c r="H20" s="48" t="s">
        <v>435</v>
      </c>
    </row>
    <row r="27" spans="3:8" x14ac:dyDescent="0.2">
      <c r="C27">
        <f>_xlfn.POISSON.DIST(5,11,)</f>
        <v>2.241521344974878E-2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7A92-830E-4A72-91C5-DF03F9A9F4FF}">
  <dimension ref="A1:B24"/>
  <sheetViews>
    <sheetView topLeftCell="C1" zoomScaleNormal="100" workbookViewId="0">
      <selection activeCell="F31" sqref="F31"/>
    </sheetView>
  </sheetViews>
  <sheetFormatPr baseColWidth="10" defaultRowHeight="12.75" x14ac:dyDescent="0.2"/>
  <sheetData>
    <row r="1" spans="1:2" x14ac:dyDescent="0.2">
      <c r="A1" t="s">
        <v>423</v>
      </c>
    </row>
    <row r="2" spans="1:2" x14ac:dyDescent="0.2">
      <c r="A2">
        <v>0</v>
      </c>
      <c r="B2">
        <v>0</v>
      </c>
    </row>
    <row r="3" spans="1:2" x14ac:dyDescent="0.2">
      <c r="A3">
        <v>2</v>
      </c>
      <c r="B3">
        <f t="shared" ref="B3:B12" si="0">1/11</f>
        <v>9.0909090909090912E-2</v>
      </c>
    </row>
    <row r="4" spans="1:2" x14ac:dyDescent="0.2">
      <c r="A4">
        <v>13</v>
      </c>
      <c r="B4">
        <f t="shared" si="0"/>
        <v>9.0909090909090912E-2</v>
      </c>
    </row>
    <row r="5" spans="1:2" x14ac:dyDescent="0.2">
      <c r="A5">
        <v>24</v>
      </c>
      <c r="B5">
        <f t="shared" si="0"/>
        <v>9.0909090909090912E-2</v>
      </c>
    </row>
    <row r="6" spans="1:2" x14ac:dyDescent="0.2">
      <c r="A6">
        <v>35</v>
      </c>
      <c r="B6">
        <f t="shared" si="0"/>
        <v>9.0909090909090912E-2</v>
      </c>
    </row>
    <row r="7" spans="1:2" x14ac:dyDescent="0.2">
      <c r="A7">
        <v>46</v>
      </c>
      <c r="B7">
        <f t="shared" si="0"/>
        <v>9.0909090909090912E-2</v>
      </c>
    </row>
    <row r="8" spans="1:2" x14ac:dyDescent="0.2">
      <c r="A8">
        <v>57</v>
      </c>
      <c r="B8">
        <f t="shared" si="0"/>
        <v>9.0909090909090912E-2</v>
      </c>
    </row>
    <row r="9" spans="1:2" x14ac:dyDescent="0.2">
      <c r="A9">
        <v>68</v>
      </c>
      <c r="B9">
        <f t="shared" si="0"/>
        <v>9.0909090909090912E-2</v>
      </c>
    </row>
    <row r="10" spans="1:2" x14ac:dyDescent="0.2">
      <c r="A10">
        <v>79</v>
      </c>
      <c r="B10">
        <f t="shared" si="0"/>
        <v>9.0909090909090912E-2</v>
      </c>
    </row>
    <row r="11" spans="1:2" x14ac:dyDescent="0.2">
      <c r="A11">
        <v>90</v>
      </c>
      <c r="B11">
        <f t="shared" si="0"/>
        <v>9.0909090909090912E-2</v>
      </c>
    </row>
    <row r="12" spans="1:2" x14ac:dyDescent="0.2">
      <c r="A12">
        <v>100</v>
      </c>
      <c r="B12">
        <v>0</v>
      </c>
    </row>
    <row r="15" spans="1:2" x14ac:dyDescent="0.2">
      <c r="A15" s="6" t="s">
        <v>440</v>
      </c>
    </row>
    <row r="17" spans="1:1" x14ac:dyDescent="0.2">
      <c r="A17" s="6" t="s">
        <v>441</v>
      </c>
    </row>
    <row r="24" spans="1:1" x14ac:dyDescent="0.2">
      <c r="A24" s="6" t="s">
        <v>442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6385-6231-4502-8941-5F19FF160DE6}">
  <dimension ref="A1:G16"/>
  <sheetViews>
    <sheetView topLeftCell="A4" workbookViewId="0">
      <selection activeCell="G16" sqref="G16"/>
    </sheetView>
  </sheetViews>
  <sheetFormatPr baseColWidth="10" defaultRowHeight="12.75" x14ac:dyDescent="0.2"/>
  <cols>
    <col min="7" max="7" width="12.28515625" bestFit="1" customWidth="1"/>
  </cols>
  <sheetData>
    <row r="1" spans="1:7" x14ac:dyDescent="0.2">
      <c r="A1" s="6" t="s">
        <v>443</v>
      </c>
      <c r="B1" s="6" t="s">
        <v>444</v>
      </c>
    </row>
    <row r="2" spans="1:7" x14ac:dyDescent="0.2">
      <c r="A2">
        <v>40</v>
      </c>
      <c r="B2">
        <v>37.89</v>
      </c>
    </row>
    <row r="5" spans="1:7" x14ac:dyDescent="0.2">
      <c r="A5" s="6" t="s">
        <v>425</v>
      </c>
    </row>
    <row r="7" spans="1:7" x14ac:dyDescent="0.2">
      <c r="A7" t="s">
        <v>445</v>
      </c>
    </row>
    <row r="16" spans="1:7" x14ac:dyDescent="0.2">
      <c r="G16">
        <f>_xlfn.NORM.DIST(50,40,37.89,FALSE)</f>
        <v>1.0168575603585443E-2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84DE-5491-4E47-B9BA-B091A5188EF3}">
  <dimension ref="A1:E10"/>
  <sheetViews>
    <sheetView tabSelected="1" workbookViewId="0">
      <selection activeCell="E10" sqref="E10"/>
    </sheetView>
  </sheetViews>
  <sheetFormatPr baseColWidth="10" defaultRowHeight="12.75" x14ac:dyDescent="0.2"/>
  <sheetData>
    <row r="1" spans="1:5" x14ac:dyDescent="0.2">
      <c r="A1" s="6" t="s">
        <v>234</v>
      </c>
    </row>
    <row r="2" spans="1:5" x14ac:dyDescent="0.2">
      <c r="A2">
        <v>11</v>
      </c>
    </row>
    <row r="3" spans="1:5" x14ac:dyDescent="0.2">
      <c r="A3" s="6" t="s">
        <v>446</v>
      </c>
    </row>
    <row r="4" spans="1:5" x14ac:dyDescent="0.2">
      <c r="A4">
        <v>9.0899999999999995E-2</v>
      </c>
    </row>
    <row r="10" spans="1:5" x14ac:dyDescent="0.2">
      <c r="E10">
        <f>_xlfn.EXPON.DIST(4,1/11,TRUE)</f>
        <v>0.30485607160112127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0F15-AB82-47AB-91E0-9FFCA03067E1}">
  <dimension ref="A1:M130"/>
  <sheetViews>
    <sheetView workbookViewId="0">
      <selection activeCell="H28" sqref="H28"/>
    </sheetView>
  </sheetViews>
  <sheetFormatPr baseColWidth="10" defaultRowHeight="12.75" x14ac:dyDescent="0.2"/>
  <cols>
    <col min="1" max="1" width="20.7109375" customWidth="1"/>
    <col min="5" max="5" width="12.28515625" bestFit="1" customWidth="1"/>
  </cols>
  <sheetData>
    <row r="1" spans="1:13" x14ac:dyDescent="0.2">
      <c r="A1" s="42" t="s">
        <v>10</v>
      </c>
      <c r="B1" s="6" t="s">
        <v>256</v>
      </c>
      <c r="C1" s="6" t="s">
        <v>257</v>
      </c>
    </row>
    <row r="2" spans="1:13" x14ac:dyDescent="0.2">
      <c r="A2" s="41">
        <v>2</v>
      </c>
      <c r="B2" s="3">
        <f>ABS(A2-$F$9)</f>
        <v>38.441860465116278</v>
      </c>
      <c r="C2" s="3">
        <f>(ABS(A2-$F$9))^2</f>
        <v>1477.7766360194698</v>
      </c>
    </row>
    <row r="3" spans="1:13" x14ac:dyDescent="0.2">
      <c r="A3" s="36">
        <v>2</v>
      </c>
      <c r="B3" s="3">
        <f t="shared" ref="B3:B66" si="0">ABS(A3-$F$9)</f>
        <v>38.441860465116278</v>
      </c>
      <c r="C3" s="3">
        <f t="shared" ref="C3:C66" si="1">(ABS(A3-$F$9))^2</f>
        <v>1477.7766360194698</v>
      </c>
    </row>
    <row r="4" spans="1:13" x14ac:dyDescent="0.2">
      <c r="A4" s="36">
        <v>2</v>
      </c>
      <c r="B4" s="3">
        <f t="shared" si="0"/>
        <v>38.441860465116278</v>
      </c>
      <c r="C4" s="3">
        <f t="shared" si="1"/>
        <v>1477.7766360194698</v>
      </c>
    </row>
    <row r="5" spans="1:13" x14ac:dyDescent="0.2">
      <c r="A5" s="36">
        <v>2</v>
      </c>
      <c r="B5" s="3">
        <f t="shared" si="0"/>
        <v>38.441860465116278</v>
      </c>
      <c r="C5" s="3">
        <f t="shared" si="1"/>
        <v>1477.7766360194698</v>
      </c>
    </row>
    <row r="6" spans="1:13" ht="15" x14ac:dyDescent="0.2">
      <c r="A6" s="36">
        <v>2</v>
      </c>
      <c r="B6" s="3">
        <f t="shared" si="0"/>
        <v>38.441860465116278</v>
      </c>
      <c r="C6" s="3">
        <f t="shared" si="1"/>
        <v>1477.7766360194698</v>
      </c>
      <c r="I6" s="7" t="s">
        <v>251</v>
      </c>
      <c r="M6" s="6" t="s">
        <v>258</v>
      </c>
    </row>
    <row r="7" spans="1:13" x14ac:dyDescent="0.2">
      <c r="A7" s="36">
        <v>2</v>
      </c>
      <c r="B7" s="3">
        <f t="shared" si="0"/>
        <v>38.441860465116278</v>
      </c>
      <c r="C7" s="3">
        <f t="shared" si="1"/>
        <v>1477.7766360194698</v>
      </c>
      <c r="M7" s="3">
        <f>SUM(B2:B130)</f>
        <v>4888.1395348837186</v>
      </c>
    </row>
    <row r="8" spans="1:13" x14ac:dyDescent="0.2">
      <c r="A8" s="36">
        <v>2</v>
      </c>
      <c r="B8" s="3">
        <f t="shared" si="0"/>
        <v>38.441860465116278</v>
      </c>
      <c r="C8" s="3">
        <f t="shared" si="1"/>
        <v>1477.7766360194698</v>
      </c>
      <c r="M8" s="6" t="s">
        <v>259</v>
      </c>
    </row>
    <row r="9" spans="1:13" x14ac:dyDescent="0.2">
      <c r="A9" s="36">
        <v>2</v>
      </c>
      <c r="B9" s="3">
        <f t="shared" si="0"/>
        <v>38.441860465116278</v>
      </c>
      <c r="C9" s="3">
        <f t="shared" si="1"/>
        <v>1477.7766360194698</v>
      </c>
      <c r="E9" t="s">
        <v>242</v>
      </c>
      <c r="F9" s="3">
        <f>AVERAGE(A2:A130)</f>
        <v>40.441860465116278</v>
      </c>
      <c r="M9" s="3">
        <f>SUM(C2:C130)</f>
        <v>746351.81395348837</v>
      </c>
    </row>
    <row r="10" spans="1:13" x14ac:dyDescent="0.2">
      <c r="A10" s="36">
        <v>2</v>
      </c>
      <c r="B10" s="3">
        <f t="shared" si="0"/>
        <v>38.441860465116278</v>
      </c>
      <c r="C10" s="3">
        <f t="shared" si="1"/>
        <v>1477.7766360194698</v>
      </c>
      <c r="E10" t="s">
        <v>243</v>
      </c>
      <c r="F10">
        <f>MEDIAN(A2:A130)</f>
        <v>20</v>
      </c>
      <c r="G10">
        <v>16</v>
      </c>
    </row>
    <row r="11" spans="1:13" x14ac:dyDescent="0.2">
      <c r="A11" s="36">
        <v>3</v>
      </c>
      <c r="B11" s="3">
        <f t="shared" si="0"/>
        <v>37.441860465116278</v>
      </c>
      <c r="C11" s="3">
        <f t="shared" si="1"/>
        <v>1401.8929150892372</v>
      </c>
      <c r="E11" t="s">
        <v>244</v>
      </c>
      <c r="F11">
        <f>MODE(A2:A130)</f>
        <v>10</v>
      </c>
    </row>
    <row r="12" spans="1:13" x14ac:dyDescent="0.2">
      <c r="A12" s="36">
        <v>3</v>
      </c>
      <c r="B12" s="3">
        <f t="shared" si="0"/>
        <v>37.441860465116278</v>
      </c>
      <c r="C12" s="3">
        <f t="shared" si="1"/>
        <v>1401.8929150892372</v>
      </c>
    </row>
    <row r="13" spans="1:13" x14ac:dyDescent="0.2">
      <c r="A13" s="36">
        <v>3</v>
      </c>
      <c r="B13" s="3">
        <f t="shared" si="0"/>
        <v>37.441860465116278</v>
      </c>
      <c r="C13" s="3">
        <f t="shared" si="1"/>
        <v>1401.8929150892372</v>
      </c>
      <c r="E13" s="6" t="s">
        <v>252</v>
      </c>
      <c r="F13">
        <f>A130-A2</f>
        <v>538</v>
      </c>
    </row>
    <row r="14" spans="1:13" x14ac:dyDescent="0.2">
      <c r="A14" s="36">
        <v>5</v>
      </c>
      <c r="B14" s="3">
        <f t="shared" si="0"/>
        <v>35.441860465116278</v>
      </c>
      <c r="C14" s="3">
        <f t="shared" si="1"/>
        <v>1256.1254732287723</v>
      </c>
      <c r="E14" s="6" t="s">
        <v>253</v>
      </c>
      <c r="F14">
        <f>_xlfn.STDEV.S(A2:A130)</f>
        <v>76.360156799941336</v>
      </c>
    </row>
    <row r="15" spans="1:13" x14ac:dyDescent="0.2">
      <c r="A15" s="36">
        <v>5</v>
      </c>
      <c r="B15" s="3">
        <f t="shared" si="0"/>
        <v>35.441860465116278</v>
      </c>
      <c r="C15" s="3">
        <f t="shared" si="1"/>
        <v>1256.1254732287723</v>
      </c>
      <c r="E15" s="6" t="s">
        <v>254</v>
      </c>
      <c r="F15">
        <f>_xlfn.VAR.P(A2:A130)</f>
        <v>5785.6729763836311</v>
      </c>
    </row>
    <row r="16" spans="1:13" x14ac:dyDescent="0.2">
      <c r="A16" s="36">
        <v>5</v>
      </c>
      <c r="B16" s="3">
        <f t="shared" si="0"/>
        <v>35.441860465116278</v>
      </c>
      <c r="C16" s="3">
        <f t="shared" si="1"/>
        <v>1256.1254732287723</v>
      </c>
      <c r="E16" s="6" t="s">
        <v>255</v>
      </c>
      <c r="F16">
        <f>_xlfn.STDEV.P(A2:A130)</f>
        <v>76.063611381419634</v>
      </c>
    </row>
    <row r="17" spans="1:5" x14ac:dyDescent="0.2">
      <c r="A17" s="36">
        <v>5</v>
      </c>
      <c r="B17" s="3">
        <f t="shared" si="0"/>
        <v>35.441860465116278</v>
      </c>
      <c r="C17" s="3">
        <f t="shared" si="1"/>
        <v>1256.1254732287723</v>
      </c>
    </row>
    <row r="18" spans="1:5" x14ac:dyDescent="0.2">
      <c r="A18" s="36">
        <v>7</v>
      </c>
      <c r="B18" s="3">
        <f t="shared" si="0"/>
        <v>33.441860465116278</v>
      </c>
      <c r="C18" s="3">
        <f t="shared" si="1"/>
        <v>1118.3580313683071</v>
      </c>
    </row>
    <row r="19" spans="1:5" x14ac:dyDescent="0.2">
      <c r="A19" s="36">
        <v>7</v>
      </c>
      <c r="B19" s="3">
        <f t="shared" si="0"/>
        <v>33.441860465116278</v>
      </c>
      <c r="C19" s="3">
        <f t="shared" si="1"/>
        <v>1118.3580313683071</v>
      </c>
    </row>
    <row r="20" spans="1:5" x14ac:dyDescent="0.2">
      <c r="A20" s="36">
        <v>7</v>
      </c>
      <c r="B20" s="3">
        <f t="shared" si="0"/>
        <v>33.441860465116278</v>
      </c>
      <c r="C20" s="3">
        <f t="shared" si="1"/>
        <v>1118.3580313683071</v>
      </c>
    </row>
    <row r="21" spans="1:5" x14ac:dyDescent="0.2">
      <c r="A21" s="36">
        <v>8</v>
      </c>
      <c r="B21" s="3">
        <f t="shared" si="0"/>
        <v>32.441860465116278</v>
      </c>
      <c r="C21" s="3">
        <f t="shared" si="1"/>
        <v>1052.4743104380746</v>
      </c>
    </row>
    <row r="22" spans="1:5" x14ac:dyDescent="0.2">
      <c r="A22" s="36">
        <v>8</v>
      </c>
      <c r="B22" s="3">
        <f t="shared" si="0"/>
        <v>32.441860465116278</v>
      </c>
      <c r="C22" s="3">
        <f t="shared" si="1"/>
        <v>1052.4743104380746</v>
      </c>
      <c r="E22">
        <f>SQRT(F15)</f>
        <v>76.063611381419634</v>
      </c>
    </row>
    <row r="23" spans="1:5" x14ac:dyDescent="0.2">
      <c r="A23" s="36">
        <v>9</v>
      </c>
      <c r="B23" s="3">
        <f t="shared" si="0"/>
        <v>31.441860465116278</v>
      </c>
      <c r="C23" s="3">
        <f t="shared" si="1"/>
        <v>988.59058950784197</v>
      </c>
    </row>
    <row r="24" spans="1:5" x14ac:dyDescent="0.2">
      <c r="A24" s="36">
        <v>10</v>
      </c>
      <c r="B24" s="3">
        <f t="shared" si="0"/>
        <v>30.441860465116278</v>
      </c>
      <c r="C24" s="3">
        <f t="shared" si="1"/>
        <v>926.7068685776095</v>
      </c>
    </row>
    <row r="25" spans="1:5" x14ac:dyDescent="0.2">
      <c r="A25" s="36">
        <v>10</v>
      </c>
      <c r="B25" s="3">
        <f t="shared" si="0"/>
        <v>30.441860465116278</v>
      </c>
      <c r="C25" s="3">
        <f t="shared" si="1"/>
        <v>926.7068685776095</v>
      </c>
    </row>
    <row r="26" spans="1:5" x14ac:dyDescent="0.2">
      <c r="A26" s="36">
        <v>10</v>
      </c>
      <c r="B26" s="3">
        <f t="shared" si="0"/>
        <v>30.441860465116278</v>
      </c>
      <c r="C26" s="3">
        <f t="shared" si="1"/>
        <v>926.7068685776095</v>
      </c>
    </row>
    <row r="27" spans="1:5" x14ac:dyDescent="0.2">
      <c r="A27" s="36">
        <v>10</v>
      </c>
      <c r="B27" s="3">
        <f t="shared" si="0"/>
        <v>30.441860465116278</v>
      </c>
      <c r="C27" s="3">
        <f t="shared" si="1"/>
        <v>926.7068685776095</v>
      </c>
    </row>
    <row r="28" spans="1:5" x14ac:dyDescent="0.2">
      <c r="A28" s="36">
        <v>10</v>
      </c>
      <c r="B28" s="3">
        <f t="shared" si="0"/>
        <v>30.441860465116278</v>
      </c>
      <c r="C28" s="3">
        <f t="shared" si="1"/>
        <v>926.7068685776095</v>
      </c>
    </row>
    <row r="29" spans="1:5" x14ac:dyDescent="0.2">
      <c r="A29" s="36">
        <v>10</v>
      </c>
      <c r="B29" s="3">
        <f t="shared" si="0"/>
        <v>30.441860465116278</v>
      </c>
      <c r="C29" s="3">
        <f t="shared" si="1"/>
        <v>926.7068685776095</v>
      </c>
    </row>
    <row r="30" spans="1:5" x14ac:dyDescent="0.2">
      <c r="A30" s="36">
        <v>10</v>
      </c>
      <c r="B30" s="3">
        <f t="shared" si="0"/>
        <v>30.441860465116278</v>
      </c>
      <c r="C30" s="3">
        <f t="shared" si="1"/>
        <v>926.7068685776095</v>
      </c>
    </row>
    <row r="31" spans="1:5" x14ac:dyDescent="0.2">
      <c r="A31" s="36">
        <v>10</v>
      </c>
      <c r="B31" s="3">
        <f t="shared" si="0"/>
        <v>30.441860465116278</v>
      </c>
      <c r="C31" s="3">
        <f t="shared" si="1"/>
        <v>926.7068685776095</v>
      </c>
    </row>
    <row r="32" spans="1:5" x14ac:dyDescent="0.2">
      <c r="A32" s="36">
        <v>10</v>
      </c>
      <c r="B32" s="3">
        <f t="shared" si="0"/>
        <v>30.441860465116278</v>
      </c>
      <c r="C32" s="3">
        <f t="shared" si="1"/>
        <v>926.7068685776095</v>
      </c>
    </row>
    <row r="33" spans="1:3" x14ac:dyDescent="0.2">
      <c r="A33" s="36">
        <v>10</v>
      </c>
      <c r="B33" s="3">
        <f t="shared" si="0"/>
        <v>30.441860465116278</v>
      </c>
      <c r="C33" s="3">
        <f t="shared" si="1"/>
        <v>926.7068685776095</v>
      </c>
    </row>
    <row r="34" spans="1:3" x14ac:dyDescent="0.2">
      <c r="A34" s="36">
        <v>10</v>
      </c>
      <c r="B34" s="3">
        <f t="shared" si="0"/>
        <v>30.441860465116278</v>
      </c>
      <c r="C34" s="3">
        <f t="shared" si="1"/>
        <v>926.7068685776095</v>
      </c>
    </row>
    <row r="35" spans="1:3" x14ac:dyDescent="0.2">
      <c r="A35" s="36">
        <v>10</v>
      </c>
      <c r="B35" s="3">
        <f t="shared" si="0"/>
        <v>30.441860465116278</v>
      </c>
      <c r="C35" s="3">
        <f t="shared" si="1"/>
        <v>926.7068685776095</v>
      </c>
    </row>
    <row r="36" spans="1:3" x14ac:dyDescent="0.2">
      <c r="A36" s="36">
        <v>10</v>
      </c>
      <c r="B36" s="3">
        <f t="shared" si="0"/>
        <v>30.441860465116278</v>
      </c>
      <c r="C36" s="3">
        <f t="shared" si="1"/>
        <v>926.7068685776095</v>
      </c>
    </row>
    <row r="37" spans="1:3" x14ac:dyDescent="0.2">
      <c r="A37" s="36">
        <v>10</v>
      </c>
      <c r="B37" s="3">
        <f t="shared" si="0"/>
        <v>30.441860465116278</v>
      </c>
      <c r="C37" s="3">
        <f t="shared" si="1"/>
        <v>926.7068685776095</v>
      </c>
    </row>
    <row r="38" spans="1:3" x14ac:dyDescent="0.2">
      <c r="A38" s="36">
        <v>10</v>
      </c>
      <c r="B38" s="3">
        <f t="shared" si="0"/>
        <v>30.441860465116278</v>
      </c>
      <c r="C38" s="3">
        <f t="shared" si="1"/>
        <v>926.7068685776095</v>
      </c>
    </row>
    <row r="39" spans="1:3" x14ac:dyDescent="0.2">
      <c r="A39" s="36">
        <v>10</v>
      </c>
      <c r="B39" s="3">
        <f t="shared" si="0"/>
        <v>30.441860465116278</v>
      </c>
      <c r="C39" s="3">
        <f t="shared" si="1"/>
        <v>926.7068685776095</v>
      </c>
    </row>
    <row r="40" spans="1:3" x14ac:dyDescent="0.2">
      <c r="A40" s="36">
        <v>10</v>
      </c>
      <c r="B40" s="3">
        <f t="shared" si="0"/>
        <v>30.441860465116278</v>
      </c>
      <c r="C40" s="3">
        <f t="shared" si="1"/>
        <v>926.7068685776095</v>
      </c>
    </row>
    <row r="41" spans="1:3" x14ac:dyDescent="0.2">
      <c r="A41" s="36">
        <v>10</v>
      </c>
      <c r="B41" s="3">
        <f t="shared" si="0"/>
        <v>30.441860465116278</v>
      </c>
      <c r="C41" s="3">
        <f t="shared" si="1"/>
        <v>926.7068685776095</v>
      </c>
    </row>
    <row r="42" spans="1:3" x14ac:dyDescent="0.2">
      <c r="A42" s="36">
        <v>10</v>
      </c>
      <c r="B42" s="3">
        <f t="shared" si="0"/>
        <v>30.441860465116278</v>
      </c>
      <c r="C42" s="3">
        <f t="shared" si="1"/>
        <v>926.7068685776095</v>
      </c>
    </row>
    <row r="43" spans="1:3" x14ac:dyDescent="0.2">
      <c r="A43" s="36">
        <v>10</v>
      </c>
      <c r="B43" s="3">
        <f t="shared" si="0"/>
        <v>30.441860465116278</v>
      </c>
      <c r="C43" s="3">
        <f t="shared" si="1"/>
        <v>926.7068685776095</v>
      </c>
    </row>
    <row r="44" spans="1:3" x14ac:dyDescent="0.2">
      <c r="A44" s="36">
        <v>10</v>
      </c>
      <c r="B44" s="3">
        <f t="shared" si="0"/>
        <v>30.441860465116278</v>
      </c>
      <c r="C44" s="3">
        <f t="shared" si="1"/>
        <v>926.7068685776095</v>
      </c>
    </row>
    <row r="45" spans="1:3" x14ac:dyDescent="0.2">
      <c r="A45" s="36">
        <v>10</v>
      </c>
      <c r="B45" s="3">
        <f t="shared" si="0"/>
        <v>30.441860465116278</v>
      </c>
      <c r="C45" s="3">
        <f t="shared" si="1"/>
        <v>926.7068685776095</v>
      </c>
    </row>
    <row r="46" spans="1:3" x14ac:dyDescent="0.2">
      <c r="A46" s="36">
        <v>10</v>
      </c>
      <c r="B46" s="3">
        <f t="shared" si="0"/>
        <v>30.441860465116278</v>
      </c>
      <c r="C46" s="3">
        <f t="shared" si="1"/>
        <v>926.7068685776095</v>
      </c>
    </row>
    <row r="47" spans="1:3" x14ac:dyDescent="0.2">
      <c r="A47" s="36">
        <v>10</v>
      </c>
      <c r="B47" s="3">
        <f t="shared" si="0"/>
        <v>30.441860465116278</v>
      </c>
      <c r="C47" s="3">
        <f t="shared" si="1"/>
        <v>926.7068685776095</v>
      </c>
    </row>
    <row r="48" spans="1:3" x14ac:dyDescent="0.2">
      <c r="A48" s="36">
        <v>12</v>
      </c>
      <c r="B48" s="3">
        <f t="shared" si="0"/>
        <v>28.441860465116278</v>
      </c>
      <c r="C48" s="3">
        <f t="shared" si="1"/>
        <v>808.93942671714433</v>
      </c>
    </row>
    <row r="49" spans="1:3" x14ac:dyDescent="0.2">
      <c r="A49" s="36">
        <v>12</v>
      </c>
      <c r="B49" s="3">
        <f t="shared" si="0"/>
        <v>28.441860465116278</v>
      </c>
      <c r="C49" s="3">
        <f t="shared" si="1"/>
        <v>808.93942671714433</v>
      </c>
    </row>
    <row r="50" spans="1:3" x14ac:dyDescent="0.2">
      <c r="A50" s="36">
        <v>12</v>
      </c>
      <c r="B50" s="3">
        <f t="shared" si="0"/>
        <v>28.441860465116278</v>
      </c>
      <c r="C50" s="3">
        <f t="shared" si="1"/>
        <v>808.93942671714433</v>
      </c>
    </row>
    <row r="51" spans="1:3" x14ac:dyDescent="0.2">
      <c r="A51" s="36">
        <v>13</v>
      </c>
      <c r="B51" s="3">
        <f t="shared" si="0"/>
        <v>27.441860465116278</v>
      </c>
      <c r="C51" s="3">
        <f t="shared" si="1"/>
        <v>753.05570578691174</v>
      </c>
    </row>
    <row r="52" spans="1:3" x14ac:dyDescent="0.2">
      <c r="A52" s="36">
        <v>14</v>
      </c>
      <c r="B52" s="3">
        <f t="shared" si="0"/>
        <v>26.441860465116278</v>
      </c>
      <c r="C52" s="3">
        <f t="shared" si="1"/>
        <v>699.17198485667927</v>
      </c>
    </row>
    <row r="53" spans="1:3" x14ac:dyDescent="0.2">
      <c r="A53" s="36">
        <v>15</v>
      </c>
      <c r="B53" s="3">
        <f t="shared" si="0"/>
        <v>25.441860465116278</v>
      </c>
      <c r="C53" s="3">
        <f t="shared" si="1"/>
        <v>647.28826392644669</v>
      </c>
    </row>
    <row r="54" spans="1:3" x14ac:dyDescent="0.2">
      <c r="A54" s="36">
        <v>15</v>
      </c>
      <c r="B54" s="3">
        <f t="shared" si="0"/>
        <v>25.441860465116278</v>
      </c>
      <c r="C54" s="3">
        <f t="shared" si="1"/>
        <v>647.28826392644669</v>
      </c>
    </row>
    <row r="55" spans="1:3" x14ac:dyDescent="0.2">
      <c r="A55" s="36">
        <v>15</v>
      </c>
      <c r="B55" s="3">
        <f t="shared" si="0"/>
        <v>25.441860465116278</v>
      </c>
      <c r="C55" s="3">
        <f t="shared" si="1"/>
        <v>647.28826392644669</v>
      </c>
    </row>
    <row r="56" spans="1:3" x14ac:dyDescent="0.2">
      <c r="A56" s="36">
        <v>15</v>
      </c>
      <c r="B56" s="3">
        <f t="shared" si="0"/>
        <v>25.441860465116278</v>
      </c>
      <c r="C56" s="3">
        <f t="shared" si="1"/>
        <v>647.28826392644669</v>
      </c>
    </row>
    <row r="57" spans="1:3" x14ac:dyDescent="0.2">
      <c r="A57" s="36">
        <v>15</v>
      </c>
      <c r="B57" s="3">
        <f t="shared" si="0"/>
        <v>25.441860465116278</v>
      </c>
      <c r="C57" s="3">
        <f t="shared" si="1"/>
        <v>647.28826392644669</v>
      </c>
    </row>
    <row r="58" spans="1:3" x14ac:dyDescent="0.2">
      <c r="A58" s="36">
        <v>15</v>
      </c>
      <c r="B58" s="3">
        <f t="shared" si="0"/>
        <v>25.441860465116278</v>
      </c>
      <c r="C58" s="3">
        <f t="shared" si="1"/>
        <v>647.28826392644669</v>
      </c>
    </row>
    <row r="59" spans="1:3" x14ac:dyDescent="0.2">
      <c r="A59" s="36">
        <v>15</v>
      </c>
      <c r="B59" s="3">
        <f t="shared" si="0"/>
        <v>25.441860465116278</v>
      </c>
      <c r="C59" s="3">
        <f t="shared" si="1"/>
        <v>647.28826392644669</v>
      </c>
    </row>
    <row r="60" spans="1:3" x14ac:dyDescent="0.2">
      <c r="A60" s="36">
        <v>16</v>
      </c>
      <c r="B60" s="3">
        <f t="shared" si="0"/>
        <v>24.441860465116278</v>
      </c>
      <c r="C60" s="3">
        <f t="shared" si="1"/>
        <v>597.4045429962141</v>
      </c>
    </row>
    <row r="61" spans="1:3" x14ac:dyDescent="0.2">
      <c r="A61" s="36">
        <v>16</v>
      </c>
      <c r="B61" s="3">
        <f t="shared" si="0"/>
        <v>24.441860465116278</v>
      </c>
      <c r="C61" s="3">
        <f t="shared" si="1"/>
        <v>597.4045429962141</v>
      </c>
    </row>
    <row r="62" spans="1:3" x14ac:dyDescent="0.2">
      <c r="A62" s="36">
        <v>17</v>
      </c>
      <c r="B62" s="3">
        <f t="shared" si="0"/>
        <v>23.441860465116278</v>
      </c>
      <c r="C62" s="3">
        <f t="shared" si="1"/>
        <v>549.52082206598152</v>
      </c>
    </row>
    <row r="63" spans="1:3" x14ac:dyDescent="0.2">
      <c r="A63" s="36">
        <v>17</v>
      </c>
      <c r="B63" s="3">
        <f t="shared" si="0"/>
        <v>23.441860465116278</v>
      </c>
      <c r="C63" s="3">
        <f t="shared" si="1"/>
        <v>549.52082206598152</v>
      </c>
    </row>
    <row r="64" spans="1:3" x14ac:dyDescent="0.2">
      <c r="A64" s="36">
        <v>17</v>
      </c>
      <c r="B64" s="3">
        <f t="shared" si="0"/>
        <v>23.441860465116278</v>
      </c>
      <c r="C64" s="3">
        <f t="shared" si="1"/>
        <v>549.52082206598152</v>
      </c>
    </row>
    <row r="65" spans="1:3" x14ac:dyDescent="0.2">
      <c r="A65" s="36">
        <v>18</v>
      </c>
      <c r="B65" s="3">
        <f t="shared" si="0"/>
        <v>22.441860465116278</v>
      </c>
      <c r="C65" s="3">
        <f t="shared" si="1"/>
        <v>503.63710113574899</v>
      </c>
    </row>
    <row r="66" spans="1:3" x14ac:dyDescent="0.2">
      <c r="A66" s="36">
        <v>20</v>
      </c>
      <c r="B66" s="3">
        <f t="shared" si="0"/>
        <v>20.441860465116278</v>
      </c>
      <c r="C66" s="3">
        <f t="shared" si="1"/>
        <v>417.86965927528388</v>
      </c>
    </row>
    <row r="67" spans="1:3" x14ac:dyDescent="0.2">
      <c r="A67" s="36">
        <v>20</v>
      </c>
      <c r="B67" s="3">
        <f t="shared" ref="B67:B130" si="2">ABS(A67-$F$9)</f>
        <v>20.441860465116278</v>
      </c>
      <c r="C67" s="3">
        <f t="shared" ref="C67:C130" si="3">(ABS(A67-$F$9))^2</f>
        <v>417.86965927528388</v>
      </c>
    </row>
    <row r="68" spans="1:3" x14ac:dyDescent="0.2">
      <c r="A68" s="36">
        <v>20</v>
      </c>
      <c r="B68" s="3">
        <f t="shared" si="2"/>
        <v>20.441860465116278</v>
      </c>
      <c r="C68" s="3">
        <f t="shared" si="3"/>
        <v>417.86965927528388</v>
      </c>
    </row>
    <row r="69" spans="1:3" x14ac:dyDescent="0.2">
      <c r="A69" s="36">
        <v>20</v>
      </c>
      <c r="B69" s="3">
        <f t="shared" si="2"/>
        <v>20.441860465116278</v>
      </c>
      <c r="C69" s="3">
        <f t="shared" si="3"/>
        <v>417.86965927528388</v>
      </c>
    </row>
    <row r="70" spans="1:3" x14ac:dyDescent="0.2">
      <c r="A70" s="36">
        <v>20</v>
      </c>
      <c r="B70" s="3">
        <f t="shared" si="2"/>
        <v>20.441860465116278</v>
      </c>
      <c r="C70" s="3">
        <f t="shared" si="3"/>
        <v>417.86965927528388</v>
      </c>
    </row>
    <row r="71" spans="1:3" x14ac:dyDescent="0.2">
      <c r="A71" s="36">
        <v>20</v>
      </c>
      <c r="B71" s="3">
        <f t="shared" si="2"/>
        <v>20.441860465116278</v>
      </c>
      <c r="C71" s="3">
        <f t="shared" si="3"/>
        <v>417.86965927528388</v>
      </c>
    </row>
    <row r="72" spans="1:3" x14ac:dyDescent="0.2">
      <c r="A72" s="36">
        <v>20</v>
      </c>
      <c r="B72" s="3">
        <f t="shared" si="2"/>
        <v>20.441860465116278</v>
      </c>
      <c r="C72" s="3">
        <f t="shared" si="3"/>
        <v>417.86965927528388</v>
      </c>
    </row>
    <row r="73" spans="1:3" x14ac:dyDescent="0.2">
      <c r="A73" s="36">
        <v>20</v>
      </c>
      <c r="B73" s="3">
        <f t="shared" si="2"/>
        <v>20.441860465116278</v>
      </c>
      <c r="C73" s="3">
        <f t="shared" si="3"/>
        <v>417.86965927528388</v>
      </c>
    </row>
    <row r="74" spans="1:3" x14ac:dyDescent="0.2">
      <c r="A74" s="36">
        <v>20</v>
      </c>
      <c r="B74" s="3">
        <f t="shared" si="2"/>
        <v>20.441860465116278</v>
      </c>
      <c r="C74" s="3">
        <f t="shared" si="3"/>
        <v>417.86965927528388</v>
      </c>
    </row>
    <row r="75" spans="1:3" x14ac:dyDescent="0.2">
      <c r="A75" s="36">
        <v>21</v>
      </c>
      <c r="B75" s="3">
        <f t="shared" si="2"/>
        <v>19.441860465116278</v>
      </c>
      <c r="C75" s="3">
        <f t="shared" si="3"/>
        <v>377.98593834505135</v>
      </c>
    </row>
    <row r="76" spans="1:3" x14ac:dyDescent="0.2">
      <c r="A76" s="36">
        <v>25</v>
      </c>
      <c r="B76" s="3">
        <f t="shared" si="2"/>
        <v>15.441860465116278</v>
      </c>
      <c r="C76" s="3">
        <f t="shared" si="3"/>
        <v>238.45105462412113</v>
      </c>
    </row>
    <row r="77" spans="1:3" x14ac:dyDescent="0.2">
      <c r="A77" s="36">
        <v>25</v>
      </c>
      <c r="B77" s="3">
        <f t="shared" si="2"/>
        <v>15.441860465116278</v>
      </c>
      <c r="C77" s="3">
        <f t="shared" si="3"/>
        <v>238.45105462412113</v>
      </c>
    </row>
    <row r="78" spans="1:3" x14ac:dyDescent="0.2">
      <c r="A78" s="36">
        <v>25</v>
      </c>
      <c r="B78" s="3">
        <f t="shared" si="2"/>
        <v>15.441860465116278</v>
      </c>
      <c r="C78" s="3">
        <f t="shared" si="3"/>
        <v>238.45105462412113</v>
      </c>
    </row>
    <row r="79" spans="1:3" x14ac:dyDescent="0.2">
      <c r="A79" s="36">
        <v>25</v>
      </c>
      <c r="B79" s="3">
        <f t="shared" si="2"/>
        <v>15.441860465116278</v>
      </c>
      <c r="C79" s="3">
        <f t="shared" si="3"/>
        <v>238.45105462412113</v>
      </c>
    </row>
    <row r="80" spans="1:3" x14ac:dyDescent="0.2">
      <c r="A80" s="36">
        <v>25</v>
      </c>
      <c r="B80" s="3">
        <f t="shared" si="2"/>
        <v>15.441860465116278</v>
      </c>
      <c r="C80" s="3">
        <f t="shared" si="3"/>
        <v>238.45105462412113</v>
      </c>
    </row>
    <row r="81" spans="1:3" x14ac:dyDescent="0.2">
      <c r="A81" s="36">
        <v>26</v>
      </c>
      <c r="B81" s="3">
        <f t="shared" si="2"/>
        <v>14.441860465116278</v>
      </c>
      <c r="C81" s="3">
        <f t="shared" si="3"/>
        <v>208.56733369388857</v>
      </c>
    </row>
    <row r="82" spans="1:3" x14ac:dyDescent="0.2">
      <c r="A82" s="36">
        <v>28</v>
      </c>
      <c r="B82" s="3">
        <f t="shared" si="2"/>
        <v>12.441860465116278</v>
      </c>
      <c r="C82" s="3">
        <f t="shared" si="3"/>
        <v>154.79989183342346</v>
      </c>
    </row>
    <row r="83" spans="1:3" x14ac:dyDescent="0.2">
      <c r="A83" s="36">
        <v>30</v>
      </c>
      <c r="B83" s="3">
        <f t="shared" si="2"/>
        <v>10.441860465116278</v>
      </c>
      <c r="C83" s="3">
        <f t="shared" si="3"/>
        <v>109.03244997295833</v>
      </c>
    </row>
    <row r="84" spans="1:3" x14ac:dyDescent="0.2">
      <c r="A84" s="36">
        <v>30</v>
      </c>
      <c r="B84" s="3">
        <f t="shared" si="2"/>
        <v>10.441860465116278</v>
      </c>
      <c r="C84" s="3">
        <f t="shared" si="3"/>
        <v>109.03244997295833</v>
      </c>
    </row>
    <row r="85" spans="1:3" x14ac:dyDescent="0.2">
      <c r="A85" s="36">
        <v>30</v>
      </c>
      <c r="B85" s="3">
        <f t="shared" si="2"/>
        <v>10.441860465116278</v>
      </c>
      <c r="C85" s="3">
        <f t="shared" si="3"/>
        <v>109.03244997295833</v>
      </c>
    </row>
    <row r="86" spans="1:3" x14ac:dyDescent="0.2">
      <c r="A86" s="36">
        <v>30</v>
      </c>
      <c r="B86" s="3">
        <f t="shared" si="2"/>
        <v>10.441860465116278</v>
      </c>
      <c r="C86" s="3">
        <f t="shared" si="3"/>
        <v>109.03244997295833</v>
      </c>
    </row>
    <row r="87" spans="1:3" x14ac:dyDescent="0.2">
      <c r="A87" s="36">
        <v>30</v>
      </c>
      <c r="B87" s="3">
        <f t="shared" si="2"/>
        <v>10.441860465116278</v>
      </c>
      <c r="C87" s="3">
        <f t="shared" si="3"/>
        <v>109.03244997295833</v>
      </c>
    </row>
    <row r="88" spans="1:3" x14ac:dyDescent="0.2">
      <c r="A88" s="36">
        <v>30</v>
      </c>
      <c r="B88" s="3">
        <f t="shared" si="2"/>
        <v>10.441860465116278</v>
      </c>
      <c r="C88" s="3">
        <f t="shared" si="3"/>
        <v>109.03244997295833</v>
      </c>
    </row>
    <row r="89" spans="1:3" x14ac:dyDescent="0.2">
      <c r="A89" s="36">
        <v>30</v>
      </c>
      <c r="B89" s="3">
        <f t="shared" si="2"/>
        <v>10.441860465116278</v>
      </c>
      <c r="C89" s="3">
        <f t="shared" si="3"/>
        <v>109.03244997295833</v>
      </c>
    </row>
    <row r="90" spans="1:3" x14ac:dyDescent="0.2">
      <c r="A90" s="36">
        <v>30</v>
      </c>
      <c r="B90" s="3">
        <f t="shared" si="2"/>
        <v>10.441860465116278</v>
      </c>
      <c r="C90" s="3">
        <f t="shared" si="3"/>
        <v>109.03244997295833</v>
      </c>
    </row>
    <row r="91" spans="1:3" x14ac:dyDescent="0.2">
      <c r="A91" s="36">
        <v>30</v>
      </c>
      <c r="B91" s="3">
        <f t="shared" si="2"/>
        <v>10.441860465116278</v>
      </c>
      <c r="C91" s="3">
        <f t="shared" si="3"/>
        <v>109.03244997295833</v>
      </c>
    </row>
    <row r="92" spans="1:3" x14ac:dyDescent="0.2">
      <c r="A92" s="36">
        <v>30</v>
      </c>
      <c r="B92" s="3">
        <f t="shared" si="2"/>
        <v>10.441860465116278</v>
      </c>
      <c r="C92" s="3">
        <f t="shared" si="3"/>
        <v>109.03244997295833</v>
      </c>
    </row>
    <row r="93" spans="1:3" x14ac:dyDescent="0.2">
      <c r="A93" s="36">
        <v>30</v>
      </c>
      <c r="B93" s="3">
        <f t="shared" si="2"/>
        <v>10.441860465116278</v>
      </c>
      <c r="C93" s="3">
        <f t="shared" si="3"/>
        <v>109.03244997295833</v>
      </c>
    </row>
    <row r="94" spans="1:3" x14ac:dyDescent="0.2">
      <c r="A94" s="36">
        <v>30</v>
      </c>
      <c r="B94" s="3">
        <f t="shared" si="2"/>
        <v>10.441860465116278</v>
      </c>
      <c r="C94" s="3">
        <f t="shared" si="3"/>
        <v>109.03244997295833</v>
      </c>
    </row>
    <row r="95" spans="1:3" x14ac:dyDescent="0.2">
      <c r="A95" s="36">
        <v>34</v>
      </c>
      <c r="B95" s="3">
        <f t="shared" si="2"/>
        <v>6.4418604651162781</v>
      </c>
      <c r="C95" s="3">
        <f t="shared" si="3"/>
        <v>41.497566252028108</v>
      </c>
    </row>
    <row r="96" spans="1:3" x14ac:dyDescent="0.2">
      <c r="A96" s="36">
        <v>35</v>
      </c>
      <c r="B96" s="3">
        <f t="shared" si="2"/>
        <v>5.4418604651162781</v>
      </c>
      <c r="C96" s="3">
        <f t="shared" si="3"/>
        <v>29.613845321795555</v>
      </c>
    </row>
    <row r="97" spans="1:3" x14ac:dyDescent="0.2">
      <c r="A97" s="36">
        <v>35</v>
      </c>
      <c r="B97" s="3">
        <f t="shared" si="2"/>
        <v>5.4418604651162781</v>
      </c>
      <c r="C97" s="3">
        <f t="shared" si="3"/>
        <v>29.613845321795555</v>
      </c>
    </row>
    <row r="98" spans="1:3" x14ac:dyDescent="0.2">
      <c r="A98" s="36">
        <v>35</v>
      </c>
      <c r="B98" s="3">
        <f t="shared" si="2"/>
        <v>5.4418604651162781</v>
      </c>
      <c r="C98" s="3">
        <f t="shared" si="3"/>
        <v>29.613845321795555</v>
      </c>
    </row>
    <row r="99" spans="1:3" x14ac:dyDescent="0.2">
      <c r="A99" s="36">
        <v>40</v>
      </c>
      <c r="B99" s="3">
        <f t="shared" si="2"/>
        <v>0.44186046511627808</v>
      </c>
      <c r="C99" s="3">
        <f t="shared" si="3"/>
        <v>0.19524067063277359</v>
      </c>
    </row>
    <row r="100" spans="1:3" x14ac:dyDescent="0.2">
      <c r="A100" s="36">
        <v>40</v>
      </c>
      <c r="B100" s="3">
        <f t="shared" si="2"/>
        <v>0.44186046511627808</v>
      </c>
      <c r="C100" s="3">
        <f t="shared" si="3"/>
        <v>0.19524067063277359</v>
      </c>
    </row>
    <row r="101" spans="1:3" x14ac:dyDescent="0.2">
      <c r="A101" s="36">
        <v>40</v>
      </c>
      <c r="B101" s="3">
        <f t="shared" si="2"/>
        <v>0.44186046511627808</v>
      </c>
      <c r="C101" s="3">
        <f t="shared" si="3"/>
        <v>0.19524067063277359</v>
      </c>
    </row>
    <row r="102" spans="1:3" x14ac:dyDescent="0.2">
      <c r="A102" s="36">
        <v>40</v>
      </c>
      <c r="B102" s="3">
        <f t="shared" si="2"/>
        <v>0.44186046511627808</v>
      </c>
      <c r="C102" s="3">
        <f t="shared" si="3"/>
        <v>0.19524067063277359</v>
      </c>
    </row>
    <row r="103" spans="1:3" x14ac:dyDescent="0.2">
      <c r="A103" s="36">
        <v>40</v>
      </c>
      <c r="B103" s="3">
        <f t="shared" si="2"/>
        <v>0.44186046511627808</v>
      </c>
      <c r="C103" s="3">
        <f t="shared" si="3"/>
        <v>0.19524067063277359</v>
      </c>
    </row>
    <row r="104" spans="1:3" x14ac:dyDescent="0.2">
      <c r="A104" s="36">
        <v>42</v>
      </c>
      <c r="B104" s="3">
        <f t="shared" si="2"/>
        <v>1.5581395348837219</v>
      </c>
      <c r="C104" s="3">
        <f t="shared" si="3"/>
        <v>2.4277988101676611</v>
      </c>
    </row>
    <row r="105" spans="1:3" x14ac:dyDescent="0.2">
      <c r="A105" s="36">
        <v>42</v>
      </c>
      <c r="B105" s="3">
        <f t="shared" si="2"/>
        <v>1.5581395348837219</v>
      </c>
      <c r="C105" s="3">
        <f t="shared" si="3"/>
        <v>2.4277988101676611</v>
      </c>
    </row>
    <row r="106" spans="1:3" x14ac:dyDescent="0.2">
      <c r="A106" s="36">
        <v>45</v>
      </c>
      <c r="B106" s="3">
        <f t="shared" si="2"/>
        <v>4.5581395348837219</v>
      </c>
      <c r="C106" s="3">
        <f t="shared" si="3"/>
        <v>20.776636019469993</v>
      </c>
    </row>
    <row r="107" spans="1:3" x14ac:dyDescent="0.2">
      <c r="A107" s="36">
        <v>47</v>
      </c>
      <c r="B107" s="3">
        <f t="shared" si="2"/>
        <v>6.5581395348837219</v>
      </c>
      <c r="C107" s="3">
        <f t="shared" si="3"/>
        <v>43.009194159004878</v>
      </c>
    </row>
    <row r="108" spans="1:3" x14ac:dyDescent="0.2">
      <c r="A108" s="36">
        <v>49</v>
      </c>
      <c r="B108" s="3">
        <f t="shared" si="2"/>
        <v>8.5581395348837219</v>
      </c>
      <c r="C108" s="3">
        <f t="shared" si="3"/>
        <v>73.241752298539765</v>
      </c>
    </row>
    <row r="109" spans="1:3" x14ac:dyDescent="0.2">
      <c r="A109" s="36">
        <v>50</v>
      </c>
      <c r="B109" s="3">
        <f t="shared" si="2"/>
        <v>9.5581395348837219</v>
      </c>
      <c r="C109" s="3">
        <f t="shared" si="3"/>
        <v>91.358031368307209</v>
      </c>
    </row>
    <row r="110" spans="1:3" x14ac:dyDescent="0.2">
      <c r="A110" s="36">
        <v>50</v>
      </c>
      <c r="B110" s="3">
        <f t="shared" si="2"/>
        <v>9.5581395348837219</v>
      </c>
      <c r="C110" s="3">
        <f t="shared" si="3"/>
        <v>91.358031368307209</v>
      </c>
    </row>
    <row r="111" spans="1:3" x14ac:dyDescent="0.2">
      <c r="A111" s="36">
        <v>60</v>
      </c>
      <c r="B111" s="3">
        <f t="shared" si="2"/>
        <v>19.558139534883722</v>
      </c>
      <c r="C111" s="3">
        <f t="shared" si="3"/>
        <v>382.52082206598163</v>
      </c>
    </row>
    <row r="112" spans="1:3" x14ac:dyDescent="0.2">
      <c r="A112" s="36">
        <v>60</v>
      </c>
      <c r="B112" s="3">
        <f t="shared" si="2"/>
        <v>19.558139534883722</v>
      </c>
      <c r="C112" s="3">
        <f t="shared" si="3"/>
        <v>382.52082206598163</v>
      </c>
    </row>
    <row r="113" spans="1:3" x14ac:dyDescent="0.2">
      <c r="A113" s="36">
        <v>60</v>
      </c>
      <c r="B113" s="3">
        <f t="shared" si="2"/>
        <v>19.558139534883722</v>
      </c>
      <c r="C113" s="3">
        <f t="shared" si="3"/>
        <v>382.52082206598163</v>
      </c>
    </row>
    <row r="114" spans="1:3" x14ac:dyDescent="0.2">
      <c r="A114" s="36">
        <v>60</v>
      </c>
      <c r="B114" s="3">
        <f t="shared" si="2"/>
        <v>19.558139534883722</v>
      </c>
      <c r="C114" s="3">
        <f t="shared" si="3"/>
        <v>382.52082206598163</v>
      </c>
    </row>
    <row r="115" spans="1:3" x14ac:dyDescent="0.2">
      <c r="A115" s="36">
        <v>68</v>
      </c>
      <c r="B115" s="3">
        <f t="shared" si="2"/>
        <v>27.558139534883722</v>
      </c>
      <c r="C115" s="3">
        <f t="shared" si="3"/>
        <v>759.45105462412118</v>
      </c>
    </row>
    <row r="116" spans="1:3" x14ac:dyDescent="0.2">
      <c r="A116" s="36">
        <v>78</v>
      </c>
      <c r="B116" s="3">
        <f t="shared" si="2"/>
        <v>37.558139534883722</v>
      </c>
      <c r="C116" s="3">
        <f t="shared" si="3"/>
        <v>1410.6138453217957</v>
      </c>
    </row>
    <row r="117" spans="1:3" x14ac:dyDescent="0.2">
      <c r="A117" s="36">
        <v>80</v>
      </c>
      <c r="B117" s="3">
        <f t="shared" si="2"/>
        <v>39.558139534883722</v>
      </c>
      <c r="C117" s="3">
        <f t="shared" si="3"/>
        <v>1564.8464034613305</v>
      </c>
    </row>
    <row r="118" spans="1:3" x14ac:dyDescent="0.2">
      <c r="A118" s="36">
        <v>90</v>
      </c>
      <c r="B118" s="3">
        <f t="shared" si="2"/>
        <v>49.558139534883722</v>
      </c>
      <c r="C118" s="3">
        <f t="shared" si="3"/>
        <v>2456.0091941590049</v>
      </c>
    </row>
    <row r="119" spans="1:3" x14ac:dyDescent="0.2">
      <c r="A119" s="36">
        <v>90</v>
      </c>
      <c r="B119" s="3">
        <f t="shared" si="2"/>
        <v>49.558139534883722</v>
      </c>
      <c r="C119" s="3">
        <f t="shared" si="3"/>
        <v>2456.0091941590049</v>
      </c>
    </row>
    <row r="120" spans="1:3" x14ac:dyDescent="0.2">
      <c r="A120" s="36">
        <v>90</v>
      </c>
      <c r="B120" s="3">
        <f t="shared" si="2"/>
        <v>49.558139534883722</v>
      </c>
      <c r="C120" s="3">
        <f t="shared" si="3"/>
        <v>2456.0091941590049</v>
      </c>
    </row>
    <row r="121" spans="1:3" x14ac:dyDescent="0.2">
      <c r="A121" s="36">
        <v>90</v>
      </c>
      <c r="B121" s="3">
        <f t="shared" si="2"/>
        <v>49.558139534883722</v>
      </c>
      <c r="C121" s="3">
        <f t="shared" si="3"/>
        <v>2456.0091941590049</v>
      </c>
    </row>
    <row r="122" spans="1:3" x14ac:dyDescent="0.2">
      <c r="A122" s="36">
        <v>95</v>
      </c>
      <c r="B122" s="3">
        <f t="shared" si="2"/>
        <v>54.558139534883722</v>
      </c>
      <c r="C122" s="3">
        <f t="shared" si="3"/>
        <v>2976.5905895078422</v>
      </c>
    </row>
    <row r="123" spans="1:3" x14ac:dyDescent="0.2">
      <c r="A123" s="36">
        <v>100</v>
      </c>
      <c r="B123" s="3">
        <f t="shared" si="2"/>
        <v>59.558139534883722</v>
      </c>
      <c r="C123" s="3">
        <f t="shared" si="3"/>
        <v>3547.1719848566795</v>
      </c>
    </row>
    <row r="124" spans="1:3" x14ac:dyDescent="0.2">
      <c r="A124" s="36">
        <v>156</v>
      </c>
      <c r="B124" s="3">
        <f t="shared" si="2"/>
        <v>115.55813953488372</v>
      </c>
      <c r="C124" s="3">
        <f t="shared" si="3"/>
        <v>13353.683612763656</v>
      </c>
    </row>
    <row r="125" spans="1:3" x14ac:dyDescent="0.2">
      <c r="A125" s="36">
        <v>183</v>
      </c>
      <c r="B125" s="3">
        <f t="shared" si="2"/>
        <v>142.55813953488371</v>
      </c>
      <c r="C125" s="3">
        <f t="shared" si="3"/>
        <v>20322.823147647374</v>
      </c>
    </row>
    <row r="126" spans="1:3" x14ac:dyDescent="0.2">
      <c r="A126" s="36">
        <v>254</v>
      </c>
      <c r="B126" s="3">
        <f t="shared" si="2"/>
        <v>213.55813953488371</v>
      </c>
      <c r="C126" s="3">
        <f t="shared" si="3"/>
        <v>45607.078961600862</v>
      </c>
    </row>
    <row r="127" spans="1:3" x14ac:dyDescent="0.2">
      <c r="A127" s="36">
        <v>257</v>
      </c>
      <c r="B127" s="3">
        <f t="shared" si="2"/>
        <v>216.55813953488371</v>
      </c>
      <c r="C127" s="3">
        <f t="shared" si="3"/>
        <v>46897.42779881016</v>
      </c>
    </row>
    <row r="128" spans="1:3" x14ac:dyDescent="0.2">
      <c r="A128" s="36">
        <v>300</v>
      </c>
      <c r="B128" s="3">
        <f t="shared" si="2"/>
        <v>259.55813953488371</v>
      </c>
      <c r="C128" s="3">
        <f t="shared" si="3"/>
        <v>67370.427798810168</v>
      </c>
    </row>
    <row r="129" spans="1:3" x14ac:dyDescent="0.2">
      <c r="A129" s="36">
        <v>500</v>
      </c>
      <c r="B129" s="3">
        <f t="shared" si="2"/>
        <v>459.55813953488371</v>
      </c>
      <c r="C129" s="3">
        <f t="shared" si="3"/>
        <v>211193.68361276365</v>
      </c>
    </row>
    <row r="130" spans="1:3" x14ac:dyDescent="0.2">
      <c r="A130" s="38">
        <v>540</v>
      </c>
      <c r="B130" s="3">
        <f t="shared" si="2"/>
        <v>499.55813953488371</v>
      </c>
      <c r="C130" s="3">
        <f t="shared" si="3"/>
        <v>249558.33477555434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CC52-62B3-4DDA-9506-803F2507F9B9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9761-9AF0-45B5-BDD2-5CC4AF6D99DE}">
  <dimension ref="A1:Q130"/>
  <sheetViews>
    <sheetView topLeftCell="B17" zoomScale="178" zoomScaleNormal="178" workbookViewId="0">
      <selection activeCell="G7" sqref="G7"/>
    </sheetView>
  </sheetViews>
  <sheetFormatPr baseColWidth="10" defaultRowHeight="12.75" x14ac:dyDescent="0.2"/>
  <cols>
    <col min="4" max="4" width="12.5703125" bestFit="1" customWidth="1"/>
  </cols>
  <sheetData>
    <row r="1" spans="1:17" x14ac:dyDescent="0.2">
      <c r="A1" s="37" t="s">
        <v>10</v>
      </c>
      <c r="B1" s="1"/>
    </row>
    <row r="2" spans="1:17" x14ac:dyDescent="0.2">
      <c r="A2" s="40">
        <v>2</v>
      </c>
    </row>
    <row r="3" spans="1:17" x14ac:dyDescent="0.2">
      <c r="A3" s="39">
        <v>2</v>
      </c>
    </row>
    <row r="4" spans="1:17" ht="15" x14ac:dyDescent="0.2">
      <c r="A4" s="36">
        <v>2</v>
      </c>
      <c r="E4" s="5"/>
    </row>
    <row r="5" spans="1:17" x14ac:dyDescent="0.2">
      <c r="A5" s="35">
        <v>2</v>
      </c>
    </row>
    <row r="6" spans="1:17" x14ac:dyDescent="0.2">
      <c r="A6" s="36">
        <v>2</v>
      </c>
    </row>
    <row r="7" spans="1:17" x14ac:dyDescent="0.2">
      <c r="A7" s="35">
        <v>2</v>
      </c>
    </row>
    <row r="8" spans="1:17" x14ac:dyDescent="0.2">
      <c r="A8" s="36">
        <v>2</v>
      </c>
    </row>
    <row r="9" spans="1:17" x14ac:dyDescent="0.2">
      <c r="A9" s="39">
        <v>2</v>
      </c>
    </row>
    <row r="10" spans="1:17" ht="15" x14ac:dyDescent="0.25">
      <c r="A10" s="40">
        <v>2</v>
      </c>
      <c r="C10" s="6"/>
      <c r="D10" s="3"/>
      <c r="G10" s="44"/>
      <c r="H10" s="44" t="s">
        <v>237</v>
      </c>
      <c r="I10" s="44" t="s">
        <v>238</v>
      </c>
      <c r="J10" s="44" t="s">
        <v>239</v>
      </c>
      <c r="K10" s="44" t="s">
        <v>240</v>
      </c>
      <c r="L10" s="44" t="s">
        <v>241</v>
      </c>
      <c r="M10" s="45" t="s">
        <v>245</v>
      </c>
      <c r="N10" s="44" t="s">
        <v>260</v>
      </c>
      <c r="O10" s="44" t="s">
        <v>261</v>
      </c>
      <c r="P10" s="44" t="s">
        <v>257</v>
      </c>
      <c r="Q10" s="44" t="s">
        <v>262</v>
      </c>
    </row>
    <row r="11" spans="1:17" ht="15" x14ac:dyDescent="0.25">
      <c r="A11" s="39">
        <v>3</v>
      </c>
      <c r="C11" s="6"/>
      <c r="G11" s="44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7" ht="15" x14ac:dyDescent="0.25">
      <c r="A12" s="36">
        <v>3</v>
      </c>
      <c r="G12" s="44">
        <v>1</v>
      </c>
      <c r="H12" s="43">
        <v>1</v>
      </c>
      <c r="I12" s="43">
        <v>78</v>
      </c>
      <c r="J12" s="43">
        <f>COUNTIFS($A$2:$A$130,"&gt;="&amp;H12,$A$2:$A$130,"&lt;="&amp;I12)</f>
        <v>115</v>
      </c>
      <c r="K12" s="43">
        <v>115</v>
      </c>
      <c r="L12" s="43">
        <f>(H12+I12)/2</f>
        <v>39.5</v>
      </c>
      <c r="M12" s="43">
        <f>J12*L12</f>
        <v>4542.5</v>
      </c>
      <c r="N12" s="43">
        <f>ABS(L12-$L$23)</f>
        <v>18.744186046511629</v>
      </c>
      <c r="O12" s="43">
        <f>J12*N12</f>
        <v>2155.5813953488373</v>
      </c>
      <c r="P12" s="43">
        <f>N12*N12</f>
        <v>351.34451054624128</v>
      </c>
      <c r="Q12" s="43">
        <f>J12*P12</f>
        <v>40404.618712817748</v>
      </c>
    </row>
    <row r="13" spans="1:17" ht="15" x14ac:dyDescent="0.25">
      <c r="A13" s="35">
        <v>3</v>
      </c>
      <c r="G13" s="44">
        <v>2</v>
      </c>
      <c r="H13" s="43">
        <v>79</v>
      </c>
      <c r="I13" s="43">
        <v>156</v>
      </c>
      <c r="J13" s="43">
        <f>COUNTIFS($A$2:$A$130,"&gt;="&amp;H13,$A$2:$A$130,"&lt;="&amp;I13)</f>
        <v>8</v>
      </c>
      <c r="K13" s="43">
        <f>K12+J13</f>
        <v>123</v>
      </c>
      <c r="L13" s="43">
        <f t="shared" ref="L13:L19" si="0">(H13+I13)/2</f>
        <v>117.5</v>
      </c>
      <c r="M13" s="43">
        <f t="shared" ref="M13:M19" si="1">J13*L13</f>
        <v>940</v>
      </c>
      <c r="N13" s="43">
        <f t="shared" ref="N13:N19" si="2">ABS(L13-$L$23)</f>
        <v>59.255813953488371</v>
      </c>
      <c r="O13" s="43">
        <f t="shared" ref="O13:O19" si="3">J13*N13</f>
        <v>474.04651162790697</v>
      </c>
      <c r="P13" s="43">
        <f t="shared" ref="P13:P19" si="4">N13*N13</f>
        <v>3511.2514872904271</v>
      </c>
      <c r="Q13" s="43">
        <f t="shared" ref="Q13:Q18" si="5">J13*P13</f>
        <v>28090.011898323417</v>
      </c>
    </row>
    <row r="14" spans="1:17" ht="15" x14ac:dyDescent="0.25">
      <c r="A14" s="40">
        <v>5</v>
      </c>
      <c r="C14" t="s">
        <v>234</v>
      </c>
      <c r="D14">
        <f>COUNT(A2:A130)</f>
        <v>129</v>
      </c>
      <c r="G14" s="44">
        <v>3</v>
      </c>
      <c r="H14" s="43">
        <v>157</v>
      </c>
      <c r="I14" s="43">
        <v>234</v>
      </c>
      <c r="J14" s="43">
        <f>COUNTIFS($A$2:$A$130,"&gt;="&amp;H14,$A$2:$A$130,"&lt;="&amp;I14)</f>
        <v>1</v>
      </c>
      <c r="K14" s="43">
        <f t="shared" ref="K14:K18" si="6">K13+J14</f>
        <v>124</v>
      </c>
      <c r="L14" s="43">
        <f t="shared" si="0"/>
        <v>195.5</v>
      </c>
      <c r="M14" s="43">
        <f t="shared" si="1"/>
        <v>195.5</v>
      </c>
      <c r="N14" s="43">
        <f t="shared" si="2"/>
        <v>137.25581395348837</v>
      </c>
      <c r="O14" s="43">
        <f t="shared" si="3"/>
        <v>137.25581395348837</v>
      </c>
      <c r="P14" s="43">
        <f t="shared" si="4"/>
        <v>18839.158464034612</v>
      </c>
      <c r="Q14" s="43">
        <f t="shared" si="5"/>
        <v>18839.158464034612</v>
      </c>
    </row>
    <row r="15" spans="1:17" ht="15" x14ac:dyDescent="0.25">
      <c r="A15" s="35">
        <v>5</v>
      </c>
      <c r="C15" t="s">
        <v>235</v>
      </c>
      <c r="D15" s="4">
        <f>1+3.3*LOG(D14)</f>
        <v>7.9649460439875206</v>
      </c>
      <c r="G15" s="44">
        <v>4</v>
      </c>
      <c r="H15" s="43">
        <v>235</v>
      </c>
      <c r="I15" s="43">
        <v>312</v>
      </c>
      <c r="J15" s="43">
        <f t="shared" ref="J15:J19" si="7">COUNTIFS($A$2:$A$130,"&gt;="&amp;H15,$A$2:$A$130,"&lt;="&amp;I15)</f>
        <v>3</v>
      </c>
      <c r="K15" s="43">
        <f t="shared" si="6"/>
        <v>127</v>
      </c>
      <c r="L15" s="43">
        <f t="shared" si="0"/>
        <v>273.5</v>
      </c>
      <c r="M15" s="43">
        <f t="shared" si="1"/>
        <v>820.5</v>
      </c>
      <c r="N15" s="43">
        <f t="shared" si="2"/>
        <v>215.25581395348837</v>
      </c>
      <c r="O15" s="43">
        <f t="shared" si="3"/>
        <v>645.76744186046517</v>
      </c>
      <c r="P15" s="43">
        <f t="shared" si="4"/>
        <v>46335.065440778795</v>
      </c>
      <c r="Q15" s="43">
        <f t="shared" si="5"/>
        <v>139005.19632233639</v>
      </c>
    </row>
    <row r="16" spans="1:17" ht="15" x14ac:dyDescent="0.25">
      <c r="A16" s="40">
        <v>5</v>
      </c>
      <c r="C16" t="s">
        <v>236</v>
      </c>
      <c r="D16" s="4">
        <f>(A130-A2)/8</f>
        <v>67.25</v>
      </c>
      <c r="G16" s="44">
        <v>5</v>
      </c>
      <c r="H16" s="43">
        <v>313</v>
      </c>
      <c r="I16" s="43">
        <v>390</v>
      </c>
      <c r="J16" s="43">
        <f t="shared" si="7"/>
        <v>0</v>
      </c>
      <c r="K16" s="43">
        <f t="shared" si="6"/>
        <v>127</v>
      </c>
      <c r="L16" s="43">
        <f t="shared" si="0"/>
        <v>351.5</v>
      </c>
      <c r="M16" s="43">
        <f t="shared" si="1"/>
        <v>0</v>
      </c>
      <c r="N16" s="43">
        <f t="shared" si="2"/>
        <v>293.25581395348837</v>
      </c>
      <c r="O16" s="43">
        <f t="shared" si="3"/>
        <v>0</v>
      </c>
      <c r="P16" s="43">
        <f t="shared" si="4"/>
        <v>85998.972417522979</v>
      </c>
      <c r="Q16" s="43">
        <f t="shared" si="5"/>
        <v>0</v>
      </c>
    </row>
    <row r="17" spans="1:17" ht="15" x14ac:dyDescent="0.25">
      <c r="A17" s="35">
        <v>5</v>
      </c>
      <c r="C17" t="s">
        <v>237</v>
      </c>
      <c r="D17">
        <f>A2-1</f>
        <v>1</v>
      </c>
      <c r="G17" s="44">
        <v>6</v>
      </c>
      <c r="H17" s="43">
        <v>391</v>
      </c>
      <c r="I17" s="43">
        <v>468</v>
      </c>
      <c r="J17" s="43">
        <f t="shared" si="7"/>
        <v>0</v>
      </c>
      <c r="K17" s="43">
        <f t="shared" si="6"/>
        <v>127</v>
      </c>
      <c r="L17" s="43">
        <f t="shared" si="0"/>
        <v>429.5</v>
      </c>
      <c r="M17" s="43">
        <f t="shared" si="1"/>
        <v>0</v>
      </c>
      <c r="N17" s="43">
        <f t="shared" si="2"/>
        <v>371.25581395348837</v>
      </c>
      <c r="O17" s="43">
        <f t="shared" si="3"/>
        <v>0</v>
      </c>
      <c r="P17" s="43">
        <f t="shared" si="4"/>
        <v>137830.87939426716</v>
      </c>
      <c r="Q17" s="43">
        <f t="shared" si="5"/>
        <v>0</v>
      </c>
    </row>
    <row r="18" spans="1:17" ht="15" x14ac:dyDescent="0.25">
      <c r="A18" s="40">
        <v>7</v>
      </c>
      <c r="G18" s="44">
        <v>7</v>
      </c>
      <c r="H18" s="43">
        <v>469</v>
      </c>
      <c r="I18" s="43">
        <v>546</v>
      </c>
      <c r="J18" s="43">
        <f t="shared" si="7"/>
        <v>2</v>
      </c>
      <c r="K18" s="43">
        <f t="shared" si="6"/>
        <v>129</v>
      </c>
      <c r="L18" s="43">
        <f t="shared" si="0"/>
        <v>507.5</v>
      </c>
      <c r="M18" s="43">
        <f t="shared" si="1"/>
        <v>1015</v>
      </c>
      <c r="N18" s="43">
        <f t="shared" si="2"/>
        <v>449.25581395348837</v>
      </c>
      <c r="O18" s="43">
        <f t="shared" si="3"/>
        <v>898.51162790697674</v>
      </c>
      <c r="P18" s="43">
        <f t="shared" si="4"/>
        <v>201830.78637101135</v>
      </c>
      <c r="Q18" s="43">
        <f t="shared" si="5"/>
        <v>403661.57274202269</v>
      </c>
    </row>
    <row r="19" spans="1:17" ht="15" x14ac:dyDescent="0.25">
      <c r="A19" s="39">
        <v>7</v>
      </c>
      <c r="G19" s="44">
        <v>8</v>
      </c>
      <c r="H19" s="43">
        <v>547</v>
      </c>
      <c r="I19" s="43">
        <v>624</v>
      </c>
      <c r="J19" s="43">
        <f t="shared" si="7"/>
        <v>0</v>
      </c>
      <c r="K19" s="43">
        <f>K18+J19</f>
        <v>129</v>
      </c>
      <c r="L19" s="43">
        <f t="shared" si="0"/>
        <v>585.5</v>
      </c>
      <c r="M19" s="43">
        <f t="shared" si="1"/>
        <v>0</v>
      </c>
      <c r="N19" s="43">
        <f t="shared" si="2"/>
        <v>527.25581395348831</v>
      </c>
      <c r="O19" s="43">
        <f t="shared" si="3"/>
        <v>0</v>
      </c>
      <c r="P19" s="43">
        <f t="shared" si="4"/>
        <v>277998.69334775547</v>
      </c>
      <c r="Q19" s="43">
        <f>J19*P19</f>
        <v>0</v>
      </c>
    </row>
    <row r="20" spans="1:17" ht="15" x14ac:dyDescent="0.25">
      <c r="A20" s="40">
        <v>7</v>
      </c>
      <c r="G20" s="44"/>
      <c r="H20" s="43"/>
      <c r="I20" s="43"/>
      <c r="J20" s="43"/>
      <c r="K20" s="43"/>
      <c r="L20" s="43"/>
      <c r="M20" s="43">
        <f>SUM(M12:M19)</f>
        <v>7513.5</v>
      </c>
      <c r="N20" s="43"/>
      <c r="O20" s="43">
        <f>SUM(O12:O19)</f>
        <v>4311.1627906976746</v>
      </c>
      <c r="P20" s="43"/>
      <c r="Q20" s="43">
        <f>SUM(Q12:Q19)</f>
        <v>630000.5581395349</v>
      </c>
    </row>
    <row r="21" spans="1:17" x14ac:dyDescent="0.2">
      <c r="A21" s="35">
        <v>8</v>
      </c>
    </row>
    <row r="22" spans="1:17" x14ac:dyDescent="0.2">
      <c r="A22" s="36">
        <v>8</v>
      </c>
    </row>
    <row r="23" spans="1:17" x14ac:dyDescent="0.2">
      <c r="A23" s="35">
        <v>9</v>
      </c>
      <c r="K23" s="6" t="s">
        <v>246</v>
      </c>
      <c r="L23">
        <f>M20/D14</f>
        <v>58.244186046511629</v>
      </c>
    </row>
    <row r="24" spans="1:17" x14ac:dyDescent="0.2">
      <c r="A24" s="40">
        <v>10</v>
      </c>
      <c r="K24" s="6" t="s">
        <v>247</v>
      </c>
      <c r="L24">
        <f>(COUNT(A2:A130)+1)/2</f>
        <v>65</v>
      </c>
      <c r="M24">
        <f>H12+((D14)/2-K11)*(D16)/J12</f>
        <v>38.718478260869567</v>
      </c>
    </row>
    <row r="25" spans="1:17" x14ac:dyDescent="0.2">
      <c r="A25" s="35">
        <v>10</v>
      </c>
      <c r="K25" s="6" t="s">
        <v>248</v>
      </c>
      <c r="L25">
        <f>J12-J11</f>
        <v>115</v>
      </c>
    </row>
    <row r="26" spans="1:17" x14ac:dyDescent="0.2">
      <c r="A26" s="36">
        <v>10</v>
      </c>
      <c r="K26" s="6" t="s">
        <v>249</v>
      </c>
      <c r="L26">
        <f>J12-J13</f>
        <v>107</v>
      </c>
    </row>
    <row r="27" spans="1:17" x14ac:dyDescent="0.2">
      <c r="A27" s="39">
        <v>10</v>
      </c>
      <c r="K27" s="6" t="s">
        <v>250</v>
      </c>
      <c r="L27">
        <f>H12+(L25/(L25+L26))*D16</f>
        <v>35.836711711711715</v>
      </c>
    </row>
    <row r="28" spans="1:17" x14ac:dyDescent="0.2">
      <c r="A28" s="40">
        <v>10</v>
      </c>
    </row>
    <row r="29" spans="1:17" x14ac:dyDescent="0.2">
      <c r="A29" s="39">
        <v>10</v>
      </c>
    </row>
    <row r="30" spans="1:17" x14ac:dyDescent="0.2">
      <c r="A30" s="36">
        <v>10</v>
      </c>
    </row>
    <row r="31" spans="1:17" x14ac:dyDescent="0.2">
      <c r="A31" s="39">
        <v>10</v>
      </c>
    </row>
    <row r="32" spans="1:17" x14ac:dyDescent="0.2">
      <c r="A32" s="40">
        <v>10</v>
      </c>
    </row>
    <row r="33" spans="1:15" x14ac:dyDescent="0.2">
      <c r="A33" s="39">
        <v>10</v>
      </c>
    </row>
    <row r="34" spans="1:15" x14ac:dyDescent="0.2">
      <c r="A34" s="40">
        <v>10</v>
      </c>
    </row>
    <row r="35" spans="1:15" x14ac:dyDescent="0.2">
      <c r="A35" s="39">
        <v>10</v>
      </c>
    </row>
    <row r="36" spans="1:15" x14ac:dyDescent="0.2">
      <c r="A36" s="36">
        <v>10</v>
      </c>
    </row>
    <row r="37" spans="1:15" ht="15" x14ac:dyDescent="0.2">
      <c r="A37" s="35">
        <v>10</v>
      </c>
      <c r="O37" s="7" t="s">
        <v>251</v>
      </c>
    </row>
    <row r="38" spans="1:15" x14ac:dyDescent="0.2">
      <c r="A38" s="40">
        <v>10</v>
      </c>
    </row>
    <row r="39" spans="1:15" x14ac:dyDescent="0.2">
      <c r="A39" s="39">
        <v>10</v>
      </c>
    </row>
    <row r="40" spans="1:15" x14ac:dyDescent="0.2">
      <c r="A40" s="40">
        <v>10</v>
      </c>
    </row>
    <row r="41" spans="1:15" x14ac:dyDescent="0.2">
      <c r="A41" s="35">
        <v>10</v>
      </c>
    </row>
    <row r="42" spans="1:15" x14ac:dyDescent="0.2">
      <c r="A42" s="36">
        <v>10</v>
      </c>
    </row>
    <row r="43" spans="1:15" x14ac:dyDescent="0.2">
      <c r="A43" s="39">
        <v>10</v>
      </c>
    </row>
    <row r="44" spans="1:15" x14ac:dyDescent="0.2">
      <c r="A44" s="36">
        <v>10</v>
      </c>
    </row>
    <row r="45" spans="1:15" x14ac:dyDescent="0.2">
      <c r="A45" s="39">
        <v>10</v>
      </c>
    </row>
    <row r="46" spans="1:15" x14ac:dyDescent="0.2">
      <c r="A46" s="36">
        <v>10</v>
      </c>
    </row>
    <row r="47" spans="1:15" x14ac:dyDescent="0.2">
      <c r="A47" s="35">
        <v>10</v>
      </c>
      <c r="K47" s="6" t="s">
        <v>252</v>
      </c>
      <c r="L47">
        <f>I19-H12</f>
        <v>623</v>
      </c>
    </row>
    <row r="48" spans="1:15" x14ac:dyDescent="0.2">
      <c r="A48" s="40">
        <v>12</v>
      </c>
      <c r="K48" s="6" t="s">
        <v>253</v>
      </c>
      <c r="L48">
        <f>O20/D14</f>
        <v>33.419866594555614</v>
      </c>
    </row>
    <row r="49" spans="1:12" x14ac:dyDescent="0.2">
      <c r="A49" s="39">
        <v>12</v>
      </c>
      <c r="K49" s="6" t="s">
        <v>254</v>
      </c>
      <c r="L49">
        <f>Q20/(D14-1)</f>
        <v>4921.8793604651164</v>
      </c>
    </row>
    <row r="50" spans="1:12" x14ac:dyDescent="0.2">
      <c r="A50" s="40">
        <v>12</v>
      </c>
      <c r="K50" s="6" t="s">
        <v>255</v>
      </c>
      <c r="L50">
        <f>SQRT(L49)</f>
        <v>70.156107078893115</v>
      </c>
    </row>
    <row r="51" spans="1:12" x14ac:dyDescent="0.2">
      <c r="A51" s="35">
        <v>13</v>
      </c>
    </row>
    <row r="52" spans="1:12" x14ac:dyDescent="0.2">
      <c r="A52" s="36">
        <v>14</v>
      </c>
    </row>
    <row r="53" spans="1:12" x14ac:dyDescent="0.2">
      <c r="A53" s="35">
        <v>15</v>
      </c>
    </row>
    <row r="54" spans="1:12" x14ac:dyDescent="0.2">
      <c r="A54" s="40">
        <v>15</v>
      </c>
    </row>
    <row r="55" spans="1:12" x14ac:dyDescent="0.2">
      <c r="A55" s="35">
        <v>15</v>
      </c>
    </row>
    <row r="56" spans="1:12" x14ac:dyDescent="0.2">
      <c r="A56" s="36">
        <v>15</v>
      </c>
    </row>
    <row r="57" spans="1:12" x14ac:dyDescent="0.2">
      <c r="A57" s="35">
        <v>15</v>
      </c>
    </row>
    <row r="58" spans="1:12" x14ac:dyDescent="0.2">
      <c r="A58" s="40">
        <v>15</v>
      </c>
    </row>
    <row r="59" spans="1:12" x14ac:dyDescent="0.2">
      <c r="A59" s="35">
        <v>15</v>
      </c>
    </row>
    <row r="60" spans="1:12" x14ac:dyDescent="0.2">
      <c r="A60" s="36">
        <v>16</v>
      </c>
    </row>
    <row r="61" spans="1:12" x14ac:dyDescent="0.2">
      <c r="A61" s="35">
        <v>16</v>
      </c>
    </row>
    <row r="62" spans="1:12" x14ac:dyDescent="0.2">
      <c r="A62" s="40">
        <v>17</v>
      </c>
    </row>
    <row r="63" spans="1:12" x14ac:dyDescent="0.2">
      <c r="A63" s="35">
        <v>17</v>
      </c>
    </row>
    <row r="64" spans="1:12" x14ac:dyDescent="0.2">
      <c r="A64" s="36">
        <v>17</v>
      </c>
    </row>
    <row r="65" spans="1:1" x14ac:dyDescent="0.2">
      <c r="A65" s="39">
        <v>18</v>
      </c>
    </row>
    <row r="66" spans="1:1" x14ac:dyDescent="0.2">
      <c r="A66" s="36">
        <v>20</v>
      </c>
    </row>
    <row r="67" spans="1:1" x14ac:dyDescent="0.2">
      <c r="A67" s="35">
        <v>20</v>
      </c>
    </row>
    <row r="68" spans="1:1" x14ac:dyDescent="0.2">
      <c r="A68" s="36">
        <v>20</v>
      </c>
    </row>
    <row r="69" spans="1:1" x14ac:dyDescent="0.2">
      <c r="A69" s="35">
        <v>20</v>
      </c>
    </row>
    <row r="70" spans="1:1" x14ac:dyDescent="0.2">
      <c r="A70" s="40">
        <v>20</v>
      </c>
    </row>
    <row r="71" spans="1:1" x14ac:dyDescent="0.2">
      <c r="A71" s="39">
        <v>20</v>
      </c>
    </row>
    <row r="72" spans="1:1" x14ac:dyDescent="0.2">
      <c r="A72" s="36">
        <v>20</v>
      </c>
    </row>
    <row r="73" spans="1:1" x14ac:dyDescent="0.2">
      <c r="A73" s="39">
        <v>20</v>
      </c>
    </row>
    <row r="74" spans="1:1" x14ac:dyDescent="0.2">
      <c r="A74" s="40">
        <v>20</v>
      </c>
    </row>
    <row r="75" spans="1:1" x14ac:dyDescent="0.2">
      <c r="A75" s="39">
        <v>21</v>
      </c>
    </row>
    <row r="76" spans="1:1" x14ac:dyDescent="0.2">
      <c r="A76" s="36">
        <v>25</v>
      </c>
    </row>
    <row r="77" spans="1:1" x14ac:dyDescent="0.2">
      <c r="A77" s="39">
        <v>25</v>
      </c>
    </row>
    <row r="78" spans="1:1" x14ac:dyDescent="0.2">
      <c r="A78" s="36">
        <v>25</v>
      </c>
    </row>
    <row r="79" spans="1:1" x14ac:dyDescent="0.2">
      <c r="A79" s="39">
        <v>25</v>
      </c>
    </row>
    <row r="80" spans="1:1" x14ac:dyDescent="0.2">
      <c r="A80" s="40">
        <v>25</v>
      </c>
    </row>
    <row r="81" spans="1:1" x14ac:dyDescent="0.2">
      <c r="A81" s="35">
        <v>26</v>
      </c>
    </row>
    <row r="82" spans="1:1" x14ac:dyDescent="0.2">
      <c r="A82" s="40">
        <v>28</v>
      </c>
    </row>
    <row r="83" spans="1:1" x14ac:dyDescent="0.2">
      <c r="A83" s="35">
        <v>30</v>
      </c>
    </row>
    <row r="84" spans="1:1" x14ac:dyDescent="0.2">
      <c r="A84" s="40">
        <v>30</v>
      </c>
    </row>
    <row r="85" spans="1:1" x14ac:dyDescent="0.2">
      <c r="A85" s="35">
        <v>30</v>
      </c>
    </row>
    <row r="86" spans="1:1" x14ac:dyDescent="0.2">
      <c r="A86" s="36">
        <v>30</v>
      </c>
    </row>
    <row r="87" spans="1:1" x14ac:dyDescent="0.2">
      <c r="A87" s="39">
        <v>30</v>
      </c>
    </row>
    <row r="88" spans="1:1" x14ac:dyDescent="0.2">
      <c r="A88" s="36">
        <v>30</v>
      </c>
    </row>
    <row r="89" spans="1:1" x14ac:dyDescent="0.2">
      <c r="A89" s="39">
        <v>30</v>
      </c>
    </row>
    <row r="90" spans="1:1" x14ac:dyDescent="0.2">
      <c r="A90" s="36">
        <v>30</v>
      </c>
    </row>
    <row r="91" spans="1:1" x14ac:dyDescent="0.2">
      <c r="A91" s="35">
        <v>30</v>
      </c>
    </row>
    <row r="92" spans="1:1" x14ac:dyDescent="0.2">
      <c r="A92" s="36">
        <v>30</v>
      </c>
    </row>
    <row r="93" spans="1:1" x14ac:dyDescent="0.2">
      <c r="A93" s="35">
        <v>30</v>
      </c>
    </row>
    <row r="94" spans="1:1" x14ac:dyDescent="0.2">
      <c r="A94" s="36">
        <v>30</v>
      </c>
    </row>
    <row r="95" spans="1:1" x14ac:dyDescent="0.2">
      <c r="A95" s="35">
        <v>34</v>
      </c>
    </row>
    <row r="96" spans="1:1" x14ac:dyDescent="0.2">
      <c r="A96" s="40">
        <v>35</v>
      </c>
    </row>
    <row r="97" spans="1:1" x14ac:dyDescent="0.2">
      <c r="A97" s="35">
        <v>35</v>
      </c>
    </row>
    <row r="98" spans="1:1" x14ac:dyDescent="0.2">
      <c r="A98" s="40">
        <v>35</v>
      </c>
    </row>
    <row r="99" spans="1:1" x14ac:dyDescent="0.2">
      <c r="A99" s="39">
        <v>40</v>
      </c>
    </row>
    <row r="100" spans="1:1" x14ac:dyDescent="0.2">
      <c r="A100" s="40">
        <v>40</v>
      </c>
    </row>
    <row r="101" spans="1:1" x14ac:dyDescent="0.2">
      <c r="A101" s="35">
        <v>40</v>
      </c>
    </row>
    <row r="102" spans="1:1" x14ac:dyDescent="0.2">
      <c r="A102" s="36">
        <v>40</v>
      </c>
    </row>
    <row r="103" spans="1:1" x14ac:dyDescent="0.2">
      <c r="A103" s="39">
        <v>40</v>
      </c>
    </row>
    <row r="104" spans="1:1" x14ac:dyDescent="0.2">
      <c r="A104" s="36">
        <v>42</v>
      </c>
    </row>
    <row r="105" spans="1:1" x14ac:dyDescent="0.2">
      <c r="A105" s="39">
        <v>42</v>
      </c>
    </row>
    <row r="106" spans="1:1" x14ac:dyDescent="0.2">
      <c r="A106" s="36">
        <v>45</v>
      </c>
    </row>
    <row r="107" spans="1:1" x14ac:dyDescent="0.2">
      <c r="A107" s="35">
        <v>47</v>
      </c>
    </row>
    <row r="108" spans="1:1" x14ac:dyDescent="0.2">
      <c r="A108" s="36">
        <v>49</v>
      </c>
    </row>
    <row r="109" spans="1:1" x14ac:dyDescent="0.2">
      <c r="A109" s="39">
        <v>50</v>
      </c>
    </row>
    <row r="110" spans="1:1" x14ac:dyDescent="0.2">
      <c r="A110" s="36">
        <v>50</v>
      </c>
    </row>
    <row r="111" spans="1:1" x14ac:dyDescent="0.2">
      <c r="A111" s="35">
        <v>60</v>
      </c>
    </row>
    <row r="112" spans="1:1" x14ac:dyDescent="0.2">
      <c r="A112" s="40">
        <v>60</v>
      </c>
    </row>
    <row r="113" spans="1:1" x14ac:dyDescent="0.2">
      <c r="A113" s="35">
        <v>60</v>
      </c>
    </row>
    <row r="114" spans="1:1" x14ac:dyDescent="0.2">
      <c r="A114" s="36">
        <v>60</v>
      </c>
    </row>
    <row r="115" spans="1:1" x14ac:dyDescent="0.2">
      <c r="A115" s="35">
        <v>68</v>
      </c>
    </row>
    <row r="116" spans="1:1" x14ac:dyDescent="0.2">
      <c r="A116" s="40">
        <v>78</v>
      </c>
    </row>
    <row r="117" spans="1:1" x14ac:dyDescent="0.2">
      <c r="A117" s="39">
        <v>80</v>
      </c>
    </row>
    <row r="118" spans="1:1" x14ac:dyDescent="0.2">
      <c r="A118" s="36">
        <v>90</v>
      </c>
    </row>
    <row r="119" spans="1:1" x14ac:dyDescent="0.2">
      <c r="A119" s="35">
        <v>90</v>
      </c>
    </row>
    <row r="120" spans="1:1" x14ac:dyDescent="0.2">
      <c r="A120" s="40">
        <v>90</v>
      </c>
    </row>
    <row r="121" spans="1:1" x14ac:dyDescent="0.2">
      <c r="A121" s="39">
        <v>90</v>
      </c>
    </row>
    <row r="122" spans="1:1" x14ac:dyDescent="0.2">
      <c r="A122" s="36">
        <v>95</v>
      </c>
    </row>
    <row r="123" spans="1:1" x14ac:dyDescent="0.2">
      <c r="A123" s="35">
        <v>100</v>
      </c>
    </row>
    <row r="124" spans="1:1" x14ac:dyDescent="0.2">
      <c r="A124" s="36">
        <v>156</v>
      </c>
    </row>
    <row r="125" spans="1:1" x14ac:dyDescent="0.2">
      <c r="A125" s="39">
        <v>183</v>
      </c>
    </row>
    <row r="126" spans="1:1" x14ac:dyDescent="0.2">
      <c r="A126" s="40">
        <v>254</v>
      </c>
    </row>
    <row r="127" spans="1:1" x14ac:dyDescent="0.2">
      <c r="A127" s="39">
        <v>257</v>
      </c>
    </row>
    <row r="128" spans="1:1" x14ac:dyDescent="0.2">
      <c r="A128" s="36">
        <v>300</v>
      </c>
    </row>
    <row r="129" spans="1:1" x14ac:dyDescent="0.2">
      <c r="A129" s="35">
        <v>500</v>
      </c>
    </row>
    <row r="130" spans="1:1" x14ac:dyDescent="0.2">
      <c r="A130" s="40">
        <v>540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7331-5B67-40CF-9425-0DBE6C10E81E}">
  <dimension ref="A1:N130"/>
  <sheetViews>
    <sheetView topLeftCell="F11" zoomScale="178" zoomScaleNormal="178" workbookViewId="0">
      <selection activeCell="J31" sqref="J31"/>
    </sheetView>
  </sheetViews>
  <sheetFormatPr baseColWidth="10" defaultRowHeight="12.75" x14ac:dyDescent="0.2"/>
  <cols>
    <col min="5" max="5" width="12.28515625" bestFit="1" customWidth="1"/>
    <col min="7" max="7" width="12.42578125" bestFit="1" customWidth="1"/>
  </cols>
  <sheetData>
    <row r="1" spans="1:14" x14ac:dyDescent="0.2">
      <c r="A1" s="42" t="s">
        <v>10</v>
      </c>
      <c r="B1" s="6" t="s">
        <v>256</v>
      </c>
      <c r="C1" s="6" t="s">
        <v>257</v>
      </c>
      <c r="D1" s="6" t="s">
        <v>394</v>
      </c>
    </row>
    <row r="2" spans="1:14" x14ac:dyDescent="0.2">
      <c r="A2" s="41">
        <v>2</v>
      </c>
      <c r="B2" s="3">
        <f>ABS(A2-$H$9)</f>
        <v>8</v>
      </c>
      <c r="C2" s="3">
        <f>(ABS(A2-AVERAGE(Tabla27[2. En los últimos seis meses, ¿cuántas veces aproximadamente ha usado aplicaciones para aprender idiomas? (valor entero, Ej: 20)])))^2</f>
        <v>1477.7766360194698</v>
      </c>
      <c r="D2">
        <f>C2*C2</f>
        <v>2183823.7859650208</v>
      </c>
    </row>
    <row r="3" spans="1:14" x14ac:dyDescent="0.2">
      <c r="A3" s="36">
        <v>2</v>
      </c>
      <c r="B3" s="3">
        <f>ABS(A3-$H$9)</f>
        <v>8</v>
      </c>
      <c r="C3" s="3">
        <f>(ABS(A3-AVERAGE(Tabla27[2. En los últimos seis meses, ¿cuántas veces aproximadamente ha usado aplicaciones para aprender idiomas? (valor entero, Ej: 20)])))^2</f>
        <v>1477.7766360194698</v>
      </c>
      <c r="D3">
        <f t="shared" ref="D3:D66" si="0">C3*C3</f>
        <v>2183823.7859650208</v>
      </c>
    </row>
    <row r="4" spans="1:14" x14ac:dyDescent="0.2">
      <c r="A4" s="36">
        <v>2</v>
      </c>
      <c r="B4" s="3">
        <f>ABS(A4-$H$9)</f>
        <v>8</v>
      </c>
      <c r="C4" s="3">
        <f>(ABS(A4-AVERAGE(Tabla27[2. En los últimos seis meses, ¿cuántas veces aproximadamente ha usado aplicaciones para aprender idiomas? (valor entero, Ej: 20)])))^2</f>
        <v>1477.7766360194698</v>
      </c>
      <c r="D4">
        <f t="shared" si="0"/>
        <v>2183823.7859650208</v>
      </c>
    </row>
    <row r="5" spans="1:14" x14ac:dyDescent="0.2">
      <c r="A5" s="36">
        <v>2</v>
      </c>
      <c r="B5" s="3">
        <f>ABS(A5-$H$9)</f>
        <v>8</v>
      </c>
      <c r="C5" s="3">
        <f>(ABS(A5-AVERAGE(Tabla27[2. En los últimos seis meses, ¿cuántas veces aproximadamente ha usado aplicaciones para aprender idiomas? (valor entero, Ej: 20)])))^2</f>
        <v>1477.7766360194698</v>
      </c>
      <c r="D5">
        <f t="shared" si="0"/>
        <v>2183823.7859650208</v>
      </c>
    </row>
    <row r="6" spans="1:14" ht="15" x14ac:dyDescent="0.2">
      <c r="A6" s="36">
        <v>2</v>
      </c>
      <c r="B6" s="3">
        <f>ABS(A6-$H$9)</f>
        <v>8</v>
      </c>
      <c r="C6" s="3">
        <f>(ABS(A6-AVERAGE(Tabla27[2. En los últimos seis meses, ¿cuántas veces aproximadamente ha usado aplicaciones para aprender idiomas? (valor entero, Ej: 20)])))^2</f>
        <v>1477.7766360194698</v>
      </c>
      <c r="D6">
        <f t="shared" si="0"/>
        <v>2183823.7859650208</v>
      </c>
      <c r="K6" s="7" t="s">
        <v>251</v>
      </c>
    </row>
    <row r="7" spans="1:14" x14ac:dyDescent="0.2">
      <c r="A7" s="36">
        <v>2</v>
      </c>
      <c r="B7" s="3">
        <f>ABS(A7-$H$9)</f>
        <v>8</v>
      </c>
      <c r="C7" s="3">
        <f>(ABS(A7-AVERAGE(Tabla27[2. En los últimos seis meses, ¿cuántas veces aproximadamente ha usado aplicaciones para aprender idiomas? (valor entero, Ej: 20)])))^2</f>
        <v>1477.7766360194698</v>
      </c>
      <c r="D7">
        <f t="shared" si="0"/>
        <v>2183823.7859650208</v>
      </c>
    </row>
    <row r="8" spans="1:14" x14ac:dyDescent="0.2">
      <c r="A8" s="36">
        <v>2</v>
      </c>
      <c r="B8" s="3">
        <f>ABS(A8-$H$9)</f>
        <v>8</v>
      </c>
      <c r="C8" s="3">
        <f>(ABS(A8-AVERAGE(Tabla27[2. En los últimos seis meses, ¿cuántas veces aproximadamente ha usado aplicaciones para aprender idiomas? (valor entero, Ej: 20)])))^2</f>
        <v>1477.7766360194698</v>
      </c>
      <c r="D8">
        <f t="shared" si="0"/>
        <v>2183823.7859650208</v>
      </c>
    </row>
    <row r="9" spans="1:14" x14ac:dyDescent="0.2">
      <c r="A9" s="36">
        <v>2</v>
      </c>
      <c r="B9" s="3">
        <f>ABS(A9-$H$9)</f>
        <v>8</v>
      </c>
      <c r="C9" s="3">
        <f>(ABS(A9-AVERAGE(Tabla27[2. En los últimos seis meses, ¿cuántas veces aproximadamente ha usado aplicaciones para aprender idiomas? (valor entero, Ej: 20)])))^2</f>
        <v>1477.7766360194698</v>
      </c>
      <c r="D9">
        <f t="shared" si="0"/>
        <v>2183823.7859650208</v>
      </c>
      <c r="G9" s="6" t="s">
        <v>385</v>
      </c>
      <c r="H9">
        <f>_xlfn.QUARTILE.EXC(A2:A130,1)</f>
        <v>10</v>
      </c>
      <c r="J9" s="6" t="s">
        <v>388</v>
      </c>
      <c r="K9">
        <v>3</v>
      </c>
      <c r="M9" s="6" t="s">
        <v>391</v>
      </c>
      <c r="N9">
        <f>_xlfn.PERCENTILE.INC(A2:A130,0.1)</f>
        <v>5</v>
      </c>
    </row>
    <row r="10" spans="1:14" x14ac:dyDescent="0.2">
      <c r="A10" s="36">
        <v>2</v>
      </c>
      <c r="B10" s="3">
        <f>ABS(A10-$H$9)</f>
        <v>8</v>
      </c>
      <c r="C10" s="3">
        <f>(ABS(A10-AVERAGE(Tabla27[2. En los últimos seis meses, ¿cuántas veces aproximadamente ha usado aplicaciones para aprender idiomas? (valor entero, Ej: 20)])))^2</f>
        <v>1477.7766360194698</v>
      </c>
      <c r="D10">
        <f t="shared" si="0"/>
        <v>2183823.7859650208</v>
      </c>
      <c r="G10" s="6" t="s">
        <v>386</v>
      </c>
      <c r="H10">
        <f>_xlfn.QUARTILE.EXC(Tabla27[2. En los últimos seis meses, ¿cuántas veces aproximadamente ha usado aplicaciones para aprender idiomas? (valor entero, Ej: 20)],2)</f>
        <v>20</v>
      </c>
      <c r="J10" s="6" t="s">
        <v>389</v>
      </c>
      <c r="K10">
        <v>14</v>
      </c>
      <c r="M10" s="6" t="s">
        <v>392</v>
      </c>
      <c r="N10">
        <f>_xlfn.PERCENTILE.INC(Tabla27[2. En los últimos seis meses, ¿cuántas veces aproximadamente ha usado aplicaciones para aprender idiomas? (valor entero, Ej: 20)],0.9)</f>
        <v>82.000000000000028</v>
      </c>
    </row>
    <row r="11" spans="1:14" x14ac:dyDescent="0.2">
      <c r="A11" s="36">
        <v>3</v>
      </c>
      <c r="B11" s="3">
        <f>ABS(A11-$H$9)</f>
        <v>7</v>
      </c>
      <c r="C11" s="3">
        <f>(ABS(A11-AVERAGE(Tabla27[2. En los últimos seis meses, ¿cuántas veces aproximadamente ha usado aplicaciones para aprender idiomas? (valor entero, Ej: 20)])))^2</f>
        <v>1401.8929150892372</v>
      </c>
      <c r="D11">
        <f t="shared" si="0"/>
        <v>1965303.7453773993</v>
      </c>
      <c r="G11" s="6" t="s">
        <v>387</v>
      </c>
      <c r="H11">
        <f>_xlfn.QUARTILE.EXC(Tabla27[2. En los últimos seis meses, ¿cuántas veces aproximadamente ha usado aplicaciones para aprender idiomas? (valor entero, Ej: 20)],3)</f>
        <v>37.5</v>
      </c>
      <c r="J11" s="6" t="s">
        <v>390</v>
      </c>
      <c r="K11">
        <v>30</v>
      </c>
    </row>
    <row r="12" spans="1:14" x14ac:dyDescent="0.2">
      <c r="A12" s="36">
        <v>3</v>
      </c>
      <c r="B12" s="3">
        <f>ABS(A12-$H$9)</f>
        <v>7</v>
      </c>
      <c r="C12" s="3">
        <f>(ABS(A12-AVERAGE(Tabla27[2. En los últimos seis meses, ¿cuántas veces aproximadamente ha usado aplicaciones para aprender idiomas? (valor entero, Ej: 20)])))^2</f>
        <v>1401.8929150892372</v>
      </c>
      <c r="D12">
        <f t="shared" si="0"/>
        <v>1965303.7453773993</v>
      </c>
      <c r="J12" s="6"/>
    </row>
    <row r="13" spans="1:14" x14ac:dyDescent="0.2">
      <c r="A13" s="36">
        <v>3</v>
      </c>
      <c r="B13" s="3">
        <f>ABS(A13-$H$9)</f>
        <v>7</v>
      </c>
      <c r="C13" s="3">
        <f>(ABS(A13-AVERAGE(Tabla27[2. En los últimos seis meses, ¿cuántas veces aproximadamente ha usado aplicaciones para aprender idiomas? (valor entero, Ej: 20)])))^2</f>
        <v>1401.8929150892372</v>
      </c>
      <c r="D13">
        <f t="shared" si="0"/>
        <v>1965303.7453773993</v>
      </c>
      <c r="G13" s="6"/>
    </row>
    <row r="14" spans="1:14" x14ac:dyDescent="0.2">
      <c r="A14" s="36">
        <v>5</v>
      </c>
      <c r="B14" s="3">
        <f>ABS(A14-$H$9)</f>
        <v>5</v>
      </c>
      <c r="C14" s="3">
        <f>(ABS(A14-AVERAGE(Tabla27[2. En los últimos seis meses, ¿cuántas veces aproximadamente ha usado aplicaciones para aprender idiomas? (valor entero, Ej: 20)])))^2</f>
        <v>1256.1254732287723</v>
      </c>
      <c r="D14">
        <f t="shared" si="0"/>
        <v>1577851.2044942072</v>
      </c>
      <c r="G14" s="6"/>
    </row>
    <row r="15" spans="1:14" x14ac:dyDescent="0.2">
      <c r="A15" s="36">
        <v>5</v>
      </c>
      <c r="B15" s="3">
        <f>ABS(A15-$H$9)</f>
        <v>5</v>
      </c>
      <c r="C15" s="3">
        <f>(ABS(A15-AVERAGE(Tabla27[2. En los últimos seis meses, ¿cuántas veces aproximadamente ha usado aplicaciones para aprender idiomas? (valor entero, Ej: 20)])))^2</f>
        <v>1256.1254732287723</v>
      </c>
      <c r="D15">
        <f t="shared" si="0"/>
        <v>1577851.2044942072</v>
      </c>
    </row>
    <row r="16" spans="1:14" x14ac:dyDescent="0.2">
      <c r="A16" s="36">
        <v>5</v>
      </c>
      <c r="B16" s="3">
        <f>ABS(A16-$H$9)</f>
        <v>5</v>
      </c>
      <c r="C16" s="3">
        <f>(ABS(A16-AVERAGE(Tabla27[2. En los últimos seis meses, ¿cuántas veces aproximadamente ha usado aplicaciones para aprender idiomas? (valor entero, Ej: 20)])))^2</f>
        <v>1256.1254732287723</v>
      </c>
      <c r="D16">
        <f t="shared" si="0"/>
        <v>1577851.2044942072</v>
      </c>
    </row>
    <row r="17" spans="1:8" x14ac:dyDescent="0.2">
      <c r="A17" s="36">
        <v>5</v>
      </c>
      <c r="B17" s="3">
        <f>ABS(A17-$H$9)</f>
        <v>5</v>
      </c>
      <c r="C17" s="3">
        <f>(ABS(A17-AVERAGE(Tabla27[2. En los últimos seis meses, ¿cuántas veces aproximadamente ha usado aplicaciones para aprender idiomas? (valor entero, Ej: 20)])))^2</f>
        <v>1256.1254732287723</v>
      </c>
      <c r="D17">
        <f t="shared" si="0"/>
        <v>1577851.2044942072</v>
      </c>
    </row>
    <row r="18" spans="1:8" x14ac:dyDescent="0.2">
      <c r="A18" s="36">
        <v>7</v>
      </c>
      <c r="B18" s="3">
        <f>ABS(A18-$H$9)</f>
        <v>3</v>
      </c>
      <c r="C18" s="3">
        <f>(ABS(A18-AVERAGE(Tabla27[2. En los últimos seis meses, ¿cuántas veces aproximadamente ha usado aplicaciones para aprender idiomas? (valor entero, Ej: 20)])))^2</f>
        <v>1118.3580313683071</v>
      </c>
      <c r="D18">
        <f t="shared" si="0"/>
        <v>1250724.6863259955</v>
      </c>
    </row>
    <row r="19" spans="1:8" x14ac:dyDescent="0.2">
      <c r="A19" s="36">
        <v>7</v>
      </c>
      <c r="B19" s="3">
        <f>ABS(A19-$H$9)</f>
        <v>3</v>
      </c>
      <c r="C19" s="3">
        <f>(ABS(A19-AVERAGE(Tabla27[2. En los últimos seis meses, ¿cuántas veces aproximadamente ha usado aplicaciones para aprender idiomas? (valor entero, Ej: 20)])))^2</f>
        <v>1118.3580313683071</v>
      </c>
      <c r="D19">
        <f t="shared" si="0"/>
        <v>1250724.6863259955</v>
      </c>
      <c r="G19" s="6"/>
      <c r="H19" s="3"/>
    </row>
    <row r="20" spans="1:8" x14ac:dyDescent="0.2">
      <c r="A20" s="36">
        <v>7</v>
      </c>
      <c r="B20" s="3">
        <f>ABS(A20-$H$9)</f>
        <v>3</v>
      </c>
      <c r="C20" s="3">
        <f>(ABS(A20-AVERAGE(Tabla27[2. En los últimos seis meses, ¿cuántas veces aproximadamente ha usado aplicaciones para aprender idiomas? (valor entero, Ej: 20)])))^2</f>
        <v>1118.3580313683071</v>
      </c>
      <c r="D20">
        <f t="shared" si="0"/>
        <v>1250724.6863259955</v>
      </c>
      <c r="G20" s="6"/>
    </row>
    <row r="21" spans="1:8" x14ac:dyDescent="0.2">
      <c r="A21" s="36">
        <v>8</v>
      </c>
      <c r="B21" s="3">
        <f>ABS(A21-$H$9)</f>
        <v>2</v>
      </c>
      <c r="C21" s="3">
        <f>(ABS(A21-AVERAGE(Tabla27[2. En los últimos seis meses, ¿cuántas veces aproximadamente ha usado aplicaciones para aprender idiomas? (valor entero, Ej: 20)])))^2</f>
        <v>1052.4743104380746</v>
      </c>
      <c r="D21">
        <f t="shared" si="0"/>
        <v>1107702.1741321005</v>
      </c>
    </row>
    <row r="22" spans="1:8" x14ac:dyDescent="0.2">
      <c r="A22" s="36">
        <v>8</v>
      </c>
      <c r="B22" s="3">
        <f>ABS(A22-$H$9)</f>
        <v>2</v>
      </c>
      <c r="C22" s="3">
        <f>(ABS(A22-AVERAGE(Tabla27[2. En los últimos seis meses, ¿cuántas veces aproximadamente ha usado aplicaciones para aprender idiomas? (valor entero, Ej: 20)])))^2</f>
        <v>1052.4743104380746</v>
      </c>
      <c r="D22">
        <f t="shared" si="0"/>
        <v>1107702.1741321005</v>
      </c>
    </row>
    <row r="23" spans="1:8" x14ac:dyDescent="0.2">
      <c r="A23" s="36">
        <v>9</v>
      </c>
      <c r="B23" s="3">
        <f>ABS(A23-$H$9)</f>
        <v>1</v>
      </c>
      <c r="C23" s="3">
        <f>(ABS(A23-AVERAGE(Tabla27[2. En los últimos seis meses, ¿cuántas veces aproximadamente ha usado aplicaciones para aprender idiomas? (valor entero, Ej: 20)])))^2</f>
        <v>988.59058950784197</v>
      </c>
      <c r="D23">
        <f t="shared" si="0"/>
        <v>977311.35366346245</v>
      </c>
    </row>
    <row r="24" spans="1:8" x14ac:dyDescent="0.2">
      <c r="A24" s="36">
        <v>10</v>
      </c>
      <c r="B24" s="3">
        <f>ABS(A24-$H$9)</f>
        <v>0</v>
      </c>
      <c r="C24" s="3">
        <f>(ABS(A24-AVERAGE(Tabla27[2. En los últimos seis meses, ¿cuántas veces aproximadamente ha usado aplicaciones para aprender idiomas? (valor entero, Ej: 20)])))^2</f>
        <v>926.7068685776095</v>
      </c>
      <c r="D24">
        <f t="shared" si="0"/>
        <v>858785.62026891881</v>
      </c>
    </row>
    <row r="25" spans="1:8" x14ac:dyDescent="0.2">
      <c r="A25" s="36">
        <v>10</v>
      </c>
      <c r="B25" s="3">
        <f>ABS(A25-$H$9)</f>
        <v>0</v>
      </c>
      <c r="C25" s="3">
        <f>(ABS(A25-AVERAGE(Tabla27[2. En los últimos seis meses, ¿cuántas veces aproximadamente ha usado aplicaciones para aprender idiomas? (valor entero, Ej: 20)])))^2</f>
        <v>926.7068685776095</v>
      </c>
      <c r="D25">
        <f t="shared" si="0"/>
        <v>858785.62026891881</v>
      </c>
      <c r="G25" s="6" t="s">
        <v>395</v>
      </c>
      <c r="H25" s="2">
        <f>KURT(Tabla27[2. En los últimos seis meses, ¿cuántas veces aproximadamente ha usado aplicaciones para aprender idiomas? (valor entero, Ej: 20)])</f>
        <v>24.962079280746252</v>
      </c>
    </row>
    <row r="26" spans="1:8" x14ac:dyDescent="0.2">
      <c r="A26" s="36">
        <v>10</v>
      </c>
      <c r="B26" s="3">
        <f>ABS(A26-$H$9)</f>
        <v>0</v>
      </c>
      <c r="C26" s="3">
        <f>(ABS(A26-AVERAGE(Tabla27[2. En los últimos seis meses, ¿cuántas veces aproximadamente ha usado aplicaciones para aprender idiomas? (valor entero, Ej: 20)])))^2</f>
        <v>926.7068685776095</v>
      </c>
      <c r="D26">
        <f t="shared" si="0"/>
        <v>858785.62026891881</v>
      </c>
      <c r="G26" s="6" t="s">
        <v>396</v>
      </c>
      <c r="H26" s="3">
        <f>_xlfn.STDEV.S(A2:A130)/AVERAGE(A2:A130)</f>
        <v>1.8881464878651395</v>
      </c>
    </row>
    <row r="27" spans="1:8" x14ac:dyDescent="0.2">
      <c r="A27" s="36">
        <v>10</v>
      </c>
      <c r="B27" s="3">
        <f>ABS(A27-$H$9)</f>
        <v>0</v>
      </c>
      <c r="C27" s="3">
        <f>(ABS(A27-AVERAGE(Tabla27[2. En los últimos seis meses, ¿cuántas veces aproximadamente ha usado aplicaciones para aprender idiomas? (valor entero, Ej: 20)])))^2</f>
        <v>926.7068685776095</v>
      </c>
      <c r="D27">
        <f t="shared" si="0"/>
        <v>858785.62026891881</v>
      </c>
      <c r="G27" s="6" t="s">
        <v>397</v>
      </c>
      <c r="H27" s="3">
        <f>SKEW(Tabla27[2. En los últimos seis meses, ¿cuántas veces aproximadamente ha usado aplicaciones para aprender idiomas? (valor entero, Ej: 20)])</f>
        <v>4.6769891540729054</v>
      </c>
    </row>
    <row r="28" spans="1:8" x14ac:dyDescent="0.2">
      <c r="A28" s="36">
        <v>10</v>
      </c>
      <c r="B28" s="3">
        <f>ABS(A28-$H$9)</f>
        <v>0</v>
      </c>
      <c r="C28" s="3">
        <f>(ABS(A28-AVERAGE(Tabla27[2. En los últimos seis meses, ¿cuántas veces aproximadamente ha usado aplicaciones para aprender idiomas? (valor entero, Ej: 20)])))^2</f>
        <v>926.7068685776095</v>
      </c>
      <c r="D28">
        <f t="shared" si="0"/>
        <v>858785.62026891881</v>
      </c>
      <c r="G28" s="3"/>
    </row>
    <row r="29" spans="1:8" x14ac:dyDescent="0.2">
      <c r="A29" s="36">
        <v>10</v>
      </c>
      <c r="B29" s="3">
        <f>ABS(A29-$H$9)</f>
        <v>0</v>
      </c>
      <c r="C29" s="3">
        <f>(ABS(A29-AVERAGE(Tabla27[2. En los últimos seis meses, ¿cuántas veces aproximadamente ha usado aplicaciones para aprender idiomas? (valor entero, Ej: 20)])))^2</f>
        <v>926.7068685776095</v>
      </c>
      <c r="D29">
        <f t="shared" si="0"/>
        <v>858785.62026891881</v>
      </c>
    </row>
    <row r="30" spans="1:8" x14ac:dyDescent="0.2">
      <c r="A30" s="36">
        <v>10</v>
      </c>
      <c r="B30" s="3">
        <f>ABS(A30-$H$9)</f>
        <v>0</v>
      </c>
      <c r="C30" s="3">
        <f>(ABS(A30-AVERAGE(Tabla27[2. En los últimos seis meses, ¿cuántas veces aproximadamente ha usado aplicaciones para aprender idiomas? (valor entero, Ej: 20)])))^2</f>
        <v>926.7068685776095</v>
      </c>
      <c r="D30">
        <f t="shared" si="0"/>
        <v>858785.62026891881</v>
      </c>
    </row>
    <row r="31" spans="1:8" x14ac:dyDescent="0.2">
      <c r="A31" s="36">
        <v>10</v>
      </c>
      <c r="B31" s="3">
        <f>ABS(A31-$H$9)</f>
        <v>0</v>
      </c>
      <c r="C31" s="3">
        <f>(ABS(A31-AVERAGE(Tabla27[2. En los últimos seis meses, ¿cuántas veces aproximadamente ha usado aplicaciones para aprender idiomas? (valor entero, Ej: 20)])))^2</f>
        <v>926.7068685776095</v>
      </c>
      <c r="D31">
        <f t="shared" si="0"/>
        <v>858785.62026891881</v>
      </c>
    </row>
    <row r="32" spans="1:8" x14ac:dyDescent="0.2">
      <c r="A32" s="36">
        <v>10</v>
      </c>
      <c r="B32" s="3">
        <f>ABS(A32-$H$9)</f>
        <v>0</v>
      </c>
      <c r="C32" s="3">
        <f>(ABS(A32-AVERAGE(Tabla27[2. En los últimos seis meses, ¿cuántas veces aproximadamente ha usado aplicaciones para aprender idiomas? (valor entero, Ej: 20)])))^2</f>
        <v>926.7068685776095</v>
      </c>
      <c r="D32">
        <f t="shared" si="0"/>
        <v>858785.62026891881</v>
      </c>
    </row>
    <row r="33" spans="1:9" x14ac:dyDescent="0.2">
      <c r="A33" s="36">
        <v>10</v>
      </c>
      <c r="B33" s="3">
        <f>ABS(A33-$H$9)</f>
        <v>0</v>
      </c>
      <c r="C33" s="3">
        <f>(ABS(A33-AVERAGE(Tabla27[2. En los últimos seis meses, ¿cuántas veces aproximadamente ha usado aplicaciones para aprender idiomas? (valor entero, Ej: 20)])))^2</f>
        <v>926.7068685776095</v>
      </c>
      <c r="D33">
        <f t="shared" si="0"/>
        <v>858785.62026891881</v>
      </c>
    </row>
    <row r="34" spans="1:9" x14ac:dyDescent="0.2">
      <c r="A34" s="36">
        <v>10</v>
      </c>
      <c r="B34" s="3">
        <f>ABS(A34-$H$9)</f>
        <v>0</v>
      </c>
      <c r="C34" s="3">
        <f>(ABS(A34-AVERAGE(Tabla27[2. En los últimos seis meses, ¿cuántas veces aproximadamente ha usado aplicaciones para aprender idiomas? (valor entero, Ej: 20)])))^2</f>
        <v>926.7068685776095</v>
      </c>
      <c r="D34">
        <f t="shared" si="0"/>
        <v>858785.62026891881</v>
      </c>
      <c r="G34" s="6" t="s">
        <v>259</v>
      </c>
    </row>
    <row r="35" spans="1:9" x14ac:dyDescent="0.2">
      <c r="A35" s="36">
        <v>10</v>
      </c>
      <c r="B35" s="3">
        <f>ABS(A35-$H$9)</f>
        <v>0</v>
      </c>
      <c r="C35" s="3">
        <f>(ABS(A35-AVERAGE(Tabla27[2. En los últimos seis meses, ¿cuántas veces aproximadamente ha usado aplicaciones para aprender idiomas? (valor entero, Ej: 20)])))^2</f>
        <v>926.7068685776095</v>
      </c>
      <c r="D35">
        <f t="shared" si="0"/>
        <v>858785.62026891881</v>
      </c>
      <c r="G35" s="3">
        <f>SUM(C2:C130)</f>
        <v>746351.81395348837</v>
      </c>
    </row>
    <row r="36" spans="1:9" x14ac:dyDescent="0.2">
      <c r="A36" s="36">
        <v>10</v>
      </c>
      <c r="B36" s="3">
        <f>ABS(A36-$H$9)</f>
        <v>0</v>
      </c>
      <c r="C36" s="3">
        <f>(ABS(A36-AVERAGE(Tabla27[2. En los últimos seis meses, ¿cuántas veces aproximadamente ha usado aplicaciones para aprender idiomas? (valor entero, Ej: 20)])))^2</f>
        <v>926.7068685776095</v>
      </c>
      <c r="D36">
        <f t="shared" si="0"/>
        <v>858785.62026891881</v>
      </c>
      <c r="G36" s="6" t="s">
        <v>393</v>
      </c>
    </row>
    <row r="37" spans="1:9" x14ac:dyDescent="0.2">
      <c r="A37" s="36">
        <v>10</v>
      </c>
      <c r="B37" s="3">
        <f>ABS(A37-$H$9)</f>
        <v>0</v>
      </c>
      <c r="C37" s="3">
        <f>(ABS(A37-AVERAGE(Tabla27[2. En los últimos seis meses, ¿cuántas veces aproximadamente ha usado aplicaciones para aprender idiomas? (valor entero, Ej: 20)])))^2</f>
        <v>926.7068685776095</v>
      </c>
      <c r="D37">
        <f t="shared" si="0"/>
        <v>858785.62026891881</v>
      </c>
      <c r="G37">
        <f>SUM(D2:D130)</f>
        <v>116412272777.4032</v>
      </c>
    </row>
    <row r="38" spans="1:9" x14ac:dyDescent="0.2">
      <c r="A38" s="36">
        <v>10</v>
      </c>
      <c r="B38" s="3">
        <f>ABS(A38-$H$9)</f>
        <v>0</v>
      </c>
      <c r="C38" s="3">
        <f>(ABS(A38-AVERAGE(Tabla27[2. En los últimos seis meses, ¿cuántas veces aproximadamente ha usado aplicaciones para aprender idiomas? (valor entero, Ej: 20)])))^2</f>
        <v>926.7068685776095</v>
      </c>
      <c r="D38">
        <f t="shared" si="0"/>
        <v>858785.62026891881</v>
      </c>
    </row>
    <row r="39" spans="1:9" x14ac:dyDescent="0.2">
      <c r="A39" s="36">
        <v>10</v>
      </c>
      <c r="B39" s="3">
        <f>ABS(A39-$H$9)</f>
        <v>0</v>
      </c>
      <c r="C39" s="3">
        <f>(ABS(A39-AVERAGE(Tabla27[2. En los últimos seis meses, ¿cuántas veces aproximadamente ha usado aplicaciones para aprender idiomas? (valor entero, Ej: 20)])))^2</f>
        <v>926.7068685776095</v>
      </c>
      <c r="D39">
        <f t="shared" si="0"/>
        <v>858785.62026891881</v>
      </c>
    </row>
    <row r="40" spans="1:9" x14ac:dyDescent="0.2">
      <c r="A40" s="36">
        <v>10</v>
      </c>
      <c r="B40" s="3">
        <f>ABS(A40-$H$9)</f>
        <v>0</v>
      </c>
      <c r="C40" s="3">
        <f>(ABS(A40-AVERAGE(Tabla27[2. En los últimos seis meses, ¿cuántas veces aproximadamente ha usado aplicaciones para aprender idiomas? (valor entero, Ej: 20)])))^2</f>
        <v>926.7068685776095</v>
      </c>
      <c r="D40">
        <f t="shared" si="0"/>
        <v>858785.62026891881</v>
      </c>
    </row>
    <row r="41" spans="1:9" x14ac:dyDescent="0.2">
      <c r="A41" s="36">
        <v>10</v>
      </c>
      <c r="B41" s="3">
        <f>ABS(A41-$H$9)</f>
        <v>0</v>
      </c>
      <c r="C41" s="3">
        <f>(ABS(A41-AVERAGE(Tabla27[2. En los últimos seis meses, ¿cuántas veces aproximadamente ha usado aplicaciones para aprender idiomas? (valor entero, Ej: 20)])))^2</f>
        <v>926.7068685776095</v>
      </c>
      <c r="D41">
        <f t="shared" si="0"/>
        <v>858785.62026891881</v>
      </c>
    </row>
    <row r="42" spans="1:9" x14ac:dyDescent="0.2">
      <c r="A42" s="36">
        <v>10</v>
      </c>
      <c r="B42" s="3">
        <f>ABS(A42-$H$9)</f>
        <v>0</v>
      </c>
      <c r="C42" s="3">
        <f>(ABS(A42-AVERAGE(Tabla27[2. En los últimos seis meses, ¿cuántas veces aproximadamente ha usado aplicaciones para aprender idiomas? (valor entero, Ej: 20)])))^2</f>
        <v>926.7068685776095</v>
      </c>
      <c r="D42">
        <f t="shared" si="0"/>
        <v>858785.62026891881</v>
      </c>
    </row>
    <row r="43" spans="1:9" x14ac:dyDescent="0.2">
      <c r="A43" s="36">
        <v>10</v>
      </c>
      <c r="B43" s="3">
        <f>ABS(A43-$H$9)</f>
        <v>0</v>
      </c>
      <c r="C43" s="3">
        <f>(ABS(A43-AVERAGE(Tabla27[2. En los últimos seis meses, ¿cuántas veces aproximadamente ha usado aplicaciones para aprender idiomas? (valor entero, Ej: 20)])))^2</f>
        <v>926.7068685776095</v>
      </c>
      <c r="D43">
        <f t="shared" si="0"/>
        <v>858785.62026891881</v>
      </c>
    </row>
    <row r="44" spans="1:9" x14ac:dyDescent="0.2">
      <c r="A44" s="36">
        <v>10</v>
      </c>
      <c r="B44" s="3">
        <f>ABS(A44-$H$9)</f>
        <v>0</v>
      </c>
      <c r="C44" s="3">
        <f>(ABS(A44-AVERAGE(Tabla27[2. En los últimos seis meses, ¿cuántas veces aproximadamente ha usado aplicaciones para aprender idiomas? (valor entero, Ej: 20)])))^2</f>
        <v>926.7068685776095</v>
      </c>
      <c r="D44">
        <f t="shared" si="0"/>
        <v>858785.62026891881</v>
      </c>
    </row>
    <row r="45" spans="1:9" x14ac:dyDescent="0.2">
      <c r="A45" s="36">
        <v>10</v>
      </c>
      <c r="B45" s="3">
        <f>ABS(A45-$H$9)</f>
        <v>0</v>
      </c>
      <c r="C45" s="3">
        <f>(ABS(A45-AVERAGE(Tabla27[2. En los últimos seis meses, ¿cuántas veces aproximadamente ha usado aplicaciones para aprender idiomas? (valor entero, Ej: 20)])))^2</f>
        <v>926.7068685776095</v>
      </c>
      <c r="D45">
        <f t="shared" si="0"/>
        <v>858785.62026891881</v>
      </c>
    </row>
    <row r="46" spans="1:9" x14ac:dyDescent="0.2">
      <c r="A46" s="36">
        <v>10</v>
      </c>
      <c r="B46" s="3">
        <f>ABS(A46-$H$9)</f>
        <v>0</v>
      </c>
      <c r="C46" s="3">
        <f>(ABS(A46-AVERAGE(Tabla27[2. En los últimos seis meses, ¿cuántas veces aproximadamente ha usado aplicaciones para aprender idiomas? (valor entero, Ej: 20)])))^2</f>
        <v>926.7068685776095</v>
      </c>
      <c r="D46">
        <f t="shared" si="0"/>
        <v>858785.62026891881</v>
      </c>
      <c r="I46">
        <f>PERMUT(A2,A4)</f>
        <v>2</v>
      </c>
    </row>
    <row r="47" spans="1:9" x14ac:dyDescent="0.2">
      <c r="A47" s="36">
        <v>10</v>
      </c>
      <c r="B47" s="3">
        <f>ABS(A47-$H$9)</f>
        <v>0</v>
      </c>
      <c r="C47" s="3">
        <f>(ABS(A47-AVERAGE(Tabla27[2. En los últimos seis meses, ¿cuántas veces aproximadamente ha usado aplicaciones para aprender idiomas? (valor entero, Ej: 20)])))^2</f>
        <v>926.7068685776095</v>
      </c>
      <c r="D47">
        <f t="shared" si="0"/>
        <v>858785.62026891881</v>
      </c>
      <c r="I47">
        <f>COMBIN(A2,A4)</f>
        <v>1</v>
      </c>
    </row>
    <row r="48" spans="1:9" x14ac:dyDescent="0.2">
      <c r="A48" s="36">
        <v>12</v>
      </c>
      <c r="B48" s="3">
        <f>ABS(A48-$H$9)</f>
        <v>2</v>
      </c>
      <c r="C48" s="3">
        <f>(ABS(A48-AVERAGE(Tabla27[2. En los últimos seis meses, ¿cuántas veces aproximadamente ha usado aplicaciones para aprender idiomas? (valor entero, Ej: 20)])))^2</f>
        <v>808.93942671714433</v>
      </c>
      <c r="D48">
        <f t="shared" si="0"/>
        <v>654382.99609746214</v>
      </c>
    </row>
    <row r="49" spans="1:4" x14ac:dyDescent="0.2">
      <c r="A49" s="36">
        <v>12</v>
      </c>
      <c r="B49" s="3">
        <f>ABS(A49-$H$9)</f>
        <v>2</v>
      </c>
      <c r="C49" s="3">
        <f>(ABS(A49-AVERAGE(Tabla27[2. En los últimos seis meses, ¿cuántas veces aproximadamente ha usado aplicaciones para aprender idiomas? (valor entero, Ej: 20)])))^2</f>
        <v>808.93942671714433</v>
      </c>
      <c r="D49">
        <f t="shared" si="0"/>
        <v>654382.99609746214</v>
      </c>
    </row>
    <row r="50" spans="1:4" x14ac:dyDescent="0.2">
      <c r="A50" s="36">
        <v>12</v>
      </c>
      <c r="B50" s="3">
        <f>ABS(A50-$H$9)</f>
        <v>2</v>
      </c>
      <c r="C50" s="3">
        <f>(ABS(A50-AVERAGE(Tabla27[2. En los últimos seis meses, ¿cuántas veces aproximadamente ha usado aplicaciones para aprender idiomas? (valor entero, Ej: 20)])))^2</f>
        <v>808.93942671714433</v>
      </c>
      <c r="D50">
        <f t="shared" si="0"/>
        <v>654382.99609746214</v>
      </c>
    </row>
    <row r="51" spans="1:4" x14ac:dyDescent="0.2">
      <c r="A51" s="36">
        <v>13</v>
      </c>
      <c r="B51" s="3">
        <f>ABS(A51-$H$9)</f>
        <v>3</v>
      </c>
      <c r="C51" s="3">
        <f>(ABS(A51-AVERAGE(Tabla27[2. En los últimos seis meses, ¿cuántas veces aproximadamente ha usado aplicaciones para aprender idiomas? (valor entero, Ej: 20)])))^2</f>
        <v>753.05570578691174</v>
      </c>
      <c r="D51">
        <f t="shared" si="0"/>
        <v>567092.89601822384</v>
      </c>
    </row>
    <row r="52" spans="1:4" x14ac:dyDescent="0.2">
      <c r="A52" s="36">
        <v>14</v>
      </c>
      <c r="B52" s="3">
        <f>ABS(A52-$H$9)</f>
        <v>4</v>
      </c>
      <c r="C52" s="3">
        <f>(ABS(A52-AVERAGE(Tabla27[2. En los últimos seis meses, ¿cuántas veces aproximadamente ha usado aplicaciones para aprender idiomas? (valor entero, Ej: 20)])))^2</f>
        <v>699.17198485667927</v>
      </c>
      <c r="D52">
        <f t="shared" si="0"/>
        <v>488841.46440842852</v>
      </c>
    </row>
    <row r="53" spans="1:4" x14ac:dyDescent="0.2">
      <c r="A53" s="36">
        <v>15</v>
      </c>
      <c r="B53" s="3">
        <f>ABS(A53-$H$9)</f>
        <v>5</v>
      </c>
      <c r="C53" s="3">
        <f>(ABS(A53-AVERAGE(Tabla27[2. En los últimos seis meses, ¿cuántas veces aproximadamente ha usado aplicaciones para aprender idiomas? (valor entero, Ej: 20)])))^2</f>
        <v>647.28826392644669</v>
      </c>
      <c r="D53">
        <f t="shared" si="0"/>
        <v>418982.09661691333</v>
      </c>
    </row>
    <row r="54" spans="1:4" x14ac:dyDescent="0.2">
      <c r="A54" s="36">
        <v>15</v>
      </c>
      <c r="B54" s="3">
        <f>ABS(A54-$H$9)</f>
        <v>5</v>
      </c>
      <c r="C54" s="3">
        <f>(ABS(A54-AVERAGE(Tabla27[2. En los últimos seis meses, ¿cuántas veces aproximadamente ha usado aplicaciones para aprender idiomas? (valor entero, Ej: 20)])))^2</f>
        <v>647.28826392644669</v>
      </c>
      <c r="D54">
        <f t="shared" si="0"/>
        <v>418982.09661691333</v>
      </c>
    </row>
    <row r="55" spans="1:4" x14ac:dyDescent="0.2">
      <c r="A55" s="36">
        <v>15</v>
      </c>
      <c r="B55" s="3">
        <f>ABS(A55-$H$9)</f>
        <v>5</v>
      </c>
      <c r="C55" s="3">
        <f>(ABS(A55-AVERAGE(Tabla27[2. En los últimos seis meses, ¿cuántas veces aproximadamente ha usado aplicaciones para aprender idiomas? (valor entero, Ej: 20)])))^2</f>
        <v>647.28826392644669</v>
      </c>
      <c r="D55">
        <f t="shared" si="0"/>
        <v>418982.09661691333</v>
      </c>
    </row>
    <row r="56" spans="1:4" x14ac:dyDescent="0.2">
      <c r="A56" s="36">
        <v>15</v>
      </c>
      <c r="B56" s="3">
        <f>ABS(A56-$H$9)</f>
        <v>5</v>
      </c>
      <c r="C56" s="3">
        <f>(ABS(A56-AVERAGE(Tabla27[2. En los últimos seis meses, ¿cuántas veces aproximadamente ha usado aplicaciones para aprender idiomas? (valor entero, Ej: 20)])))^2</f>
        <v>647.28826392644669</v>
      </c>
      <c r="D56">
        <f t="shared" si="0"/>
        <v>418982.09661691333</v>
      </c>
    </row>
    <row r="57" spans="1:4" x14ac:dyDescent="0.2">
      <c r="A57" s="36">
        <v>15</v>
      </c>
      <c r="B57" s="3">
        <f>ABS(A57-$H$9)</f>
        <v>5</v>
      </c>
      <c r="C57" s="3">
        <f>(ABS(A57-AVERAGE(Tabla27[2. En los últimos seis meses, ¿cuántas veces aproximadamente ha usado aplicaciones para aprender idiomas? (valor entero, Ej: 20)])))^2</f>
        <v>647.28826392644669</v>
      </c>
      <c r="D57">
        <f t="shared" si="0"/>
        <v>418982.09661691333</v>
      </c>
    </row>
    <row r="58" spans="1:4" x14ac:dyDescent="0.2">
      <c r="A58" s="36">
        <v>15</v>
      </c>
      <c r="B58" s="3">
        <f>ABS(A58-$H$9)</f>
        <v>5</v>
      </c>
      <c r="C58" s="3">
        <f>(ABS(A58-AVERAGE(Tabla27[2. En los últimos seis meses, ¿cuántas veces aproximadamente ha usado aplicaciones para aprender idiomas? (valor entero, Ej: 20)])))^2</f>
        <v>647.28826392644669</v>
      </c>
      <c r="D58">
        <f t="shared" si="0"/>
        <v>418982.09661691333</v>
      </c>
    </row>
    <row r="59" spans="1:4" x14ac:dyDescent="0.2">
      <c r="A59" s="36">
        <v>15</v>
      </c>
      <c r="B59" s="3">
        <f>ABS(A59-$H$9)</f>
        <v>5</v>
      </c>
      <c r="C59" s="3">
        <f>(ABS(A59-AVERAGE(Tabla27[2. En los últimos seis meses, ¿cuántas veces aproximadamente ha usado aplicaciones para aprender idiomas? (valor entero, Ej: 20)])))^2</f>
        <v>647.28826392644669</v>
      </c>
      <c r="D59">
        <f t="shared" si="0"/>
        <v>418982.09661691333</v>
      </c>
    </row>
    <row r="60" spans="1:4" x14ac:dyDescent="0.2">
      <c r="A60" s="36">
        <v>16</v>
      </c>
      <c r="B60" s="3">
        <f>ABS(A60-$H$9)</f>
        <v>6</v>
      </c>
      <c r="C60" s="3">
        <f>(ABS(A60-AVERAGE(Tabla27[2. En los últimos seis meses, ¿cuántas veces aproximadamente ha usado aplicaciones para aprender idiomas? (valor entero, Ej: 20)])))^2</f>
        <v>597.4045429962141</v>
      </c>
      <c r="D60">
        <f t="shared" si="0"/>
        <v>356892.18799251545</v>
      </c>
    </row>
    <row r="61" spans="1:4" x14ac:dyDescent="0.2">
      <c r="A61" s="36">
        <v>16</v>
      </c>
      <c r="B61" s="3">
        <f>ABS(A61-$H$9)</f>
        <v>6</v>
      </c>
      <c r="C61" s="3">
        <f>(ABS(A61-AVERAGE(Tabla27[2. En los últimos seis meses, ¿cuántas veces aproximadamente ha usado aplicaciones para aprender idiomas? (valor entero, Ej: 20)])))^2</f>
        <v>597.4045429962141</v>
      </c>
      <c r="D61">
        <f t="shared" si="0"/>
        <v>356892.18799251545</v>
      </c>
    </row>
    <row r="62" spans="1:4" x14ac:dyDescent="0.2">
      <c r="A62" s="36">
        <v>17</v>
      </c>
      <c r="B62" s="3">
        <f>ABS(A62-$H$9)</f>
        <v>7</v>
      </c>
      <c r="C62" s="3">
        <f>(ABS(A62-AVERAGE(Tabla27[2. En los últimos seis meses, ¿cuántas veces aproximadamente ha usado aplicaciones para aprender idiomas? (valor entero, Ej: 20)])))^2</f>
        <v>549.52082206598152</v>
      </c>
      <c r="D62">
        <f t="shared" si="0"/>
        <v>301973.13388407213</v>
      </c>
    </row>
    <row r="63" spans="1:4" x14ac:dyDescent="0.2">
      <c r="A63" s="36">
        <v>17</v>
      </c>
      <c r="B63" s="3">
        <f>ABS(A63-$H$9)</f>
        <v>7</v>
      </c>
      <c r="C63" s="3">
        <f>(ABS(A63-AVERAGE(Tabla27[2. En los últimos seis meses, ¿cuántas veces aproximadamente ha usado aplicaciones para aprender idiomas? (valor entero, Ej: 20)])))^2</f>
        <v>549.52082206598152</v>
      </c>
      <c r="D63">
        <f t="shared" si="0"/>
        <v>301973.13388407213</v>
      </c>
    </row>
    <row r="64" spans="1:4" x14ac:dyDescent="0.2">
      <c r="A64" s="36">
        <v>17</v>
      </c>
      <c r="B64" s="3">
        <f>ABS(A64-$H$9)</f>
        <v>7</v>
      </c>
      <c r="C64" s="3">
        <f>(ABS(A64-AVERAGE(Tabla27[2. En los últimos seis meses, ¿cuántas veces aproximadamente ha usado aplicaciones para aprender idiomas? (valor entero, Ej: 20)])))^2</f>
        <v>549.52082206598152</v>
      </c>
      <c r="D64">
        <f t="shared" si="0"/>
        <v>301973.13388407213</v>
      </c>
    </row>
    <row r="65" spans="1:4" x14ac:dyDescent="0.2">
      <c r="A65" s="36">
        <v>18</v>
      </c>
      <c r="B65" s="3">
        <f>ABS(A65-$H$9)</f>
        <v>8</v>
      </c>
      <c r="C65" s="3">
        <f>(ABS(A65-AVERAGE(Tabla27[2. En los últimos seis meses, ¿cuántas veces aproximadamente ha usado aplicaciones para aprender idiomas? (valor entero, Ej: 20)])))^2</f>
        <v>503.63710113574899</v>
      </c>
      <c r="D65">
        <f t="shared" si="0"/>
        <v>253650.32964042065</v>
      </c>
    </row>
    <row r="66" spans="1:4" x14ac:dyDescent="0.2">
      <c r="A66" s="36">
        <v>20</v>
      </c>
      <c r="B66" s="3">
        <f>ABS(A66-$H$9)</f>
        <v>10</v>
      </c>
      <c r="C66" s="3">
        <f>(ABS(A66-AVERAGE(Tabla27[2. En los últimos seis meses, ¿cuántas veces aproximadamente ha usado aplicaciones para aprender idiomas? (valor entero, Ej: 20)])))^2</f>
        <v>417.86965927528388</v>
      </c>
      <c r="D66">
        <f t="shared" si="0"/>
        <v>174615.05214284183</v>
      </c>
    </row>
    <row r="67" spans="1:4" x14ac:dyDescent="0.2">
      <c r="A67" s="36">
        <v>20</v>
      </c>
      <c r="B67" s="3">
        <f>ABS(A67-$H$9)</f>
        <v>10</v>
      </c>
      <c r="C67" s="3">
        <f>(ABS(A67-AVERAGE(Tabla27[2. En los últimos seis meses, ¿cuántas veces aproximadamente ha usado aplicaciones para aprender idiomas? (valor entero, Ej: 20)])))^2</f>
        <v>417.86965927528388</v>
      </c>
      <c r="D67">
        <f t="shared" ref="D67:D130" si="1">C67*C67</f>
        <v>174615.05214284183</v>
      </c>
    </row>
    <row r="68" spans="1:4" x14ac:dyDescent="0.2">
      <c r="A68" s="36">
        <v>20</v>
      </c>
      <c r="B68" s="3">
        <f>ABS(A68-$H$9)</f>
        <v>10</v>
      </c>
      <c r="C68" s="3">
        <f>(ABS(A68-AVERAGE(Tabla27[2. En los últimos seis meses, ¿cuántas veces aproximadamente ha usado aplicaciones para aprender idiomas? (valor entero, Ej: 20)])))^2</f>
        <v>417.86965927528388</v>
      </c>
      <c r="D68">
        <f t="shared" si="1"/>
        <v>174615.05214284183</v>
      </c>
    </row>
    <row r="69" spans="1:4" x14ac:dyDescent="0.2">
      <c r="A69" s="36">
        <v>20</v>
      </c>
      <c r="B69" s="3">
        <f>ABS(A69-$H$9)</f>
        <v>10</v>
      </c>
      <c r="C69" s="3">
        <f>(ABS(A69-AVERAGE(Tabla27[2. En los últimos seis meses, ¿cuántas veces aproximadamente ha usado aplicaciones para aprender idiomas? (valor entero, Ej: 20)])))^2</f>
        <v>417.86965927528388</v>
      </c>
      <c r="D69">
        <f t="shared" si="1"/>
        <v>174615.05214284183</v>
      </c>
    </row>
    <row r="70" spans="1:4" x14ac:dyDescent="0.2">
      <c r="A70" s="36">
        <v>20</v>
      </c>
      <c r="B70" s="3">
        <f>ABS(A70-$H$9)</f>
        <v>10</v>
      </c>
      <c r="C70" s="3">
        <f>(ABS(A70-AVERAGE(Tabla27[2. En los últimos seis meses, ¿cuántas veces aproximadamente ha usado aplicaciones para aprender idiomas? (valor entero, Ej: 20)])))^2</f>
        <v>417.86965927528388</v>
      </c>
      <c r="D70">
        <f t="shared" si="1"/>
        <v>174615.05214284183</v>
      </c>
    </row>
    <row r="71" spans="1:4" x14ac:dyDescent="0.2">
      <c r="A71" s="36">
        <v>20</v>
      </c>
      <c r="B71" s="3">
        <f>ABS(A71-$H$9)</f>
        <v>10</v>
      </c>
      <c r="C71" s="3">
        <f>(ABS(A71-AVERAGE(Tabla27[2. En los últimos seis meses, ¿cuántas veces aproximadamente ha usado aplicaciones para aprender idiomas? (valor entero, Ej: 20)])))^2</f>
        <v>417.86965927528388</v>
      </c>
      <c r="D71">
        <f t="shared" si="1"/>
        <v>174615.05214284183</v>
      </c>
    </row>
    <row r="72" spans="1:4" x14ac:dyDescent="0.2">
      <c r="A72" s="36">
        <v>20</v>
      </c>
      <c r="B72" s="3">
        <f>ABS(A72-$H$9)</f>
        <v>10</v>
      </c>
      <c r="C72" s="3">
        <f>(ABS(A72-AVERAGE(Tabla27[2. En los últimos seis meses, ¿cuántas veces aproximadamente ha usado aplicaciones para aprender idiomas? (valor entero, Ej: 20)])))^2</f>
        <v>417.86965927528388</v>
      </c>
      <c r="D72">
        <f t="shared" si="1"/>
        <v>174615.05214284183</v>
      </c>
    </row>
    <row r="73" spans="1:4" x14ac:dyDescent="0.2">
      <c r="A73" s="36">
        <v>20</v>
      </c>
      <c r="B73" s="3">
        <f>ABS(A73-$H$9)</f>
        <v>10</v>
      </c>
      <c r="C73" s="3">
        <f>(ABS(A73-AVERAGE(Tabla27[2. En los últimos seis meses, ¿cuántas veces aproximadamente ha usado aplicaciones para aprender idiomas? (valor entero, Ej: 20)])))^2</f>
        <v>417.86965927528388</v>
      </c>
      <c r="D73">
        <f t="shared" si="1"/>
        <v>174615.05214284183</v>
      </c>
    </row>
    <row r="74" spans="1:4" x14ac:dyDescent="0.2">
      <c r="A74" s="36">
        <v>20</v>
      </c>
      <c r="B74" s="3">
        <f>ABS(A74-$H$9)</f>
        <v>10</v>
      </c>
      <c r="C74" s="3">
        <f>(ABS(A74-AVERAGE(Tabla27[2. En los últimos seis meses, ¿cuántas veces aproximadamente ha usado aplicaciones para aprender idiomas? (valor entero, Ej: 20)])))^2</f>
        <v>417.86965927528388</v>
      </c>
      <c r="D74">
        <f t="shared" si="1"/>
        <v>174615.05214284183</v>
      </c>
    </row>
    <row r="75" spans="1:4" x14ac:dyDescent="0.2">
      <c r="A75" s="36">
        <v>21</v>
      </c>
      <c r="B75" s="3">
        <f>ABS(A75-$H$9)</f>
        <v>11</v>
      </c>
      <c r="C75" s="3">
        <f>(ABS(A75-AVERAGE(Tabla27[2. En los últimos seis meses, ¿cuántas veces aproximadamente ha usado aplicaciones para aprender idiomas? (valor entero, Ej: 20)])))^2</f>
        <v>377.98593834505135</v>
      </c>
      <c r="D75">
        <f t="shared" si="1"/>
        <v>142873.36958658896</v>
      </c>
    </row>
    <row r="76" spans="1:4" x14ac:dyDescent="0.2">
      <c r="A76" s="36">
        <v>25</v>
      </c>
      <c r="B76" s="3">
        <f>ABS(A76-$H$9)</f>
        <v>15</v>
      </c>
      <c r="C76" s="3">
        <f>(ABS(A76-AVERAGE(Tabla27[2. En los últimos seis meses, ¿cuántas veces aproximadamente ha usado aplicaciones para aprender idiomas? (valor entero, Ej: 20)])))^2</f>
        <v>238.45105462412113</v>
      </c>
      <c r="D76">
        <f t="shared" si="1"/>
        <v>56858.905451355597</v>
      </c>
    </row>
    <row r="77" spans="1:4" x14ac:dyDescent="0.2">
      <c r="A77" s="36">
        <v>25</v>
      </c>
      <c r="B77" s="3">
        <f>ABS(A77-$H$9)</f>
        <v>15</v>
      </c>
      <c r="C77" s="3">
        <f>(ABS(A77-AVERAGE(Tabla27[2. En los últimos seis meses, ¿cuántas veces aproximadamente ha usado aplicaciones para aprender idiomas? (valor entero, Ej: 20)])))^2</f>
        <v>238.45105462412113</v>
      </c>
      <c r="D77">
        <f t="shared" si="1"/>
        <v>56858.905451355597</v>
      </c>
    </row>
    <row r="78" spans="1:4" x14ac:dyDescent="0.2">
      <c r="A78" s="36">
        <v>25</v>
      </c>
      <c r="B78" s="3">
        <f>ABS(A78-$H$9)</f>
        <v>15</v>
      </c>
      <c r="C78" s="3">
        <f>(ABS(A78-AVERAGE(Tabla27[2. En los últimos seis meses, ¿cuántas veces aproximadamente ha usado aplicaciones para aprender idiomas? (valor entero, Ej: 20)])))^2</f>
        <v>238.45105462412113</v>
      </c>
      <c r="D78">
        <f t="shared" si="1"/>
        <v>56858.905451355597</v>
      </c>
    </row>
    <row r="79" spans="1:4" x14ac:dyDescent="0.2">
      <c r="A79" s="36">
        <v>25</v>
      </c>
      <c r="B79" s="3">
        <f>ABS(A79-$H$9)</f>
        <v>15</v>
      </c>
      <c r="C79" s="3">
        <f>(ABS(A79-AVERAGE(Tabla27[2. En los últimos seis meses, ¿cuántas veces aproximadamente ha usado aplicaciones para aprender idiomas? (valor entero, Ej: 20)])))^2</f>
        <v>238.45105462412113</v>
      </c>
      <c r="D79">
        <f t="shared" si="1"/>
        <v>56858.905451355597</v>
      </c>
    </row>
    <row r="80" spans="1:4" x14ac:dyDescent="0.2">
      <c r="A80" s="36">
        <v>25</v>
      </c>
      <c r="B80" s="3">
        <f>ABS(A80-$H$9)</f>
        <v>15</v>
      </c>
      <c r="C80" s="3">
        <f>(ABS(A80-AVERAGE(Tabla27[2. En los últimos seis meses, ¿cuántas veces aproximadamente ha usado aplicaciones para aprender idiomas? (valor entero, Ej: 20)])))^2</f>
        <v>238.45105462412113</v>
      </c>
      <c r="D80">
        <f t="shared" si="1"/>
        <v>56858.905451355597</v>
      </c>
    </row>
    <row r="81" spans="1:4" x14ac:dyDescent="0.2">
      <c r="A81" s="36">
        <v>26</v>
      </c>
      <c r="B81" s="3">
        <f>ABS(A81-$H$9)</f>
        <v>16</v>
      </c>
      <c r="C81" s="3">
        <f>(ABS(A81-AVERAGE(Tabla27[2. En los últimos seis meses, ¿cuántas veces aproximadamente ha usado aplicaciones para aprender idiomas? (valor entero, Ej: 20)])))^2</f>
        <v>208.56733369388857</v>
      </c>
      <c r="D81">
        <f t="shared" si="1"/>
        <v>43500.332684177869</v>
      </c>
    </row>
    <row r="82" spans="1:4" x14ac:dyDescent="0.2">
      <c r="A82" s="36">
        <v>28</v>
      </c>
      <c r="B82" s="3">
        <f>ABS(A82-$H$9)</f>
        <v>18</v>
      </c>
      <c r="C82" s="3">
        <f>(ABS(A82-AVERAGE(Tabla27[2. En los últimos seis meses, ¿cuántas veces aproximadamente ha usado aplicaciones para aprender idiomas? (valor entero, Ej: 20)])))^2</f>
        <v>154.79989183342346</v>
      </c>
      <c r="D82">
        <f t="shared" si="1"/>
        <v>23963.006511639604</v>
      </c>
    </row>
    <row r="83" spans="1:4" x14ac:dyDescent="0.2">
      <c r="A83" s="36">
        <v>30</v>
      </c>
      <c r="B83" s="3">
        <f>ABS(A83-$H$9)</f>
        <v>20</v>
      </c>
      <c r="C83" s="3">
        <f>(ABS(A83-AVERAGE(Tabla27[2. En los últimos seis meses, ¿cuántas veces aproximadamente ha usado aplicaciones para aprender idiomas? (valor entero, Ej: 20)])))^2</f>
        <v>109.03244997295833</v>
      </c>
      <c r="D83">
        <f t="shared" si="1"/>
        <v>11888.075147105661</v>
      </c>
    </row>
    <row r="84" spans="1:4" x14ac:dyDescent="0.2">
      <c r="A84" s="36">
        <v>30</v>
      </c>
      <c r="B84" s="3">
        <f>ABS(A84-$H$9)</f>
        <v>20</v>
      </c>
      <c r="C84" s="3">
        <f>(ABS(A84-AVERAGE(Tabla27[2. En los últimos seis meses, ¿cuántas veces aproximadamente ha usado aplicaciones para aprender idiomas? (valor entero, Ej: 20)])))^2</f>
        <v>109.03244997295833</v>
      </c>
      <c r="D84">
        <f t="shared" si="1"/>
        <v>11888.075147105661</v>
      </c>
    </row>
    <row r="85" spans="1:4" x14ac:dyDescent="0.2">
      <c r="A85" s="36">
        <v>30</v>
      </c>
      <c r="B85" s="3">
        <f>ABS(A85-$H$9)</f>
        <v>20</v>
      </c>
      <c r="C85" s="3">
        <f>(ABS(A85-AVERAGE(Tabla27[2. En los últimos seis meses, ¿cuántas veces aproximadamente ha usado aplicaciones para aprender idiomas? (valor entero, Ej: 20)])))^2</f>
        <v>109.03244997295833</v>
      </c>
      <c r="D85">
        <f t="shared" si="1"/>
        <v>11888.075147105661</v>
      </c>
    </row>
    <row r="86" spans="1:4" x14ac:dyDescent="0.2">
      <c r="A86" s="36">
        <v>30</v>
      </c>
      <c r="B86" s="3">
        <f>ABS(A86-$H$9)</f>
        <v>20</v>
      </c>
      <c r="C86" s="3">
        <f>(ABS(A86-AVERAGE(Tabla27[2. En los últimos seis meses, ¿cuántas veces aproximadamente ha usado aplicaciones para aprender idiomas? (valor entero, Ej: 20)])))^2</f>
        <v>109.03244997295833</v>
      </c>
      <c r="D86">
        <f t="shared" si="1"/>
        <v>11888.075147105661</v>
      </c>
    </row>
    <row r="87" spans="1:4" x14ac:dyDescent="0.2">
      <c r="A87" s="36">
        <v>30</v>
      </c>
      <c r="B87" s="3">
        <f>ABS(A87-$H$9)</f>
        <v>20</v>
      </c>
      <c r="C87" s="3">
        <f>(ABS(A87-AVERAGE(Tabla27[2. En los últimos seis meses, ¿cuántas veces aproximadamente ha usado aplicaciones para aprender idiomas? (valor entero, Ej: 20)])))^2</f>
        <v>109.03244997295833</v>
      </c>
      <c r="D87">
        <f t="shared" si="1"/>
        <v>11888.075147105661</v>
      </c>
    </row>
    <row r="88" spans="1:4" x14ac:dyDescent="0.2">
      <c r="A88" s="36">
        <v>30</v>
      </c>
      <c r="B88" s="3">
        <f>ABS(A88-$H$9)</f>
        <v>20</v>
      </c>
      <c r="C88" s="3">
        <f>(ABS(A88-AVERAGE(Tabla27[2. En los últimos seis meses, ¿cuántas veces aproximadamente ha usado aplicaciones para aprender idiomas? (valor entero, Ej: 20)])))^2</f>
        <v>109.03244997295833</v>
      </c>
      <c r="D88">
        <f t="shared" si="1"/>
        <v>11888.075147105661</v>
      </c>
    </row>
    <row r="89" spans="1:4" x14ac:dyDescent="0.2">
      <c r="A89" s="36">
        <v>30</v>
      </c>
      <c r="B89" s="3">
        <f>ABS(A89-$H$9)</f>
        <v>20</v>
      </c>
      <c r="C89" s="3">
        <f>(ABS(A89-AVERAGE(Tabla27[2. En los últimos seis meses, ¿cuántas veces aproximadamente ha usado aplicaciones para aprender idiomas? (valor entero, Ej: 20)])))^2</f>
        <v>109.03244997295833</v>
      </c>
      <c r="D89">
        <f t="shared" si="1"/>
        <v>11888.075147105661</v>
      </c>
    </row>
    <row r="90" spans="1:4" x14ac:dyDescent="0.2">
      <c r="A90" s="36">
        <v>30</v>
      </c>
      <c r="B90" s="3">
        <f>ABS(A90-$H$9)</f>
        <v>20</v>
      </c>
      <c r="C90" s="3">
        <f>(ABS(A90-AVERAGE(Tabla27[2. En los últimos seis meses, ¿cuántas veces aproximadamente ha usado aplicaciones para aprender idiomas? (valor entero, Ej: 20)])))^2</f>
        <v>109.03244997295833</v>
      </c>
      <c r="D90">
        <f t="shared" si="1"/>
        <v>11888.075147105661</v>
      </c>
    </row>
    <row r="91" spans="1:4" x14ac:dyDescent="0.2">
      <c r="A91" s="36">
        <v>30</v>
      </c>
      <c r="B91" s="3">
        <f>ABS(A91-$H$9)</f>
        <v>20</v>
      </c>
      <c r="C91" s="3">
        <f>(ABS(A91-AVERAGE(Tabla27[2. En los últimos seis meses, ¿cuántas veces aproximadamente ha usado aplicaciones para aprender idiomas? (valor entero, Ej: 20)])))^2</f>
        <v>109.03244997295833</v>
      </c>
      <c r="D91">
        <f t="shared" si="1"/>
        <v>11888.075147105661</v>
      </c>
    </row>
    <row r="92" spans="1:4" x14ac:dyDescent="0.2">
      <c r="A92" s="36">
        <v>30</v>
      </c>
      <c r="B92" s="3">
        <f>ABS(A92-$H$9)</f>
        <v>20</v>
      </c>
      <c r="C92" s="3">
        <f>(ABS(A92-AVERAGE(Tabla27[2. En los últimos seis meses, ¿cuántas veces aproximadamente ha usado aplicaciones para aprender idiomas? (valor entero, Ej: 20)])))^2</f>
        <v>109.03244997295833</v>
      </c>
      <c r="D92">
        <f t="shared" si="1"/>
        <v>11888.075147105661</v>
      </c>
    </row>
    <row r="93" spans="1:4" x14ac:dyDescent="0.2">
      <c r="A93" s="36">
        <v>30</v>
      </c>
      <c r="B93" s="3">
        <f>ABS(A93-$H$9)</f>
        <v>20</v>
      </c>
      <c r="C93" s="3">
        <f>(ABS(A93-AVERAGE(Tabla27[2. En los últimos seis meses, ¿cuántas veces aproximadamente ha usado aplicaciones para aprender idiomas? (valor entero, Ej: 20)])))^2</f>
        <v>109.03244997295833</v>
      </c>
      <c r="D93">
        <f t="shared" si="1"/>
        <v>11888.075147105661</v>
      </c>
    </row>
    <row r="94" spans="1:4" x14ac:dyDescent="0.2">
      <c r="A94" s="36">
        <v>30</v>
      </c>
      <c r="B94" s="3">
        <f>ABS(A94-$H$9)</f>
        <v>20</v>
      </c>
      <c r="C94" s="3">
        <f>(ABS(A94-AVERAGE(Tabla27[2. En los últimos seis meses, ¿cuántas veces aproximadamente ha usado aplicaciones para aprender idiomas? (valor entero, Ej: 20)])))^2</f>
        <v>109.03244997295833</v>
      </c>
      <c r="D94">
        <f t="shared" si="1"/>
        <v>11888.075147105661</v>
      </c>
    </row>
    <row r="95" spans="1:4" x14ac:dyDescent="0.2">
      <c r="A95" s="36">
        <v>34</v>
      </c>
      <c r="B95" s="3">
        <f>ABS(A95-$H$9)</f>
        <v>24</v>
      </c>
      <c r="C95" s="3">
        <f>(ABS(A95-AVERAGE(Tabla27[2. En los últimos seis meses, ¿cuántas veces aproximadamente ha usado aplicaciones para aprender idiomas? (valor entero, Ej: 20)])))^2</f>
        <v>41.497566252028108</v>
      </c>
      <c r="D95">
        <f t="shared" si="1"/>
        <v>1722.0480048414622</v>
      </c>
    </row>
    <row r="96" spans="1:4" x14ac:dyDescent="0.2">
      <c r="A96" s="36">
        <v>35</v>
      </c>
      <c r="B96" s="3">
        <f>ABS(A96-$H$9)</f>
        <v>25</v>
      </c>
      <c r="C96" s="3">
        <f>(ABS(A96-AVERAGE(Tabla27[2. En los últimos seis meses, ¿cuántas veces aproximadamente ha usado aplicaciones para aprender idiomas? (valor entero, Ej: 20)])))^2</f>
        <v>29.613845321795555</v>
      </c>
      <c r="D96">
        <f t="shared" si="1"/>
        <v>876.97983474323246</v>
      </c>
    </row>
    <row r="97" spans="1:4" x14ac:dyDescent="0.2">
      <c r="A97" s="36">
        <v>35</v>
      </c>
      <c r="B97" s="3">
        <f>ABS(A97-$H$9)</f>
        <v>25</v>
      </c>
      <c r="C97" s="3">
        <f>(ABS(A97-AVERAGE(Tabla27[2. En los últimos seis meses, ¿cuántas veces aproximadamente ha usado aplicaciones para aprender idiomas? (valor entero, Ej: 20)])))^2</f>
        <v>29.613845321795555</v>
      </c>
      <c r="D97">
        <f t="shared" si="1"/>
        <v>876.97983474323246</v>
      </c>
    </row>
    <row r="98" spans="1:4" x14ac:dyDescent="0.2">
      <c r="A98" s="36">
        <v>35</v>
      </c>
      <c r="B98" s="3">
        <f>ABS(A98-$H$9)</f>
        <v>25</v>
      </c>
      <c r="C98" s="3">
        <f>(ABS(A98-AVERAGE(Tabla27[2. En los últimos seis meses, ¿cuántas veces aproximadamente ha usado aplicaciones para aprender idiomas? (valor entero, Ej: 20)])))^2</f>
        <v>29.613845321795555</v>
      </c>
      <c r="D98">
        <f t="shared" si="1"/>
        <v>876.97983474323246</v>
      </c>
    </row>
    <row r="99" spans="1:4" x14ac:dyDescent="0.2">
      <c r="A99" s="36">
        <v>40</v>
      </c>
      <c r="B99" s="3">
        <f>ABS(A99-$H$9)</f>
        <v>30</v>
      </c>
      <c r="C99" s="3">
        <f>(ABS(A99-AVERAGE(Tabla27[2. En los últimos seis meses, ¿cuántas veces aproximadamente ha usado aplicaciones para aprender idiomas? (valor entero, Ej: 20)])))^2</f>
        <v>0.19524067063277359</v>
      </c>
      <c r="D99">
        <f t="shared" si="1"/>
        <v>3.8118919469135176E-2</v>
      </c>
    </row>
    <row r="100" spans="1:4" x14ac:dyDescent="0.2">
      <c r="A100" s="36">
        <v>40</v>
      </c>
      <c r="B100" s="3">
        <f>ABS(A100-$H$9)</f>
        <v>30</v>
      </c>
      <c r="C100" s="3">
        <f>(ABS(A100-AVERAGE(Tabla27[2. En los últimos seis meses, ¿cuántas veces aproximadamente ha usado aplicaciones para aprender idiomas? (valor entero, Ej: 20)])))^2</f>
        <v>0.19524067063277359</v>
      </c>
      <c r="D100">
        <f t="shared" si="1"/>
        <v>3.8118919469135176E-2</v>
      </c>
    </row>
    <row r="101" spans="1:4" x14ac:dyDescent="0.2">
      <c r="A101" s="36">
        <v>40</v>
      </c>
      <c r="B101" s="3">
        <f>ABS(A101-$H$9)</f>
        <v>30</v>
      </c>
      <c r="C101" s="3">
        <f>(ABS(A101-AVERAGE(Tabla27[2. En los últimos seis meses, ¿cuántas veces aproximadamente ha usado aplicaciones para aprender idiomas? (valor entero, Ej: 20)])))^2</f>
        <v>0.19524067063277359</v>
      </c>
      <c r="D101">
        <f t="shared" si="1"/>
        <v>3.8118919469135176E-2</v>
      </c>
    </row>
    <row r="102" spans="1:4" x14ac:dyDescent="0.2">
      <c r="A102" s="36">
        <v>40</v>
      </c>
      <c r="B102" s="3">
        <f>ABS(A102-$H$9)</f>
        <v>30</v>
      </c>
      <c r="C102" s="3">
        <f>(ABS(A102-AVERAGE(Tabla27[2. En los últimos seis meses, ¿cuántas veces aproximadamente ha usado aplicaciones para aprender idiomas? (valor entero, Ej: 20)])))^2</f>
        <v>0.19524067063277359</v>
      </c>
      <c r="D102">
        <f t="shared" si="1"/>
        <v>3.8118919469135176E-2</v>
      </c>
    </row>
    <row r="103" spans="1:4" x14ac:dyDescent="0.2">
      <c r="A103" s="36">
        <v>40</v>
      </c>
      <c r="B103" s="3">
        <f>ABS(A103-$H$9)</f>
        <v>30</v>
      </c>
      <c r="C103" s="3">
        <f>(ABS(A103-AVERAGE(Tabla27[2. En los últimos seis meses, ¿cuántas veces aproximadamente ha usado aplicaciones para aprender idiomas? (valor entero, Ej: 20)])))^2</f>
        <v>0.19524067063277359</v>
      </c>
      <c r="D103">
        <f t="shared" si="1"/>
        <v>3.8118919469135176E-2</v>
      </c>
    </row>
    <row r="104" spans="1:4" x14ac:dyDescent="0.2">
      <c r="A104" s="36">
        <v>42</v>
      </c>
      <c r="B104" s="3">
        <f>ABS(A104-$H$9)</f>
        <v>32</v>
      </c>
      <c r="C104" s="3">
        <f>(ABS(A104-AVERAGE(Tabla27[2. En los últimos seis meses, ¿cuántas veces aproximadamente ha usado aplicaciones para aprender idiomas? (valor entero, Ej: 20)])))^2</f>
        <v>2.4277988101676611</v>
      </c>
      <c r="D104">
        <f t="shared" si="1"/>
        <v>5.8942070626515113</v>
      </c>
    </row>
    <row r="105" spans="1:4" x14ac:dyDescent="0.2">
      <c r="A105" s="36">
        <v>42</v>
      </c>
      <c r="B105" s="3">
        <f>ABS(A105-$H$9)</f>
        <v>32</v>
      </c>
      <c r="C105" s="3">
        <f>(ABS(A105-AVERAGE(Tabla27[2. En los últimos seis meses, ¿cuántas veces aproximadamente ha usado aplicaciones para aprender idiomas? (valor entero, Ej: 20)])))^2</f>
        <v>2.4277988101676611</v>
      </c>
      <c r="D105">
        <f t="shared" si="1"/>
        <v>5.8942070626515113</v>
      </c>
    </row>
    <row r="106" spans="1:4" x14ac:dyDescent="0.2">
      <c r="A106" s="36">
        <v>45</v>
      </c>
      <c r="B106" s="3">
        <f>ABS(A106-$H$9)</f>
        <v>35</v>
      </c>
      <c r="C106" s="3">
        <f>(ABS(A106-AVERAGE(Tabla27[2. En los últimos seis meses, ¿cuántas veces aproximadamente ha usado aplicaciones para aprender idiomas? (valor entero, Ej: 20)])))^2</f>
        <v>20.776636019469993</v>
      </c>
      <c r="D106">
        <f t="shared" si="1"/>
        <v>431.66860428553792</v>
      </c>
    </row>
    <row r="107" spans="1:4" x14ac:dyDescent="0.2">
      <c r="A107" s="36">
        <v>47</v>
      </c>
      <c r="B107" s="3">
        <f>ABS(A107-$H$9)</f>
        <v>37</v>
      </c>
      <c r="C107" s="3">
        <f>(ABS(A107-AVERAGE(Tabla27[2. En los últimos seis meses, ¿cuántas veces aproximadamente ha usado aplicaciones para aprender idiomas? (valor entero, Ej: 20)])))^2</f>
        <v>43.009194159004878</v>
      </c>
      <c r="D107">
        <f t="shared" si="1"/>
        <v>1849.7907822069792</v>
      </c>
    </row>
    <row r="108" spans="1:4" x14ac:dyDescent="0.2">
      <c r="A108" s="36">
        <v>49</v>
      </c>
      <c r="B108" s="3">
        <f>ABS(A108-$H$9)</f>
        <v>39</v>
      </c>
      <c r="C108" s="3">
        <f>(ABS(A108-AVERAGE(Tabla27[2. En los últimos seis meses, ¿cuántas veces aproximadamente ha usado aplicaciones para aprender idiomas? (valor entero, Ej: 20)])))^2</f>
        <v>73.241752298539765</v>
      </c>
      <c r="D108">
        <f t="shared" si="1"/>
        <v>5364.3542797606551</v>
      </c>
    </row>
    <row r="109" spans="1:4" x14ac:dyDescent="0.2">
      <c r="A109" s="36">
        <v>50</v>
      </c>
      <c r="B109" s="3">
        <f>ABS(A109-$H$9)</f>
        <v>40</v>
      </c>
      <c r="C109" s="3">
        <f>(ABS(A109-AVERAGE(Tabla27[2. En los últimos seis meses, ¿cuántas veces aproximadamente ha usado aplicaciones para aprender idiomas? (valor entero, Ej: 20)])))^2</f>
        <v>91.358031368307209</v>
      </c>
      <c r="D109">
        <f t="shared" si="1"/>
        <v>8346.289895492604</v>
      </c>
    </row>
    <row r="110" spans="1:4" x14ac:dyDescent="0.2">
      <c r="A110" s="36">
        <v>50</v>
      </c>
      <c r="B110" s="3">
        <f>ABS(A110-$H$9)</f>
        <v>40</v>
      </c>
      <c r="C110" s="3">
        <f>(ABS(A110-AVERAGE(Tabla27[2. En los últimos seis meses, ¿cuántas veces aproximadamente ha usado aplicaciones para aprender idiomas? (valor entero, Ej: 20)])))^2</f>
        <v>91.358031368307209</v>
      </c>
      <c r="D110">
        <f t="shared" si="1"/>
        <v>8346.289895492604</v>
      </c>
    </row>
    <row r="111" spans="1:4" x14ac:dyDescent="0.2">
      <c r="A111" s="36">
        <v>60</v>
      </c>
      <c r="B111" s="3">
        <f>ABS(A111-$H$9)</f>
        <v>50</v>
      </c>
      <c r="C111" s="3">
        <f>(ABS(A111-AVERAGE(Tabla27[2. En los últimos seis meses, ¿cuántas veces aproximadamente ha usado aplicaciones para aprender idiomas? (valor entero, Ej: 20)])))^2</f>
        <v>382.52082206598163</v>
      </c>
      <c r="D111">
        <f t="shared" si="1"/>
        <v>146322.17931403438</v>
      </c>
    </row>
    <row r="112" spans="1:4" x14ac:dyDescent="0.2">
      <c r="A112" s="36">
        <v>60</v>
      </c>
      <c r="B112" s="3">
        <f>ABS(A112-$H$9)</f>
        <v>50</v>
      </c>
      <c r="C112" s="3">
        <f>(ABS(A112-AVERAGE(Tabla27[2. En los últimos seis meses, ¿cuántas veces aproximadamente ha usado aplicaciones para aprender idiomas? (valor entero, Ej: 20)])))^2</f>
        <v>382.52082206598163</v>
      </c>
      <c r="D112">
        <f t="shared" si="1"/>
        <v>146322.17931403438</v>
      </c>
    </row>
    <row r="113" spans="1:4" x14ac:dyDescent="0.2">
      <c r="A113" s="36">
        <v>60</v>
      </c>
      <c r="B113" s="3">
        <f>ABS(A113-$H$9)</f>
        <v>50</v>
      </c>
      <c r="C113" s="3">
        <f>(ABS(A113-AVERAGE(Tabla27[2. En los últimos seis meses, ¿cuántas veces aproximadamente ha usado aplicaciones para aprender idiomas? (valor entero, Ej: 20)])))^2</f>
        <v>382.52082206598163</v>
      </c>
      <c r="D113">
        <f t="shared" si="1"/>
        <v>146322.17931403438</v>
      </c>
    </row>
    <row r="114" spans="1:4" x14ac:dyDescent="0.2">
      <c r="A114" s="36">
        <v>60</v>
      </c>
      <c r="B114" s="3">
        <f>ABS(A114-$H$9)</f>
        <v>50</v>
      </c>
      <c r="C114" s="3">
        <f>(ABS(A114-AVERAGE(Tabla27[2. En los últimos seis meses, ¿cuántas veces aproximadamente ha usado aplicaciones para aprender idiomas? (valor entero, Ej: 20)])))^2</f>
        <v>382.52082206598163</v>
      </c>
      <c r="D114">
        <f t="shared" si="1"/>
        <v>146322.17931403438</v>
      </c>
    </row>
    <row r="115" spans="1:4" x14ac:dyDescent="0.2">
      <c r="A115" s="36">
        <v>68</v>
      </c>
      <c r="B115" s="3">
        <f>ABS(A115-$H$9)</f>
        <v>58</v>
      </c>
      <c r="C115" s="3">
        <f>(ABS(A115-AVERAGE(Tabla27[2. En los últimos seis meses, ¿cuántas veces aproximadamente ha usado aplicaciones para aprender idiomas? (valor entero, Ej: 20)])))^2</f>
        <v>759.45105462412118</v>
      </c>
      <c r="D115">
        <f t="shared" si="1"/>
        <v>576765.90436968987</v>
      </c>
    </row>
    <row r="116" spans="1:4" x14ac:dyDescent="0.2">
      <c r="A116" s="36">
        <v>78</v>
      </c>
      <c r="B116" s="3">
        <f>ABS(A116-$H$9)</f>
        <v>68</v>
      </c>
      <c r="C116" s="3">
        <f>(ABS(A116-AVERAGE(Tabla27[2. En los últimos seis meses, ¿cuántas veces aproximadamente ha usado aplicaciones para aprender idiomas? (valor entero, Ej: 20)])))^2</f>
        <v>1410.6138453217957</v>
      </c>
      <c r="D116">
        <f t="shared" si="1"/>
        <v>1989831.4206135429</v>
      </c>
    </row>
    <row r="117" spans="1:4" x14ac:dyDescent="0.2">
      <c r="A117" s="36">
        <v>80</v>
      </c>
      <c r="B117" s="3">
        <f>ABS(A117-$H$9)</f>
        <v>70</v>
      </c>
      <c r="C117" s="3">
        <f>(ABS(A117-AVERAGE(Tabla27[2. En los últimos seis meses, ¿cuántas veces aproximadamente ha usado aplicaciones para aprender idiomas? (valor entero, Ej: 20)])))^2</f>
        <v>1564.8464034613305</v>
      </c>
      <c r="D117">
        <f t="shared" si="1"/>
        <v>2448744.266425861</v>
      </c>
    </row>
    <row r="118" spans="1:4" x14ac:dyDescent="0.2">
      <c r="A118" s="36">
        <v>90</v>
      </c>
      <c r="B118" s="3">
        <f>ABS(A118-$H$9)</f>
        <v>80</v>
      </c>
      <c r="C118" s="3">
        <f>(ABS(A118-AVERAGE(Tabla27[2. En los últimos seis meses, ¿cuántas veces aproximadamente ha usado aplicaciones para aprender idiomas? (valor entero, Ej: 20)])))^2</f>
        <v>2456.0091941590049</v>
      </c>
      <c r="D118">
        <f t="shared" si="1"/>
        <v>6031981.1617935644</v>
      </c>
    </row>
    <row r="119" spans="1:4" x14ac:dyDescent="0.2">
      <c r="A119" s="36">
        <v>90</v>
      </c>
      <c r="B119" s="3">
        <f>ABS(A119-$H$9)</f>
        <v>80</v>
      </c>
      <c r="C119" s="3">
        <f>(ABS(A119-AVERAGE(Tabla27[2. En los últimos seis meses, ¿cuántas veces aproximadamente ha usado aplicaciones para aprender idiomas? (valor entero, Ej: 20)])))^2</f>
        <v>2456.0091941590049</v>
      </c>
      <c r="D119">
        <f t="shared" si="1"/>
        <v>6031981.1617935644</v>
      </c>
    </row>
    <row r="120" spans="1:4" x14ac:dyDescent="0.2">
      <c r="A120" s="36">
        <v>90</v>
      </c>
      <c r="B120" s="3">
        <f>ABS(A120-$H$9)</f>
        <v>80</v>
      </c>
      <c r="C120" s="3">
        <f>(ABS(A120-AVERAGE(Tabla27[2. En los últimos seis meses, ¿cuántas veces aproximadamente ha usado aplicaciones para aprender idiomas? (valor entero, Ej: 20)])))^2</f>
        <v>2456.0091941590049</v>
      </c>
      <c r="D120">
        <f t="shared" si="1"/>
        <v>6031981.1617935644</v>
      </c>
    </row>
    <row r="121" spans="1:4" x14ac:dyDescent="0.2">
      <c r="A121" s="36">
        <v>90</v>
      </c>
      <c r="B121" s="3">
        <f>ABS(A121-$H$9)</f>
        <v>80</v>
      </c>
      <c r="C121" s="3">
        <f>(ABS(A121-AVERAGE(Tabla27[2. En los últimos seis meses, ¿cuántas veces aproximadamente ha usado aplicaciones para aprender idiomas? (valor entero, Ej: 20)])))^2</f>
        <v>2456.0091941590049</v>
      </c>
      <c r="D121">
        <f t="shared" si="1"/>
        <v>6031981.1617935644</v>
      </c>
    </row>
    <row r="122" spans="1:4" x14ac:dyDescent="0.2">
      <c r="A122" s="36">
        <v>95</v>
      </c>
      <c r="B122" s="3">
        <f>ABS(A122-$H$9)</f>
        <v>85</v>
      </c>
      <c r="C122" s="3">
        <f>(ABS(A122-AVERAGE(Tabla27[2. En los últimos seis meses, ¿cuántas veces aproximadamente ha usado aplicaciones para aprender idiomas? (valor entero, Ej: 20)])))^2</f>
        <v>2976.5905895078422</v>
      </c>
      <c r="D122">
        <f t="shared" si="1"/>
        <v>8860091.537546644</v>
      </c>
    </row>
    <row r="123" spans="1:4" x14ac:dyDescent="0.2">
      <c r="A123" s="36">
        <v>100</v>
      </c>
      <c r="B123" s="3">
        <f>ABS(A123-$H$9)</f>
        <v>90</v>
      </c>
      <c r="C123" s="3">
        <f>(ABS(A123-AVERAGE(Tabla27[2. En los últimos seis meses, ¿cuántas veces aproximadamente ha usado aplicaciones para aprender idiomas? (valor entero, Ej: 20)])))^2</f>
        <v>3547.1719848566795</v>
      </c>
      <c r="D123">
        <f t="shared" si="1"/>
        <v>12582429.090152076</v>
      </c>
    </row>
    <row r="124" spans="1:4" x14ac:dyDescent="0.2">
      <c r="A124" s="36">
        <v>156</v>
      </c>
      <c r="B124" s="3">
        <f>ABS(A124-$H$9)</f>
        <v>146</v>
      </c>
      <c r="C124" s="3">
        <f>(ABS(A124-AVERAGE(Tabla27[2. En los últimos seis meses, ¿cuántas veces aproximadamente ha usado aplicaciones para aprender idiomas? (valor entero, Ej: 20)])))^2</f>
        <v>13353.683612763656</v>
      </c>
      <c r="D124">
        <f t="shared" si="1"/>
        <v>178320866.02979261</v>
      </c>
    </row>
    <row r="125" spans="1:4" x14ac:dyDescent="0.2">
      <c r="A125" s="36">
        <v>183</v>
      </c>
      <c r="B125" s="3">
        <f>ABS(A125-$H$9)</f>
        <v>173</v>
      </c>
      <c r="C125" s="3">
        <f>(ABS(A125-AVERAGE(Tabla27[2. En los últimos seis meses, ¿cuántas veces aproximadamente ha usado aplicaciones para aprender idiomas? (valor entero, Ej: 20)])))^2</f>
        <v>20322.823147647374</v>
      </c>
      <c r="D125">
        <f t="shared" si="1"/>
        <v>413017140.69055194</v>
      </c>
    </row>
    <row r="126" spans="1:4" x14ac:dyDescent="0.2">
      <c r="A126" s="36">
        <v>254</v>
      </c>
      <c r="B126" s="3">
        <f>ABS(A126-$H$9)</f>
        <v>244</v>
      </c>
      <c r="C126" s="3">
        <f>(ABS(A126-AVERAGE(Tabla27[2. En los últimos seis meses, ¿cuántas veces aproximadamente ha usado aplicaciones para aprender idiomas? (valor entero, Ej: 20)])))^2</f>
        <v>45607.078961600862</v>
      </c>
      <c r="D126">
        <f t="shared" si="1"/>
        <v>2080005651.4096961</v>
      </c>
    </row>
    <row r="127" spans="1:4" x14ac:dyDescent="0.2">
      <c r="A127" s="36">
        <v>257</v>
      </c>
      <c r="B127" s="3">
        <f>ABS(A127-$H$9)</f>
        <v>247</v>
      </c>
      <c r="C127" s="3">
        <f>(ABS(A127-AVERAGE(Tabla27[2. En los últimos seis meses, ¿cuántas veces aproximadamente ha usado aplicaciones para aprender idiomas? (valor entero, Ej: 20)])))^2</f>
        <v>46897.42779881016</v>
      </c>
      <c r="D127">
        <f t="shared" si="1"/>
        <v>2199368734.1446118</v>
      </c>
    </row>
    <row r="128" spans="1:4" x14ac:dyDescent="0.2">
      <c r="A128" s="36">
        <v>300</v>
      </c>
      <c r="B128" s="3">
        <f>ABS(A128-$H$9)</f>
        <v>290</v>
      </c>
      <c r="C128" s="3">
        <f>(ABS(A128-AVERAGE(Tabla27[2. En los últimos seis meses, ¿cuántas veces aproximadamente ha usado aplicaciones para aprender idiomas? (valor entero, Ej: 20)])))^2</f>
        <v>67370.427798810168</v>
      </c>
      <c r="D128">
        <f t="shared" si="1"/>
        <v>4538774541.7946939</v>
      </c>
    </row>
    <row r="129" spans="1:4" x14ac:dyDescent="0.2">
      <c r="A129" s="36">
        <v>500</v>
      </c>
      <c r="B129" s="3">
        <f>ABS(A129-$H$9)</f>
        <v>490</v>
      </c>
      <c r="C129" s="3">
        <f>(ABS(A129-AVERAGE(Tabla27[2. En los últimos seis meses, ¿cuántas veces aproximadamente ha usado aplicaciones para aprender idiomas? (valor entero, Ej: 20)])))^2</f>
        <v>211193.68361276365</v>
      </c>
      <c r="D129">
        <f t="shared" si="1"/>
        <v>44602771997.928116</v>
      </c>
    </row>
    <row r="130" spans="1:4" x14ac:dyDescent="0.2">
      <c r="A130" s="38">
        <v>540</v>
      </c>
      <c r="B130" s="3">
        <f>ABS(A130-$H$9)</f>
        <v>530</v>
      </c>
      <c r="C130" s="3">
        <f>(ABS(A130-AVERAGE(Tabla27[2. En los últimos seis meses, ¿cuántas veces aproximadamente ha usado aplicaciones para aprender idiomas? (valor entero, Ej: 20)])))^2</f>
        <v>249558.33477555434</v>
      </c>
      <c r="D130">
        <f t="shared" si="1"/>
        <v>62279362455.947655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C1F7-BE2D-411E-914E-38935330C2D2}">
  <dimension ref="A1:H130"/>
  <sheetViews>
    <sheetView topLeftCell="A4" workbookViewId="0">
      <selection sqref="A1:A130"/>
    </sheetView>
  </sheetViews>
  <sheetFormatPr baseColWidth="10" defaultRowHeight="12.75" x14ac:dyDescent="0.2"/>
  <sheetData>
    <row r="1" spans="1:6" x14ac:dyDescent="0.2">
      <c r="A1" s="37" t="s">
        <v>10</v>
      </c>
    </row>
    <row r="2" spans="1:6" x14ac:dyDescent="0.2">
      <c r="A2" s="40">
        <v>2</v>
      </c>
    </row>
    <row r="3" spans="1:6" x14ac:dyDescent="0.2">
      <c r="A3" s="39">
        <v>2</v>
      </c>
    </row>
    <row r="4" spans="1:6" x14ac:dyDescent="0.2">
      <c r="A4" s="36">
        <v>2</v>
      </c>
    </row>
    <row r="5" spans="1:6" x14ac:dyDescent="0.2">
      <c r="A5" s="35">
        <v>2</v>
      </c>
    </row>
    <row r="6" spans="1:6" x14ac:dyDescent="0.2">
      <c r="A6" s="36">
        <v>2</v>
      </c>
    </row>
    <row r="7" spans="1:6" x14ac:dyDescent="0.2">
      <c r="A7" s="35">
        <v>2</v>
      </c>
    </row>
    <row r="8" spans="1:6" x14ac:dyDescent="0.2">
      <c r="A8" s="36">
        <v>2</v>
      </c>
    </row>
    <row r="9" spans="1:6" x14ac:dyDescent="0.2">
      <c r="A9" s="39">
        <v>2</v>
      </c>
      <c r="D9" t="s">
        <v>399</v>
      </c>
    </row>
    <row r="10" spans="1:6" x14ac:dyDescent="0.2">
      <c r="A10" s="40">
        <v>2</v>
      </c>
      <c r="D10" t="s">
        <v>398</v>
      </c>
    </row>
    <row r="11" spans="1:6" x14ac:dyDescent="0.2">
      <c r="A11" s="39">
        <v>3</v>
      </c>
      <c r="D11" t="s">
        <v>400</v>
      </c>
    </row>
    <row r="12" spans="1:6" x14ac:dyDescent="0.2">
      <c r="A12" s="36">
        <v>3</v>
      </c>
    </row>
    <row r="13" spans="1:6" x14ac:dyDescent="0.2">
      <c r="A13" s="35">
        <v>3</v>
      </c>
    </row>
    <row r="14" spans="1:6" x14ac:dyDescent="0.2">
      <c r="A14" s="40">
        <v>5</v>
      </c>
      <c r="D14" t="s">
        <v>401</v>
      </c>
      <c r="E14" t="s">
        <v>404</v>
      </c>
      <c r="F14" s="2">
        <f>64/129</f>
        <v>0.49612403100775193</v>
      </c>
    </row>
    <row r="15" spans="1:6" x14ac:dyDescent="0.2">
      <c r="A15" s="35">
        <v>5</v>
      </c>
      <c r="D15" t="s">
        <v>402</v>
      </c>
      <c r="E15" t="s">
        <v>404</v>
      </c>
      <c r="F15" s="2">
        <f>57/129</f>
        <v>0.44186046511627908</v>
      </c>
    </row>
    <row r="16" spans="1:6" x14ac:dyDescent="0.2">
      <c r="A16" s="40">
        <v>5</v>
      </c>
      <c r="D16" t="s">
        <v>403</v>
      </c>
      <c r="E16" t="s">
        <v>404</v>
      </c>
      <c r="F16" s="2">
        <f>8/129</f>
        <v>6.2015503875968991E-2</v>
      </c>
    </row>
    <row r="17" spans="1:8" x14ac:dyDescent="0.2">
      <c r="A17" s="35">
        <v>5</v>
      </c>
    </row>
    <row r="18" spans="1:8" x14ac:dyDescent="0.2">
      <c r="A18" s="40">
        <v>7</v>
      </c>
    </row>
    <row r="19" spans="1:8" x14ac:dyDescent="0.2">
      <c r="A19" s="39">
        <v>7</v>
      </c>
      <c r="D19" t="s">
        <v>408</v>
      </c>
    </row>
    <row r="20" spans="1:8" x14ac:dyDescent="0.2">
      <c r="A20" s="40">
        <v>7</v>
      </c>
      <c r="D20" t="s">
        <v>405</v>
      </c>
      <c r="F20" s="2">
        <f>F14+F15</f>
        <v>0.93798449612403101</v>
      </c>
      <c r="G20" s="3">
        <f>F20*100</f>
        <v>93.798449612403104</v>
      </c>
      <c r="H20" t="s">
        <v>406</v>
      </c>
    </row>
    <row r="21" spans="1:8" x14ac:dyDescent="0.2">
      <c r="A21" s="35">
        <v>8</v>
      </c>
      <c r="D21" t="s">
        <v>409</v>
      </c>
    </row>
    <row r="22" spans="1:8" x14ac:dyDescent="0.2">
      <c r="A22" s="36">
        <v>8</v>
      </c>
    </row>
    <row r="23" spans="1:8" x14ac:dyDescent="0.2">
      <c r="A23" s="35">
        <v>9</v>
      </c>
      <c r="D23" t="s">
        <v>407</v>
      </c>
    </row>
    <row r="24" spans="1:8" x14ac:dyDescent="0.2">
      <c r="A24" s="40">
        <v>10</v>
      </c>
      <c r="D24" t="s">
        <v>410</v>
      </c>
      <c r="F24" s="2">
        <f>1-F15</f>
        <v>0.55813953488372092</v>
      </c>
      <c r="G24" s="3">
        <f>F24*100</f>
        <v>55.813953488372093</v>
      </c>
      <c r="H24" t="s">
        <v>406</v>
      </c>
    </row>
    <row r="25" spans="1:8" x14ac:dyDescent="0.2">
      <c r="A25" s="35">
        <v>10</v>
      </c>
      <c r="D25" t="s">
        <v>411</v>
      </c>
    </row>
    <row r="26" spans="1:8" x14ac:dyDescent="0.2">
      <c r="A26" s="36">
        <v>10</v>
      </c>
    </row>
    <row r="27" spans="1:8" x14ac:dyDescent="0.2">
      <c r="A27" s="39">
        <v>10</v>
      </c>
    </row>
    <row r="28" spans="1:8" x14ac:dyDescent="0.2">
      <c r="A28" s="40">
        <v>10</v>
      </c>
    </row>
    <row r="29" spans="1:8" x14ac:dyDescent="0.2">
      <c r="A29" s="39">
        <v>10</v>
      </c>
    </row>
    <row r="30" spans="1:8" x14ac:dyDescent="0.2">
      <c r="A30" s="36">
        <v>10</v>
      </c>
    </row>
    <row r="31" spans="1:8" x14ac:dyDescent="0.2">
      <c r="A31" s="39">
        <v>10</v>
      </c>
    </row>
    <row r="32" spans="1:8" x14ac:dyDescent="0.2">
      <c r="A32" s="40">
        <v>10</v>
      </c>
    </row>
    <row r="33" spans="1:1" x14ac:dyDescent="0.2">
      <c r="A33" s="39">
        <v>10</v>
      </c>
    </row>
    <row r="34" spans="1:1" x14ac:dyDescent="0.2">
      <c r="A34" s="40">
        <v>10</v>
      </c>
    </row>
    <row r="35" spans="1:1" x14ac:dyDescent="0.2">
      <c r="A35" s="39">
        <v>10</v>
      </c>
    </row>
    <row r="36" spans="1:1" x14ac:dyDescent="0.2">
      <c r="A36" s="36">
        <v>10</v>
      </c>
    </row>
    <row r="37" spans="1:1" x14ac:dyDescent="0.2">
      <c r="A37" s="35">
        <v>10</v>
      </c>
    </row>
    <row r="38" spans="1:1" x14ac:dyDescent="0.2">
      <c r="A38" s="40">
        <v>10</v>
      </c>
    </row>
    <row r="39" spans="1:1" x14ac:dyDescent="0.2">
      <c r="A39" s="39">
        <v>10</v>
      </c>
    </row>
    <row r="40" spans="1:1" x14ac:dyDescent="0.2">
      <c r="A40" s="40">
        <v>10</v>
      </c>
    </row>
    <row r="41" spans="1:1" x14ac:dyDescent="0.2">
      <c r="A41" s="35">
        <v>10</v>
      </c>
    </row>
    <row r="42" spans="1:1" x14ac:dyDescent="0.2">
      <c r="A42" s="36">
        <v>10</v>
      </c>
    </row>
    <row r="43" spans="1:1" x14ac:dyDescent="0.2">
      <c r="A43" s="39">
        <v>10</v>
      </c>
    </row>
    <row r="44" spans="1:1" x14ac:dyDescent="0.2">
      <c r="A44" s="36">
        <v>10</v>
      </c>
    </row>
    <row r="45" spans="1:1" x14ac:dyDescent="0.2">
      <c r="A45" s="39">
        <v>10</v>
      </c>
    </row>
    <row r="46" spans="1:1" x14ac:dyDescent="0.2">
      <c r="A46" s="36">
        <v>10</v>
      </c>
    </row>
    <row r="47" spans="1:1" x14ac:dyDescent="0.2">
      <c r="A47" s="35">
        <v>10</v>
      </c>
    </row>
    <row r="48" spans="1:1" x14ac:dyDescent="0.2">
      <c r="A48" s="40">
        <v>12</v>
      </c>
    </row>
    <row r="49" spans="1:1" x14ac:dyDescent="0.2">
      <c r="A49" s="39">
        <v>12</v>
      </c>
    </row>
    <row r="50" spans="1:1" x14ac:dyDescent="0.2">
      <c r="A50" s="40">
        <v>12</v>
      </c>
    </row>
    <row r="51" spans="1:1" x14ac:dyDescent="0.2">
      <c r="A51" s="35">
        <v>13</v>
      </c>
    </row>
    <row r="52" spans="1:1" x14ac:dyDescent="0.2">
      <c r="A52" s="36">
        <v>14</v>
      </c>
    </row>
    <row r="53" spans="1:1" x14ac:dyDescent="0.2">
      <c r="A53" s="35">
        <v>15</v>
      </c>
    </row>
    <row r="54" spans="1:1" x14ac:dyDescent="0.2">
      <c r="A54" s="40">
        <v>15</v>
      </c>
    </row>
    <row r="55" spans="1:1" x14ac:dyDescent="0.2">
      <c r="A55" s="35">
        <v>15</v>
      </c>
    </row>
    <row r="56" spans="1:1" x14ac:dyDescent="0.2">
      <c r="A56" s="36">
        <v>15</v>
      </c>
    </row>
    <row r="57" spans="1:1" x14ac:dyDescent="0.2">
      <c r="A57" s="35">
        <v>15</v>
      </c>
    </row>
    <row r="58" spans="1:1" x14ac:dyDescent="0.2">
      <c r="A58" s="40">
        <v>15</v>
      </c>
    </row>
    <row r="59" spans="1:1" x14ac:dyDescent="0.2">
      <c r="A59" s="35">
        <v>15</v>
      </c>
    </row>
    <row r="60" spans="1:1" x14ac:dyDescent="0.2">
      <c r="A60" s="36">
        <v>16</v>
      </c>
    </row>
    <row r="61" spans="1:1" x14ac:dyDescent="0.2">
      <c r="A61" s="35">
        <v>16</v>
      </c>
    </row>
    <row r="62" spans="1:1" x14ac:dyDescent="0.2">
      <c r="A62" s="40">
        <v>17</v>
      </c>
    </row>
    <row r="63" spans="1:1" x14ac:dyDescent="0.2">
      <c r="A63" s="35">
        <v>17</v>
      </c>
    </row>
    <row r="64" spans="1:1" x14ac:dyDescent="0.2">
      <c r="A64" s="36">
        <v>17</v>
      </c>
    </row>
    <row r="65" spans="1:1" x14ac:dyDescent="0.2">
      <c r="A65" s="39">
        <v>18</v>
      </c>
    </row>
    <row r="66" spans="1:1" x14ac:dyDescent="0.2">
      <c r="A66" s="36">
        <v>20</v>
      </c>
    </row>
    <row r="67" spans="1:1" x14ac:dyDescent="0.2">
      <c r="A67" s="35">
        <v>20</v>
      </c>
    </row>
    <row r="68" spans="1:1" x14ac:dyDescent="0.2">
      <c r="A68" s="36">
        <v>20</v>
      </c>
    </row>
    <row r="69" spans="1:1" x14ac:dyDescent="0.2">
      <c r="A69" s="35">
        <v>20</v>
      </c>
    </row>
    <row r="70" spans="1:1" x14ac:dyDescent="0.2">
      <c r="A70" s="40">
        <v>20</v>
      </c>
    </row>
    <row r="71" spans="1:1" x14ac:dyDescent="0.2">
      <c r="A71" s="39">
        <v>20</v>
      </c>
    </row>
    <row r="72" spans="1:1" x14ac:dyDescent="0.2">
      <c r="A72" s="36">
        <v>20</v>
      </c>
    </row>
    <row r="73" spans="1:1" x14ac:dyDescent="0.2">
      <c r="A73" s="39">
        <v>20</v>
      </c>
    </row>
    <row r="74" spans="1:1" x14ac:dyDescent="0.2">
      <c r="A74" s="40">
        <v>20</v>
      </c>
    </row>
    <row r="75" spans="1:1" x14ac:dyDescent="0.2">
      <c r="A75" s="39">
        <v>21</v>
      </c>
    </row>
    <row r="76" spans="1:1" x14ac:dyDescent="0.2">
      <c r="A76" s="36">
        <v>25</v>
      </c>
    </row>
    <row r="77" spans="1:1" x14ac:dyDescent="0.2">
      <c r="A77" s="39">
        <v>25</v>
      </c>
    </row>
    <row r="78" spans="1:1" x14ac:dyDescent="0.2">
      <c r="A78" s="36">
        <v>25</v>
      </c>
    </row>
    <row r="79" spans="1:1" x14ac:dyDescent="0.2">
      <c r="A79" s="39">
        <v>25</v>
      </c>
    </row>
    <row r="80" spans="1:1" x14ac:dyDescent="0.2">
      <c r="A80" s="40">
        <v>25</v>
      </c>
    </row>
    <row r="81" spans="1:1" x14ac:dyDescent="0.2">
      <c r="A81" s="35">
        <v>26</v>
      </c>
    </row>
    <row r="82" spans="1:1" x14ac:dyDescent="0.2">
      <c r="A82" s="40">
        <v>28</v>
      </c>
    </row>
    <row r="83" spans="1:1" x14ac:dyDescent="0.2">
      <c r="A83" s="35">
        <v>30</v>
      </c>
    </row>
    <row r="84" spans="1:1" x14ac:dyDescent="0.2">
      <c r="A84" s="40">
        <v>30</v>
      </c>
    </row>
    <row r="85" spans="1:1" x14ac:dyDescent="0.2">
      <c r="A85" s="35">
        <v>30</v>
      </c>
    </row>
    <row r="86" spans="1:1" x14ac:dyDescent="0.2">
      <c r="A86" s="36">
        <v>30</v>
      </c>
    </row>
    <row r="87" spans="1:1" x14ac:dyDescent="0.2">
      <c r="A87" s="39">
        <v>30</v>
      </c>
    </row>
    <row r="88" spans="1:1" x14ac:dyDescent="0.2">
      <c r="A88" s="36">
        <v>30</v>
      </c>
    </row>
    <row r="89" spans="1:1" x14ac:dyDescent="0.2">
      <c r="A89" s="39">
        <v>30</v>
      </c>
    </row>
    <row r="90" spans="1:1" x14ac:dyDescent="0.2">
      <c r="A90" s="36">
        <v>30</v>
      </c>
    </row>
    <row r="91" spans="1:1" x14ac:dyDescent="0.2">
      <c r="A91" s="35">
        <v>30</v>
      </c>
    </row>
    <row r="92" spans="1:1" x14ac:dyDescent="0.2">
      <c r="A92" s="36">
        <v>30</v>
      </c>
    </row>
    <row r="93" spans="1:1" x14ac:dyDescent="0.2">
      <c r="A93" s="35">
        <v>30</v>
      </c>
    </row>
    <row r="94" spans="1:1" x14ac:dyDescent="0.2">
      <c r="A94" s="36">
        <v>30</v>
      </c>
    </row>
    <row r="95" spans="1:1" x14ac:dyDescent="0.2">
      <c r="A95" s="35">
        <v>34</v>
      </c>
    </row>
    <row r="96" spans="1:1" x14ac:dyDescent="0.2">
      <c r="A96" s="40">
        <v>35</v>
      </c>
    </row>
    <row r="97" spans="1:1" x14ac:dyDescent="0.2">
      <c r="A97" s="35">
        <v>35</v>
      </c>
    </row>
    <row r="98" spans="1:1" x14ac:dyDescent="0.2">
      <c r="A98" s="40">
        <v>35</v>
      </c>
    </row>
    <row r="99" spans="1:1" x14ac:dyDescent="0.2">
      <c r="A99" s="39">
        <v>40</v>
      </c>
    </row>
    <row r="100" spans="1:1" x14ac:dyDescent="0.2">
      <c r="A100" s="40">
        <v>40</v>
      </c>
    </row>
    <row r="101" spans="1:1" x14ac:dyDescent="0.2">
      <c r="A101" s="35">
        <v>40</v>
      </c>
    </row>
    <row r="102" spans="1:1" x14ac:dyDescent="0.2">
      <c r="A102" s="36">
        <v>40</v>
      </c>
    </row>
    <row r="103" spans="1:1" x14ac:dyDescent="0.2">
      <c r="A103" s="39">
        <v>40</v>
      </c>
    </row>
    <row r="104" spans="1:1" x14ac:dyDescent="0.2">
      <c r="A104" s="36">
        <v>42</v>
      </c>
    </row>
    <row r="105" spans="1:1" x14ac:dyDescent="0.2">
      <c r="A105" s="39">
        <v>42</v>
      </c>
    </row>
    <row r="106" spans="1:1" x14ac:dyDescent="0.2">
      <c r="A106" s="36">
        <v>45</v>
      </c>
    </row>
    <row r="107" spans="1:1" x14ac:dyDescent="0.2">
      <c r="A107" s="35">
        <v>47</v>
      </c>
    </row>
    <row r="108" spans="1:1" x14ac:dyDescent="0.2">
      <c r="A108" s="36">
        <v>49</v>
      </c>
    </row>
    <row r="109" spans="1:1" x14ac:dyDescent="0.2">
      <c r="A109" s="39">
        <v>50</v>
      </c>
    </row>
    <row r="110" spans="1:1" x14ac:dyDescent="0.2">
      <c r="A110" s="36">
        <v>50</v>
      </c>
    </row>
    <row r="111" spans="1:1" x14ac:dyDescent="0.2">
      <c r="A111" s="35">
        <v>60</v>
      </c>
    </row>
    <row r="112" spans="1:1" x14ac:dyDescent="0.2">
      <c r="A112" s="40">
        <v>60</v>
      </c>
    </row>
    <row r="113" spans="1:1" x14ac:dyDescent="0.2">
      <c r="A113" s="35">
        <v>60</v>
      </c>
    </row>
    <row r="114" spans="1:1" x14ac:dyDescent="0.2">
      <c r="A114" s="36">
        <v>60</v>
      </c>
    </row>
    <row r="115" spans="1:1" x14ac:dyDescent="0.2">
      <c r="A115" s="35">
        <v>68</v>
      </c>
    </row>
    <row r="116" spans="1:1" x14ac:dyDescent="0.2">
      <c r="A116" s="40">
        <v>78</v>
      </c>
    </row>
    <row r="117" spans="1:1" x14ac:dyDescent="0.2">
      <c r="A117" s="39">
        <v>80</v>
      </c>
    </row>
    <row r="118" spans="1:1" x14ac:dyDescent="0.2">
      <c r="A118" s="36">
        <v>90</v>
      </c>
    </row>
    <row r="119" spans="1:1" x14ac:dyDescent="0.2">
      <c r="A119" s="35">
        <v>90</v>
      </c>
    </row>
    <row r="120" spans="1:1" x14ac:dyDescent="0.2">
      <c r="A120" s="40">
        <v>90</v>
      </c>
    </row>
    <row r="121" spans="1:1" x14ac:dyDescent="0.2">
      <c r="A121" s="39">
        <v>90</v>
      </c>
    </row>
    <row r="122" spans="1:1" x14ac:dyDescent="0.2">
      <c r="A122" s="36">
        <v>95</v>
      </c>
    </row>
    <row r="123" spans="1:1" x14ac:dyDescent="0.2">
      <c r="A123" s="35">
        <v>100</v>
      </c>
    </row>
    <row r="124" spans="1:1" x14ac:dyDescent="0.2">
      <c r="A124" s="36">
        <v>156</v>
      </c>
    </row>
    <row r="125" spans="1:1" x14ac:dyDescent="0.2">
      <c r="A125" s="39">
        <v>183</v>
      </c>
    </row>
    <row r="126" spans="1:1" x14ac:dyDescent="0.2">
      <c r="A126" s="40">
        <v>254</v>
      </c>
    </row>
    <row r="127" spans="1:1" x14ac:dyDescent="0.2">
      <c r="A127" s="39">
        <v>257</v>
      </c>
    </row>
    <row r="128" spans="1:1" x14ac:dyDescent="0.2">
      <c r="A128" s="36">
        <v>300</v>
      </c>
    </row>
    <row r="129" spans="1:1" x14ac:dyDescent="0.2">
      <c r="A129" s="35">
        <v>500</v>
      </c>
    </row>
    <row r="130" spans="1:1" x14ac:dyDescent="0.2">
      <c r="A130" s="40">
        <v>540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7D94-4CEA-4786-AEE7-1FA3D477B379}">
  <dimension ref="A1:D130"/>
  <sheetViews>
    <sheetView topLeftCell="C1" workbookViewId="0">
      <selection activeCell="E36" sqref="E36"/>
    </sheetView>
  </sheetViews>
  <sheetFormatPr baseColWidth="10" defaultRowHeight="12.75" x14ac:dyDescent="0.2"/>
  <sheetData>
    <row r="1" spans="1:4" x14ac:dyDescent="0.2">
      <c r="A1" s="37" t="s">
        <v>10</v>
      </c>
    </row>
    <row r="2" spans="1:4" x14ac:dyDescent="0.2">
      <c r="A2" s="40">
        <v>2</v>
      </c>
    </row>
    <row r="3" spans="1:4" x14ac:dyDescent="0.2">
      <c r="A3" s="39">
        <v>2</v>
      </c>
    </row>
    <row r="4" spans="1:4" x14ac:dyDescent="0.2">
      <c r="A4" s="36">
        <v>2</v>
      </c>
    </row>
    <row r="5" spans="1:4" x14ac:dyDescent="0.2">
      <c r="A5" s="35">
        <v>2</v>
      </c>
    </row>
    <row r="6" spans="1:4" x14ac:dyDescent="0.2">
      <c r="A6" s="36">
        <v>2</v>
      </c>
    </row>
    <row r="7" spans="1:4" x14ac:dyDescent="0.2">
      <c r="A7" s="35">
        <v>2</v>
      </c>
    </row>
    <row r="8" spans="1:4" x14ac:dyDescent="0.2">
      <c r="A8" s="36">
        <v>2</v>
      </c>
    </row>
    <row r="9" spans="1:4" x14ac:dyDescent="0.2">
      <c r="A9" s="39">
        <v>2</v>
      </c>
    </row>
    <row r="10" spans="1:4" x14ac:dyDescent="0.2">
      <c r="A10" s="40">
        <v>2</v>
      </c>
    </row>
    <row r="11" spans="1:4" x14ac:dyDescent="0.2">
      <c r="A11" s="39">
        <v>3</v>
      </c>
      <c r="D11" t="s">
        <v>399</v>
      </c>
    </row>
    <row r="12" spans="1:4" x14ac:dyDescent="0.2">
      <c r="A12" s="36">
        <v>3</v>
      </c>
      <c r="D12" t="s">
        <v>398</v>
      </c>
    </row>
    <row r="13" spans="1:4" x14ac:dyDescent="0.2">
      <c r="A13" s="35">
        <v>3</v>
      </c>
      <c r="D13" t="s">
        <v>400</v>
      </c>
    </row>
    <row r="14" spans="1:4" x14ac:dyDescent="0.2">
      <c r="A14" s="40">
        <v>5</v>
      </c>
    </row>
    <row r="15" spans="1:4" x14ac:dyDescent="0.2">
      <c r="A15" s="35">
        <v>5</v>
      </c>
      <c r="D15" t="s">
        <v>412</v>
      </c>
    </row>
    <row r="16" spans="1:4" x14ac:dyDescent="0.2">
      <c r="A16" s="40">
        <v>5</v>
      </c>
      <c r="D16" t="s">
        <v>414</v>
      </c>
    </row>
    <row r="17" spans="1:4" x14ac:dyDescent="0.2">
      <c r="A17" s="35">
        <v>5</v>
      </c>
      <c r="D17" t="s">
        <v>413</v>
      </c>
    </row>
    <row r="18" spans="1:4" x14ac:dyDescent="0.2">
      <c r="A18" s="40">
        <v>7</v>
      </c>
      <c r="D18" t="s">
        <v>419</v>
      </c>
    </row>
    <row r="19" spans="1:4" x14ac:dyDescent="0.2">
      <c r="A19" s="39">
        <v>7</v>
      </c>
      <c r="D19" t="s">
        <v>415</v>
      </c>
    </row>
    <row r="20" spans="1:4" x14ac:dyDescent="0.2">
      <c r="A20" s="40">
        <v>7</v>
      </c>
      <c r="D20" t="s">
        <v>416</v>
      </c>
    </row>
    <row r="21" spans="1:4" x14ac:dyDescent="0.2">
      <c r="A21" s="35">
        <v>8</v>
      </c>
    </row>
    <row r="22" spans="1:4" x14ac:dyDescent="0.2">
      <c r="A22" s="36">
        <v>8</v>
      </c>
      <c r="D22" t="s">
        <v>417</v>
      </c>
    </row>
    <row r="23" spans="1:4" x14ac:dyDescent="0.2">
      <c r="A23" s="35">
        <v>9</v>
      </c>
      <c r="D23" t="s">
        <v>414</v>
      </c>
    </row>
    <row r="24" spans="1:4" x14ac:dyDescent="0.2">
      <c r="A24" s="40">
        <v>10</v>
      </c>
      <c r="D24" t="s">
        <v>418</v>
      </c>
    </row>
    <row r="25" spans="1:4" x14ac:dyDescent="0.2">
      <c r="A25" s="35">
        <v>10</v>
      </c>
      <c r="D25" t="s">
        <v>420</v>
      </c>
    </row>
    <row r="26" spans="1:4" x14ac:dyDescent="0.2">
      <c r="A26" s="36">
        <v>10</v>
      </c>
      <c r="D26" t="s">
        <v>421</v>
      </c>
    </row>
    <row r="27" spans="1:4" x14ac:dyDescent="0.2">
      <c r="A27" s="39">
        <v>10</v>
      </c>
      <c r="D27" t="s">
        <v>422</v>
      </c>
    </row>
    <row r="28" spans="1:4" x14ac:dyDescent="0.2">
      <c r="A28" s="40">
        <v>10</v>
      </c>
    </row>
    <row r="29" spans="1:4" x14ac:dyDescent="0.2">
      <c r="A29" s="39">
        <v>10</v>
      </c>
    </row>
    <row r="30" spans="1:4" x14ac:dyDescent="0.2">
      <c r="A30" s="36">
        <v>10</v>
      </c>
    </row>
    <row r="31" spans="1:4" x14ac:dyDescent="0.2">
      <c r="A31" s="39">
        <v>10</v>
      </c>
    </row>
    <row r="32" spans="1:4" x14ac:dyDescent="0.2">
      <c r="A32" s="40">
        <v>10</v>
      </c>
    </row>
    <row r="33" spans="1:1" x14ac:dyDescent="0.2">
      <c r="A33" s="39">
        <v>10</v>
      </c>
    </row>
    <row r="34" spans="1:1" x14ac:dyDescent="0.2">
      <c r="A34" s="40">
        <v>10</v>
      </c>
    </row>
    <row r="35" spans="1:1" x14ac:dyDescent="0.2">
      <c r="A35" s="39">
        <v>10</v>
      </c>
    </row>
    <row r="36" spans="1:1" x14ac:dyDescent="0.2">
      <c r="A36" s="36">
        <v>10</v>
      </c>
    </row>
    <row r="37" spans="1:1" x14ac:dyDescent="0.2">
      <c r="A37" s="35">
        <v>10</v>
      </c>
    </row>
    <row r="38" spans="1:1" x14ac:dyDescent="0.2">
      <c r="A38" s="40">
        <v>10</v>
      </c>
    </row>
    <row r="39" spans="1:1" x14ac:dyDescent="0.2">
      <c r="A39" s="39">
        <v>10</v>
      </c>
    </row>
    <row r="40" spans="1:1" x14ac:dyDescent="0.2">
      <c r="A40" s="40">
        <v>10</v>
      </c>
    </row>
    <row r="41" spans="1:1" x14ac:dyDescent="0.2">
      <c r="A41" s="35">
        <v>10</v>
      </c>
    </row>
    <row r="42" spans="1:1" x14ac:dyDescent="0.2">
      <c r="A42" s="36">
        <v>10</v>
      </c>
    </row>
    <row r="43" spans="1:1" x14ac:dyDescent="0.2">
      <c r="A43" s="39">
        <v>10</v>
      </c>
    </row>
    <row r="44" spans="1:1" x14ac:dyDescent="0.2">
      <c r="A44" s="36">
        <v>10</v>
      </c>
    </row>
    <row r="45" spans="1:1" x14ac:dyDescent="0.2">
      <c r="A45" s="39">
        <v>10</v>
      </c>
    </row>
    <row r="46" spans="1:1" x14ac:dyDescent="0.2">
      <c r="A46" s="36">
        <v>10</v>
      </c>
    </row>
    <row r="47" spans="1:1" x14ac:dyDescent="0.2">
      <c r="A47" s="35">
        <v>10</v>
      </c>
    </row>
    <row r="48" spans="1:1" x14ac:dyDescent="0.2">
      <c r="A48" s="40">
        <v>12</v>
      </c>
    </row>
    <row r="49" spans="1:1" x14ac:dyDescent="0.2">
      <c r="A49" s="39">
        <v>12</v>
      </c>
    </row>
    <row r="50" spans="1:1" x14ac:dyDescent="0.2">
      <c r="A50" s="40">
        <v>12</v>
      </c>
    </row>
    <row r="51" spans="1:1" x14ac:dyDescent="0.2">
      <c r="A51" s="35">
        <v>13</v>
      </c>
    </row>
    <row r="52" spans="1:1" x14ac:dyDescent="0.2">
      <c r="A52" s="36">
        <v>14</v>
      </c>
    </row>
    <row r="53" spans="1:1" x14ac:dyDescent="0.2">
      <c r="A53" s="35">
        <v>15</v>
      </c>
    </row>
    <row r="54" spans="1:1" x14ac:dyDescent="0.2">
      <c r="A54" s="40">
        <v>15</v>
      </c>
    </row>
    <row r="55" spans="1:1" x14ac:dyDescent="0.2">
      <c r="A55" s="35">
        <v>15</v>
      </c>
    </row>
    <row r="56" spans="1:1" x14ac:dyDescent="0.2">
      <c r="A56" s="36">
        <v>15</v>
      </c>
    </row>
    <row r="57" spans="1:1" x14ac:dyDescent="0.2">
      <c r="A57" s="35">
        <v>15</v>
      </c>
    </row>
    <row r="58" spans="1:1" x14ac:dyDescent="0.2">
      <c r="A58" s="40">
        <v>15</v>
      </c>
    </row>
    <row r="59" spans="1:1" x14ac:dyDescent="0.2">
      <c r="A59" s="35">
        <v>15</v>
      </c>
    </row>
    <row r="60" spans="1:1" x14ac:dyDescent="0.2">
      <c r="A60" s="36">
        <v>16</v>
      </c>
    </row>
    <row r="61" spans="1:1" x14ac:dyDescent="0.2">
      <c r="A61" s="35">
        <v>16</v>
      </c>
    </row>
    <row r="62" spans="1:1" x14ac:dyDescent="0.2">
      <c r="A62" s="40">
        <v>17</v>
      </c>
    </row>
    <row r="63" spans="1:1" x14ac:dyDescent="0.2">
      <c r="A63" s="35">
        <v>17</v>
      </c>
    </row>
    <row r="64" spans="1:1" x14ac:dyDescent="0.2">
      <c r="A64" s="36">
        <v>17</v>
      </c>
    </row>
    <row r="65" spans="1:1" x14ac:dyDescent="0.2">
      <c r="A65" s="39">
        <v>18</v>
      </c>
    </row>
    <row r="66" spans="1:1" x14ac:dyDescent="0.2">
      <c r="A66" s="36">
        <v>20</v>
      </c>
    </row>
    <row r="67" spans="1:1" x14ac:dyDescent="0.2">
      <c r="A67" s="35">
        <v>20</v>
      </c>
    </row>
    <row r="68" spans="1:1" x14ac:dyDescent="0.2">
      <c r="A68" s="36">
        <v>20</v>
      </c>
    </row>
    <row r="69" spans="1:1" x14ac:dyDescent="0.2">
      <c r="A69" s="35">
        <v>20</v>
      </c>
    </row>
    <row r="70" spans="1:1" x14ac:dyDescent="0.2">
      <c r="A70" s="40">
        <v>20</v>
      </c>
    </row>
    <row r="71" spans="1:1" x14ac:dyDescent="0.2">
      <c r="A71" s="39">
        <v>20</v>
      </c>
    </row>
    <row r="72" spans="1:1" x14ac:dyDescent="0.2">
      <c r="A72" s="36">
        <v>20</v>
      </c>
    </row>
    <row r="73" spans="1:1" x14ac:dyDescent="0.2">
      <c r="A73" s="39">
        <v>20</v>
      </c>
    </row>
    <row r="74" spans="1:1" x14ac:dyDescent="0.2">
      <c r="A74" s="40">
        <v>20</v>
      </c>
    </row>
    <row r="75" spans="1:1" x14ac:dyDescent="0.2">
      <c r="A75" s="39">
        <v>21</v>
      </c>
    </row>
    <row r="76" spans="1:1" x14ac:dyDescent="0.2">
      <c r="A76" s="36">
        <v>25</v>
      </c>
    </row>
    <row r="77" spans="1:1" x14ac:dyDescent="0.2">
      <c r="A77" s="39">
        <v>25</v>
      </c>
    </row>
    <row r="78" spans="1:1" x14ac:dyDescent="0.2">
      <c r="A78" s="36">
        <v>25</v>
      </c>
    </row>
    <row r="79" spans="1:1" x14ac:dyDescent="0.2">
      <c r="A79" s="39">
        <v>25</v>
      </c>
    </row>
    <row r="80" spans="1:1" x14ac:dyDescent="0.2">
      <c r="A80" s="40">
        <v>25</v>
      </c>
    </row>
    <row r="81" spans="1:1" x14ac:dyDescent="0.2">
      <c r="A81" s="35">
        <v>26</v>
      </c>
    </row>
    <row r="82" spans="1:1" x14ac:dyDescent="0.2">
      <c r="A82" s="40">
        <v>28</v>
      </c>
    </row>
    <row r="83" spans="1:1" x14ac:dyDescent="0.2">
      <c r="A83" s="35">
        <v>30</v>
      </c>
    </row>
    <row r="84" spans="1:1" x14ac:dyDescent="0.2">
      <c r="A84" s="40">
        <v>30</v>
      </c>
    </row>
    <row r="85" spans="1:1" x14ac:dyDescent="0.2">
      <c r="A85" s="35">
        <v>30</v>
      </c>
    </row>
    <row r="86" spans="1:1" x14ac:dyDescent="0.2">
      <c r="A86" s="36">
        <v>30</v>
      </c>
    </row>
    <row r="87" spans="1:1" x14ac:dyDescent="0.2">
      <c r="A87" s="39">
        <v>30</v>
      </c>
    </row>
    <row r="88" spans="1:1" x14ac:dyDescent="0.2">
      <c r="A88" s="36">
        <v>30</v>
      </c>
    </row>
    <row r="89" spans="1:1" x14ac:dyDescent="0.2">
      <c r="A89" s="39">
        <v>30</v>
      </c>
    </row>
    <row r="90" spans="1:1" x14ac:dyDescent="0.2">
      <c r="A90" s="36">
        <v>30</v>
      </c>
    </row>
    <row r="91" spans="1:1" x14ac:dyDescent="0.2">
      <c r="A91" s="35">
        <v>30</v>
      </c>
    </row>
    <row r="92" spans="1:1" x14ac:dyDescent="0.2">
      <c r="A92" s="36">
        <v>30</v>
      </c>
    </row>
    <row r="93" spans="1:1" x14ac:dyDescent="0.2">
      <c r="A93" s="35">
        <v>30</v>
      </c>
    </row>
    <row r="94" spans="1:1" x14ac:dyDescent="0.2">
      <c r="A94" s="36">
        <v>30</v>
      </c>
    </row>
    <row r="95" spans="1:1" x14ac:dyDescent="0.2">
      <c r="A95" s="35">
        <v>34</v>
      </c>
    </row>
    <row r="96" spans="1:1" x14ac:dyDescent="0.2">
      <c r="A96" s="40">
        <v>35</v>
      </c>
    </row>
    <row r="97" spans="1:1" x14ac:dyDescent="0.2">
      <c r="A97" s="35">
        <v>35</v>
      </c>
    </row>
    <row r="98" spans="1:1" x14ac:dyDescent="0.2">
      <c r="A98" s="40">
        <v>35</v>
      </c>
    </row>
    <row r="99" spans="1:1" x14ac:dyDescent="0.2">
      <c r="A99" s="39">
        <v>40</v>
      </c>
    </row>
    <row r="100" spans="1:1" x14ac:dyDescent="0.2">
      <c r="A100" s="40">
        <v>40</v>
      </c>
    </row>
    <row r="101" spans="1:1" x14ac:dyDescent="0.2">
      <c r="A101" s="35">
        <v>40</v>
      </c>
    </row>
    <row r="102" spans="1:1" x14ac:dyDescent="0.2">
      <c r="A102" s="36">
        <v>40</v>
      </c>
    </row>
    <row r="103" spans="1:1" x14ac:dyDescent="0.2">
      <c r="A103" s="39">
        <v>40</v>
      </c>
    </row>
    <row r="104" spans="1:1" x14ac:dyDescent="0.2">
      <c r="A104" s="36">
        <v>42</v>
      </c>
    </row>
    <row r="105" spans="1:1" x14ac:dyDescent="0.2">
      <c r="A105" s="39">
        <v>42</v>
      </c>
    </row>
    <row r="106" spans="1:1" x14ac:dyDescent="0.2">
      <c r="A106" s="36">
        <v>45</v>
      </c>
    </row>
    <row r="107" spans="1:1" x14ac:dyDescent="0.2">
      <c r="A107" s="35">
        <v>47</v>
      </c>
    </row>
    <row r="108" spans="1:1" x14ac:dyDescent="0.2">
      <c r="A108" s="36">
        <v>49</v>
      </c>
    </row>
    <row r="109" spans="1:1" x14ac:dyDescent="0.2">
      <c r="A109" s="39">
        <v>50</v>
      </c>
    </row>
    <row r="110" spans="1:1" x14ac:dyDescent="0.2">
      <c r="A110" s="36">
        <v>50</v>
      </c>
    </row>
    <row r="111" spans="1:1" x14ac:dyDescent="0.2">
      <c r="A111" s="35">
        <v>60</v>
      </c>
    </row>
    <row r="112" spans="1:1" x14ac:dyDescent="0.2">
      <c r="A112" s="40">
        <v>60</v>
      </c>
    </row>
    <row r="113" spans="1:1" x14ac:dyDescent="0.2">
      <c r="A113" s="35">
        <v>60</v>
      </c>
    </row>
    <row r="114" spans="1:1" x14ac:dyDescent="0.2">
      <c r="A114" s="36">
        <v>60</v>
      </c>
    </row>
    <row r="115" spans="1:1" x14ac:dyDescent="0.2">
      <c r="A115" s="35">
        <v>68</v>
      </c>
    </row>
    <row r="116" spans="1:1" x14ac:dyDescent="0.2">
      <c r="A116" s="40">
        <v>78</v>
      </c>
    </row>
    <row r="117" spans="1:1" x14ac:dyDescent="0.2">
      <c r="A117" s="39">
        <v>80</v>
      </c>
    </row>
    <row r="118" spans="1:1" x14ac:dyDescent="0.2">
      <c r="A118" s="36">
        <v>90</v>
      </c>
    </row>
    <row r="119" spans="1:1" x14ac:dyDescent="0.2">
      <c r="A119" s="35">
        <v>90</v>
      </c>
    </row>
    <row r="120" spans="1:1" x14ac:dyDescent="0.2">
      <c r="A120" s="40">
        <v>90</v>
      </c>
    </row>
    <row r="121" spans="1:1" x14ac:dyDescent="0.2">
      <c r="A121" s="39">
        <v>90</v>
      </c>
    </row>
    <row r="122" spans="1:1" x14ac:dyDescent="0.2">
      <c r="A122" s="36">
        <v>95</v>
      </c>
    </row>
    <row r="123" spans="1:1" x14ac:dyDescent="0.2">
      <c r="A123" s="35">
        <v>100</v>
      </c>
    </row>
    <row r="124" spans="1:1" x14ac:dyDescent="0.2">
      <c r="A124" s="36">
        <v>156</v>
      </c>
    </row>
    <row r="125" spans="1:1" x14ac:dyDescent="0.2">
      <c r="A125" s="39">
        <v>183</v>
      </c>
    </row>
    <row r="126" spans="1:1" x14ac:dyDescent="0.2">
      <c r="A126" s="40">
        <v>254</v>
      </c>
    </row>
    <row r="127" spans="1:1" x14ac:dyDescent="0.2">
      <c r="A127" s="39">
        <v>257</v>
      </c>
    </row>
    <row r="128" spans="1:1" x14ac:dyDescent="0.2">
      <c r="A128" s="36">
        <v>300</v>
      </c>
    </row>
    <row r="129" spans="1:1" x14ac:dyDescent="0.2">
      <c r="A129" s="35">
        <v>500</v>
      </c>
    </row>
    <row r="130" spans="1:1" x14ac:dyDescent="0.2">
      <c r="A130" s="40">
        <v>540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8B68-9BCA-41F1-8276-5B392ED2B29F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A32C-3B09-4849-AB6C-8F1053B695FB}">
  <dimension ref="A1:K17"/>
  <sheetViews>
    <sheetView workbookViewId="0">
      <selection activeCell="A12" sqref="A1:A12"/>
    </sheetView>
  </sheetViews>
  <sheetFormatPr baseColWidth="10" defaultRowHeight="12.75" x14ac:dyDescent="0.2"/>
  <cols>
    <col min="2" max="2" width="12.42578125" bestFit="1" customWidth="1"/>
  </cols>
  <sheetData>
    <row r="1" spans="1:11" x14ac:dyDescent="0.2">
      <c r="A1" t="s">
        <v>423</v>
      </c>
    </row>
    <row r="2" spans="1:11" x14ac:dyDescent="0.2">
      <c r="A2">
        <v>2</v>
      </c>
      <c r="D2" s="47">
        <v>0</v>
      </c>
    </row>
    <row r="3" spans="1:11" x14ac:dyDescent="0.2">
      <c r="A3">
        <v>5</v>
      </c>
      <c r="D3" s="47">
        <v>1</v>
      </c>
    </row>
    <row r="4" spans="1:11" x14ac:dyDescent="0.2">
      <c r="A4">
        <v>10</v>
      </c>
      <c r="D4" s="46">
        <v>2</v>
      </c>
      <c r="F4" s="6" t="s">
        <v>424</v>
      </c>
    </row>
    <row r="5" spans="1:11" x14ac:dyDescent="0.2">
      <c r="A5">
        <v>10</v>
      </c>
      <c r="D5">
        <v>3</v>
      </c>
    </row>
    <row r="6" spans="1:11" x14ac:dyDescent="0.2">
      <c r="A6">
        <v>12</v>
      </c>
      <c r="D6">
        <v>4</v>
      </c>
      <c r="F6" s="6" t="s">
        <v>425</v>
      </c>
    </row>
    <row r="7" spans="1:11" x14ac:dyDescent="0.2">
      <c r="A7">
        <v>16</v>
      </c>
      <c r="D7">
        <v>5</v>
      </c>
      <c r="F7" s="6" t="s">
        <v>426</v>
      </c>
      <c r="K7" s="46"/>
    </row>
    <row r="8" spans="1:11" x14ac:dyDescent="0.2">
      <c r="A8">
        <v>20</v>
      </c>
      <c r="D8">
        <v>6</v>
      </c>
    </row>
    <row r="9" spans="1:11" x14ac:dyDescent="0.2">
      <c r="A9">
        <v>30</v>
      </c>
      <c r="D9">
        <v>7</v>
      </c>
    </row>
    <row r="10" spans="1:11" x14ac:dyDescent="0.2">
      <c r="A10">
        <v>30</v>
      </c>
      <c r="D10">
        <v>8</v>
      </c>
    </row>
    <row r="11" spans="1:11" x14ac:dyDescent="0.2">
      <c r="A11">
        <v>40</v>
      </c>
      <c r="D11">
        <v>9</v>
      </c>
    </row>
    <row r="12" spans="1:11" x14ac:dyDescent="0.2">
      <c r="A12">
        <v>95</v>
      </c>
      <c r="D12">
        <v>10</v>
      </c>
      <c r="F12" s="6" t="s">
        <v>427</v>
      </c>
      <c r="K12" s="47"/>
    </row>
    <row r="13" spans="1:11" x14ac:dyDescent="0.2">
      <c r="D13">
        <v>11</v>
      </c>
    </row>
    <row r="17" spans="2:2" x14ac:dyDescent="0.2">
      <c r="B17">
        <f>_xlfn.BINOM.DIST(2,11,0.8,FALSE)</f>
        <v>1.8022399999999965E-5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Respuestas de formulario 1</vt:lpstr>
      <vt:lpstr>Medidas DNA</vt:lpstr>
      <vt:lpstr>Hoja16</vt:lpstr>
      <vt:lpstr>Medidas DA</vt:lpstr>
      <vt:lpstr>Otras Medidas</vt:lpstr>
      <vt:lpstr>Reglas de Adiccion</vt:lpstr>
      <vt:lpstr>Regla de Multiplicacion</vt:lpstr>
      <vt:lpstr>Bayes</vt:lpstr>
      <vt:lpstr>Distribucion Binomial</vt:lpstr>
      <vt:lpstr>Distribucion Hipergeometrica</vt:lpstr>
      <vt:lpstr>Distribucion de Poisson</vt:lpstr>
      <vt:lpstr>Distribucion Uniforme</vt:lpstr>
      <vt:lpstr>Distribucion Normal</vt:lpstr>
      <vt:lpstr>Distribucion Exponencial</vt:lpstr>
      <vt:lpstr>'Distribucion Binomial'!_Hlk199700059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ALEJANDRO MORALES MENDOZA</cp:lastModifiedBy>
  <dcterms:modified xsi:type="dcterms:W3CDTF">2025-06-02T08:43:07Z</dcterms:modified>
</cp:coreProperties>
</file>