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GabrielData\TiddlyWiki\database\_PJM\EXP-411-(ID) PT Astra CSMS EV charging\Proposal\Ref\"/>
    </mc:Choice>
  </mc:AlternateContent>
  <bookViews>
    <workbookView xWindow="0" yWindow="0" windowWidth="14400" windowHeight="15600" activeTab="1"/>
  </bookViews>
  <sheets>
    <sheet name="Price Authorisation" sheetId="2" r:id="rId1"/>
    <sheet name="Price summary" sheetId="3" r:id="rId2"/>
    <sheet name="QUOTATION" sheetId="1" r:id="rId3"/>
  </sheets>
  <externalReferences>
    <externalReference r:id="rId4"/>
  </externalReferences>
  <definedNames>
    <definedName name="_xlnm.Print_Area" localSheetId="2">QUOTATION!$B$1:$P$98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6" i="3" l="1"/>
  <c r="G55" i="3" l="1"/>
  <c r="G52" i="3" l="1"/>
  <c r="H52" i="3" s="1"/>
  <c r="J52" i="3" s="1"/>
  <c r="G54" i="3"/>
  <c r="H54" i="3" s="1"/>
  <c r="J54" i="3" s="1"/>
  <c r="H51" i="3"/>
  <c r="J51" i="3" s="1"/>
  <c r="G53" i="3"/>
  <c r="G45" i="3"/>
  <c r="H45" i="3" s="1"/>
  <c r="J45" i="3" s="1"/>
  <c r="C56" i="3"/>
  <c r="C55" i="3"/>
  <c r="E55" i="3" s="1"/>
  <c r="C53" i="3"/>
  <c r="E53" i="3" s="1"/>
  <c r="C47" i="3"/>
  <c r="E47" i="3" s="1"/>
  <c r="C46" i="3"/>
  <c r="E46" i="3" s="1"/>
  <c r="C45" i="3"/>
  <c r="E45" i="3" s="1"/>
  <c r="C44" i="3"/>
  <c r="E44" i="3" s="1"/>
  <c r="C40" i="3"/>
  <c r="C39" i="3"/>
  <c r="C38" i="3"/>
  <c r="C37" i="3"/>
  <c r="C36" i="3"/>
  <c r="C31" i="3"/>
  <c r="E31" i="3" s="1"/>
  <c r="C30" i="3"/>
  <c r="E30" i="3" s="1"/>
  <c r="C29" i="3"/>
  <c r="E29" i="3" s="1"/>
  <c r="C28" i="3"/>
  <c r="H31" i="3"/>
  <c r="J31" i="3" s="1"/>
  <c r="C27" i="3"/>
  <c r="C24" i="3"/>
  <c r="E24" i="3" s="1"/>
  <c r="C23" i="3"/>
  <c r="E23" i="3" s="1"/>
  <c r="C22" i="3"/>
  <c r="E22" i="3" s="1"/>
  <c r="C21" i="3"/>
  <c r="C20" i="3"/>
  <c r="H55" i="3"/>
  <c r="J55" i="3" s="1"/>
  <c r="H53" i="3"/>
  <c r="J53" i="3" s="1"/>
  <c r="D51" i="3"/>
  <c r="H47" i="3"/>
  <c r="J47" i="3" s="1"/>
  <c r="H46" i="3"/>
  <c r="J46" i="3" s="1"/>
  <c r="H44" i="3"/>
  <c r="J44" i="3" s="1"/>
  <c r="H30" i="3"/>
  <c r="J30" i="3" s="1"/>
  <c r="H29" i="3"/>
  <c r="J29" i="3" s="1"/>
  <c r="H36" i="3"/>
  <c r="J36" i="3" s="1"/>
  <c r="D36" i="3"/>
  <c r="I9" i="2"/>
  <c r="G13" i="2"/>
  <c r="I56" i="2" s="1"/>
  <c r="H56" i="3"/>
  <c r="D40" i="3"/>
  <c r="H40" i="3"/>
  <c r="J40" i="3" s="1"/>
  <c r="H39" i="3"/>
  <c r="J39" i="3" s="1"/>
  <c r="D39" i="3"/>
  <c r="D38" i="3"/>
  <c r="H38" i="3"/>
  <c r="J38" i="3" s="1"/>
  <c r="D37" i="3"/>
  <c r="H37" i="3"/>
  <c r="H27" i="3"/>
  <c r="J27" i="3" s="1"/>
  <c r="D27" i="3"/>
  <c r="H24" i="3"/>
  <c r="J24" i="3" s="1"/>
  <c r="H23" i="3"/>
  <c r="J23" i="3" s="1"/>
  <c r="H22" i="3"/>
  <c r="J22" i="3" s="1"/>
  <c r="D20" i="3"/>
  <c r="B15" i="3"/>
  <c r="D7" i="3"/>
  <c r="G20" i="2"/>
  <c r="J44" i="2"/>
  <c r="H44" i="2"/>
  <c r="I44" i="2" s="1"/>
  <c r="G44" i="2"/>
  <c r="F44" i="2"/>
  <c r="I43" i="2"/>
  <c r="I42" i="2"/>
  <c r="I41" i="2"/>
  <c r="I40" i="2"/>
  <c r="J38" i="2"/>
  <c r="H38" i="2"/>
  <c r="G38" i="2"/>
  <c r="F38" i="2"/>
  <c r="I37" i="2"/>
  <c r="I36" i="2"/>
  <c r="I35" i="2"/>
  <c r="I34" i="2"/>
  <c r="J32" i="2"/>
  <c r="H32" i="2"/>
  <c r="G32" i="2"/>
  <c r="F32" i="2"/>
  <c r="I31" i="2"/>
  <c r="I30" i="2"/>
  <c r="I29" i="2"/>
  <c r="I28" i="2"/>
  <c r="J26" i="2"/>
  <c r="H26" i="2"/>
  <c r="G26" i="2"/>
  <c r="F26" i="2"/>
  <c r="I25" i="2"/>
  <c r="I24" i="2"/>
  <c r="I23" i="2"/>
  <c r="I22" i="2"/>
  <c r="F20" i="2"/>
  <c r="I19" i="2"/>
  <c r="I18" i="2"/>
  <c r="I17" i="2"/>
  <c r="I16" i="2"/>
  <c r="I65" i="2"/>
  <c r="I64" i="2"/>
  <c r="I63" i="2"/>
  <c r="I62" i="2"/>
  <c r="I61" i="2"/>
  <c r="I60" i="2"/>
  <c r="I59" i="2"/>
  <c r="J20" i="2"/>
  <c r="J47" i="2" s="1"/>
  <c r="J49" i="2" s="1"/>
  <c r="H20" i="2"/>
  <c r="C54" i="3" l="1"/>
  <c r="E54" i="3" s="1"/>
  <c r="C52" i="3"/>
  <c r="E52" i="3" s="1"/>
  <c r="C51" i="3"/>
  <c r="E51" i="3" s="1"/>
  <c r="H50" i="3"/>
  <c r="H35" i="3"/>
  <c r="E38" i="3"/>
  <c r="E27" i="3"/>
  <c r="E40" i="3"/>
  <c r="E39" i="3"/>
  <c r="E37" i="3"/>
  <c r="E36" i="3"/>
  <c r="J56" i="3"/>
  <c r="J50" i="3" s="1"/>
  <c r="J37" i="3"/>
  <c r="J35" i="3" s="1"/>
  <c r="D43" i="3"/>
  <c r="I55" i="2"/>
  <c r="D56" i="3"/>
  <c r="E56" i="3" s="1"/>
  <c r="I38" i="2"/>
  <c r="G47" i="2"/>
  <c r="H47" i="2"/>
  <c r="I32" i="2"/>
  <c r="I26" i="2"/>
  <c r="I20" i="2"/>
  <c r="I50" i="3" l="1"/>
  <c r="E50" i="3"/>
  <c r="E35" i="3"/>
  <c r="H52" i="2"/>
  <c r="H49" i="2"/>
  <c r="I35" i="3" l="1"/>
  <c r="K26" i="2"/>
  <c r="K44" i="2"/>
  <c r="K32" i="2"/>
  <c r="K20" i="2"/>
  <c r="K38" i="2"/>
  <c r="J56" i="2"/>
  <c r="J54" i="2"/>
  <c r="N23" i="1" l="1"/>
  <c r="M12" i="1" l="1"/>
  <c r="J18" i="1" l="1"/>
  <c r="N18" i="1"/>
  <c r="N20" i="1"/>
  <c r="N25" i="1" l="1"/>
  <c r="E20" i="3" l="1"/>
  <c r="H20" i="3"/>
  <c r="J20" i="3" l="1"/>
  <c r="H21" i="3"/>
  <c r="H19" i="3" s="1"/>
  <c r="E21" i="3"/>
  <c r="E19" i="3" s="1"/>
  <c r="J21" i="3" l="1"/>
  <c r="J19" i="3" s="1"/>
  <c r="I19" i="3" l="1"/>
  <c r="H28" i="3"/>
  <c r="J28" i="3" s="1"/>
  <c r="J26" i="3" s="1"/>
  <c r="E28" i="3"/>
  <c r="E26" i="3" s="1"/>
  <c r="H26" i="3" l="1"/>
  <c r="I26" i="3" l="1"/>
  <c r="C43" i="3"/>
  <c r="E43" i="3" s="1"/>
  <c r="H43" i="3"/>
  <c r="H42" i="3" l="1"/>
  <c r="H71" i="3" s="1"/>
  <c r="E42" i="3"/>
  <c r="E71" i="3" s="1"/>
  <c r="E73" i="3" s="1"/>
  <c r="J43" i="3"/>
  <c r="J42" i="3" s="1"/>
  <c r="J71" i="3" l="1"/>
  <c r="K19" i="3" s="1"/>
  <c r="K42" i="3" l="1"/>
  <c r="K50" i="3"/>
  <c r="K35" i="3"/>
  <c r="K26" i="3"/>
  <c r="I71" i="3"/>
  <c r="J73" i="3" s="1"/>
  <c r="I42" i="3"/>
</calcChain>
</file>

<file path=xl/comments1.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Select Quotation type</t>
        </r>
      </text>
    </comment>
    <comment ref="B12" authorId="0" shapeId="0">
      <text>
        <r>
          <rPr>
            <b/>
            <sz val="9"/>
            <color indexed="81"/>
            <rFont val="Tahoma"/>
            <family val="2"/>
          </rPr>
          <t>Author:</t>
        </r>
        <r>
          <rPr>
            <sz val="9"/>
            <color indexed="81"/>
            <rFont val="Tahoma"/>
            <family val="2"/>
          </rPr>
          <t xml:space="preserve">
Title changes in Price Authorisation sheet. It will autofill.</t>
        </r>
      </text>
    </comment>
  </commentList>
</comments>
</file>

<file path=xl/sharedStrings.xml><?xml version="1.0" encoding="utf-8"?>
<sst xmlns="http://schemas.openxmlformats.org/spreadsheetml/2006/main" count="239" uniqueCount="195">
  <si>
    <t>Issued by:</t>
  </si>
  <si>
    <t>Payment Information:</t>
    <phoneticPr fontId="0" type="noConversion"/>
  </si>
  <si>
    <t>Repair &amp; Return</t>
    <phoneticPr fontId="0" type="noConversion"/>
  </si>
  <si>
    <t>1 Year</t>
    <phoneticPr fontId="0" type="noConversion"/>
  </si>
  <si>
    <t>FOB</t>
  </si>
  <si>
    <t>Tax &amp; Fare</t>
    <phoneticPr fontId="0" type="noConversion"/>
  </si>
  <si>
    <t>Discount</t>
    <phoneticPr fontId="0" type="noConversion"/>
  </si>
  <si>
    <t>Qty.</t>
    <phoneticPr fontId="0" type="noConversion"/>
  </si>
  <si>
    <t>NET90</t>
    <phoneticPr fontId="0" type="noConversion"/>
  </si>
  <si>
    <t>NET60</t>
    <phoneticPr fontId="0" type="noConversion"/>
  </si>
  <si>
    <t>No Warranty</t>
    <phoneticPr fontId="0" type="noConversion"/>
  </si>
  <si>
    <t>T/T in Advance</t>
    <phoneticPr fontId="0" type="noConversion"/>
  </si>
  <si>
    <t>FOB</t>
    <phoneticPr fontId="0" type="noConversion"/>
  </si>
  <si>
    <t>USD</t>
  </si>
  <si>
    <t>CITIBANK TAIWAN LIMITED</t>
  </si>
  <si>
    <t xml:space="preserve">LITE ON TECHNOLOGY CORPORATION </t>
  </si>
  <si>
    <t>CITITWTX</t>
    <phoneticPr fontId="0" type="noConversion"/>
  </si>
  <si>
    <t>5018550336 (USD Only)</t>
    <phoneticPr fontId="0" type="noConversion"/>
  </si>
  <si>
    <t>16F, NO.1,SONGZHI ROAD,TAIPEI, 11047 TAIWAN, ROC</t>
  </si>
  <si>
    <t>(886) 2-2576-6998</t>
  </si>
  <si>
    <t>*TAX EXCLUDED</t>
    <phoneticPr fontId="12" type="noConversion"/>
  </si>
  <si>
    <t>Taipei</t>
    <phoneticPr fontId="0" type="noConversion"/>
  </si>
  <si>
    <t>The software maintenance period will not be extended for free updates that provided during maintenance period.</t>
  </si>
  <si>
    <t>During the software maintenance period and within the purchase contract scope, to maintain and correct the software code defects are promised. If there is any software update, we will provide update maintenance services.</t>
  </si>
  <si>
    <t>-</t>
  </si>
  <si>
    <t xml:space="preserve">1 year maintenance service for standard software are provided. </t>
  </si>
  <si>
    <t xml:space="preserve">   - </t>
  </si>
  <si>
    <t xml:space="preserve">Warranty </t>
  </si>
  <si>
    <t>Technical services are provided during software maintenance period. Supported service via telephone and e-mail. Then service hours are Monday to Friday, from 9 am to 6 pm. (Except for national holidays)</t>
  </si>
  <si>
    <t xml:space="preserve"> If additional software profile purchased, software license and maintenance service provided for 1 year.</t>
  </si>
  <si>
    <t>After the software license expires:</t>
  </si>
  <si>
    <t>After the license expires, will charge with same rate every year to extend software license authorization and maintenance service for one year.</t>
  </si>
  <si>
    <t>After the additional software profile license expires, will charge additionally to extend software profile license authorization and maintenance service for one year.</t>
  </si>
  <si>
    <t>Customized and/or project-developed software shall be concern to the separate contract.</t>
  </si>
  <si>
    <t>Hardware failure that is determined within the first thirty (30) days from the shipment date from LITEON. LITEON will be responsible for the logistics.</t>
  </si>
  <si>
    <t>If defeat happens exceed thirty (30) days from the shipment date, customer and LITEON each party will be responsible for one way 
 logistic.</t>
  </si>
  <si>
    <t>Terms &amp; Conditions:</t>
  </si>
  <si>
    <t>Contact details:</t>
  </si>
  <si>
    <t>:</t>
  </si>
  <si>
    <t>INCORTERMS</t>
  </si>
  <si>
    <t>Bank Name</t>
  </si>
  <si>
    <t>Account Name</t>
  </si>
  <si>
    <t>SWIFT Code</t>
  </si>
  <si>
    <t>Account No.</t>
  </si>
  <si>
    <t>Bank Address</t>
  </si>
  <si>
    <t>Bank Telephone</t>
  </si>
  <si>
    <t xml:space="preserve">Payment related query </t>
  </si>
  <si>
    <t>xxx@liteon.com</t>
  </si>
  <si>
    <t xml:space="preserve">Invoice related query </t>
  </si>
  <si>
    <t>Direct Lines</t>
  </si>
  <si>
    <t>(886)-2-87982888</t>
  </si>
  <si>
    <t>Ref. No.</t>
  </si>
  <si>
    <t>Currency</t>
  </si>
  <si>
    <t>Expiry date</t>
  </si>
  <si>
    <t>Issued to</t>
  </si>
  <si>
    <t>LITEON General Terms and conditions ('Agreeement')</t>
  </si>
  <si>
    <r>
      <t xml:space="preserve">Provide on-site technical support for integration. </t>
    </r>
    <r>
      <rPr>
        <strike/>
        <sz val="8"/>
        <color rgb="FFFF0000"/>
        <rFont val="Arial"/>
        <family val="2"/>
      </rPr>
      <t>(1 time within 80 hours/Man)</t>
    </r>
  </si>
  <si>
    <r>
      <t>During the software maintenance period</t>
    </r>
    <r>
      <rPr>
        <sz val="8"/>
        <color rgb="FFFF0000"/>
        <rFont val="Arial"/>
        <family val="2"/>
      </rPr>
      <t xml:space="preserve">, </t>
    </r>
    <r>
      <rPr>
        <sz val="8"/>
        <color theme="4"/>
        <rFont val="Arial"/>
        <family val="2"/>
      </rPr>
      <t>LITEON will provide latest software update as maintenance services.</t>
    </r>
  </si>
  <si>
    <t xml:space="preserve">Interfacing services are warranted for twelve (12) months from the date of initial integration or the date of SMS warranty expires, whichever expires first.  </t>
  </si>
  <si>
    <t>T/T in advance (before shipment)</t>
  </si>
  <si>
    <r>
      <rPr>
        <sz val="8"/>
        <color theme="1"/>
        <rFont val="Arial"/>
        <family val="2"/>
      </rPr>
      <t xml:space="preserve">LITEON RU Standard Maintenance Services (SMS) </t>
    </r>
    <r>
      <rPr>
        <sz val="8"/>
        <color rgb="FF0070C0"/>
        <rFont val="Arial"/>
        <family val="2"/>
      </rPr>
      <t>are included as followings</t>
    </r>
    <r>
      <rPr>
        <sz val="8"/>
        <color rgb="FFFF0000"/>
        <rFont val="Arial"/>
        <family val="2"/>
      </rPr>
      <t>:</t>
    </r>
  </si>
  <si>
    <t>Total (USD)</t>
  </si>
  <si>
    <t>If not communicated within 7 days from receipt of this invoice (in any form) and terms and condition to shall be deemed as acceptance of the same.</t>
  </si>
  <si>
    <r>
      <t xml:space="preserve">Technical </t>
    </r>
    <r>
      <rPr>
        <strike/>
        <sz val="8"/>
        <color rgb="FFFF0000"/>
        <rFont val="Arial"/>
        <family val="2"/>
      </rPr>
      <t>services are provided during maintenance period.</t>
    </r>
    <r>
      <rPr>
        <sz val="8"/>
        <color theme="1"/>
        <rFont val="Arial"/>
        <family val="2"/>
      </rPr>
      <t xml:space="preserve"> Support service will be conducted through </t>
    </r>
    <r>
      <rPr>
        <strike/>
        <sz val="8"/>
        <color rgb="FFFF0000"/>
        <rFont val="Arial"/>
        <family val="2"/>
      </rPr>
      <t>via</t>
    </r>
    <r>
      <rPr>
        <sz val="8"/>
        <color theme="1"/>
        <rFont val="Arial"/>
        <family val="2"/>
      </rPr>
      <t xml:space="preserve"> service portal and e-mail within </t>
    </r>
    <r>
      <rPr>
        <sz val="8"/>
        <color theme="4"/>
        <rFont val="Arial"/>
        <family val="2"/>
      </rPr>
      <t>72 hours once receving inquires.</t>
    </r>
    <r>
      <rPr>
        <sz val="8"/>
        <color theme="1"/>
        <rFont val="Arial"/>
        <family val="2"/>
      </rPr>
      <t xml:space="preserve">  (Except for </t>
    </r>
    <r>
      <rPr>
        <sz val="8"/>
        <color theme="4"/>
        <rFont val="Arial"/>
        <family val="2"/>
      </rPr>
      <t>TAIWAN</t>
    </r>
    <r>
      <rPr>
        <sz val="8"/>
        <color theme="1"/>
        <rFont val="Arial"/>
        <family val="2"/>
      </rPr>
      <t xml:space="preserve"> national holidays)</t>
    </r>
  </si>
  <si>
    <t>Payment terms</t>
  </si>
  <si>
    <t xml:space="preserve">For SMS fee from 2nd year onwards, this will be invoiced annually in advance unless cancellation is received 90 days before the start of the next license year. </t>
  </si>
  <si>
    <r>
      <t>G REGIN BBU</t>
    </r>
    <r>
      <rPr>
        <sz val="8"/>
        <color theme="4"/>
        <rFont val="Arial"/>
        <family val="2"/>
      </rPr>
      <t xml:space="preserve"> Standard Maintenance Services (SMS) are included as followings:</t>
    </r>
  </si>
  <si>
    <t>Standard Maintenance Services (Standard Charge)</t>
  </si>
  <si>
    <t>1 year maintenance services (maintain/replace) service for hardware equipment are provided.</t>
  </si>
  <si>
    <t>1 year maintenance services and license authorization for standard software are provided.</t>
  </si>
  <si>
    <t xml:space="preserve">Customer Name : </t>
  </si>
  <si>
    <t xml:space="preserve">Project Name : </t>
  </si>
  <si>
    <t xml:space="preserve">End User &amp; Country : </t>
  </si>
  <si>
    <t xml:space="preserve">Vertical Industry : </t>
  </si>
  <si>
    <t xml:space="preserve">Quotation No : </t>
  </si>
  <si>
    <t xml:space="preserve">Date : </t>
  </si>
  <si>
    <t xml:space="preserve">Revision : </t>
  </si>
  <si>
    <t>PT Astra Optoparts</t>
  </si>
  <si>
    <t>CSMS open bidding</t>
  </si>
  <si>
    <t>PT Astra Optoparts, Indonesia</t>
  </si>
  <si>
    <t>Smart Grid</t>
  </si>
  <si>
    <t xml:space="preserve">Proposal Currency:  </t>
  </si>
  <si>
    <t xml:space="preserve"> (Currency other than US$ / S$, Contact Finance)</t>
  </si>
  <si>
    <t>Item</t>
  </si>
  <si>
    <t>Descriptions</t>
  </si>
  <si>
    <t>List Price (If Applicable)</t>
  </si>
  <si>
    <t>Cost</t>
  </si>
  <si>
    <t>GP %</t>
  </si>
  <si>
    <t>Proposed Selling Price</t>
  </si>
  <si>
    <t>A</t>
  </si>
  <si>
    <t>B</t>
  </si>
  <si>
    <t>C</t>
  </si>
  <si>
    <t>D</t>
  </si>
  <si>
    <t xml:space="preserve">GRAND TOTAL (Offerings + PM / PE + Buyouts + Other Services)  = </t>
  </si>
  <si>
    <t xml:space="preserve">LumpSum Discount =  </t>
  </si>
  <si>
    <t xml:space="preserve">FINAL OFFER PRICE = </t>
  </si>
  <si>
    <t>Withholding Tax</t>
  </si>
  <si>
    <t xml:space="preserve">FINAL TOTAL COST AND WHT = </t>
  </si>
  <si>
    <t>For Projects with PO value more than 100,000 S$ &amp; GP less than 5%, MD's approval is MUST.</t>
  </si>
  <si>
    <t>Refer ISO Workflow / Contract Review for Authorised Signatories based on PO Value &amp; GP.</t>
  </si>
  <si>
    <t>GP :  =&gt;&gt;</t>
  </si>
  <si>
    <t xml:space="preserve">% </t>
  </si>
  <si>
    <t>Exchange Rate used in this Proposal :  =&gt;&gt;</t>
  </si>
  <si>
    <t>Total Vendor PO denominated in Proposed Currency :  =&gt;&gt;</t>
  </si>
  <si>
    <t>(O)</t>
  </si>
  <si>
    <t xml:space="preserve"> OPTIONAL ITEMS</t>
  </si>
  <si>
    <t>Notes for Users : -</t>
  </si>
  <si>
    <t>- Cost/Sale for Items required/applicable to any proposal shall be filled in the respective columns.</t>
  </si>
  <si>
    <t>- GP is calculated automatically based on the entry in cost/sale columns.</t>
  </si>
  <si>
    <t>- Auto Filter included in column A of the PA sheet can be used to hide items which do not include cost and sale values.</t>
  </si>
  <si>
    <t>- The item numbers are updated automatically if cost or sale value is entered.</t>
  </si>
  <si>
    <t>- Cells with crossed lines are not applicable and not taken into consideration for any computation.</t>
  </si>
  <si>
    <t>weightage
%</t>
  </si>
  <si>
    <t>LITEON SINGPAORE HARDWARE</t>
  </si>
  <si>
    <t>LITEON SINGPAORE SOFTWARE</t>
  </si>
  <si>
    <t>RESALES &amp; BUYOUTS</t>
  </si>
  <si>
    <t>OTHER SERVICES</t>
  </si>
  <si>
    <r>
      <t>on items</t>
    </r>
    <r>
      <rPr>
        <b/>
        <sz val="8"/>
        <color rgb="FFFF0000"/>
        <rFont val="Calibri"/>
        <family val="2"/>
        <scheme val="minor"/>
      </rPr>
      <t xml:space="preserve"> (Specify applicable items) </t>
    </r>
  </si>
  <si>
    <t>edge gateway</t>
  </si>
  <si>
    <t>stest</t>
  </si>
  <si>
    <t>test</t>
  </si>
  <si>
    <t>- The table above includes possible items/categories required for a project.</t>
  </si>
  <si>
    <t>- List Price is not applicable to items other than standard LITEON Offerings.</t>
  </si>
  <si>
    <t>SHEET IS AUTO CALCULATED, REFER TO PA FORM TO MAKE CHANGES</t>
  </si>
  <si>
    <t>Currency select</t>
  </si>
  <si>
    <t>JUST PRINT SHEET WILL DO</t>
  </si>
  <si>
    <t>Quotation</t>
  </si>
  <si>
    <t>S/No</t>
  </si>
  <si>
    <t>Description</t>
  </si>
  <si>
    <t>Qty</t>
  </si>
  <si>
    <t>GP%</t>
  </si>
  <si>
    <t>(fill in here)</t>
  </si>
  <si>
    <t>Bill of Materials</t>
  </si>
  <si>
    <t>note:</t>
  </si>
  <si>
    <t>Notes</t>
  </si>
  <si>
    <t>a</t>
  </si>
  <si>
    <t>b</t>
  </si>
  <si>
    <t>Inland transportation "per trip" is taken as return trip to and from customer location.</t>
  </si>
  <si>
    <t>c</t>
  </si>
  <si>
    <t>Manhours quoted are for the work scopes stated. Manhours in excess shall be reimbursible for additional scopes and/or delays attributed to others..</t>
  </si>
  <si>
    <t>d</t>
  </si>
  <si>
    <t>e</t>
  </si>
  <si>
    <t>Please refer to proposal for technical qualifications and exclusions.</t>
  </si>
  <si>
    <t>f</t>
  </si>
  <si>
    <t>g</t>
  </si>
  <si>
    <t>All taxes, excises, and duties are excluded from this scope of offer.</t>
  </si>
  <si>
    <t>Total</t>
  </si>
  <si>
    <t>Discount</t>
  </si>
  <si>
    <t>GP Dollar=</t>
  </si>
  <si>
    <t>Our Offer before GST</t>
  </si>
  <si>
    <t>Selling price 
(USD)</t>
  </si>
  <si>
    <t xml:space="preserve">Unit Price
(USD) </t>
  </si>
  <si>
    <t>Unit Price After Markup (USD)</t>
  </si>
  <si>
    <t>Weight rate 
%</t>
  </si>
  <si>
    <t>CLIENT: PT Astra Optoparts</t>
  </si>
  <si>
    <t>END USER: PT Astra Optoparts</t>
  </si>
  <si>
    <t>Proposal: Open biding CSMS</t>
  </si>
  <si>
    <t>1. includes 12 months standard supprt</t>
  </si>
  <si>
    <t>xx</t>
  </si>
  <si>
    <t>Quotation is valid for 90 (NINETY) days.</t>
  </si>
  <si>
    <t>Client is to allow for 5 working days notice when LITEON staff are required at site for ad-hoc services.</t>
  </si>
  <si>
    <t>LITEON SLMS T&amp;C of sales apply.</t>
  </si>
  <si>
    <t>Total cost</t>
  </si>
  <si>
    <t>LITE-ON SINGAPORE PTE LTD</t>
  </si>
  <si>
    <t>151 Lorong Chuan #03-03 NEW TECH PARK, S (556741)</t>
  </si>
  <si>
    <t>TEL: +65 6349 0918</t>
  </si>
  <si>
    <t>XXX</t>
  </si>
  <si>
    <t>#</t>
  </si>
  <si>
    <t>Detailed items</t>
  </si>
  <si>
    <t>Network switch/Edge gateway</t>
  </si>
  <si>
    <t>Transaction fee</t>
  </si>
  <si>
    <t>SIM card (optional)</t>
  </si>
  <si>
    <t>PT xxxx</t>
  </si>
  <si>
    <t>SOFTWARE MAINTENANCE SERVICE</t>
  </si>
  <si>
    <t>Network Switch (24 Ports)</t>
  </si>
  <si>
    <t>Workstation (Siong Hin)</t>
  </si>
  <si>
    <t>Workstation (Ken)</t>
  </si>
  <si>
    <t>Network Switch (8 Ports)</t>
  </si>
  <si>
    <t>Google Map Platform</t>
  </si>
  <si>
    <t>Raspberry Pi</t>
  </si>
  <si>
    <t>LITEON SINGPORE SOFTWARE</t>
  </si>
  <si>
    <t>LITEON SINGPORE HARDWARE</t>
  </si>
  <si>
    <t>OCTT 1.6</t>
  </si>
  <si>
    <t>OCA Membership</t>
  </si>
  <si>
    <t>AWS Infrastructure (During Development)</t>
  </si>
  <si>
    <t>Workmanhour (Development)</t>
  </si>
  <si>
    <t>Senior Engineer</t>
  </si>
  <si>
    <t>Principal Engineer</t>
  </si>
  <si>
    <t>Junior Engineer</t>
  </si>
  <si>
    <t>Workmanhour (Customisation)</t>
  </si>
  <si>
    <t>Master Engineer</t>
  </si>
  <si>
    <t>Unit Cost
(SGD)</t>
  </si>
  <si>
    <t>Total Cost
(SGD)</t>
  </si>
  <si>
    <t>Project Management</t>
  </si>
  <si>
    <t>Project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</si>
</sst>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quot;$&quot;#,##0"/>
    <numFmt numFmtId="167" formatCode="[$-809]dd\ mmmm\ yyyy;@"/>
    <numFmt numFmtId="168" formatCode="_-* #,##0_-;\-* #,##0_-;_-* &quot;-&quot;??_-;_-@_-"/>
    <numFmt numFmtId="169" formatCode="0.0000"/>
    <numFmt numFmtId="170" formatCode="_(* #,##0.0000_);_(* \(#,##0.0000\);_(* &quot;-&quot;??_);_(@_)"/>
    <numFmt numFmtId="171" formatCode="0.0"/>
    <numFmt numFmtId="172" formatCode="[$-409]d\-mmm\-yy;@"/>
    <numFmt numFmtId="173" formatCode="#,##0&quot; Trip&quot;"/>
    <numFmt numFmtId="174" formatCode="[$-409]d/mmm/yy;@"/>
    <numFmt numFmtId="175" formatCode="0.000%"/>
    <numFmt numFmtId="176" formatCode="_(* #,##0_);_(* \(#,##0\);_(* &quot;-&quot;??_);_(@_)"/>
    <numFmt numFmtId="177" formatCode="_(&quot;$&quot;* #,##0_);_(&quot;$&quot;* \(#,##0\);_(&quot;$&quot;* &quot;-&quot;??_);_(@_)"/>
    <numFmt numFmtId="178" formatCode="_(* #,##0.0_);_(* \(#,##0.0\);_(* &quot;-&quot;??_);_(@_)"/>
    <numFmt numFmtId="179" formatCode="0.0%"/>
  </numFmts>
  <fonts count="70">
    <font>
      <sz val="12"/>
      <color theme="1"/>
      <name val="Calibri"/>
      <family val="2"/>
      <charset val="136"/>
      <scheme val="minor"/>
    </font>
    <font>
      <sz val="11"/>
      <color theme="1"/>
      <name val="Calibri"/>
      <family val="2"/>
      <scheme val="minor"/>
    </font>
    <font>
      <sz val="12"/>
      <color theme="1"/>
      <name val="Calibri"/>
      <family val="2"/>
      <charset val="136"/>
      <scheme val="minor"/>
    </font>
    <font>
      <sz val="12"/>
      <color theme="1"/>
      <name val="Arial"/>
      <family val="2"/>
    </font>
    <font>
      <sz val="6"/>
      <color theme="1"/>
      <name val="Arial"/>
      <family val="2"/>
    </font>
    <font>
      <sz val="8"/>
      <color theme="1"/>
      <name val="Arial"/>
      <family val="2"/>
    </font>
    <font>
      <b/>
      <sz val="8"/>
      <color theme="1"/>
      <name val="Arial"/>
      <family val="2"/>
    </font>
    <font>
      <sz val="10"/>
      <color theme="1"/>
      <name val="Arial"/>
      <family val="2"/>
    </font>
    <font>
      <b/>
      <sz val="10"/>
      <color theme="1"/>
      <name val="Arial"/>
      <family val="2"/>
    </font>
    <font>
      <sz val="10"/>
      <color theme="1"/>
      <name val="Times New Roman"/>
      <family val="1"/>
    </font>
    <font>
      <i/>
      <sz val="10"/>
      <color theme="1"/>
      <name val="Times New Roman"/>
      <family val="1"/>
    </font>
    <font>
      <sz val="8"/>
      <color theme="0"/>
      <name val="Arial"/>
      <family val="2"/>
    </font>
    <font>
      <sz val="9"/>
      <name val="Calibri"/>
      <family val="2"/>
      <charset val="136"/>
      <scheme val="minor"/>
    </font>
    <font>
      <sz val="8"/>
      <color rgb="FFFF0000"/>
      <name val="Arial"/>
      <family val="2"/>
    </font>
    <font>
      <b/>
      <sz val="8"/>
      <color rgb="FFFF0000"/>
      <name val="Arial"/>
      <family val="2"/>
    </font>
    <font>
      <i/>
      <sz val="8"/>
      <color rgb="FFFF0000"/>
      <name val="Arial"/>
      <family val="2"/>
    </font>
    <font>
      <strike/>
      <sz val="8"/>
      <color rgb="FFFF0000"/>
      <name val="Arial"/>
      <family val="2"/>
    </font>
    <font>
      <sz val="8"/>
      <color theme="4"/>
      <name val="Arial"/>
      <family val="2"/>
    </font>
    <font>
      <sz val="8"/>
      <color rgb="FF0070C0"/>
      <name val="Arial"/>
      <family val="2"/>
    </font>
    <font>
      <sz val="8"/>
      <name val="Arial"/>
      <family val="2"/>
    </font>
    <font>
      <b/>
      <sz val="8"/>
      <color theme="4"/>
      <name val="Arial"/>
      <family val="2"/>
    </font>
    <font>
      <sz val="6"/>
      <color theme="4"/>
      <name val="Arial"/>
      <family val="2"/>
    </font>
    <font>
      <sz val="10"/>
      <color theme="4"/>
      <name val="Times New Roman"/>
      <family val="1"/>
    </font>
    <font>
      <sz val="10"/>
      <name val="Arial"/>
      <family val="2"/>
    </font>
    <font>
      <b/>
      <sz val="10"/>
      <name val="Arial"/>
      <family val="2"/>
    </font>
    <font>
      <sz val="10"/>
      <color rgb="FFFF0000"/>
      <name val="Arial"/>
      <family val="2"/>
    </font>
    <font>
      <sz val="10"/>
      <name val="Arial Narrow"/>
      <family val="2"/>
    </font>
    <font>
      <b/>
      <sz val="10"/>
      <color rgb="FFFF0000"/>
      <name val="Arial"/>
      <family val="2"/>
    </font>
    <font>
      <b/>
      <sz val="11"/>
      <name val="Arial"/>
      <family val="2"/>
    </font>
    <font>
      <sz val="11"/>
      <name val="Arial"/>
      <family val="2"/>
    </font>
    <font>
      <b/>
      <i/>
      <sz val="10"/>
      <name val="Arial"/>
      <family val="2"/>
    </font>
    <font>
      <sz val="10"/>
      <color indexed="8"/>
      <name val="Arial"/>
      <family val="2"/>
    </font>
    <font>
      <b/>
      <u/>
      <sz val="10"/>
      <color indexed="8"/>
      <name val="Arial"/>
      <family val="2"/>
    </font>
    <font>
      <sz val="9"/>
      <name val="Arial"/>
      <family val="2"/>
    </font>
    <font>
      <sz val="10"/>
      <name val="MS Sans Serif"/>
      <family val="2"/>
    </font>
    <font>
      <b/>
      <sz val="10"/>
      <color theme="3"/>
      <name val="Arial"/>
      <family val="2"/>
    </font>
    <font>
      <sz val="10"/>
      <color theme="3"/>
      <name val="Arial"/>
      <family val="2"/>
    </font>
    <font>
      <sz val="9"/>
      <color indexed="81"/>
      <name val="Tahoma"/>
      <family val="2"/>
    </font>
    <font>
      <b/>
      <sz val="9"/>
      <color indexed="81"/>
      <name val="Tahoma"/>
      <family val="2"/>
    </font>
    <font>
      <sz val="10"/>
      <color rgb="FF000000"/>
      <name val="Times New Roman"/>
      <family val="1"/>
    </font>
    <font>
      <b/>
      <sz val="10"/>
      <color theme="0" tint="-0.34998626667073579"/>
      <name val="Arial"/>
      <family val="2"/>
    </font>
    <font>
      <sz val="10"/>
      <name val="Arial"/>
      <family val="2"/>
      <charset val="178"/>
    </font>
    <font>
      <sz val="11"/>
      <name val="?"/>
      <family val="3"/>
      <charset val="178"/>
    </font>
    <font>
      <sz val="11"/>
      <name val="?? ?e"/>
      <family val="3"/>
      <charset val="178"/>
    </font>
    <font>
      <sz val="11"/>
      <name val="?? ?????"/>
      <family val="3"/>
      <charset val="178"/>
    </font>
    <font>
      <sz val="10"/>
      <name val="Helv"/>
      <family val="2"/>
    </font>
    <font>
      <b/>
      <sz val="10"/>
      <name val="CG Omega"/>
      <family val="2"/>
    </font>
    <font>
      <sz val="10"/>
      <name val="Times New Roman"/>
      <family val="1"/>
    </font>
    <font>
      <sz val="10"/>
      <name val="Helv"/>
      <charset val="204"/>
    </font>
    <font>
      <sz val="14"/>
      <name val="ＭＳ 明朝"/>
      <family val="1"/>
      <charset val="128"/>
    </font>
    <font>
      <sz val="11"/>
      <name val="ＭＳ Ｐe"/>
      <family val="3"/>
      <charset val="128"/>
    </font>
    <font>
      <sz val="11"/>
      <name val="Arial"/>
      <family val="3"/>
      <charset val="128"/>
    </font>
    <font>
      <b/>
      <u/>
      <sz val="10"/>
      <name val="Arial"/>
      <family val="2"/>
    </font>
    <font>
      <sz val="8"/>
      <color theme="1"/>
      <name val="Calibri"/>
      <family val="2"/>
      <scheme val="minor"/>
    </font>
    <font>
      <b/>
      <sz val="8"/>
      <name val="Calibri"/>
      <family val="2"/>
      <scheme val="minor"/>
    </font>
    <font>
      <sz val="8"/>
      <color indexed="9"/>
      <name val="Calibri"/>
      <family val="2"/>
      <scheme val="minor"/>
    </font>
    <font>
      <b/>
      <sz val="8"/>
      <color indexed="10"/>
      <name val="Calibri"/>
      <family val="2"/>
      <scheme val="minor"/>
    </font>
    <font>
      <sz val="8"/>
      <name val="Calibri"/>
      <family val="2"/>
      <scheme val="minor"/>
    </font>
    <font>
      <sz val="10"/>
      <name val="Calibri"/>
      <family val="2"/>
      <scheme val="minor"/>
    </font>
    <font>
      <b/>
      <u/>
      <sz val="8"/>
      <name val="Calibri"/>
      <family val="2"/>
      <scheme val="minor"/>
    </font>
    <font>
      <b/>
      <sz val="8"/>
      <color rgb="FFFF0000"/>
      <name val="Calibri"/>
      <family val="2"/>
      <scheme val="minor"/>
    </font>
    <font>
      <sz val="8"/>
      <color indexed="22"/>
      <name val="Calibri"/>
      <family val="2"/>
      <scheme val="minor"/>
    </font>
    <font>
      <b/>
      <u/>
      <sz val="8"/>
      <color indexed="22"/>
      <name val="Calibri"/>
      <family val="2"/>
      <scheme val="minor"/>
    </font>
    <font>
      <u/>
      <sz val="8"/>
      <name val="Calibri"/>
      <family val="2"/>
      <scheme val="minor"/>
    </font>
    <font>
      <b/>
      <u/>
      <sz val="10"/>
      <name val="Calibri"/>
      <family val="2"/>
      <scheme val="minor"/>
    </font>
    <font>
      <b/>
      <sz val="10"/>
      <name val="Calibri"/>
      <family val="2"/>
      <scheme val="minor"/>
    </font>
    <font>
      <b/>
      <sz val="9"/>
      <name val="Calibri"/>
      <family val="2"/>
      <scheme val="minor"/>
    </font>
    <font>
      <b/>
      <sz val="10"/>
      <color theme="4" tint="-0.249977111117893"/>
      <name val="Calibri"/>
      <family val="2"/>
      <scheme val="minor"/>
    </font>
    <font>
      <b/>
      <sz val="11"/>
      <color theme="1"/>
      <name val="Arial"/>
      <family val="2"/>
    </font>
    <font>
      <b/>
      <sz val="10"/>
      <color theme="0"/>
      <name val="Arial"/>
      <family val="2"/>
    </font>
  </fonts>
  <fills count="19">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indexed="9"/>
        <bgColor indexed="64"/>
      </patternFill>
    </fill>
    <fill>
      <patternFill patternType="solid">
        <fgColor indexed="41"/>
        <bgColor indexed="64"/>
      </patternFill>
    </fill>
    <fill>
      <patternFill patternType="solid">
        <fgColor theme="9"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33CCCC"/>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0070C0"/>
        <bgColor indexed="64"/>
      </patternFill>
    </fill>
  </fills>
  <borders count="99">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indexed="64"/>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thin">
        <color indexed="64"/>
      </bottom>
      <diagonal/>
    </border>
    <border>
      <left style="thin">
        <color auto="1"/>
      </left>
      <right style="medium">
        <color indexed="64"/>
      </right>
      <top style="medium">
        <color indexed="64"/>
      </top>
      <bottom style="medium">
        <color indexed="64"/>
      </bottom>
      <diagonal/>
    </border>
    <border>
      <left style="hair">
        <color indexed="64"/>
      </left>
      <right/>
      <top style="thin">
        <color indexed="64"/>
      </top>
      <bottom style="thin">
        <color indexed="64"/>
      </bottom>
      <diagonal/>
    </border>
    <border>
      <left style="medium">
        <color indexed="64"/>
      </left>
      <right/>
      <top/>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medium">
        <color indexed="64"/>
      </right>
      <top style="medium">
        <color indexed="64"/>
      </top>
      <bottom style="medium">
        <color indexed="64"/>
      </bottom>
      <diagonal/>
    </border>
    <border>
      <left/>
      <right style="hair">
        <color indexed="64"/>
      </right>
      <top/>
      <bottom/>
      <diagonal/>
    </border>
    <border>
      <left/>
      <right style="hair">
        <color indexed="64"/>
      </right>
      <top/>
      <bottom style="medium">
        <color indexed="64"/>
      </bottom>
      <diagonal/>
    </border>
    <border>
      <left style="medium">
        <color indexed="64"/>
      </left>
      <right/>
      <top style="medium">
        <color indexed="64"/>
      </top>
      <bottom style="hair">
        <color indexed="64"/>
      </bottom>
      <diagonal/>
    </border>
    <border>
      <left/>
      <right style="thin">
        <color indexed="64"/>
      </right>
      <top style="medium">
        <color indexed="64"/>
      </top>
      <bottom style="hair">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diagonalUp="1">
      <left style="thin">
        <color indexed="64"/>
      </left>
      <right style="thin">
        <color indexed="64"/>
      </right>
      <top style="hair">
        <color indexed="64"/>
      </top>
      <bottom style="medium">
        <color indexed="64"/>
      </bottom>
      <diagonal style="hair">
        <color indexed="55"/>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diagonalUp="1">
      <left style="thin">
        <color indexed="64"/>
      </left>
      <right style="thin">
        <color indexed="64"/>
      </right>
      <top style="medium">
        <color indexed="64"/>
      </top>
      <bottom style="double">
        <color indexed="64"/>
      </bottom>
      <diagonal style="hair">
        <color indexed="55"/>
      </diagonal>
    </border>
    <border>
      <left style="thin">
        <color indexed="64"/>
      </left>
      <right style="thin">
        <color indexed="64"/>
      </right>
      <top style="medium">
        <color indexed="64"/>
      </top>
      <bottom style="double">
        <color indexed="64"/>
      </bottom>
      <diagonal/>
    </border>
    <border diagonalUp="1">
      <left style="thin">
        <color indexed="64"/>
      </left>
      <right style="thin">
        <color indexed="64"/>
      </right>
      <top style="double">
        <color indexed="64"/>
      </top>
      <bottom/>
      <diagonal style="hair">
        <color indexed="55"/>
      </diagonal>
    </border>
    <border>
      <left/>
      <right style="thin">
        <color indexed="64"/>
      </right>
      <top/>
      <bottom style="medium">
        <color indexed="64"/>
      </bottom>
      <diagonal/>
    </border>
    <border diagonalUp="1">
      <left style="thin">
        <color indexed="64"/>
      </left>
      <right style="thin">
        <color indexed="64"/>
      </right>
      <top/>
      <bottom style="medium">
        <color indexed="64"/>
      </bottom>
      <diagonal style="hair">
        <color indexed="55"/>
      </diagonal>
    </border>
    <border diagonalUp="1">
      <left style="thin">
        <color indexed="64"/>
      </left>
      <right style="medium">
        <color indexed="64"/>
      </right>
      <top/>
      <bottom style="medium">
        <color indexed="64"/>
      </bottom>
      <diagonal style="hair">
        <color indexed="55"/>
      </diagonal>
    </border>
    <border diagonalUp="1">
      <left style="thin">
        <color indexed="64"/>
      </left>
      <right style="medium">
        <color indexed="64"/>
      </right>
      <top style="medium">
        <color indexed="64"/>
      </top>
      <bottom style="double">
        <color indexed="64"/>
      </bottom>
      <diagonal style="hair">
        <color indexed="55"/>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top style="double">
        <color indexed="64"/>
      </top>
      <bottom/>
      <diagonal/>
    </border>
    <border>
      <left/>
      <right style="thin">
        <color indexed="64"/>
      </right>
      <top style="double">
        <color indexed="64"/>
      </top>
      <bottom/>
      <diagonal/>
    </border>
    <border>
      <left style="thin">
        <color indexed="64"/>
      </left>
      <right/>
      <top/>
      <bottom/>
      <diagonal/>
    </border>
    <border>
      <left style="medium">
        <color indexed="64"/>
      </left>
      <right/>
      <top style="double">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hair">
        <color indexed="64"/>
      </left>
      <right/>
      <top/>
      <bottom style="hair">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style="medium">
        <color indexed="64"/>
      </left>
      <right style="thin">
        <color theme="1"/>
      </right>
      <top/>
      <bottom/>
      <diagonal/>
    </border>
    <border>
      <left/>
      <right style="thin">
        <color theme="1"/>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medium">
        <color indexed="64"/>
      </top>
      <bottom style="double">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right style="medium">
        <color indexed="64"/>
      </right>
      <top style="medium">
        <color indexed="64"/>
      </top>
      <bottom style="hair">
        <color indexed="64"/>
      </bottom>
      <diagonal/>
    </border>
    <border>
      <left style="medium">
        <color indexed="64"/>
      </left>
      <right style="medium">
        <color indexed="64"/>
      </right>
      <top style="double">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thin">
        <color indexed="64"/>
      </left>
      <right style="thin">
        <color indexed="64"/>
      </right>
      <top style="hair">
        <color indexed="64"/>
      </top>
      <bottom style="double">
        <color indexed="64"/>
      </bottom>
      <diagonal/>
    </border>
    <border diagonalUp="1">
      <left style="thin">
        <color indexed="64"/>
      </left>
      <right/>
      <top style="medium">
        <color indexed="64"/>
      </top>
      <bottom style="hair">
        <color indexed="64"/>
      </bottom>
      <diagonal style="hair">
        <color indexed="55"/>
      </diagonal>
    </border>
    <border diagonalUp="1">
      <left style="thin">
        <color indexed="64"/>
      </left>
      <right/>
      <top style="hair">
        <color indexed="64"/>
      </top>
      <bottom style="medium">
        <color indexed="64"/>
      </bottom>
      <diagonal style="hair">
        <color indexed="55"/>
      </diagonal>
    </border>
    <border diagonalUp="1">
      <left style="thin">
        <color indexed="64"/>
      </left>
      <right/>
      <top style="medium">
        <color indexed="64"/>
      </top>
      <bottom style="double">
        <color indexed="64"/>
      </bottom>
      <diagonal style="thin">
        <color indexed="55"/>
      </diagonal>
    </border>
    <border diagonalUp="1">
      <left style="thin">
        <color indexed="64"/>
      </left>
      <right style="medium">
        <color indexed="64"/>
      </right>
      <top/>
      <bottom/>
      <diagonal style="hair">
        <color indexed="55"/>
      </diagonal>
    </border>
    <border>
      <left/>
      <right style="medium">
        <color indexed="64"/>
      </right>
      <top/>
      <bottom style="medium">
        <color indexed="64"/>
      </bottom>
      <diagonal/>
    </border>
    <border>
      <left/>
      <right style="thin">
        <color theme="1"/>
      </right>
      <top style="hair">
        <color indexed="64"/>
      </top>
      <bottom style="hair">
        <color indexed="64"/>
      </bottom>
      <diagonal/>
    </border>
    <border>
      <left style="medium">
        <color indexed="64"/>
      </left>
      <right/>
      <top style="thin">
        <color indexed="64"/>
      </top>
      <bottom style="thin">
        <color indexed="64"/>
      </bottom>
      <diagonal/>
    </border>
  </borders>
  <cellStyleXfs count="66">
    <xf numFmtId="0" fontId="0" fillId="0" borderId="0">
      <alignment vertical="center"/>
    </xf>
    <xf numFmtId="43" fontId="2" fillId="0" borderId="0" applyFont="0" applyFill="0" applyBorder="0" applyAlignment="0" applyProtection="0">
      <alignment vertical="center"/>
    </xf>
    <xf numFmtId="0" fontId="1" fillId="0" borderId="0"/>
    <xf numFmtId="44" fontId="1" fillId="0" borderId="0" applyFont="0" applyFill="0" applyBorder="0" applyAlignment="0" applyProtection="0"/>
    <xf numFmtId="0" fontId="26" fillId="0" borderId="0"/>
    <xf numFmtId="0" fontId="23" fillId="0" borderId="0"/>
    <xf numFmtId="165" fontId="26" fillId="0" borderId="0" applyFont="0" applyFill="0" applyBorder="0" applyAlignment="0" applyProtection="0"/>
    <xf numFmtId="0" fontId="23" fillId="0" borderId="0"/>
    <xf numFmtId="164" fontId="26" fillId="0" borderId="0" applyFont="0" applyFill="0" applyBorder="0" applyAlignment="0" applyProtection="0"/>
    <xf numFmtId="164" fontId="23" fillId="0" borderId="0" applyFont="0" applyFill="0" applyBorder="0" applyAlignment="0" applyProtection="0"/>
    <xf numFmtId="0" fontId="33" fillId="0" borderId="0">
      <alignment vertical="top" wrapText="1"/>
    </xf>
    <xf numFmtId="49" fontId="33" fillId="0" borderId="0">
      <alignment horizontal="center" vertical="top"/>
    </xf>
    <xf numFmtId="9" fontId="34" fillId="0" borderId="0" applyFont="0" applyFill="0" applyBorder="0" applyAlignment="0" applyProtection="0"/>
    <xf numFmtId="9" fontId="34" fillId="0" borderId="0" applyFont="0" applyFill="0" applyBorder="0" applyAlignment="0" applyProtection="0"/>
    <xf numFmtId="174" fontId="23" fillId="0" borderId="0"/>
    <xf numFmtId="174" fontId="23" fillId="0" borderId="0"/>
    <xf numFmtId="165" fontId="23" fillId="0" borderId="0" applyFont="0" applyFill="0" applyBorder="0" applyAlignment="0" applyProtection="0"/>
    <xf numFmtId="174" fontId="23" fillId="0" borderId="0"/>
    <xf numFmtId="165" fontId="23" fillId="0" borderId="0" applyFont="0" applyFill="0" applyBorder="0" applyAlignment="0" applyProtection="0"/>
    <xf numFmtId="9" fontId="26" fillId="0" borderId="0" applyFont="0" applyFill="0" applyBorder="0" applyAlignment="0" applyProtection="0"/>
    <xf numFmtId="165" fontId="23" fillId="0" borderId="0" applyFont="0" applyFill="0" applyBorder="0" applyAlignment="0" applyProtection="0"/>
    <xf numFmtId="0" fontId="23" fillId="0" borderId="0"/>
    <xf numFmtId="164" fontId="23" fillId="0" borderId="0" applyFont="0" applyFill="0" applyBorder="0" applyAlignment="0" applyProtection="0"/>
    <xf numFmtId="9" fontId="23"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39" fillId="0" borderId="0"/>
    <xf numFmtId="0" fontId="23" fillId="0" borderId="0"/>
    <xf numFmtId="0" fontId="41" fillId="0" borderId="0"/>
    <xf numFmtId="0" fontId="42" fillId="0" borderId="0" applyFont="0" applyFill="0" applyBorder="0" applyAlignment="0" applyProtection="0"/>
    <xf numFmtId="40" fontId="43" fillId="0" borderId="0" applyFont="0" applyFill="0" applyBorder="0" applyAlignment="0" applyProtection="0"/>
    <xf numFmtId="38" fontId="43" fillId="0" borderId="0" applyFont="0" applyFill="0" applyBorder="0" applyAlignment="0" applyProtection="0"/>
    <xf numFmtId="0" fontId="4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46" fillId="0" borderId="69" applyNumberFormat="0" applyFill="0" applyBorder="0" applyProtection="0">
      <alignment horizontal="left" vertical="center"/>
      <protection locked="0"/>
    </xf>
    <xf numFmtId="165" fontId="23"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43" fontId="23" fillId="0" borderId="0" applyFont="0" applyFill="0" applyBorder="0" applyAlignment="0" applyProtection="0"/>
    <xf numFmtId="0" fontId="47" fillId="0" borderId="11" applyNumberFormat="0" applyFill="0" applyBorder="0" applyAlignment="0" applyProtection="0">
      <protection locked="0"/>
    </xf>
    <xf numFmtId="0" fontId="23" fillId="0" borderId="0"/>
    <xf numFmtId="0" fontId="48" fillId="0" borderId="0"/>
    <xf numFmtId="0" fontId="49" fillId="0" borderId="0"/>
    <xf numFmtId="40" fontId="50" fillId="0" borderId="0" applyFont="0" applyFill="0" applyBorder="0" applyAlignment="0" applyProtection="0"/>
    <xf numFmtId="38" fontId="50" fillId="0" borderId="0" applyFont="0" applyFill="0" applyBorder="0" applyAlignment="0" applyProtection="0"/>
    <xf numFmtId="0" fontId="50" fillId="0" borderId="0"/>
    <xf numFmtId="0" fontId="51" fillId="0" borderId="0" applyFont="0" applyFill="0" applyBorder="0" applyAlignment="0" applyProtection="0"/>
    <xf numFmtId="0" fontId="50" fillId="0" borderId="0" applyFont="0" applyFill="0" applyBorder="0" applyAlignment="0" applyProtection="0"/>
    <xf numFmtId="43" fontId="1" fillId="0" borderId="0" applyFont="0" applyFill="0" applyBorder="0" applyAlignment="0" applyProtection="0"/>
  </cellStyleXfs>
  <cellXfs count="416">
    <xf numFmtId="0" fontId="0" fillId="0" borderId="0" xfId="0">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7" fillId="2" borderId="0" xfId="0" applyFont="1" applyFill="1">
      <alignment vertical="center"/>
    </xf>
    <xf numFmtId="0" fontId="9" fillId="0" borderId="0" xfId="0" applyFont="1">
      <alignment vertical="center"/>
    </xf>
    <xf numFmtId="0" fontId="9" fillId="0" borderId="2" xfId="0" applyFont="1" applyBorder="1">
      <alignment vertical="center"/>
    </xf>
    <xf numFmtId="43" fontId="9" fillId="0" borderId="2" xfId="1" applyFont="1" applyBorder="1" applyAlignment="1">
      <alignment horizontal="right" vertical="center"/>
    </xf>
    <xf numFmtId="0" fontId="9" fillId="0" borderId="3" xfId="0" applyFont="1" applyBorder="1">
      <alignment vertical="center"/>
    </xf>
    <xf numFmtId="43" fontId="9" fillId="0" borderId="3" xfId="1" applyFont="1" applyBorder="1" applyAlignment="1">
      <alignment horizontal="right" vertical="center"/>
    </xf>
    <xf numFmtId="0" fontId="8" fillId="2" borderId="0" xfId="0" applyFont="1" applyFill="1" applyAlignment="1">
      <alignment horizontal="center" vertical="center"/>
    </xf>
    <xf numFmtId="0" fontId="11" fillId="0" borderId="0" xfId="0" applyFont="1">
      <alignment vertical="center"/>
    </xf>
    <xf numFmtId="0" fontId="6" fillId="0" borderId="0" xfId="0" applyFont="1" applyAlignment="1">
      <alignment horizontal="left" vertical="center"/>
    </xf>
    <xf numFmtId="0" fontId="6" fillId="0" borderId="0" xfId="0" applyFont="1" applyAlignment="1">
      <alignment horizontal="right" vertical="center"/>
    </xf>
    <xf numFmtId="0" fontId="5" fillId="0" borderId="0" xfId="0" applyFont="1" applyAlignment="1">
      <alignment horizontal="left" vertical="center" wrapText="1"/>
    </xf>
    <xf numFmtId="0" fontId="5" fillId="0" borderId="0" xfId="0" applyFont="1" applyAlignment="1">
      <alignment horizontal="left" vertical="center"/>
    </xf>
    <xf numFmtId="0" fontId="9" fillId="0" borderId="3" xfId="0" applyFont="1" applyBorder="1" applyAlignment="1">
      <alignment horizontal="center" vertical="center"/>
    </xf>
    <xf numFmtId="166" fontId="7" fillId="0" borderId="0" xfId="1" applyNumberFormat="1" applyFont="1" applyBorder="1" applyAlignment="1">
      <alignment horizontal="right" vertical="center"/>
    </xf>
    <xf numFmtId="0" fontId="8" fillId="2" borderId="0" xfId="0" applyFont="1" applyFill="1" applyAlignment="1">
      <alignment horizontal="right" vertical="center"/>
    </xf>
    <xf numFmtId="0" fontId="9" fillId="0" borderId="2" xfId="0" applyFont="1" applyBorder="1" applyAlignment="1">
      <alignment horizontal="center" vertical="center"/>
    </xf>
    <xf numFmtId="0" fontId="5" fillId="0" borderId="0" xfId="0" applyFont="1" applyAlignment="1">
      <alignment horizontal="left" vertical="top"/>
    </xf>
    <xf numFmtId="0" fontId="6" fillId="0" borderId="0" xfId="0" applyFont="1" applyAlignment="1">
      <alignment horizontal="left" vertical="top"/>
    </xf>
    <xf numFmtId="0" fontId="13" fillId="0" borderId="0" xfId="0" applyFont="1" applyAlignment="1">
      <alignment horizontal="left" vertical="top"/>
    </xf>
    <xf numFmtId="0" fontId="5" fillId="0" borderId="0" xfId="0" applyFont="1" applyAlignment="1">
      <alignment horizontal="center" vertical="top"/>
    </xf>
    <xf numFmtId="0" fontId="6"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left" vertical="top" wrapText="1"/>
    </xf>
    <xf numFmtId="0" fontId="14" fillId="3" borderId="0" xfId="0" applyFont="1" applyFill="1" applyAlignment="1">
      <alignment horizontal="right" vertical="center"/>
    </xf>
    <xf numFmtId="0" fontId="13" fillId="3" borderId="4" xfId="0" applyFont="1" applyFill="1" applyBorder="1">
      <alignment vertical="center"/>
    </xf>
    <xf numFmtId="0" fontId="5" fillId="3" borderId="0" xfId="0" applyFont="1" applyFill="1">
      <alignment vertical="center"/>
    </xf>
    <xf numFmtId="0" fontId="13" fillId="0" borderId="0" xfId="0" applyFont="1" applyAlignment="1">
      <alignment vertical="center" wrapText="1"/>
    </xf>
    <xf numFmtId="0" fontId="10" fillId="0" borderId="3" xfId="0" applyFont="1" applyBorder="1">
      <alignment vertical="center"/>
    </xf>
    <xf numFmtId="167" fontId="5" fillId="0" borderId="0" xfId="0" applyNumberFormat="1" applyFont="1">
      <alignment vertical="center"/>
    </xf>
    <xf numFmtId="168" fontId="7" fillId="0" borderId="0" xfId="1" applyNumberFormat="1" applyFont="1" applyBorder="1" applyAlignment="1">
      <alignment horizontal="right" vertical="center"/>
    </xf>
    <xf numFmtId="0" fontId="19" fillId="0" borderId="0" xfId="0" applyFont="1" applyAlignment="1">
      <alignment horizontal="left" vertical="top"/>
    </xf>
    <xf numFmtId="0" fontId="20" fillId="0" borderId="0" xfId="0" applyFont="1">
      <alignment vertical="center"/>
    </xf>
    <xf numFmtId="0" fontId="21" fillId="0" borderId="0" xfId="0" applyFont="1">
      <alignment vertical="center"/>
    </xf>
    <xf numFmtId="0" fontId="17" fillId="0" borderId="0" xfId="0" applyFont="1">
      <alignment vertical="center"/>
    </xf>
    <xf numFmtId="0" fontId="22" fillId="0" borderId="0" xfId="0" applyFont="1" applyAlignment="1">
      <alignment horizontal="center" vertical="center"/>
    </xf>
    <xf numFmtId="0" fontId="24" fillId="0" borderId="5" xfId="5" applyFont="1" applyBorder="1" applyAlignment="1">
      <alignment horizontal="center" vertical="center" wrapText="1"/>
    </xf>
    <xf numFmtId="0" fontId="23" fillId="0" borderId="0" xfId="5" applyAlignment="1">
      <alignment horizontal="right" wrapText="1"/>
    </xf>
    <xf numFmtId="169" fontId="23" fillId="0" borderId="0" xfId="5" applyNumberFormat="1" applyAlignment="1">
      <alignment horizontal="center" wrapText="1"/>
    </xf>
    <xf numFmtId="17" fontId="23" fillId="0" borderId="0" xfId="5" applyNumberFormat="1" applyAlignment="1">
      <alignment horizontal="left" wrapText="1"/>
    </xf>
    <xf numFmtId="0" fontId="27" fillId="0" borderId="0" xfId="4" applyFont="1" applyAlignment="1">
      <alignment horizontal="left" wrapText="1"/>
    </xf>
    <xf numFmtId="2" fontId="23" fillId="0" borderId="0" xfId="5" applyNumberFormat="1" applyAlignment="1">
      <alignment horizontal="left" wrapText="1"/>
    </xf>
    <xf numFmtId="2" fontId="23" fillId="0" borderId="0" xfId="5" applyNumberFormat="1" applyAlignment="1">
      <alignment wrapText="1"/>
    </xf>
    <xf numFmtId="17" fontId="23" fillId="0" borderId="0" xfId="5" applyNumberFormat="1" applyAlignment="1">
      <alignment horizontal="right" wrapText="1"/>
    </xf>
    <xf numFmtId="0" fontId="23" fillId="0" borderId="0" xfId="5" applyAlignment="1">
      <alignment horizontal="center" wrapText="1"/>
    </xf>
    <xf numFmtId="176" fontId="24" fillId="0" borderId="0" xfId="24" applyNumberFormat="1" applyFont="1" applyBorder="1" applyAlignment="1">
      <alignment wrapText="1"/>
    </xf>
    <xf numFmtId="2" fontId="24" fillId="0" borderId="0" xfId="5" applyNumberFormat="1" applyFont="1" applyAlignment="1">
      <alignment horizontal="center" wrapText="1"/>
    </xf>
    <xf numFmtId="0" fontId="23" fillId="0" borderId="0" xfId="5" applyAlignment="1">
      <alignment wrapText="1"/>
    </xf>
    <xf numFmtId="0" fontId="24" fillId="0" borderId="0" xfId="5" applyFont="1" applyAlignment="1">
      <alignment horizontal="right" wrapText="1"/>
    </xf>
    <xf numFmtId="2" fontId="23" fillId="0" borderId="0" xfId="5" applyNumberFormat="1" applyAlignment="1">
      <alignment horizontal="center" wrapText="1"/>
    </xf>
    <xf numFmtId="0" fontId="23" fillId="0" borderId="17" xfId="5" applyBorder="1" applyAlignment="1">
      <alignment horizontal="right" wrapText="1"/>
    </xf>
    <xf numFmtId="0" fontId="24" fillId="0" borderId="1" xfId="5" applyFont="1" applyBorder="1" applyAlignment="1">
      <alignment horizontal="right" wrapText="1"/>
    </xf>
    <xf numFmtId="0" fontId="23" fillId="0" borderId="31" xfId="5" applyBorder="1" applyAlignment="1">
      <alignment horizontal="right" wrapText="1"/>
    </xf>
    <xf numFmtId="0" fontId="24" fillId="0" borderId="0" xfId="5" applyFont="1" applyAlignment="1">
      <alignment horizontal="left" wrapText="1"/>
    </xf>
    <xf numFmtId="0" fontId="24" fillId="0" borderId="16" xfId="5" applyFont="1" applyBorder="1" applyAlignment="1">
      <alignment horizontal="right" vertical="center" wrapText="1"/>
    </xf>
    <xf numFmtId="0" fontId="24" fillId="0" borderId="34" xfId="7" applyFont="1" applyBorder="1" applyAlignment="1">
      <alignment horizontal="center" wrapText="1"/>
    </xf>
    <xf numFmtId="0" fontId="23" fillId="0" borderId="22" xfId="7" applyBorder="1" applyAlignment="1">
      <alignment horizontal="center" wrapText="1"/>
    </xf>
    <xf numFmtId="0" fontId="24" fillId="0" borderId="12" xfId="4" applyFont="1" applyBorder="1" applyAlignment="1">
      <alignment horizontal="center" wrapText="1"/>
    </xf>
    <xf numFmtId="0" fontId="24" fillId="0" borderId="19" xfId="4" applyFont="1" applyBorder="1" applyAlignment="1">
      <alignment horizontal="center" wrapText="1"/>
    </xf>
    <xf numFmtId="0" fontId="23" fillId="0" borderId="22" xfId="4" applyFont="1" applyBorder="1" applyAlignment="1">
      <alignment horizontal="center" wrapText="1"/>
    </xf>
    <xf numFmtId="0" fontId="24" fillId="0" borderId="12" xfId="7" applyFont="1" applyBorder="1" applyAlignment="1">
      <alignment horizontal="center" wrapText="1"/>
    </xf>
    <xf numFmtId="0" fontId="24" fillId="0" borderId="19" xfId="7" applyFont="1" applyBorder="1" applyAlignment="1">
      <alignment horizontal="center" wrapText="1"/>
    </xf>
    <xf numFmtId="0" fontId="23" fillId="0" borderId="66" xfId="4" applyFont="1" applyBorder="1" applyAlignment="1">
      <alignment wrapText="1"/>
    </xf>
    <xf numFmtId="2" fontId="23" fillId="0" borderId="12" xfId="4" applyNumberFormat="1" applyFont="1" applyBorder="1" applyAlignment="1">
      <alignment horizontal="center" vertical="center" wrapText="1"/>
    </xf>
    <xf numFmtId="176" fontId="23" fillId="0" borderId="0" xfId="24" applyNumberFormat="1" applyFont="1" applyBorder="1" applyAlignment="1">
      <alignment vertical="center" wrapText="1"/>
    </xf>
    <xf numFmtId="176" fontId="23" fillId="0" borderId="19" xfId="24" applyNumberFormat="1" applyFont="1" applyBorder="1" applyAlignment="1">
      <alignment vertical="center" wrapText="1"/>
    </xf>
    <xf numFmtId="2" fontId="7" fillId="0" borderId="70" xfId="24" applyNumberFormat="1" applyFont="1" applyFill="1" applyBorder="1" applyAlignment="1">
      <alignment horizontal="center" wrapText="1"/>
    </xf>
    <xf numFmtId="176" fontId="23" fillId="0" borderId="22" xfId="24" applyNumberFormat="1" applyFont="1" applyFill="1" applyBorder="1" applyAlignment="1">
      <alignment wrapText="1"/>
    </xf>
    <xf numFmtId="2" fontId="23" fillId="0" borderId="22" xfId="24" applyNumberFormat="1" applyFont="1" applyFill="1" applyBorder="1" applyAlignment="1">
      <alignment horizontal="center" wrapText="1"/>
    </xf>
    <xf numFmtId="0" fontId="23" fillId="0" borderId="27" xfId="4" applyFont="1" applyBorder="1" applyAlignment="1">
      <alignment wrapText="1"/>
    </xf>
    <xf numFmtId="176" fontId="23" fillId="0" borderId="22" xfId="24" applyNumberFormat="1" applyFont="1" applyBorder="1" applyAlignment="1">
      <alignment wrapText="1"/>
    </xf>
    <xf numFmtId="2" fontId="23" fillId="8" borderId="12" xfId="24" applyNumberFormat="1" applyFont="1" applyFill="1" applyBorder="1" applyAlignment="1">
      <alignment horizontal="center" vertical="center" wrapText="1"/>
    </xf>
    <xf numFmtId="176" fontId="23" fillId="8" borderId="23" xfId="24" applyNumberFormat="1" applyFont="1" applyFill="1" applyBorder="1" applyAlignment="1">
      <alignment horizontal="center" vertical="center" wrapText="1"/>
    </xf>
    <xf numFmtId="176" fontId="24" fillId="8" borderId="11" xfId="24" applyNumberFormat="1" applyFont="1" applyFill="1" applyBorder="1" applyAlignment="1">
      <alignment horizontal="right" vertical="center" wrapText="1"/>
    </xf>
    <xf numFmtId="2" fontId="8" fillId="8" borderId="70" xfId="24" applyNumberFormat="1" applyFont="1" applyFill="1" applyBorder="1" applyAlignment="1">
      <alignment horizontal="center" vertical="center" wrapText="1"/>
    </xf>
    <xf numFmtId="176" fontId="24" fillId="8" borderId="22" xfId="24" applyNumberFormat="1" applyFont="1" applyFill="1" applyBorder="1" applyAlignment="1">
      <alignment horizontal="center" vertical="center" wrapText="1"/>
    </xf>
    <xf numFmtId="9" fontId="24" fillId="8" borderId="22" xfId="25" applyFont="1" applyFill="1" applyBorder="1" applyAlignment="1">
      <alignment horizontal="center" vertical="center" wrapText="1"/>
    </xf>
    <xf numFmtId="176" fontId="23" fillId="0" borderId="0" xfId="24" applyNumberFormat="1" applyFont="1" applyBorder="1" applyAlignment="1">
      <alignment horizontal="center" vertical="center" wrapText="1"/>
    </xf>
    <xf numFmtId="176" fontId="23" fillId="0" borderId="19" xfId="24" applyNumberFormat="1" applyFont="1" applyBorder="1" applyAlignment="1">
      <alignment horizontal="center" vertical="center" wrapText="1"/>
    </xf>
    <xf numFmtId="176" fontId="23" fillId="0" borderId="22" xfId="24" applyNumberFormat="1" applyFont="1" applyBorder="1" applyAlignment="1">
      <alignment horizontal="center" vertical="center" wrapText="1"/>
    </xf>
    <xf numFmtId="2" fontId="23" fillId="0" borderId="22" xfId="24" applyNumberFormat="1" applyFont="1" applyFill="1" applyBorder="1" applyAlignment="1">
      <alignment horizontal="center" vertical="top" wrapText="1"/>
    </xf>
    <xf numFmtId="9" fontId="23" fillId="0" borderId="22" xfId="25" applyFont="1" applyFill="1" applyBorder="1" applyAlignment="1">
      <alignment horizontal="center" vertical="top" wrapText="1"/>
    </xf>
    <xf numFmtId="176" fontId="7" fillId="0" borderId="27" xfId="24" applyNumberFormat="1" applyFont="1" applyBorder="1" applyAlignment="1">
      <alignment wrapText="1"/>
    </xf>
    <xf numFmtId="2" fontId="7" fillId="0" borderId="70" xfId="4" applyNumberFormat="1" applyFont="1" applyBorder="1" applyAlignment="1">
      <alignment horizontal="center" wrapText="1"/>
    </xf>
    <xf numFmtId="2" fontId="23" fillId="0" borderId="22" xfId="4" applyNumberFormat="1" applyFont="1" applyBorder="1" applyAlignment="1">
      <alignment wrapText="1"/>
    </xf>
    <xf numFmtId="2" fontId="23" fillId="0" borderId="22" xfId="4" applyNumberFormat="1" applyFont="1" applyBorder="1" applyAlignment="1">
      <alignment horizontal="center" wrapText="1"/>
    </xf>
    <xf numFmtId="176" fontId="23" fillId="0" borderId="27" xfId="24" applyNumberFormat="1" applyFont="1" applyFill="1" applyBorder="1" applyAlignment="1">
      <alignment wrapText="1"/>
    </xf>
    <xf numFmtId="176" fontId="23" fillId="0" borderId="66" xfId="24" applyNumberFormat="1" applyFont="1" applyBorder="1" applyAlignment="1">
      <alignment vertical="center" wrapText="1"/>
    </xf>
    <xf numFmtId="176" fontId="23" fillId="0" borderId="19" xfId="24" applyNumberFormat="1" applyFont="1" applyBorder="1" applyAlignment="1">
      <alignment wrapText="1"/>
    </xf>
    <xf numFmtId="176" fontId="23" fillId="0" borderId="72" xfId="24" applyNumberFormat="1" applyFont="1" applyBorder="1" applyAlignment="1">
      <alignment wrapText="1"/>
    </xf>
    <xf numFmtId="0" fontId="23" fillId="8" borderId="0" xfId="4" applyFont="1" applyFill="1" applyAlignment="1">
      <alignment wrapText="1"/>
    </xf>
    <xf numFmtId="0" fontId="23" fillId="8" borderId="66" xfId="4" applyFont="1" applyFill="1" applyBorder="1" applyAlignment="1">
      <alignment wrapText="1"/>
    </xf>
    <xf numFmtId="2" fontId="7" fillId="8" borderId="70" xfId="24" applyNumberFormat="1" applyFont="1" applyFill="1" applyBorder="1" applyAlignment="1">
      <alignment horizontal="center" vertical="center" wrapText="1"/>
    </xf>
    <xf numFmtId="2" fontId="23" fillId="0" borderId="0" xfId="24" applyNumberFormat="1" applyFont="1" applyBorder="1" applyAlignment="1">
      <alignment horizontal="center" vertical="center" wrapText="1"/>
    </xf>
    <xf numFmtId="176" fontId="23" fillId="0" borderId="66" xfId="24" applyNumberFormat="1" applyFont="1" applyBorder="1" applyAlignment="1">
      <alignment wrapText="1"/>
    </xf>
    <xf numFmtId="0" fontId="23" fillId="0" borderId="0" xfId="4" applyFont="1" applyAlignment="1">
      <alignment wrapText="1"/>
    </xf>
    <xf numFmtId="0" fontId="23" fillId="0" borderId="19" xfId="4" applyFont="1" applyBorder="1" applyAlignment="1">
      <alignment wrapText="1"/>
    </xf>
    <xf numFmtId="2" fontId="23" fillId="0" borderId="74" xfId="4" applyNumberFormat="1" applyFont="1" applyBorder="1" applyAlignment="1">
      <alignment horizontal="center" vertical="center" wrapText="1"/>
    </xf>
    <xf numFmtId="173" fontId="23" fillId="0" borderId="12" xfId="4" applyNumberFormat="1" applyFont="1" applyBorder="1" applyAlignment="1">
      <alignment horizontal="center" wrapText="1"/>
    </xf>
    <xf numFmtId="4" fontId="23" fillId="0" borderId="12" xfId="4" applyNumberFormat="1" applyFont="1" applyBorder="1" applyAlignment="1">
      <alignment horizontal="center" wrapText="1"/>
    </xf>
    <xf numFmtId="2" fontId="36" fillId="0" borderId="70" xfId="4" applyNumberFormat="1" applyFont="1" applyBorder="1" applyAlignment="1">
      <alignment horizontal="center" wrapText="1"/>
    </xf>
    <xf numFmtId="165" fontId="23" fillId="0" borderId="19" xfId="7" applyNumberFormat="1" applyBorder="1" applyAlignment="1">
      <alignment horizontal="center" wrapText="1"/>
    </xf>
    <xf numFmtId="2" fontId="36" fillId="0" borderId="26" xfId="4" applyNumberFormat="1" applyFont="1" applyBorder="1" applyAlignment="1">
      <alignment horizontal="center" wrapText="1"/>
    </xf>
    <xf numFmtId="171" fontId="23" fillId="0" borderId="31" xfId="7" applyNumberFormat="1" applyBorder="1" applyAlignment="1">
      <alignment horizontal="right" vertical="top" wrapText="1"/>
    </xf>
    <xf numFmtId="173" fontId="23" fillId="0" borderId="14" xfId="4" applyNumberFormat="1" applyFont="1" applyBorder="1" applyAlignment="1">
      <alignment horizontal="center" wrapText="1"/>
    </xf>
    <xf numFmtId="4" fontId="23" fillId="0" borderId="14" xfId="4" applyNumberFormat="1" applyFont="1" applyBorder="1" applyAlignment="1">
      <alignment horizontal="center" wrapText="1"/>
    </xf>
    <xf numFmtId="165" fontId="23" fillId="0" borderId="28" xfId="7" applyNumberFormat="1" applyBorder="1" applyAlignment="1">
      <alignment horizontal="center" wrapText="1"/>
    </xf>
    <xf numFmtId="0" fontId="23" fillId="0" borderId="0" xfId="4" applyFont="1" applyAlignment="1">
      <alignment horizontal="right" wrapText="1"/>
    </xf>
    <xf numFmtId="0" fontId="23" fillId="0" borderId="9" xfId="7" applyBorder="1" applyAlignment="1">
      <alignment horizontal="right" vertical="center" wrapText="1"/>
    </xf>
    <xf numFmtId="173" fontId="23" fillId="0" borderId="10" xfId="4" applyNumberFormat="1" applyFont="1" applyBorder="1" applyAlignment="1">
      <alignment horizontal="center" wrapText="1"/>
    </xf>
    <xf numFmtId="0" fontId="31" fillId="0" borderId="0" xfId="4" applyFont="1" applyAlignment="1">
      <alignment wrapText="1"/>
    </xf>
    <xf numFmtId="0" fontId="32" fillId="0" borderId="0" xfId="4" applyFont="1" applyAlignment="1">
      <alignment wrapText="1"/>
    </xf>
    <xf numFmtId="176" fontId="7" fillId="0" borderId="27" xfId="24" applyNumberFormat="1" applyFont="1" applyBorder="1" applyAlignment="1">
      <alignment vertical="center" wrapText="1"/>
    </xf>
    <xf numFmtId="176" fontId="24" fillId="0" borderId="0" xfId="24" applyNumberFormat="1" applyFont="1" applyAlignment="1">
      <alignment wrapText="1"/>
    </xf>
    <xf numFmtId="0" fontId="23" fillId="0" borderId="1" xfId="4" applyFont="1" applyBorder="1" applyAlignment="1">
      <alignment wrapText="1"/>
    </xf>
    <xf numFmtId="176" fontId="24" fillId="0" borderId="0" xfId="24" applyNumberFormat="1" applyFont="1" applyFill="1" applyAlignment="1">
      <alignment wrapText="1"/>
    </xf>
    <xf numFmtId="0" fontId="23" fillId="0" borderId="31" xfId="4" applyFont="1" applyBorder="1" applyAlignment="1">
      <alignment horizontal="right" wrapText="1"/>
    </xf>
    <xf numFmtId="176" fontId="23" fillId="8" borderId="66" xfId="24" applyNumberFormat="1" applyFont="1" applyFill="1" applyBorder="1" applyAlignment="1">
      <alignment vertical="center" wrapText="1"/>
    </xf>
    <xf numFmtId="176" fontId="24" fillId="8" borderId="19" xfId="24" applyNumberFormat="1" applyFont="1" applyFill="1" applyBorder="1" applyAlignment="1">
      <alignment vertical="center" wrapText="1"/>
    </xf>
    <xf numFmtId="0" fontId="23" fillId="0" borderId="0" xfId="4" applyFont="1" applyAlignment="1">
      <alignment horizontal="center" wrapText="1"/>
    </xf>
    <xf numFmtId="0" fontId="24" fillId="0" borderId="0" xfId="4" applyFont="1" applyAlignment="1">
      <alignment horizontal="center" wrapText="1"/>
    </xf>
    <xf numFmtId="43" fontId="23" fillId="0" borderId="0" xfId="4" applyNumberFormat="1" applyFont="1" applyAlignment="1">
      <alignment wrapText="1"/>
    </xf>
    <xf numFmtId="165" fontId="23" fillId="0" borderId="0" xfId="4" applyNumberFormat="1" applyFont="1" applyAlignment="1">
      <alignment wrapText="1"/>
    </xf>
    <xf numFmtId="0" fontId="52" fillId="0" borderId="0" xfId="4" applyFont="1" applyAlignment="1">
      <alignment horizontal="right" wrapText="1"/>
    </xf>
    <xf numFmtId="3" fontId="23" fillId="0" borderId="0" xfId="4" applyNumberFormat="1" applyFont="1" applyAlignment="1">
      <alignment wrapText="1"/>
    </xf>
    <xf numFmtId="2" fontId="27" fillId="0" borderId="0" xfId="5" applyNumberFormat="1" applyFont="1" applyAlignment="1">
      <alignment horizontal="center" wrapText="1"/>
    </xf>
    <xf numFmtId="2" fontId="35" fillId="0" borderId="24" xfId="5" applyNumberFormat="1" applyFont="1" applyBorder="1" applyAlignment="1">
      <alignment horizontal="center" wrapText="1"/>
    </xf>
    <xf numFmtId="2" fontId="36" fillId="0" borderId="25" xfId="4" applyNumberFormat="1" applyFont="1" applyBorder="1" applyAlignment="1">
      <alignment horizontal="center" wrapText="1"/>
    </xf>
    <xf numFmtId="2" fontId="36" fillId="0" borderId="25" xfId="7" applyNumberFormat="1" applyFont="1" applyBorder="1" applyAlignment="1">
      <alignment horizontal="center" wrapText="1"/>
    </xf>
    <xf numFmtId="0" fontId="24" fillId="0" borderId="7" xfId="5" applyFont="1" applyBorder="1" applyAlignment="1">
      <alignment horizontal="center" vertical="center" wrapText="1"/>
    </xf>
    <xf numFmtId="0" fontId="24" fillId="0" borderId="31" xfId="4" applyFont="1" applyBorder="1" applyAlignment="1">
      <alignment horizontal="center" wrapText="1"/>
    </xf>
    <xf numFmtId="176" fontId="24" fillId="8" borderId="19" xfId="4" applyNumberFormat="1" applyFont="1" applyFill="1" applyBorder="1" applyAlignment="1">
      <alignment wrapText="1"/>
    </xf>
    <xf numFmtId="0" fontId="23" fillId="0" borderId="27" xfId="4" applyFont="1" applyBorder="1" applyAlignment="1">
      <alignment horizontal="center" vertical="center" wrapText="1"/>
    </xf>
    <xf numFmtId="10" fontId="23" fillId="0" borderId="22" xfId="25" applyNumberFormat="1" applyFont="1" applyFill="1" applyBorder="1" applyAlignment="1">
      <alignment horizontal="center" vertical="top" wrapText="1"/>
    </xf>
    <xf numFmtId="165" fontId="23" fillId="0" borderId="19" xfId="7" applyNumberFormat="1" applyBorder="1" applyAlignment="1">
      <alignment horizontal="center" vertical="center" wrapText="1"/>
    </xf>
    <xf numFmtId="4" fontId="24" fillId="0" borderId="10" xfId="4" applyNumberFormat="1" applyFont="1" applyBorder="1" applyAlignment="1">
      <alignment horizontal="center" vertical="center" wrapText="1"/>
    </xf>
    <xf numFmtId="165" fontId="24" fillId="7" borderId="32" xfId="7" applyNumberFormat="1" applyFont="1" applyFill="1" applyBorder="1" applyAlignment="1">
      <alignment horizontal="center" vertical="center" wrapText="1"/>
    </xf>
    <xf numFmtId="0" fontId="53" fillId="0" borderId="0" xfId="0" applyFont="1" applyAlignment="1">
      <alignment vertical="top"/>
    </xf>
    <xf numFmtId="172" fontId="54" fillId="0" borderId="8" xfId="14" applyNumberFormat="1" applyFont="1" applyBorder="1" applyAlignment="1" applyProtection="1">
      <alignment vertical="top"/>
      <protection hidden="1"/>
    </xf>
    <xf numFmtId="4" fontId="54" fillId="0" borderId="0" xfId="14" applyNumberFormat="1" applyFont="1" applyAlignment="1" applyProtection="1">
      <alignment vertical="top"/>
      <protection hidden="1"/>
    </xf>
    <xf numFmtId="171" fontId="54" fillId="0" borderId="0" xfId="14" applyNumberFormat="1" applyFont="1" applyAlignment="1">
      <alignment vertical="top"/>
    </xf>
    <xf numFmtId="165" fontId="54" fillId="0" borderId="0" xfId="16" applyFont="1" applyFill="1" applyBorder="1" applyAlignment="1" applyProtection="1">
      <alignment vertical="top"/>
      <protection hidden="1"/>
    </xf>
    <xf numFmtId="172" fontId="55" fillId="0" borderId="0" xfId="14" applyNumberFormat="1" applyFont="1" applyAlignment="1" applyProtection="1">
      <alignment vertical="top"/>
      <protection hidden="1"/>
    </xf>
    <xf numFmtId="172" fontId="56" fillId="0" borderId="0" xfId="15" applyNumberFormat="1" applyFont="1" applyAlignment="1">
      <alignment vertical="top"/>
    </xf>
    <xf numFmtId="172" fontId="57" fillId="0" borderId="0" xfId="15" applyNumberFormat="1" applyFont="1" applyAlignment="1">
      <alignment vertical="top"/>
    </xf>
    <xf numFmtId="0" fontId="58" fillId="0" borderId="0" xfId="4" applyFont="1" applyAlignment="1">
      <alignment vertical="top"/>
    </xf>
    <xf numFmtId="172" fontId="59" fillId="0" borderId="36" xfId="14" applyNumberFormat="1" applyFont="1" applyBorder="1" applyAlignment="1" applyProtection="1">
      <alignment vertical="top"/>
      <protection hidden="1"/>
    </xf>
    <xf numFmtId="172" fontId="57" fillId="0" borderId="6" xfId="17" applyNumberFormat="1" applyFont="1" applyBorder="1" applyAlignment="1" applyProtection="1">
      <alignment vertical="top"/>
      <protection hidden="1"/>
    </xf>
    <xf numFmtId="10" fontId="53" fillId="4" borderId="22" xfId="12" applyNumberFormat="1" applyFont="1" applyFill="1" applyBorder="1" applyAlignment="1" applyProtection="1">
      <alignment vertical="top"/>
      <protection locked="0"/>
    </xf>
    <xf numFmtId="175" fontId="54" fillId="5" borderId="6" xfId="12" applyNumberFormat="1" applyFont="1" applyFill="1" applyBorder="1" applyAlignment="1" applyProtection="1">
      <alignment vertical="top"/>
      <protection hidden="1"/>
    </xf>
    <xf numFmtId="176" fontId="57" fillId="4" borderId="43" xfId="18" applyNumberFormat="1" applyFont="1" applyFill="1" applyBorder="1" applyAlignment="1" applyProtection="1">
      <alignment vertical="top"/>
      <protection hidden="1"/>
    </xf>
    <xf numFmtId="172" fontId="59" fillId="0" borderId="48" xfId="14" applyNumberFormat="1" applyFont="1" applyBorder="1" applyAlignment="1" applyProtection="1">
      <alignment vertical="top"/>
      <protection hidden="1"/>
    </xf>
    <xf numFmtId="165" fontId="57" fillId="0" borderId="22" xfId="18" applyFont="1" applyFill="1" applyBorder="1" applyAlignment="1" applyProtection="1">
      <alignment vertical="top"/>
      <protection hidden="1"/>
    </xf>
    <xf numFmtId="10" fontId="57" fillId="0" borderId="22" xfId="12" applyNumberFormat="1" applyFont="1" applyFill="1" applyBorder="1" applyAlignment="1" applyProtection="1">
      <alignment vertical="top"/>
      <protection locked="0"/>
    </xf>
    <xf numFmtId="165" fontId="57" fillId="0" borderId="40" xfId="18" applyFont="1" applyFill="1" applyBorder="1" applyAlignment="1" applyProtection="1">
      <alignment vertical="top"/>
      <protection hidden="1"/>
    </xf>
    <xf numFmtId="171" fontId="54" fillId="0" borderId="1" xfId="14" applyNumberFormat="1" applyFont="1" applyBorder="1" applyAlignment="1" applyProtection="1">
      <alignment vertical="top"/>
      <protection hidden="1"/>
    </xf>
    <xf numFmtId="172" fontId="54" fillId="0" borderId="1" xfId="14" applyNumberFormat="1" applyFont="1" applyBorder="1" applyAlignment="1" applyProtection="1">
      <alignment vertical="top"/>
      <protection hidden="1"/>
    </xf>
    <xf numFmtId="165" fontId="54" fillId="0" borderId="1" xfId="18" applyFont="1" applyFill="1" applyBorder="1" applyAlignment="1" applyProtection="1">
      <alignment vertical="top"/>
      <protection hidden="1"/>
    </xf>
    <xf numFmtId="10" fontId="57" fillId="0" borderId="1" xfId="12" applyNumberFormat="1" applyFont="1" applyFill="1" applyBorder="1" applyAlignment="1" applyProtection="1">
      <alignment vertical="top"/>
      <protection hidden="1"/>
    </xf>
    <xf numFmtId="165" fontId="54" fillId="0" borderId="45" xfId="18" applyFont="1" applyFill="1" applyBorder="1" applyAlignment="1" applyProtection="1">
      <alignment vertical="top"/>
      <protection hidden="1"/>
    </xf>
    <xf numFmtId="171" fontId="54" fillId="0" borderId="2" xfId="14" applyNumberFormat="1" applyFont="1" applyBorder="1" applyAlignment="1" applyProtection="1">
      <alignment vertical="top"/>
      <protection hidden="1"/>
    </xf>
    <xf numFmtId="172" fontId="54" fillId="0" borderId="2" xfId="14" applyNumberFormat="1" applyFont="1" applyBorder="1" applyAlignment="1" applyProtection="1">
      <alignment vertical="top"/>
      <protection hidden="1"/>
    </xf>
    <xf numFmtId="165" fontId="54" fillId="0" borderId="2" xfId="18" applyFont="1" applyFill="1" applyBorder="1" applyAlignment="1" applyProtection="1">
      <alignment vertical="top"/>
      <protection hidden="1"/>
    </xf>
    <xf numFmtId="10" fontId="57" fillId="0" borderId="2" xfId="12" applyNumberFormat="1" applyFont="1" applyFill="1" applyBorder="1" applyAlignment="1" applyProtection="1">
      <alignment vertical="top"/>
      <protection hidden="1"/>
    </xf>
    <xf numFmtId="165" fontId="54" fillId="0" borderId="46" xfId="18" applyFont="1" applyFill="1" applyBorder="1" applyAlignment="1" applyProtection="1">
      <alignment vertical="top"/>
      <protection hidden="1"/>
    </xf>
    <xf numFmtId="165" fontId="58" fillId="0" borderId="0" xfId="4" applyNumberFormat="1" applyFont="1" applyAlignment="1">
      <alignment vertical="top"/>
    </xf>
    <xf numFmtId="171" fontId="56" fillId="0" borderId="0" xfId="14" applyNumberFormat="1" applyFont="1" applyAlignment="1" applyProtection="1">
      <alignment vertical="top"/>
      <protection hidden="1"/>
    </xf>
    <xf numFmtId="172" fontId="54" fillId="0" borderId="0" xfId="14" applyNumberFormat="1" applyFont="1" applyAlignment="1" applyProtection="1">
      <alignment vertical="top"/>
      <protection hidden="1"/>
    </xf>
    <xf numFmtId="171" fontId="57" fillId="0" borderId="0" xfId="14" applyNumberFormat="1" applyFont="1" applyAlignment="1" applyProtection="1">
      <alignment vertical="top"/>
      <protection hidden="1"/>
    </xf>
    <xf numFmtId="10" fontId="54" fillId="7" borderId="44" xfId="19" applyNumberFormat="1" applyFont="1" applyFill="1" applyBorder="1" applyAlignment="1" applyProtection="1">
      <alignment vertical="top"/>
      <protection hidden="1"/>
    </xf>
    <xf numFmtId="4" fontId="57" fillId="0" borderId="0" xfId="14" applyNumberFormat="1" applyFont="1" applyAlignment="1" applyProtection="1">
      <alignment vertical="top"/>
      <protection hidden="1"/>
    </xf>
    <xf numFmtId="4" fontId="59" fillId="0" borderId="0" xfId="14" applyNumberFormat="1" applyFont="1" applyAlignment="1" applyProtection="1">
      <alignment vertical="top"/>
      <protection hidden="1"/>
    </xf>
    <xf numFmtId="170" fontId="56" fillId="0" borderId="44" xfId="16" applyNumberFormat="1" applyFont="1" applyFill="1" applyBorder="1" applyAlignment="1" applyProtection="1">
      <alignment vertical="top"/>
      <protection hidden="1"/>
    </xf>
    <xf numFmtId="171" fontId="54" fillId="0" borderId="0" xfId="14" applyNumberFormat="1" applyFont="1" applyAlignment="1" applyProtection="1">
      <alignment vertical="top"/>
      <protection hidden="1"/>
    </xf>
    <xf numFmtId="4" fontId="54" fillId="0" borderId="0" xfId="17" applyNumberFormat="1" applyFont="1" applyAlignment="1" applyProtection="1">
      <alignment vertical="top"/>
      <protection hidden="1"/>
    </xf>
    <xf numFmtId="4" fontId="54" fillId="0" borderId="11" xfId="14" applyNumberFormat="1" applyFont="1" applyBorder="1" applyAlignment="1" applyProtection="1">
      <alignment vertical="top"/>
      <protection hidden="1"/>
    </xf>
    <xf numFmtId="165" fontId="54" fillId="0" borderId="44" xfId="18" applyFont="1" applyFill="1" applyBorder="1" applyAlignment="1" applyProtection="1">
      <alignment vertical="top"/>
      <protection hidden="1"/>
    </xf>
    <xf numFmtId="9" fontId="54" fillId="0" borderId="0" xfId="14" applyNumberFormat="1" applyFont="1" applyAlignment="1" applyProtection="1">
      <alignment vertical="top"/>
      <protection hidden="1"/>
    </xf>
    <xf numFmtId="165" fontId="62" fillId="0" borderId="37" xfId="18" applyFont="1" applyFill="1" applyBorder="1" applyAlignment="1" applyProtection="1">
      <alignment vertical="top"/>
      <protection hidden="1"/>
    </xf>
    <xf numFmtId="165" fontId="59" fillId="0" borderId="37" xfId="18" applyFont="1" applyFill="1" applyBorder="1" applyAlignment="1" applyProtection="1">
      <alignment vertical="top"/>
      <protection hidden="1"/>
    </xf>
    <xf numFmtId="10" fontId="63" fillId="0" borderId="37" xfId="12" applyNumberFormat="1" applyFont="1" applyFill="1" applyBorder="1" applyAlignment="1" applyProtection="1">
      <alignment vertical="top"/>
      <protection hidden="1"/>
    </xf>
    <xf numFmtId="165" fontId="59" fillId="0" borderId="38" xfId="18" applyFont="1" applyFill="1" applyBorder="1" applyAlignment="1" applyProtection="1">
      <alignment vertical="top"/>
      <protection hidden="1"/>
    </xf>
    <xf numFmtId="1" fontId="57" fillId="0" borderId="39" xfId="14" applyNumberFormat="1" applyFont="1" applyBorder="1" applyAlignment="1" applyProtection="1">
      <alignment vertical="top"/>
      <protection hidden="1"/>
    </xf>
    <xf numFmtId="1" fontId="57" fillId="0" borderId="77" xfId="14" applyNumberFormat="1" applyFont="1" applyBorder="1" applyAlignment="1" applyProtection="1">
      <alignment vertical="top"/>
      <protection hidden="1"/>
    </xf>
    <xf numFmtId="171" fontId="57" fillId="0" borderId="22" xfId="14" applyNumberFormat="1" applyFont="1" applyBorder="1" applyAlignment="1" applyProtection="1">
      <alignment vertical="top"/>
      <protection hidden="1"/>
    </xf>
    <xf numFmtId="165" fontId="61" fillId="0" borderId="22" xfId="18" applyFont="1" applyFill="1" applyBorder="1" applyAlignment="1" applyProtection="1">
      <alignment vertical="top"/>
      <protection hidden="1"/>
    </xf>
    <xf numFmtId="171" fontId="57" fillId="0" borderId="62" xfId="14" applyNumberFormat="1" applyFont="1" applyBorder="1" applyAlignment="1" applyProtection="1">
      <alignment vertical="top"/>
      <protection hidden="1"/>
    </xf>
    <xf numFmtId="171" fontId="57" fillId="0" borderId="50" xfId="14" applyNumberFormat="1" applyFont="1" applyBorder="1" applyAlignment="1" applyProtection="1">
      <alignment vertical="top"/>
      <protection hidden="1"/>
    </xf>
    <xf numFmtId="171" fontId="57" fillId="0" borderId="63" xfId="14" applyNumberFormat="1" applyFont="1" applyBorder="1" applyAlignment="1" applyProtection="1">
      <alignment vertical="top"/>
      <protection hidden="1"/>
    </xf>
    <xf numFmtId="165" fontId="61" fillId="0" borderId="63" xfId="18" applyFont="1" applyFill="1" applyBorder="1" applyAlignment="1" applyProtection="1">
      <alignment vertical="top"/>
      <protection hidden="1"/>
    </xf>
    <xf numFmtId="165" fontId="57" fillId="0" borderId="63" xfId="18" applyFont="1" applyFill="1" applyBorder="1" applyAlignment="1" applyProtection="1">
      <alignment vertical="top"/>
      <protection hidden="1"/>
    </xf>
    <xf numFmtId="10" fontId="57" fillId="0" borderId="63" xfId="12" applyNumberFormat="1" applyFont="1" applyFill="1" applyBorder="1" applyAlignment="1" applyProtection="1">
      <alignment vertical="top"/>
      <protection locked="0"/>
    </xf>
    <xf numFmtId="165" fontId="57" fillId="0" borderId="52" xfId="18" applyFont="1" applyFill="1" applyBorder="1" applyAlignment="1" applyProtection="1">
      <alignment vertical="top"/>
      <protection hidden="1"/>
    </xf>
    <xf numFmtId="172" fontId="57" fillId="0" borderId="0" xfId="17" applyNumberFormat="1" applyFont="1" applyAlignment="1" applyProtection="1">
      <alignment vertical="top"/>
      <protection hidden="1"/>
    </xf>
    <xf numFmtId="172" fontId="54" fillId="0" borderId="0" xfId="17" applyNumberFormat="1" applyFont="1" applyAlignment="1" applyProtection="1">
      <alignment vertical="top"/>
      <protection hidden="1"/>
    </xf>
    <xf numFmtId="165" fontId="54" fillId="0" borderId="0" xfId="20" applyFont="1" applyFill="1" applyAlignment="1" applyProtection="1">
      <alignment vertical="top"/>
      <protection hidden="1"/>
    </xf>
    <xf numFmtId="172" fontId="64" fillId="0" borderId="0" xfId="17" applyNumberFormat="1" applyFont="1" applyAlignment="1" applyProtection="1">
      <alignment vertical="top"/>
      <protection hidden="1"/>
    </xf>
    <xf numFmtId="165" fontId="54" fillId="0" borderId="0" xfId="20" applyFont="1" applyAlignment="1" applyProtection="1">
      <alignment vertical="top"/>
      <protection hidden="1"/>
    </xf>
    <xf numFmtId="172" fontId="65" fillId="0" borderId="0" xfId="17" quotePrefix="1" applyNumberFormat="1" applyFont="1" applyAlignment="1" applyProtection="1">
      <alignment vertical="top"/>
      <protection hidden="1"/>
    </xf>
    <xf numFmtId="172" fontId="66" fillId="12" borderId="16" xfId="14" applyNumberFormat="1" applyFont="1" applyFill="1" applyBorder="1" applyAlignment="1" applyProtection="1">
      <alignment horizontal="center" vertical="center" wrapText="1"/>
      <protection hidden="1"/>
    </xf>
    <xf numFmtId="4" fontId="66" fillId="12" borderId="15" xfId="14" applyNumberFormat="1" applyFont="1" applyFill="1" applyBorder="1" applyAlignment="1" applyProtection="1">
      <alignment horizontal="center" vertical="center" wrapText="1"/>
      <protection hidden="1"/>
    </xf>
    <xf numFmtId="172" fontId="66" fillId="12" borderId="15" xfId="14" applyNumberFormat="1" applyFont="1" applyFill="1" applyBorder="1" applyAlignment="1" applyProtection="1">
      <alignment horizontal="center" vertical="center" wrapText="1"/>
      <protection hidden="1"/>
    </xf>
    <xf numFmtId="165" fontId="66" fillId="12" borderId="15" xfId="16" applyFont="1" applyFill="1" applyBorder="1" applyAlignment="1" applyProtection="1">
      <alignment horizontal="center" vertical="center" wrapText="1"/>
      <protection hidden="1"/>
    </xf>
    <xf numFmtId="4" fontId="66" fillId="12" borderId="29" xfId="14" applyNumberFormat="1" applyFont="1" applyFill="1" applyBorder="1" applyAlignment="1" applyProtection="1">
      <alignment horizontal="center" vertical="center" wrapText="1"/>
      <protection hidden="1"/>
    </xf>
    <xf numFmtId="172" fontId="66" fillId="12" borderId="6" xfId="17" applyNumberFormat="1" applyFont="1" applyFill="1" applyBorder="1" applyAlignment="1" applyProtection="1">
      <alignment horizontal="center" vertical="center" wrapText="1"/>
      <protection hidden="1"/>
    </xf>
    <xf numFmtId="172" fontId="59" fillId="0" borderId="36" xfId="14" applyNumberFormat="1" applyFont="1" applyBorder="1" applyAlignment="1" applyProtection="1">
      <alignment horizontal="center" vertical="center"/>
      <protection hidden="1"/>
    </xf>
    <xf numFmtId="175" fontId="54" fillId="5" borderId="20" xfId="12" applyNumberFormat="1" applyFont="1" applyFill="1" applyBorder="1" applyAlignment="1" applyProtection="1">
      <alignment vertical="top"/>
      <protection hidden="1"/>
    </xf>
    <xf numFmtId="1" fontId="57" fillId="4" borderId="41" xfId="14" applyNumberFormat="1" applyFont="1" applyFill="1" applyBorder="1" applyAlignment="1" applyProtection="1">
      <alignment horizontal="right"/>
      <protection hidden="1"/>
    </xf>
    <xf numFmtId="172" fontId="54" fillId="0" borderId="0" xfId="14" applyNumberFormat="1" applyFont="1" applyAlignment="1" applyProtection="1">
      <alignment horizontal="right" vertical="top"/>
      <protection hidden="1"/>
    </xf>
    <xf numFmtId="10" fontId="53" fillId="4" borderId="42" xfId="12" applyNumberFormat="1" applyFont="1" applyFill="1" applyBorder="1" applyAlignment="1" applyProtection="1">
      <alignment vertical="top"/>
      <protection locked="0"/>
    </xf>
    <xf numFmtId="172" fontId="54" fillId="13" borderId="89" xfId="14" applyNumberFormat="1" applyFont="1" applyFill="1" applyBorder="1" applyAlignment="1" applyProtection="1">
      <alignment vertical="top"/>
      <protection hidden="1"/>
    </xf>
    <xf numFmtId="165" fontId="54" fillId="13" borderId="89" xfId="18" applyFont="1" applyFill="1" applyBorder="1" applyAlignment="1" applyProtection="1">
      <alignment vertical="top"/>
      <protection hidden="1"/>
    </xf>
    <xf numFmtId="165" fontId="54" fillId="13" borderId="90" xfId="18" applyFont="1" applyFill="1" applyBorder="1" applyAlignment="1" applyProtection="1">
      <alignment vertical="top"/>
      <protection hidden="1"/>
    </xf>
    <xf numFmtId="10" fontId="54" fillId="13" borderId="89" xfId="12" applyNumberFormat="1" applyFont="1" applyFill="1" applyBorder="1" applyAlignment="1" applyProtection="1">
      <alignment vertical="top"/>
      <protection hidden="1"/>
    </xf>
    <xf numFmtId="171" fontId="57" fillId="4" borderId="22" xfId="14" applyNumberFormat="1" applyFont="1" applyFill="1" applyBorder="1" applyAlignment="1" applyProtection="1">
      <alignment vertical="top"/>
      <protection hidden="1"/>
    </xf>
    <xf numFmtId="171" fontId="57" fillId="4" borderId="91" xfId="14" applyNumberFormat="1" applyFont="1" applyFill="1" applyBorder="1" applyAlignment="1" applyProtection="1">
      <alignment vertical="top"/>
      <protection hidden="1"/>
    </xf>
    <xf numFmtId="172" fontId="54" fillId="13" borderId="86" xfId="14" applyNumberFormat="1" applyFont="1" applyFill="1" applyBorder="1" applyAlignment="1" applyProtection="1">
      <alignment vertical="top"/>
      <protection hidden="1"/>
    </xf>
    <xf numFmtId="172" fontId="54" fillId="15" borderId="0" xfId="14" applyNumberFormat="1" applyFont="1" applyFill="1" applyAlignment="1" applyProtection="1">
      <alignment horizontal="right" vertical="top"/>
      <protection hidden="1"/>
    </xf>
    <xf numFmtId="4" fontId="54" fillId="0" borderId="0" xfId="14" applyNumberFormat="1" applyFont="1" applyAlignment="1" applyProtection="1">
      <alignment horizontal="right" vertical="top"/>
      <protection hidden="1"/>
    </xf>
    <xf numFmtId="2" fontId="57" fillId="0" borderId="42" xfId="18" applyNumberFormat="1" applyFont="1" applyFill="1" applyBorder="1" applyAlignment="1" applyProtection="1">
      <alignment vertical="top"/>
      <protection hidden="1"/>
    </xf>
    <xf numFmtId="172" fontId="59" fillId="11" borderId="37" xfId="14" applyNumberFormat="1" applyFont="1" applyFill="1" applyBorder="1" applyAlignment="1" applyProtection="1">
      <alignment vertical="top"/>
      <protection hidden="1"/>
    </xf>
    <xf numFmtId="179" fontId="54" fillId="0" borderId="85" xfId="12" applyNumberFormat="1" applyFont="1" applyBorder="1" applyAlignment="1" applyProtection="1">
      <alignment vertical="top"/>
      <protection hidden="1"/>
    </xf>
    <xf numFmtId="43" fontId="54" fillId="0" borderId="37" xfId="1" applyFont="1" applyFill="1" applyBorder="1" applyAlignment="1" applyProtection="1">
      <alignment vertical="center"/>
      <protection hidden="1"/>
    </xf>
    <xf numFmtId="165" fontId="54" fillId="0" borderId="51" xfId="18" applyFont="1" applyFill="1" applyBorder="1" applyAlignment="1" applyProtection="1">
      <alignment vertical="center"/>
    </xf>
    <xf numFmtId="10" fontId="54" fillId="0" borderId="51" xfId="12" applyNumberFormat="1" applyFont="1" applyFill="1" applyBorder="1" applyAlignment="1" applyProtection="1">
      <alignment vertical="center"/>
      <protection locked="0" hidden="1"/>
    </xf>
    <xf numFmtId="165" fontId="54" fillId="0" borderId="55" xfId="18" applyFont="1" applyFill="1" applyBorder="1" applyAlignment="1" applyProtection="1">
      <alignment vertical="center"/>
      <protection hidden="1"/>
    </xf>
    <xf numFmtId="165" fontId="54" fillId="0" borderId="56" xfId="18" applyFont="1" applyFill="1" applyBorder="1" applyAlignment="1" applyProtection="1">
      <alignment vertical="center"/>
      <protection hidden="1"/>
    </xf>
    <xf numFmtId="165" fontId="54" fillId="0" borderId="57" xfId="18" applyFont="1" applyFill="1" applyBorder="1" applyAlignment="1" applyProtection="1">
      <alignment vertical="center"/>
      <protection hidden="1"/>
    </xf>
    <xf numFmtId="10" fontId="57" fillId="0" borderId="57" xfId="12" applyNumberFormat="1" applyFont="1" applyFill="1" applyBorder="1" applyAlignment="1" applyProtection="1">
      <alignment vertical="center"/>
      <protection hidden="1"/>
    </xf>
    <xf numFmtId="165" fontId="54" fillId="0" borderId="59" xfId="18" applyFont="1" applyFill="1" applyBorder="1" applyAlignment="1" applyProtection="1">
      <alignment vertical="center"/>
      <protection hidden="1"/>
    </xf>
    <xf numFmtId="165" fontId="54" fillId="0" borderId="10" xfId="18" applyFont="1" applyFill="1" applyBorder="1" applyAlignment="1" applyProtection="1">
      <alignment vertical="center"/>
      <protection hidden="1"/>
    </xf>
    <xf numFmtId="10" fontId="54" fillId="0" borderId="59" xfId="12" applyNumberFormat="1" applyFont="1" applyFill="1" applyBorder="1" applyAlignment="1" applyProtection="1">
      <alignment vertical="center"/>
      <protection hidden="1"/>
    </xf>
    <xf numFmtId="165" fontId="54" fillId="0" borderId="60" xfId="18" applyFont="1" applyFill="1" applyBorder="1" applyAlignment="1" applyProtection="1">
      <alignment vertical="center"/>
      <protection hidden="1"/>
    </xf>
    <xf numFmtId="10" fontId="57" fillId="0" borderId="55" xfId="12" applyNumberFormat="1" applyFont="1" applyFill="1" applyBorder="1" applyAlignment="1" applyProtection="1">
      <alignment vertical="center"/>
      <protection hidden="1"/>
    </xf>
    <xf numFmtId="165" fontId="54" fillId="0" borderId="61" xfId="18" applyFont="1" applyFill="1" applyBorder="1" applyAlignment="1" applyProtection="1">
      <alignment vertical="center"/>
      <protection hidden="1"/>
    </xf>
    <xf numFmtId="10" fontId="57" fillId="0" borderId="92" xfId="12" applyNumberFormat="1" applyFont="1" applyFill="1" applyBorder="1" applyAlignment="1" applyProtection="1">
      <alignment vertical="center"/>
      <protection hidden="1"/>
    </xf>
    <xf numFmtId="43" fontId="54" fillId="0" borderId="44" xfId="1" applyFont="1" applyFill="1" applyBorder="1" applyAlignment="1" applyProtection="1">
      <alignment vertical="center"/>
      <protection hidden="1"/>
    </xf>
    <xf numFmtId="10" fontId="54" fillId="0" borderId="93" xfId="12" applyNumberFormat="1" applyFont="1" applyFill="1" applyBorder="1" applyAlignment="1" applyProtection="1">
      <alignment vertical="center"/>
      <protection locked="0" hidden="1"/>
    </xf>
    <xf numFmtId="10" fontId="57" fillId="0" borderId="94" xfId="12" applyNumberFormat="1" applyFont="1" applyFill="1" applyBorder="1" applyAlignment="1" applyProtection="1">
      <alignment vertical="center"/>
      <protection hidden="1"/>
    </xf>
    <xf numFmtId="165" fontId="54" fillId="0" borderId="95" xfId="18" applyFont="1" applyFill="1" applyBorder="1" applyAlignment="1" applyProtection="1">
      <alignment vertical="center"/>
      <protection hidden="1"/>
    </xf>
    <xf numFmtId="165" fontId="56" fillId="0" borderId="44" xfId="18" applyFont="1" applyFill="1" applyBorder="1" applyAlignment="1" applyProtection="1">
      <alignment vertical="center"/>
      <protection hidden="1"/>
    </xf>
    <xf numFmtId="178" fontId="54" fillId="7" borderId="44" xfId="18" applyNumberFormat="1" applyFont="1" applyFill="1" applyBorder="1" applyAlignment="1" applyProtection="1">
      <alignment vertical="center"/>
      <protection hidden="1"/>
    </xf>
    <xf numFmtId="172" fontId="67" fillId="0" borderId="35" xfId="15" applyNumberFormat="1" applyFont="1" applyBorder="1" applyAlignment="1">
      <alignment horizontal="center" vertical="top"/>
    </xf>
    <xf numFmtId="176" fontId="24" fillId="0" borderId="71" xfId="24" applyNumberFormat="1" applyFont="1" applyFill="1" applyBorder="1" applyAlignment="1">
      <alignment horizontal="left" wrapText="1"/>
    </xf>
    <xf numFmtId="172" fontId="24" fillId="0" borderId="11" xfId="4" applyNumberFormat="1" applyFont="1" applyBorder="1" applyAlignment="1">
      <alignment wrapText="1"/>
    </xf>
    <xf numFmtId="0" fontId="23" fillId="0" borderId="33" xfId="5" applyBorder="1" applyAlignment="1">
      <alignment horizontal="right" wrapText="1"/>
    </xf>
    <xf numFmtId="0" fontId="24" fillId="0" borderId="2" xfId="5" applyFont="1" applyBorder="1" applyAlignment="1">
      <alignment horizontal="right" wrapText="1"/>
    </xf>
    <xf numFmtId="2" fontId="23" fillId="0" borderId="2" xfId="5" applyNumberFormat="1" applyBorder="1" applyAlignment="1">
      <alignment wrapText="1"/>
    </xf>
    <xf numFmtId="17" fontId="23" fillId="0" borderId="2" xfId="5" applyNumberFormat="1" applyBorder="1" applyAlignment="1">
      <alignment horizontal="left" wrapText="1"/>
    </xf>
    <xf numFmtId="0" fontId="23" fillId="0" borderId="96" xfId="5" applyBorder="1" applyAlignment="1">
      <alignment wrapText="1"/>
    </xf>
    <xf numFmtId="0" fontId="24" fillId="16" borderId="21" xfId="5" applyFont="1" applyFill="1" applyBorder="1" applyAlignment="1">
      <alignment horizontal="center" vertical="center" wrapText="1"/>
    </xf>
    <xf numFmtId="0" fontId="24" fillId="8" borderId="15" xfId="5" applyFont="1" applyFill="1" applyBorder="1" applyAlignment="1">
      <alignment horizontal="center" vertical="center" wrapText="1"/>
    </xf>
    <xf numFmtId="0" fontId="24" fillId="8" borderId="71" xfId="5" applyFont="1" applyFill="1" applyBorder="1" applyAlignment="1">
      <alignment horizontal="center" vertical="center" wrapText="1"/>
    </xf>
    <xf numFmtId="1" fontId="7" fillId="0" borderId="70" xfId="24" applyNumberFormat="1" applyFont="1" applyFill="1" applyBorder="1" applyAlignment="1">
      <alignment horizontal="center" vertical="center" wrapText="1"/>
    </xf>
    <xf numFmtId="1" fontId="7" fillId="0" borderId="70" xfId="4" applyNumberFormat="1" applyFont="1" applyBorder="1" applyAlignment="1">
      <alignment horizontal="center" wrapText="1"/>
    </xf>
    <xf numFmtId="176" fontId="23" fillId="0" borderId="72" xfId="24" applyNumberFormat="1" applyFont="1" applyFill="1" applyBorder="1" applyAlignment="1">
      <alignment horizontal="center" vertical="center" wrapText="1"/>
    </xf>
    <xf numFmtId="1" fontId="23" fillId="0" borderId="12" xfId="4" applyNumberFormat="1" applyFont="1" applyBorder="1" applyAlignment="1">
      <alignment horizontal="center" vertical="center" wrapText="1"/>
    </xf>
    <xf numFmtId="1" fontId="23" fillId="8" borderId="66" xfId="4" applyNumberFormat="1" applyFont="1" applyFill="1" applyBorder="1" applyAlignment="1">
      <alignment wrapText="1"/>
    </xf>
    <xf numFmtId="1" fontId="23" fillId="0" borderId="66" xfId="4" applyNumberFormat="1" applyFont="1" applyBorder="1" applyAlignment="1">
      <alignment horizontal="center" vertical="center" wrapText="1"/>
    </xf>
    <xf numFmtId="1" fontId="7" fillId="0" borderId="74" xfId="0" applyNumberFormat="1" applyFont="1" applyBorder="1" applyAlignment="1">
      <alignment horizontal="center" vertical="center" wrapText="1"/>
    </xf>
    <xf numFmtId="1" fontId="23" fillId="0" borderId="0" xfId="4" applyNumberFormat="1" applyFont="1" applyAlignment="1">
      <alignment wrapText="1"/>
    </xf>
    <xf numFmtId="1" fontId="23" fillId="8" borderId="74" xfId="4" applyNumberFormat="1" applyFont="1" applyFill="1" applyBorder="1" applyAlignment="1">
      <alignment wrapText="1"/>
    </xf>
    <xf numFmtId="1" fontId="7" fillId="0" borderId="0" xfId="0" applyNumberFormat="1" applyFont="1" applyAlignment="1">
      <alignment horizontal="center" vertical="center" wrapText="1"/>
    </xf>
    <xf numFmtId="1" fontId="23" fillId="8" borderId="0" xfId="4" applyNumberFormat="1" applyFont="1" applyFill="1" applyAlignment="1">
      <alignment wrapText="1"/>
    </xf>
    <xf numFmtId="171" fontId="24" fillId="0" borderId="17" xfId="7" applyNumberFormat="1" applyFont="1" applyBorder="1" applyAlignment="1">
      <alignment horizontal="right" wrapText="1"/>
    </xf>
    <xf numFmtId="171" fontId="24" fillId="0" borderId="31" xfId="4" applyNumberFormat="1" applyFont="1" applyBorder="1" applyAlignment="1">
      <alignment horizontal="right" wrapText="1"/>
    </xf>
    <xf numFmtId="171" fontId="24" fillId="0" borderId="31" xfId="7" applyNumberFormat="1" applyFont="1" applyBorder="1" applyAlignment="1">
      <alignment horizontal="right" wrapText="1"/>
    </xf>
    <xf numFmtId="0" fontId="24" fillId="0" borderId="31" xfId="4" applyFont="1" applyBorder="1" applyAlignment="1">
      <alignment horizontal="center" vertical="center" wrapText="1"/>
    </xf>
    <xf numFmtId="171" fontId="23" fillId="0" borderId="31" xfId="4" applyNumberFormat="1" applyFont="1" applyBorder="1" applyAlignment="1">
      <alignment horizontal="right" vertical="top" wrapText="1"/>
    </xf>
    <xf numFmtId="0" fontId="23" fillId="0" borderId="31" xfId="4" applyFont="1" applyBorder="1" applyAlignment="1">
      <alignment horizontal="right" vertical="top" wrapText="1"/>
    </xf>
    <xf numFmtId="171" fontId="23" fillId="0" borderId="31" xfId="7" applyNumberFormat="1" applyBorder="1" applyAlignment="1">
      <alignment horizontal="right" wrapText="1"/>
    </xf>
    <xf numFmtId="171" fontId="23" fillId="0" borderId="69" xfId="7" applyNumberFormat="1" applyBorder="1" applyAlignment="1">
      <alignment horizontal="right" vertical="top" wrapText="1"/>
    </xf>
    <xf numFmtId="0" fontId="24" fillId="0" borderId="68" xfId="7" applyFont="1" applyBorder="1" applyAlignment="1">
      <alignment horizontal="center" wrapText="1"/>
    </xf>
    <xf numFmtId="176" fontId="23" fillId="0" borderId="77" xfId="24" applyNumberFormat="1" applyFont="1" applyFill="1" applyBorder="1" applyAlignment="1">
      <alignment horizontal="center" wrapText="1"/>
    </xf>
    <xf numFmtId="176" fontId="23" fillId="0" borderId="97" xfId="24" applyNumberFormat="1" applyFont="1" applyFill="1" applyBorder="1" applyAlignment="1">
      <alignment wrapText="1"/>
    </xf>
    <xf numFmtId="176" fontId="23" fillId="8" borderId="77" xfId="24" applyNumberFormat="1" applyFont="1" applyFill="1" applyBorder="1" applyAlignment="1">
      <alignment horizontal="center" vertical="center" wrapText="1"/>
    </xf>
    <xf numFmtId="176" fontId="23" fillId="6" borderId="97" xfId="24" applyNumberFormat="1" applyFont="1" applyFill="1" applyBorder="1" applyAlignment="1">
      <alignment horizontal="center" vertical="center" wrapText="1"/>
    </xf>
    <xf numFmtId="176" fontId="23" fillId="8" borderId="97" xfId="24" applyNumberFormat="1" applyFont="1" applyFill="1" applyBorder="1" applyAlignment="1">
      <alignment wrapText="1"/>
    </xf>
    <xf numFmtId="165" fontId="7" fillId="6" borderId="97" xfId="24" applyFont="1" applyFill="1" applyBorder="1" applyAlignment="1">
      <alignment wrapText="1"/>
    </xf>
    <xf numFmtId="176" fontId="23" fillId="0" borderId="97" xfId="24" applyNumberFormat="1" applyFont="1" applyBorder="1" applyAlignment="1">
      <alignment wrapText="1"/>
    </xf>
    <xf numFmtId="176" fontId="7" fillId="6" borderId="97" xfId="24" applyNumberFormat="1" applyFont="1" applyFill="1" applyBorder="1" applyAlignment="1">
      <alignment vertical="center" wrapText="1"/>
    </xf>
    <xf numFmtId="176" fontId="7" fillId="6" borderId="97" xfId="24" applyNumberFormat="1" applyFont="1" applyFill="1" applyBorder="1" applyAlignment="1">
      <alignment wrapText="1"/>
    </xf>
    <xf numFmtId="176" fontId="23" fillId="8" borderId="77" xfId="24" applyNumberFormat="1" applyFont="1" applyFill="1" applyBorder="1" applyAlignment="1">
      <alignment wrapText="1"/>
    </xf>
    <xf numFmtId="176" fontId="23" fillId="6" borderId="77" xfId="24" applyNumberFormat="1" applyFont="1" applyFill="1" applyBorder="1" applyAlignment="1">
      <alignment horizontal="center" vertical="center" wrapText="1"/>
    </xf>
    <xf numFmtId="176" fontId="23" fillId="0" borderId="77" xfId="24" applyNumberFormat="1" applyFont="1" applyFill="1" applyBorder="1" applyAlignment="1">
      <alignment horizontal="center" vertical="center" wrapText="1"/>
    </xf>
    <xf numFmtId="176" fontId="23" fillId="0" borderId="77" xfId="24" applyNumberFormat="1" applyFont="1" applyBorder="1" applyAlignment="1">
      <alignment wrapText="1"/>
    </xf>
    <xf numFmtId="176" fontId="24" fillId="0" borderId="77" xfId="24" applyNumberFormat="1" applyFont="1" applyBorder="1" applyAlignment="1">
      <alignment wrapText="1"/>
    </xf>
    <xf numFmtId="0" fontId="24" fillId="0" borderId="17" xfId="7" applyFont="1" applyBorder="1" applyAlignment="1">
      <alignment wrapText="1"/>
    </xf>
    <xf numFmtId="0" fontId="23" fillId="0" borderId="68" xfId="4" applyFont="1" applyBorder="1" applyAlignment="1">
      <alignment wrapText="1"/>
    </xf>
    <xf numFmtId="0" fontId="24" fillId="11" borderId="31" xfId="4" applyFont="1" applyFill="1" applyBorder="1" applyAlignment="1">
      <alignment horizontal="left" wrapText="1"/>
    </xf>
    <xf numFmtId="0" fontId="24" fillId="0" borderId="31" xfId="7" applyFont="1" applyBorder="1" applyAlignment="1">
      <alignment wrapText="1"/>
    </xf>
    <xf numFmtId="0" fontId="52" fillId="0" borderId="31" xfId="4" applyFont="1" applyBorder="1" applyAlignment="1">
      <alignment wrapText="1"/>
    </xf>
    <xf numFmtId="0" fontId="23" fillId="0" borderId="31" xfId="4" applyFont="1" applyBorder="1" applyAlignment="1">
      <alignment wrapText="1"/>
    </xf>
    <xf numFmtId="0" fontId="24" fillId="8" borderId="13" xfId="4" applyFont="1" applyFill="1" applyBorder="1" applyAlignment="1">
      <alignment wrapText="1"/>
    </xf>
    <xf numFmtId="0" fontId="7" fillId="0" borderId="13" xfId="0" applyFont="1" applyBorder="1" applyAlignment="1">
      <alignment wrapText="1"/>
    </xf>
    <xf numFmtId="0" fontId="24" fillId="8" borderId="31" xfId="4" applyFont="1" applyFill="1" applyBorder="1" applyAlignment="1">
      <alignment wrapText="1"/>
    </xf>
    <xf numFmtId="0" fontId="7" fillId="0" borderId="31" xfId="0" applyFont="1" applyBorder="1" applyAlignment="1">
      <alignment horizontal="left" vertical="center" wrapText="1"/>
    </xf>
    <xf numFmtId="0" fontId="7" fillId="0" borderId="73" xfId="0" applyFont="1" applyBorder="1" applyAlignment="1">
      <alignment wrapText="1"/>
    </xf>
    <xf numFmtId="168" fontId="7" fillId="0" borderId="0" xfId="0" applyNumberFormat="1" applyFont="1" applyAlignment="1">
      <alignment wrapText="1"/>
    </xf>
    <xf numFmtId="0" fontId="24" fillId="8" borderId="31" xfId="4" applyFont="1" applyFill="1" applyBorder="1" applyAlignment="1">
      <alignment horizontal="left" vertical="top" wrapText="1"/>
    </xf>
    <xf numFmtId="0" fontId="23" fillId="0" borderId="73" xfId="4" applyFont="1" applyBorder="1" applyAlignment="1">
      <alignment wrapText="1"/>
    </xf>
    <xf numFmtId="0" fontId="24" fillId="8" borderId="73" xfId="4" applyFont="1" applyFill="1" applyBorder="1" applyAlignment="1">
      <alignment wrapText="1"/>
    </xf>
    <xf numFmtId="0" fontId="7" fillId="0" borderId="31" xfId="0" applyFont="1" applyBorder="1" applyAlignment="1">
      <alignment wrapText="1"/>
    </xf>
    <xf numFmtId="0" fontId="7" fillId="0" borderId="73" xfId="0" applyFont="1" applyBorder="1" applyAlignment="1">
      <alignment horizontal="left" vertical="center" wrapText="1"/>
    </xf>
    <xf numFmtId="0" fontId="23" fillId="0" borderId="31" xfId="7" applyBorder="1" applyAlignment="1">
      <alignment wrapText="1"/>
    </xf>
    <xf numFmtId="0" fontId="23" fillId="0" borderId="31" xfId="7" quotePrefix="1" applyBorder="1" applyAlignment="1">
      <alignment wrapText="1"/>
    </xf>
    <xf numFmtId="0" fontId="23" fillId="0" borderId="69" xfId="7" quotePrefix="1" applyBorder="1" applyAlignment="1">
      <alignment wrapText="1"/>
    </xf>
    <xf numFmtId="0" fontId="40" fillId="0" borderId="31" xfId="7" applyFont="1" applyBorder="1" applyAlignment="1">
      <alignment wrapText="1"/>
    </xf>
    <xf numFmtId="0" fontId="30" fillId="0" borderId="9" xfId="7" applyFont="1" applyBorder="1" applyAlignment="1">
      <alignment vertical="center" wrapText="1"/>
    </xf>
    <xf numFmtId="1" fontId="7" fillId="17" borderId="12" xfId="0" applyNumberFormat="1" applyFont="1" applyFill="1" applyBorder="1" applyAlignment="1">
      <alignment horizontal="center" vertical="center" wrapText="1"/>
    </xf>
    <xf numFmtId="1" fontId="23" fillId="17" borderId="66" xfId="4" applyNumberFormat="1" applyFont="1" applyFill="1" applyBorder="1" applyAlignment="1">
      <alignment horizontal="center" vertical="center" wrapText="1"/>
    </xf>
    <xf numFmtId="1" fontId="7" fillId="17" borderId="74" xfId="0" applyNumberFormat="1" applyFont="1" applyFill="1" applyBorder="1" applyAlignment="1">
      <alignment horizontal="center" vertical="center" wrapText="1"/>
    </xf>
    <xf numFmtId="1" fontId="23" fillId="17" borderId="0" xfId="24" applyNumberFormat="1" applyFont="1" applyFill="1" applyBorder="1" applyAlignment="1">
      <alignment horizontal="center" vertical="center" wrapText="1"/>
    </xf>
    <xf numFmtId="176" fontId="7" fillId="17" borderId="19" xfId="24" applyNumberFormat="1" applyFont="1" applyFill="1" applyBorder="1" applyAlignment="1">
      <alignment horizontal="center" vertical="center" wrapText="1"/>
    </xf>
    <xf numFmtId="176" fontId="23" fillId="17" borderId="19" xfId="24" applyNumberFormat="1" applyFont="1" applyFill="1" applyBorder="1" applyAlignment="1">
      <alignment horizontal="center" vertical="center" wrapText="1"/>
    </xf>
    <xf numFmtId="176" fontId="23" fillId="17" borderId="19" xfId="24" applyNumberFormat="1" applyFont="1" applyFill="1" applyBorder="1" applyAlignment="1">
      <alignment wrapText="1"/>
    </xf>
    <xf numFmtId="176" fontId="23" fillId="17" borderId="0" xfId="24" applyNumberFormat="1" applyFont="1" applyFill="1" applyBorder="1" applyAlignment="1">
      <alignment horizontal="center" vertical="center" wrapText="1"/>
    </xf>
    <xf numFmtId="176" fontId="23" fillId="17" borderId="66" xfId="24" applyNumberFormat="1" applyFont="1" applyFill="1" applyBorder="1" applyAlignment="1">
      <alignment vertical="center" wrapText="1"/>
    </xf>
    <xf numFmtId="176" fontId="23" fillId="17" borderId="66" xfId="24" applyNumberFormat="1" applyFont="1" applyFill="1" applyBorder="1" applyAlignment="1">
      <alignment wrapText="1"/>
    </xf>
    <xf numFmtId="176" fontId="23" fillId="17" borderId="0" xfId="24" applyNumberFormat="1" applyFont="1" applyFill="1" applyBorder="1" applyAlignment="1">
      <alignment vertical="center" wrapText="1"/>
    </xf>
    <xf numFmtId="176" fontId="23" fillId="17" borderId="19" xfId="24" applyNumberFormat="1" applyFont="1" applyFill="1" applyBorder="1" applyAlignment="1">
      <alignment vertical="center" wrapText="1"/>
    </xf>
    <xf numFmtId="1" fontId="7" fillId="6" borderId="70" xfId="24" applyNumberFormat="1" applyFont="1" applyFill="1" applyBorder="1" applyAlignment="1">
      <alignment horizontal="center" vertical="center" wrapText="1"/>
    </xf>
    <xf numFmtId="10" fontId="7" fillId="6" borderId="22" xfId="25" applyNumberFormat="1" applyFont="1" applyFill="1" applyBorder="1" applyAlignment="1">
      <alignment horizontal="center" vertical="top" wrapText="1"/>
    </xf>
    <xf numFmtId="10" fontId="23" fillId="6" borderId="22" xfId="25" applyNumberFormat="1" applyFont="1" applyFill="1" applyBorder="1" applyAlignment="1">
      <alignment horizontal="center" vertical="top" wrapText="1"/>
    </xf>
    <xf numFmtId="1" fontId="7" fillId="6" borderId="70" xfId="4" applyNumberFormat="1" applyFont="1" applyFill="1" applyBorder="1" applyAlignment="1">
      <alignment horizontal="center" wrapText="1"/>
    </xf>
    <xf numFmtId="1" fontId="7" fillId="6" borderId="70" xfId="4" applyNumberFormat="1" applyFont="1" applyFill="1" applyBorder="1" applyAlignment="1">
      <alignment horizontal="center" vertical="center" wrapText="1"/>
    </xf>
    <xf numFmtId="10" fontId="7" fillId="6" borderId="22" xfId="25" applyNumberFormat="1" applyFont="1" applyFill="1" applyBorder="1" applyAlignment="1">
      <alignment horizontal="center" vertical="center" wrapText="1"/>
    </xf>
    <xf numFmtId="10" fontId="23" fillId="6" borderId="22" xfId="25" applyNumberFormat="1" applyFont="1" applyFill="1" applyBorder="1" applyAlignment="1">
      <alignment horizontal="center" vertical="center" wrapText="1"/>
    </xf>
    <xf numFmtId="10" fontId="23" fillId="3" borderId="27" xfId="25" applyNumberFormat="1" applyFont="1" applyFill="1" applyBorder="1" applyAlignment="1">
      <alignment horizontal="center" vertical="center" wrapText="1"/>
    </xf>
    <xf numFmtId="2" fontId="23" fillId="0" borderId="42" xfId="4" applyNumberFormat="1" applyFont="1" applyBorder="1" applyAlignment="1">
      <alignment horizontal="center" wrapText="1"/>
    </xf>
    <xf numFmtId="2" fontId="23" fillId="0" borderId="42" xfId="4" applyNumberFormat="1" applyFont="1" applyBorder="1" applyAlignment="1">
      <alignment wrapText="1"/>
    </xf>
    <xf numFmtId="0" fontId="8" fillId="0" borderId="5" xfId="4" applyFont="1" applyBorder="1" applyAlignment="1">
      <alignment horizontal="right" wrapText="1"/>
    </xf>
    <xf numFmtId="165" fontId="8" fillId="0" borderId="5" xfId="24" applyFont="1" applyBorder="1" applyAlignment="1">
      <alignment horizontal="center" vertical="center" wrapText="1"/>
    </xf>
    <xf numFmtId="171" fontId="29" fillId="0" borderId="31" xfId="7" applyNumberFormat="1" applyFont="1" applyBorder="1" applyAlignment="1">
      <alignment horizontal="right" vertical="top" wrapText="1"/>
    </xf>
    <xf numFmtId="0" fontId="28" fillId="0" borderId="31" xfId="7" applyFont="1" applyBorder="1" applyAlignment="1">
      <alignment wrapText="1"/>
    </xf>
    <xf numFmtId="173" fontId="29" fillId="0" borderId="12" xfId="4" applyNumberFormat="1" applyFont="1" applyBorder="1" applyAlignment="1">
      <alignment horizontal="center" wrapText="1"/>
    </xf>
    <xf numFmtId="4" fontId="28" fillId="0" borderId="12" xfId="4" applyNumberFormat="1" applyFont="1" applyBorder="1" applyAlignment="1">
      <alignment horizontal="center" vertical="center" wrapText="1"/>
    </xf>
    <xf numFmtId="165" fontId="28" fillId="10" borderId="19" xfId="7" applyNumberFormat="1" applyFont="1" applyFill="1" applyBorder="1" applyAlignment="1">
      <alignment horizontal="center" vertical="center" wrapText="1"/>
    </xf>
    <xf numFmtId="177" fontId="28" fillId="14" borderId="18" xfId="9" applyNumberFormat="1" applyFont="1" applyFill="1" applyBorder="1" applyAlignment="1">
      <alignment vertical="center" wrapText="1"/>
    </xf>
    <xf numFmtId="10" fontId="68" fillId="9" borderId="5" xfId="4" applyNumberFormat="1" applyFont="1" applyFill="1" applyBorder="1" applyAlignment="1">
      <alignment horizontal="right" vertical="center" wrapText="1"/>
    </xf>
    <xf numFmtId="164" fontId="28" fillId="10" borderId="5" xfId="9" applyFont="1" applyFill="1" applyBorder="1" applyAlignment="1">
      <alignment vertical="center" wrapText="1"/>
    </xf>
    <xf numFmtId="38" fontId="28" fillId="0" borderId="21" xfId="9" applyNumberFormat="1" applyFont="1" applyBorder="1" applyAlignment="1">
      <alignment wrapText="1"/>
    </xf>
    <xf numFmtId="0" fontId="29" fillId="0" borderId="0" xfId="4" applyFont="1" applyAlignment="1">
      <alignment wrapText="1"/>
    </xf>
    <xf numFmtId="4" fontId="25" fillId="0" borderId="12" xfId="4" applyNumberFormat="1" applyFont="1" applyBorder="1" applyAlignment="1">
      <alignment horizontal="center" vertical="center" wrapText="1"/>
    </xf>
    <xf numFmtId="176" fontId="69" fillId="18" borderId="5" xfId="24" applyNumberFormat="1" applyFont="1" applyFill="1" applyBorder="1" applyAlignment="1">
      <alignment horizontal="center" vertical="center" wrapText="1"/>
    </xf>
    <xf numFmtId="2" fontId="69" fillId="18" borderId="30" xfId="5" applyNumberFormat="1" applyFont="1" applyFill="1" applyBorder="1" applyAlignment="1">
      <alignment horizontal="center" vertical="center" wrapText="1"/>
    </xf>
    <xf numFmtId="0" fontId="69" fillId="18" borderId="5" xfId="5" applyFont="1" applyFill="1" applyBorder="1" applyAlignment="1">
      <alignment horizontal="center" vertical="center" wrapText="1"/>
    </xf>
    <xf numFmtId="171" fontId="57" fillId="4" borderId="83" xfId="14" applyNumberFormat="1" applyFont="1" applyFill="1" applyBorder="1" applyAlignment="1" applyProtection="1">
      <alignment horizontal="left" vertical="top"/>
      <protection hidden="1"/>
    </xf>
    <xf numFmtId="171" fontId="57" fillId="4" borderId="72" xfId="14" applyNumberFormat="1" applyFont="1" applyFill="1" applyBorder="1" applyAlignment="1" applyProtection="1">
      <alignment horizontal="left" vertical="top"/>
      <protection hidden="1"/>
    </xf>
    <xf numFmtId="172" fontId="54" fillId="8" borderId="82" xfId="14" applyNumberFormat="1" applyFont="1" applyFill="1" applyBorder="1" applyAlignment="1" applyProtection="1">
      <alignment horizontal="left" vertical="top"/>
      <protection hidden="1"/>
    </xf>
    <xf numFmtId="172" fontId="54" fillId="8" borderId="78" xfId="14" applyNumberFormat="1" applyFont="1" applyFill="1" applyBorder="1" applyAlignment="1" applyProtection="1">
      <alignment horizontal="left" vertical="top"/>
      <protection hidden="1"/>
    </xf>
    <xf numFmtId="172" fontId="54" fillId="8" borderId="84" xfId="14" applyNumberFormat="1" applyFont="1" applyFill="1" applyBorder="1" applyAlignment="1" applyProtection="1">
      <alignment horizontal="left" vertical="top"/>
      <protection hidden="1"/>
    </xf>
    <xf numFmtId="172" fontId="54" fillId="0" borderId="86" xfId="14" applyNumberFormat="1" applyFont="1" applyBorder="1" applyAlignment="1" applyProtection="1">
      <alignment horizontal="center" vertical="top"/>
      <protection hidden="1"/>
    </xf>
    <xf numFmtId="172" fontId="54" fillId="0" borderId="87" xfId="14" applyNumberFormat="1" applyFont="1" applyBorder="1" applyAlignment="1" applyProtection="1">
      <alignment horizontal="center" vertical="top"/>
      <protection hidden="1"/>
    </xf>
    <xf numFmtId="172" fontId="54" fillId="0" borderId="88" xfId="14" applyNumberFormat="1" applyFont="1" applyBorder="1" applyAlignment="1" applyProtection="1">
      <alignment horizontal="center" vertical="top"/>
      <protection hidden="1"/>
    </xf>
    <xf numFmtId="172" fontId="54" fillId="0" borderId="0" xfId="14" applyNumberFormat="1" applyFont="1" applyAlignment="1" applyProtection="1">
      <alignment horizontal="right" vertical="top"/>
      <protection hidden="1"/>
    </xf>
    <xf numFmtId="172" fontId="66" fillId="12" borderId="81" xfId="14" applyNumberFormat="1" applyFont="1" applyFill="1" applyBorder="1" applyAlignment="1" applyProtection="1">
      <alignment horizontal="center" vertical="center" wrapText="1"/>
      <protection hidden="1"/>
    </xf>
    <xf numFmtId="172" fontId="66" fillId="12" borderId="7" xfId="14" applyNumberFormat="1" applyFont="1" applyFill="1" applyBorder="1" applyAlignment="1" applyProtection="1">
      <alignment horizontal="center" vertical="center" wrapText="1"/>
      <protection hidden="1"/>
    </xf>
    <xf numFmtId="172" fontId="66" fillId="12" borderId="76" xfId="14" applyNumberFormat="1" applyFont="1" applyFill="1" applyBorder="1" applyAlignment="1" applyProtection="1">
      <alignment horizontal="center" vertical="center" wrapText="1"/>
      <protection hidden="1"/>
    </xf>
    <xf numFmtId="0" fontId="54" fillId="0" borderId="4" xfId="4" applyFont="1" applyBorder="1" applyAlignment="1">
      <alignment horizontal="center" vertical="top"/>
    </xf>
    <xf numFmtId="172" fontId="54" fillId="0" borderId="8" xfId="14" applyNumberFormat="1" applyFont="1" applyBorder="1" applyAlignment="1" applyProtection="1">
      <alignment horizontal="center" vertical="top"/>
      <protection hidden="1"/>
    </xf>
    <xf numFmtId="171" fontId="54" fillId="0" borderId="8" xfId="14" quotePrefix="1" applyNumberFormat="1" applyFont="1" applyBorder="1" applyAlignment="1" applyProtection="1">
      <alignment horizontal="center" vertical="top"/>
      <protection hidden="1"/>
    </xf>
    <xf numFmtId="4" fontId="54" fillId="0" borderId="53" xfId="14" applyNumberFormat="1" applyFont="1" applyBorder="1" applyAlignment="1" applyProtection="1">
      <alignment horizontal="right" vertical="center"/>
      <protection locked="0"/>
    </xf>
    <xf numFmtId="4" fontId="54" fillId="0" borderId="80" xfId="14" applyNumberFormat="1" applyFont="1" applyBorder="1" applyAlignment="1" applyProtection="1">
      <alignment horizontal="right" vertical="center"/>
      <protection locked="0"/>
    </xf>
    <xf numFmtId="4" fontId="54" fillId="0" borderId="54" xfId="14" applyNumberFormat="1" applyFont="1" applyBorder="1" applyAlignment="1" applyProtection="1">
      <alignment horizontal="right" vertical="center"/>
      <protection locked="0"/>
    </xf>
    <xf numFmtId="172" fontId="54" fillId="0" borderId="4" xfId="14" applyNumberFormat="1" applyFont="1" applyBorder="1" applyAlignment="1" applyProtection="1">
      <alignment horizontal="left" vertical="top"/>
      <protection hidden="1"/>
    </xf>
    <xf numFmtId="4" fontId="54" fillId="0" borderId="47" xfId="14" applyNumberFormat="1" applyFont="1" applyBorder="1" applyAlignment="1" applyProtection="1">
      <alignment horizontal="right" vertical="center"/>
      <protection locked="0"/>
    </xf>
    <xf numFmtId="4" fontId="54" fillId="0" borderId="78" xfId="14" applyNumberFormat="1" applyFont="1" applyBorder="1" applyAlignment="1" applyProtection="1">
      <alignment horizontal="right" vertical="center"/>
      <protection locked="0"/>
    </xf>
    <xf numFmtId="4" fontId="54" fillId="0" borderId="48" xfId="14" applyNumberFormat="1" applyFont="1" applyBorder="1" applyAlignment="1" applyProtection="1">
      <alignment horizontal="right" vertical="center"/>
      <protection locked="0"/>
    </xf>
    <xf numFmtId="172" fontId="54" fillId="0" borderId="49" xfId="14" applyNumberFormat="1" applyFont="1" applyBorder="1" applyAlignment="1">
      <alignment horizontal="right" vertical="center" wrapText="1"/>
    </xf>
    <xf numFmtId="172" fontId="54" fillId="0" borderId="79" xfId="14" applyNumberFormat="1" applyFont="1" applyBorder="1" applyAlignment="1">
      <alignment horizontal="right" vertical="center" wrapText="1"/>
    </xf>
    <xf numFmtId="172" fontId="54" fillId="0" borderId="50" xfId="14" applyNumberFormat="1" applyFont="1" applyBorder="1" applyAlignment="1">
      <alignment horizontal="right" vertical="center" wrapText="1"/>
    </xf>
    <xf numFmtId="4" fontId="54" fillId="0" borderId="67" xfId="14" applyNumberFormat="1" applyFont="1" applyBorder="1" applyAlignment="1" applyProtection="1">
      <alignment horizontal="right" vertical="center"/>
      <protection hidden="1"/>
    </xf>
    <xf numFmtId="4" fontId="54" fillId="0" borderId="64" xfId="14" applyNumberFormat="1" applyFont="1" applyBorder="1" applyAlignment="1" applyProtection="1">
      <alignment horizontal="right" vertical="center"/>
      <protection hidden="1"/>
    </xf>
    <xf numFmtId="4" fontId="54" fillId="0" borderId="65" xfId="14" applyNumberFormat="1" applyFont="1" applyBorder="1" applyAlignment="1" applyProtection="1">
      <alignment horizontal="right" vertical="center"/>
      <protection hidden="1"/>
    </xf>
    <xf numFmtId="4" fontId="54" fillId="0" borderId="33" xfId="14" applyNumberFormat="1" applyFont="1" applyBorder="1" applyAlignment="1" applyProtection="1">
      <alignment horizontal="right" vertical="center"/>
      <protection hidden="1"/>
    </xf>
    <xf numFmtId="4" fontId="54" fillId="0" borderId="2" xfId="14" applyNumberFormat="1" applyFont="1" applyBorder="1" applyAlignment="1" applyProtection="1">
      <alignment horizontal="right" vertical="center"/>
      <protection hidden="1"/>
    </xf>
    <xf numFmtId="4" fontId="54" fillId="0" borderId="58" xfId="14" applyNumberFormat="1" applyFont="1" applyBorder="1" applyAlignment="1" applyProtection="1">
      <alignment horizontal="right" vertical="center"/>
      <protection hidden="1"/>
    </xf>
    <xf numFmtId="0" fontId="24" fillId="0" borderId="1" xfId="4" applyFont="1" applyBorder="1" applyAlignment="1">
      <alignment horizontal="right" wrapText="1"/>
    </xf>
    <xf numFmtId="0" fontId="24" fillId="0" borderId="68" xfId="4" applyFont="1" applyBorder="1" applyAlignment="1">
      <alignment horizontal="right" wrapText="1"/>
    </xf>
    <xf numFmtId="2" fontId="27" fillId="0" borderId="0" xfId="5" applyNumberFormat="1" applyFont="1" applyAlignment="1">
      <alignment horizontal="center" wrapText="1"/>
    </xf>
    <xf numFmtId="17" fontId="27" fillId="0" borderId="75" xfId="5" applyNumberFormat="1" applyFont="1" applyBorder="1" applyAlignment="1">
      <alignment horizontal="right" wrapText="1"/>
    </xf>
    <xf numFmtId="17" fontId="27" fillId="0" borderId="7" xfId="5" applyNumberFormat="1" applyFont="1" applyBorder="1" applyAlignment="1">
      <alignment horizontal="right" wrapText="1"/>
    </xf>
    <xf numFmtId="2" fontId="68" fillId="0" borderId="98" xfId="7" applyNumberFormat="1" applyFont="1" applyBorder="1" applyAlignment="1">
      <alignment horizontal="right" vertical="center" wrapText="1"/>
    </xf>
    <xf numFmtId="2" fontId="68" fillId="0" borderId="21" xfId="7" applyNumberFormat="1" applyFont="1" applyBorder="1" applyAlignment="1">
      <alignment horizontal="right" vertical="center" wrapText="1"/>
    </xf>
    <xf numFmtId="0" fontId="5" fillId="0" borderId="0" xfId="0" applyFont="1" applyAlignment="1">
      <alignment horizontal="left" vertical="top" wrapText="1"/>
    </xf>
    <xf numFmtId="0" fontId="17"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horizontal="left" vertical="center"/>
    </xf>
    <xf numFmtId="0" fontId="17" fillId="0" borderId="0" xfId="0" applyFont="1" applyAlignment="1">
      <alignment horizontal="left" vertical="center" wrapText="1"/>
    </xf>
    <xf numFmtId="0" fontId="13" fillId="0" borderId="0" xfId="0" applyFont="1" applyAlignment="1">
      <alignment horizontal="left" vertical="center"/>
    </xf>
    <xf numFmtId="0" fontId="17" fillId="0" borderId="0" xfId="0" applyFont="1" applyAlignment="1">
      <alignment horizontal="left" vertical="center"/>
    </xf>
    <xf numFmtId="0" fontId="16" fillId="0" borderId="0" xfId="0" applyFont="1" applyAlignment="1">
      <alignment horizontal="left" vertical="top"/>
    </xf>
    <xf numFmtId="0" fontId="9" fillId="0" borderId="2" xfId="0" applyFont="1" applyBorder="1" applyAlignment="1">
      <alignment horizontal="center" vertical="center"/>
    </xf>
    <xf numFmtId="43" fontId="9" fillId="0" borderId="2" xfId="1" applyFont="1" applyBorder="1" applyAlignment="1">
      <alignment horizontal="center" vertical="center"/>
    </xf>
    <xf numFmtId="166" fontId="8" fillId="2" borderId="1" xfId="0" applyNumberFormat="1" applyFont="1" applyFill="1" applyBorder="1" applyAlignment="1">
      <alignment horizontal="right" vertical="center"/>
    </xf>
    <xf numFmtId="0" fontId="8" fillId="2" borderId="0" xfId="0" applyFont="1" applyFill="1" applyAlignment="1">
      <alignment horizontal="right" vertical="center"/>
    </xf>
    <xf numFmtId="0" fontId="9" fillId="0" borderId="3" xfId="0" applyFont="1" applyBorder="1" applyAlignment="1">
      <alignment horizontal="center" vertical="center"/>
    </xf>
    <xf numFmtId="43" fontId="9" fillId="0" borderId="3" xfId="1" applyFont="1" applyBorder="1" applyAlignment="1">
      <alignment horizontal="center" vertical="center"/>
    </xf>
    <xf numFmtId="166" fontId="7" fillId="0" borderId="0" xfId="1" applyNumberFormat="1" applyFont="1" applyBorder="1" applyAlignment="1">
      <alignment horizontal="right" vertical="center"/>
    </xf>
    <xf numFmtId="167" fontId="5" fillId="0" borderId="0" xfId="0" applyNumberFormat="1" applyFont="1" applyAlignment="1">
      <alignment horizontal="left" vertical="center"/>
    </xf>
    <xf numFmtId="0" fontId="5" fillId="0" borderId="0" xfId="0" applyFont="1" applyAlignment="1">
      <alignment horizontal="left" vertical="center"/>
    </xf>
    <xf numFmtId="0" fontId="7" fillId="2" borderId="0" xfId="0" applyFont="1" applyFill="1" applyAlignment="1">
      <alignment horizontal="left" vertical="center"/>
    </xf>
    <xf numFmtId="0" fontId="13" fillId="0" borderId="0" xfId="0" applyFont="1" applyAlignment="1">
      <alignment horizontal="left" vertical="top"/>
    </xf>
    <xf numFmtId="0" fontId="14" fillId="3" borderId="0" xfId="0" applyFont="1" applyFill="1" applyAlignment="1">
      <alignment horizontal="right" vertical="center"/>
    </xf>
    <xf numFmtId="0" fontId="6" fillId="0" borderId="0" xfId="0" applyFont="1" applyAlignment="1">
      <alignment horizontal="left" vertical="top" wrapText="1"/>
    </xf>
    <xf numFmtId="0" fontId="7" fillId="0" borderId="0" xfId="0" applyFont="1" applyAlignment="1">
      <alignment horizontal="center" vertical="center"/>
    </xf>
    <xf numFmtId="0" fontId="15" fillId="0" borderId="0" xfId="0" applyFont="1" applyAlignment="1">
      <alignment horizontal="right" vertical="center"/>
    </xf>
    <xf numFmtId="0" fontId="5" fillId="0" borderId="0" xfId="0" applyFont="1" applyAlignment="1">
      <alignment horizontal="right" vertical="center"/>
    </xf>
    <xf numFmtId="0" fontId="7" fillId="2" borderId="0" xfId="0" applyFont="1" applyFill="1" applyAlignment="1">
      <alignment horizontal="left" vertical="center" wrapText="1"/>
    </xf>
    <xf numFmtId="0" fontId="5" fillId="0" borderId="4" xfId="0" applyFont="1" applyBorder="1" applyAlignment="1">
      <alignment horizontal="left" vertical="top"/>
    </xf>
  </cellXfs>
  <cellStyles count="66">
    <cellStyle name="??" xfId="28"/>
    <cellStyle name="?? [0.00]_10-17 (2))a_DCS (2)(2" xfId="29"/>
    <cellStyle name="???? [0.00]_10-17 (2)rd) mate" xfId="30"/>
    <cellStyle name="????_10-17 (2)st (stan" xfId="31"/>
    <cellStyle name="??_??CODE" xfId="32"/>
    <cellStyle name="_Price Overview DCS" xfId="33"/>
    <cellStyle name="_Price Overview DCS_DCS scope of supply - S07.029.03" xfId="34"/>
    <cellStyle name="_Price Overview DCS_DCS scope of supply - S07.029.03 (internal use)" xfId="35"/>
    <cellStyle name="_Price Overview DCS_Warehouse Proposal based on TCL" xfId="36"/>
    <cellStyle name="_Price Overview DCS_Warehouse Proposal based on TCL_R02_without EWS" xfId="37"/>
    <cellStyle name="_Section 2c" xfId="38"/>
    <cellStyle name="_Section 2c_DCS scope of supply - S07.029.03" xfId="39"/>
    <cellStyle name="_Section 2c_DCS scope of supply - S07.029.03 (internal use)" xfId="40"/>
    <cellStyle name="_Section 2c_Warehouse Proposal based on TCL" xfId="41"/>
    <cellStyle name="_Section 2c_Warehouse Proposal based on TCL_R02_without EWS" xfId="42"/>
    <cellStyle name="_Section 2d" xfId="43"/>
    <cellStyle name="_Section 2d_DCS scope of supply - S07.029.03" xfId="44"/>
    <cellStyle name="_Section 2d_DCS scope of supply - S07.029.03 (internal use)" xfId="45"/>
    <cellStyle name="_Section 2d_Warehouse Proposal based on TCL" xfId="46"/>
    <cellStyle name="_Section 2d_Warehouse Proposal based on TCL_R02_without EWS" xfId="47"/>
    <cellStyle name="_Value Engineering " xfId="48"/>
    <cellStyle name="•W€_1-5" xfId="49"/>
    <cellStyle name="•W_1-5" xfId="50"/>
    <cellStyle name="a1" xfId="51"/>
    <cellStyle name="Comma" xfId="1" builtinId="3"/>
    <cellStyle name="Comma 2" xfId="6"/>
    <cellStyle name="Comma 2 2" xfId="52"/>
    <cellStyle name="Comma 3" xfId="53"/>
    <cellStyle name="Comma 3 2" xfId="54"/>
    <cellStyle name="Comma 4" xfId="55"/>
    <cellStyle name="Comma 5" xfId="65"/>
    <cellStyle name="Comma 6" xfId="24"/>
    <cellStyle name="Comma_9. QSSY7N0003-6P" xfId="18"/>
    <cellStyle name="Comma_PriceAut(15 Apr02) 2" xfId="20"/>
    <cellStyle name="Comma_QCvr-R0 2" xfId="16"/>
    <cellStyle name="Currency 2" xfId="8"/>
    <cellStyle name="Currency 3" xfId="22"/>
    <cellStyle name="Currency 4" xfId="3"/>
    <cellStyle name="Currency_5. BOM" xfId="9"/>
    <cellStyle name="description" xfId="10"/>
    <cellStyle name="FORM" xfId="56"/>
    <cellStyle name="NO" xfId="11"/>
    <cellStyle name="Normal" xfId="0" builtinId="0"/>
    <cellStyle name="Normal 2" xfId="4"/>
    <cellStyle name="Normal 2 2" xfId="57"/>
    <cellStyle name="Normal 3" xfId="21"/>
    <cellStyle name="Normal 4" xfId="26"/>
    <cellStyle name="Normal 5" xfId="27"/>
    <cellStyle name="Normal 6" xfId="2"/>
    <cellStyle name="Normal_5. BOM" xfId="7"/>
    <cellStyle name="Normal_9. QSSY7N0003-6P" xfId="15"/>
    <cellStyle name="Normal_Book1" xfId="5"/>
    <cellStyle name="Normal_PriceAut(15 Apr02) 2" xfId="17"/>
    <cellStyle name="Normal_QCvr-R0 2" xfId="14"/>
    <cellStyle name="Percent 2" xfId="12"/>
    <cellStyle name="Percent 2 2" xfId="13"/>
    <cellStyle name="Percent 3" xfId="19"/>
    <cellStyle name="Percent 4" xfId="23"/>
    <cellStyle name="Percent 5" xfId="25"/>
    <cellStyle name="Style 1" xfId="58"/>
    <cellStyle name="未定義" xfId="59"/>
    <cellStyle name="桁区切り [0.00]_10-17 (2)rd) mate" xfId="60"/>
    <cellStyle name="桁区切り_10-17 (2)st (stan" xfId="61"/>
    <cellStyle name="標準_10-17 (2)ndar" xfId="62"/>
    <cellStyle name="通貨 [0.00]_10-17 (2))a_calc sheet_ENGG-EThylene (2)_E" xfId="63"/>
    <cellStyle name="通貨_10-17 (2)st (" xfId="64"/>
  </cellStyles>
  <dxfs count="6">
    <dxf>
      <font>
        <color theme="0"/>
      </font>
    </dxf>
    <dxf>
      <font>
        <color theme="0"/>
      </font>
    </dxf>
    <dxf>
      <font>
        <color rgb="FF006100"/>
      </font>
      <fill>
        <patternFill>
          <bgColor rgb="FFC6EFCE"/>
        </patternFill>
      </fill>
    </dxf>
    <dxf>
      <font>
        <color rgb="FFFF0000"/>
      </font>
    </dxf>
    <dxf>
      <font>
        <color rgb="FF006100"/>
      </font>
      <fill>
        <patternFill>
          <bgColor rgb="FFC6EFCE"/>
        </patternFill>
      </fill>
    </dxf>
    <dxf>
      <font>
        <color rgb="FFFF0000"/>
      </font>
    </dxf>
  </dxfs>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66676</xdr:colOff>
      <xdr:row>1</xdr:row>
      <xdr:rowOff>28576</xdr:rowOff>
    </xdr:from>
    <xdr:to>
      <xdr:col>10</xdr:col>
      <xdr:colOff>1</xdr:colOff>
      <xdr:row>6</xdr:row>
      <xdr:rowOff>19050</xdr:rowOff>
    </xdr:to>
    <xdr:grpSp>
      <xdr:nvGrpSpPr>
        <xdr:cNvPr id="2" name="Group 3">
          <a:extLst>
            <a:ext uri="{FF2B5EF4-FFF2-40B4-BE49-F238E27FC236}">
              <a16:creationId xmlns:a16="http://schemas.microsoft.com/office/drawing/2014/main" id="{00000000-0008-0000-0000-000002000000}"/>
            </a:ext>
          </a:extLst>
        </xdr:cNvPr>
        <xdr:cNvGrpSpPr>
          <a:grpSpLocks/>
        </xdr:cNvGrpSpPr>
      </xdr:nvGrpSpPr>
      <xdr:grpSpPr bwMode="auto">
        <a:xfrm>
          <a:off x="751285" y="171451"/>
          <a:ext cx="7172325" cy="704849"/>
          <a:chOff x="99" y="30"/>
          <a:chExt cx="755" cy="78"/>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645" y="30"/>
            <a:ext cx="209" cy="78"/>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0">
              <a:defRPr sz="1000"/>
            </a:pPr>
            <a:r>
              <a:rPr lang="en-US" sz="800" b="0" i="0" strike="noStrike">
                <a:solidFill>
                  <a:srgbClr val="000000"/>
                </a:solidFill>
                <a:latin typeface="Arial"/>
                <a:cs typeface="Arial"/>
              </a:rPr>
              <a:t>( Approved )</a:t>
            </a: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800" b="0" i="0" strike="noStrike">
                <a:solidFill>
                  <a:srgbClr val="000000"/>
                </a:solidFill>
                <a:latin typeface="Arial"/>
                <a:cs typeface="Arial"/>
              </a:rPr>
              <a:t>Chris</a:t>
            </a:r>
            <a:r>
              <a:rPr lang="en-US" sz="800" b="0" i="0" strike="noStrike" baseline="0">
                <a:solidFill>
                  <a:srgbClr val="000000"/>
                </a:solidFill>
                <a:latin typeface="Arial"/>
                <a:cs typeface="Arial"/>
              </a:rPr>
              <a:t> Chua</a:t>
            </a:r>
            <a:endParaRPr lang="en-US" sz="800" b="0" i="0" strike="noStrike">
              <a:solidFill>
                <a:srgbClr val="000000"/>
              </a:solidFill>
              <a:latin typeface="Arial"/>
              <a:cs typeface="Arial"/>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000" b="0" i="0">
                <a:effectLst/>
                <a:latin typeface="+mn-lt"/>
                <a:ea typeface="+mn-ea"/>
                <a:cs typeface="+mn-cs"/>
              </a:rPr>
              <a:t>02</a:t>
            </a:r>
            <a:r>
              <a:rPr lang="en-US" sz="1000" b="0" i="0" baseline="0">
                <a:effectLst/>
                <a:latin typeface="+mn-lt"/>
                <a:ea typeface="+mn-ea"/>
                <a:cs typeface="+mn-cs"/>
              </a:rPr>
              <a:t>  Apr 2023</a:t>
            </a:r>
            <a:endParaRPr lang="en-SG" sz="800">
              <a:effectLst/>
            </a:endParaRPr>
          </a:p>
          <a:p>
            <a:pPr algn="ctr" rtl="0">
              <a:defRPr sz="1000"/>
            </a:pPr>
            <a:endParaRPr lang="en-US" sz="800" b="0" i="0" strike="noStrike">
              <a:solidFill>
                <a:srgbClr val="000000"/>
              </a:solidFill>
              <a:latin typeface="Arial"/>
              <a:cs typeface="Arial"/>
            </a:endParaRPr>
          </a:p>
          <a:p>
            <a:pPr algn="ctr" rtl="0">
              <a:defRPr sz="1000"/>
            </a:pPr>
            <a:endParaRPr lang="en-US" sz="800" b="0" i="0" strike="noStrike">
              <a:solidFill>
                <a:srgbClr val="000000"/>
              </a:solidFill>
              <a:latin typeface="Arial"/>
              <a:cs typeface="Arial"/>
            </a:endParaRPr>
          </a:p>
        </xdr:txBody>
      </xdr:sp>
      <xdr:sp macro="" textlink="">
        <xdr:nvSpPr>
          <xdr:cNvPr id="4" name="Text Box 5">
            <a:extLst>
              <a:ext uri="{FF2B5EF4-FFF2-40B4-BE49-F238E27FC236}">
                <a16:creationId xmlns:a16="http://schemas.microsoft.com/office/drawing/2014/main" id="{00000000-0008-0000-0000-000004000000}"/>
              </a:ext>
            </a:extLst>
          </xdr:cNvPr>
          <xdr:cNvSpPr txBox="1">
            <a:spLocks noChangeArrowheads="1"/>
          </xdr:cNvSpPr>
        </xdr:nvSpPr>
        <xdr:spPr bwMode="auto">
          <a:xfrm>
            <a:off x="432" y="30"/>
            <a:ext cx="209" cy="78"/>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0">
              <a:defRPr sz="1000"/>
            </a:pPr>
            <a:r>
              <a:rPr lang="en-US" sz="800" b="0" i="0" strike="noStrike">
                <a:solidFill>
                  <a:srgbClr val="000000"/>
                </a:solidFill>
                <a:latin typeface="Arial"/>
                <a:cs typeface="Arial"/>
              </a:rPr>
              <a:t>( Checked )</a:t>
            </a: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800" b="0" i="0" strike="noStrike">
                <a:solidFill>
                  <a:srgbClr val="000000"/>
                </a:solidFill>
                <a:latin typeface="Arial"/>
                <a:cs typeface="Arial"/>
              </a:rPr>
              <a:t>Phillip</a:t>
            </a:r>
            <a:r>
              <a:rPr lang="en-US" sz="800" b="0" i="0" strike="noStrike" baseline="0">
                <a:solidFill>
                  <a:srgbClr val="000000"/>
                </a:solidFill>
                <a:latin typeface="Arial"/>
                <a:cs typeface="Arial"/>
              </a:rPr>
              <a:t> Jin</a:t>
            </a:r>
            <a:endParaRPr lang="en-US" sz="800" b="0" i="0" strike="noStrike">
              <a:solidFill>
                <a:srgbClr val="000000"/>
              </a:solidFill>
              <a:latin typeface="Arial"/>
              <a:cs typeface="Arial"/>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000" b="0" i="0">
                <a:effectLst/>
                <a:latin typeface="+mn-lt"/>
                <a:ea typeface="+mn-ea"/>
                <a:cs typeface="+mn-cs"/>
              </a:rPr>
              <a:t>02</a:t>
            </a:r>
            <a:r>
              <a:rPr lang="en-US" sz="1000" b="0" i="0" baseline="0">
                <a:effectLst/>
                <a:latin typeface="+mn-lt"/>
                <a:ea typeface="+mn-ea"/>
                <a:cs typeface="+mn-cs"/>
              </a:rPr>
              <a:t>  Apr 2023</a:t>
            </a:r>
            <a:endParaRPr lang="en-SG" sz="800">
              <a:effectLst/>
            </a:endParaRPr>
          </a:p>
          <a:p>
            <a:pPr algn="ctr" rtl="0">
              <a:defRPr sz="1000"/>
            </a:pPr>
            <a:endParaRPr lang="en-US" sz="800" b="0" i="0" strike="noStrike">
              <a:solidFill>
                <a:srgbClr val="000000"/>
              </a:solidFill>
              <a:latin typeface="Arial"/>
              <a:cs typeface="Arial"/>
            </a:endParaRPr>
          </a:p>
          <a:p>
            <a:pPr algn="ctr" rtl="0">
              <a:defRPr sz="1000"/>
            </a:pPr>
            <a:endParaRPr lang="en-US" sz="800" b="0" i="0" strike="noStrike">
              <a:solidFill>
                <a:srgbClr val="000000"/>
              </a:solidFill>
              <a:latin typeface="Arial"/>
              <a:cs typeface="Arial"/>
            </a:endParaRPr>
          </a:p>
        </xdr:txBody>
      </xdr:sp>
      <xdr:sp macro="" textlink="">
        <xdr:nvSpPr>
          <xdr:cNvPr id="5" name="Text Box 6">
            <a:extLst>
              <a:ext uri="{FF2B5EF4-FFF2-40B4-BE49-F238E27FC236}">
                <a16:creationId xmlns:a16="http://schemas.microsoft.com/office/drawing/2014/main" id="{00000000-0008-0000-0000-000005000000}"/>
              </a:ext>
            </a:extLst>
          </xdr:cNvPr>
          <xdr:cNvSpPr txBox="1">
            <a:spLocks noChangeArrowheads="1"/>
          </xdr:cNvSpPr>
        </xdr:nvSpPr>
        <xdr:spPr bwMode="auto">
          <a:xfrm>
            <a:off x="219" y="30"/>
            <a:ext cx="209" cy="78"/>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0">
              <a:defRPr sz="1000"/>
            </a:pPr>
            <a:r>
              <a:rPr lang="en-US" sz="800" b="0" i="0" strike="noStrike">
                <a:solidFill>
                  <a:srgbClr val="000000"/>
                </a:solidFill>
                <a:latin typeface="Arial"/>
                <a:cs typeface="Arial"/>
              </a:rPr>
              <a:t>( Prepared )</a:t>
            </a:r>
          </a:p>
          <a:p>
            <a:pPr algn="ctr" rtl="0">
              <a:defRPr sz="1000"/>
            </a:pPr>
            <a:r>
              <a:rPr lang="en-US" sz="800" b="0" i="0" strike="noStrike">
                <a:solidFill>
                  <a:srgbClr val="000000"/>
                </a:solidFill>
                <a:latin typeface="Arial"/>
                <a:cs typeface="Arial"/>
              </a:rPr>
              <a:t>xxx</a:t>
            </a:r>
            <a:endParaRPr lang="en-US" sz="800" b="0" i="0" strike="noStrike" baseline="0">
              <a:solidFill>
                <a:srgbClr val="000000"/>
              </a:solidFill>
              <a:latin typeface="Arial"/>
              <a:cs typeface="Arial"/>
            </a:endParaRPr>
          </a:p>
          <a:p>
            <a:pPr algn="ctr" rtl="0">
              <a:defRPr sz="1000"/>
            </a:pPr>
            <a:r>
              <a:rPr lang="en-US" sz="800" b="0" i="0" strike="noStrike">
                <a:solidFill>
                  <a:srgbClr val="000000"/>
                </a:solidFill>
                <a:latin typeface="Arial"/>
                <a:cs typeface="Arial"/>
              </a:rPr>
              <a:t>01</a:t>
            </a:r>
            <a:r>
              <a:rPr lang="en-US" sz="800" b="0" i="0" strike="noStrike" baseline="0">
                <a:solidFill>
                  <a:srgbClr val="000000"/>
                </a:solidFill>
                <a:latin typeface="Arial"/>
                <a:cs typeface="Arial"/>
              </a:rPr>
              <a:t>  Apr 2023</a:t>
            </a:r>
            <a:endParaRPr lang="en-US" sz="800" b="0" i="0" strike="noStrike">
              <a:solidFill>
                <a:srgbClr val="000000"/>
              </a:solidFill>
              <a:latin typeface="Arial"/>
              <a:cs typeface="Arial"/>
            </a:endParaRPr>
          </a:p>
        </xdr:txBody>
      </xdr:sp>
      <xdr:sp macro="" textlink="">
        <xdr:nvSpPr>
          <xdr:cNvPr id="6" name="Text Box 7">
            <a:extLst>
              <a:ext uri="{FF2B5EF4-FFF2-40B4-BE49-F238E27FC236}">
                <a16:creationId xmlns:a16="http://schemas.microsoft.com/office/drawing/2014/main" id="{00000000-0008-0000-0000-000006000000}"/>
              </a:ext>
            </a:extLst>
          </xdr:cNvPr>
          <xdr:cNvSpPr txBox="1">
            <a:spLocks noChangeArrowheads="1"/>
          </xdr:cNvSpPr>
        </xdr:nvSpPr>
        <xdr:spPr bwMode="auto">
          <a:xfrm>
            <a:off x="99" y="30"/>
            <a:ext cx="116" cy="78"/>
          </a:xfrm>
          <a:prstGeom prst="rect">
            <a:avLst/>
          </a:prstGeom>
          <a:solidFill>
            <a:srgbClr val="FFFFFF"/>
          </a:solidFill>
          <a:ln w="19050">
            <a:solidFill>
              <a:srgbClr val="000000"/>
            </a:solidFill>
            <a:miter lim="800000"/>
            <a:headEnd/>
            <a:tailEnd/>
          </a:ln>
        </xdr:spPr>
        <xdr:txBody>
          <a:bodyPr vertOverflow="clip" wrap="square" lIns="0" tIns="22860" rIns="27432" bIns="0" anchor="t" upright="1"/>
          <a:lstStyle/>
          <a:p>
            <a:pPr algn="r" rtl="0">
              <a:defRPr sz="1000"/>
            </a:pPr>
            <a:r>
              <a:rPr lang="en-US" sz="800" b="0" i="0" strike="noStrike">
                <a:solidFill>
                  <a:srgbClr val="000000"/>
                </a:solidFill>
                <a:latin typeface="Arial"/>
                <a:cs typeface="Arial"/>
              </a:rPr>
              <a:t> </a:t>
            </a:r>
          </a:p>
          <a:p>
            <a:pPr algn="r" rtl="0">
              <a:defRPr sz="1000"/>
            </a:pPr>
            <a:r>
              <a:rPr lang="en-US" sz="800" b="1" i="0" u="sng" strike="noStrike">
                <a:solidFill>
                  <a:srgbClr val="000000"/>
                </a:solidFill>
                <a:latin typeface="Arial"/>
                <a:cs typeface="Arial"/>
              </a:rPr>
              <a:t>Name : </a:t>
            </a:r>
          </a:p>
          <a:p>
            <a:pPr algn="r" rtl="0">
              <a:defRPr sz="1000"/>
            </a:pPr>
            <a:r>
              <a:rPr lang="en-US" sz="800" b="1" i="0" u="sng" strike="noStrike">
                <a:solidFill>
                  <a:srgbClr val="000000"/>
                </a:solidFill>
                <a:latin typeface="Arial"/>
                <a:cs typeface="Arial"/>
              </a:rPr>
              <a:t>Date : </a:t>
            </a:r>
          </a:p>
          <a:p>
            <a:pPr algn="r" rtl="0">
              <a:defRPr sz="1000"/>
            </a:pPr>
            <a:endParaRPr lang="en-US" sz="800" b="1" i="0" u="sng" strike="noStrike">
              <a:solidFill>
                <a:srgbClr val="000000"/>
              </a:solidFill>
              <a:latin typeface="Arial"/>
              <a:cs typeface="Arial"/>
            </a:endParaRPr>
          </a:p>
          <a:p>
            <a:pPr algn="r" rtl="0">
              <a:defRPr sz="1000"/>
            </a:pPr>
            <a:r>
              <a:rPr lang="en-US" sz="800" b="1" i="0" u="sng" strike="noStrike">
                <a:solidFill>
                  <a:srgbClr val="000000"/>
                </a:solidFill>
                <a:latin typeface="Arial"/>
                <a:cs typeface="Arial"/>
              </a:rPr>
              <a:t>Signature : </a:t>
            </a:r>
          </a:p>
        </xdr:txBody>
      </xdr:sp>
    </xdr:grpSp>
    <xdr:clientData/>
  </xdr:twoCellAnchor>
  <xdr:twoCellAnchor editAs="oneCell">
    <xdr:from>
      <xdr:col>5</xdr:col>
      <xdr:colOff>1809751</xdr:colOff>
      <xdr:row>3</xdr:row>
      <xdr:rowOff>57151</xdr:rowOff>
    </xdr:from>
    <xdr:to>
      <xdr:col>6</xdr:col>
      <xdr:colOff>337509</xdr:colOff>
      <xdr:row>6</xdr:row>
      <xdr:rowOff>104776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05326" y="485776"/>
          <a:ext cx="832808"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38100</xdr:colOff>
      <xdr:row>77</xdr:row>
      <xdr:rowOff>228168</xdr:rowOff>
    </xdr:from>
    <xdr:ext cx="7196021" cy="1000274"/>
    <xdr:sp macro="" textlink="">
      <xdr:nvSpPr>
        <xdr:cNvPr id="3" name="文字方塊 1">
          <a:extLst>
            <a:ext uri="{FF2B5EF4-FFF2-40B4-BE49-F238E27FC236}">
              <a16:creationId xmlns:a16="http://schemas.microsoft.com/office/drawing/2014/main" id="{00000000-0008-0000-0200-000003000000}"/>
            </a:ext>
          </a:extLst>
        </xdr:cNvPr>
        <xdr:cNvSpPr txBox="1"/>
      </xdr:nvSpPr>
      <xdr:spPr>
        <a:xfrm rot="18956420">
          <a:off x="38100" y="12153468"/>
          <a:ext cx="7196021" cy="1000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5800">
              <a:solidFill>
                <a:schemeClr val="bg1">
                  <a:lumMod val="75000"/>
                  <a:alpha val="30000"/>
                </a:schemeClr>
              </a:solidFill>
            </a:rPr>
            <a:t>LITEON CONFIDENTIAL</a:t>
          </a:r>
          <a:endParaRPr lang="zh-TW" altLang="en-US" sz="5800">
            <a:solidFill>
              <a:schemeClr val="bg1">
                <a:lumMod val="75000"/>
                <a:alpha val="30000"/>
              </a:schemeClr>
            </a:solidFill>
          </a:endParaRPr>
        </a:p>
      </xdr:txBody>
    </xdr:sp>
    <xdr:clientData/>
  </xdr:oneCellAnchor>
  <xdr:oneCellAnchor>
    <xdr:from>
      <xdr:col>14</xdr:col>
      <xdr:colOff>857250</xdr:colOff>
      <xdr:row>22</xdr:row>
      <xdr:rowOff>0</xdr:rowOff>
    </xdr:from>
    <xdr:ext cx="7196021" cy="1000274"/>
    <xdr:sp macro="" textlink="">
      <xdr:nvSpPr>
        <xdr:cNvPr id="2" name="文字方塊 1">
          <a:extLst>
            <a:ext uri="{FF2B5EF4-FFF2-40B4-BE49-F238E27FC236}">
              <a16:creationId xmlns:a16="http://schemas.microsoft.com/office/drawing/2014/main" id="{00000000-0008-0000-0200-000002000000}"/>
            </a:ext>
          </a:extLst>
        </xdr:cNvPr>
        <xdr:cNvSpPr txBox="1"/>
      </xdr:nvSpPr>
      <xdr:spPr>
        <a:xfrm rot="18956420">
          <a:off x="6524625" y="3947681"/>
          <a:ext cx="7196021" cy="1000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5800">
              <a:solidFill>
                <a:schemeClr val="bg1">
                  <a:lumMod val="75000"/>
                  <a:alpha val="30000"/>
                </a:schemeClr>
              </a:solidFill>
            </a:rPr>
            <a:t>LITEON CONFIDENTIAL</a:t>
          </a:r>
          <a:endParaRPr lang="zh-TW" altLang="en-US" sz="5800">
            <a:solidFill>
              <a:schemeClr val="bg1">
                <a:lumMod val="75000"/>
                <a:alpha val="30000"/>
              </a:schemeClr>
            </a:solidFill>
          </a:endParaRPr>
        </a:p>
      </xdr:txBody>
    </xdr:sp>
    <xdr:clientData/>
  </xdr:oneCellAnchor>
  <xdr:twoCellAnchor>
    <xdr:from>
      <xdr:col>5</xdr:col>
      <xdr:colOff>609600</xdr:colOff>
      <xdr:row>7</xdr:row>
      <xdr:rowOff>66674</xdr:rowOff>
    </xdr:from>
    <xdr:to>
      <xdr:col>10</xdr:col>
      <xdr:colOff>685800</xdr:colOff>
      <xdr:row>11</xdr:row>
      <xdr:rowOff>47624</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rot="19898005">
          <a:off x="1876425" y="1171574"/>
          <a:ext cx="2847975"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FF0000"/>
              </a:solidFill>
            </a:rPr>
            <a:t>Hardware quotation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liteon-my.sharepoint.com/personal/phillip_jin_liteon_com/Documents/0_SnM%20team/2_Sales/6_ex-project/BOM/Mitsuiphenol%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E Price Authorisation"/>
      <sheetName val="2E Price Summary"/>
      <sheetName val="Price Summary (conversion)"/>
      <sheetName val="(template) Cost Estimation"/>
      <sheetName val="AEPC Cost (old)"/>
      <sheetName val="Price Authorisation"/>
      <sheetName val="1. Price Summary to MPS"/>
      <sheetName val="1. Price Summary"/>
      <sheetName val="Cover Page"/>
      <sheetName val="1) Sim CH quote"/>
      <sheetName val="2) PEI quote"/>
      <sheetName val="3) Matrikon quote"/>
      <sheetName val="4) PM"/>
      <sheetName val="Price Authorisation (SGD)"/>
      <sheetName val="1. Price Summary (SGD)"/>
    </sheetNames>
    <sheetDataSet>
      <sheetData sheetId="0"/>
      <sheetData sheetId="1"/>
      <sheetData sheetId="2"/>
      <sheetData sheetId="3"/>
      <sheetData sheetId="4"/>
      <sheetData sheetId="5">
        <row r="9">
          <cell r="G9" t="str">
            <v>x</v>
          </cell>
        </row>
        <row r="11">
          <cell r="G11">
            <v>1</v>
          </cell>
        </row>
      </sheetData>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8:K75"/>
  <sheetViews>
    <sheetView zoomScale="160" zoomScaleNormal="160" zoomScaleSheetLayoutView="110" workbookViewId="0">
      <selection activeCell="K67" sqref="K67"/>
    </sheetView>
  </sheetViews>
  <sheetFormatPr defaultColWidth="9" defaultRowHeight="10.5"/>
  <cols>
    <col min="1" max="1" width="9" style="142"/>
    <col min="2" max="2" width="4" style="142" customWidth="1"/>
    <col min="3" max="4" width="9" style="142"/>
    <col min="5" max="5" width="4.33203125" style="142" customWidth="1"/>
    <col min="6" max="6" width="30.25" style="142" customWidth="1"/>
    <col min="7" max="9" width="9" style="142"/>
    <col min="10" max="10" width="11.5" style="142" customWidth="1"/>
    <col min="11" max="11" width="7.75" style="142" customWidth="1"/>
    <col min="12" max="16384" width="9" style="142"/>
  </cols>
  <sheetData>
    <row r="8" spans="2:11">
      <c r="B8" s="360" t="s">
        <v>70</v>
      </c>
      <c r="C8" s="360"/>
      <c r="D8" s="370" t="s">
        <v>77</v>
      </c>
      <c r="E8" s="370"/>
      <c r="F8" s="370"/>
      <c r="H8" s="213" t="s">
        <v>74</v>
      </c>
      <c r="I8" s="364"/>
      <c r="J8" s="364"/>
    </row>
    <row r="9" spans="2:11">
      <c r="B9" s="360" t="s">
        <v>71</v>
      </c>
      <c r="C9" s="360"/>
      <c r="D9" s="370" t="s">
        <v>78</v>
      </c>
      <c r="E9" s="370"/>
      <c r="F9" s="370"/>
      <c r="H9" s="213" t="s">
        <v>75</v>
      </c>
      <c r="I9" s="365">
        <f>'Price summary'!E8:E8</f>
        <v>45036</v>
      </c>
      <c r="J9" s="365"/>
    </row>
    <row r="10" spans="2:11">
      <c r="B10" s="360" t="s">
        <v>72</v>
      </c>
      <c r="C10" s="360"/>
      <c r="D10" s="143" t="s">
        <v>79</v>
      </c>
      <c r="E10" s="143"/>
      <c r="F10" s="143"/>
      <c r="H10" s="223" t="s">
        <v>76</v>
      </c>
      <c r="I10" s="366">
        <v>1</v>
      </c>
      <c r="J10" s="366"/>
    </row>
    <row r="11" spans="2:11">
      <c r="B11" s="360" t="s">
        <v>73</v>
      </c>
      <c r="C11" s="360"/>
      <c r="D11" s="143" t="s">
        <v>80</v>
      </c>
      <c r="E11" s="143"/>
      <c r="F11" s="143"/>
      <c r="G11" s="144"/>
      <c r="H11" s="145"/>
      <c r="I11" s="146"/>
    </row>
    <row r="12" spans="2:11" ht="11" thickBot="1"/>
    <row r="13" spans="2:11" ht="13.5" thickBot="1">
      <c r="B13" s="147"/>
      <c r="C13" s="147"/>
      <c r="D13" s="147"/>
      <c r="E13" s="147"/>
      <c r="F13" s="222" t="s">
        <v>81</v>
      </c>
      <c r="G13" s="247" t="str">
        <f>'Price summary'!E3</f>
        <v>USD</v>
      </c>
      <c r="H13" s="148" t="s">
        <v>82</v>
      </c>
      <c r="I13" s="149"/>
      <c r="J13" s="149"/>
      <c r="K13" s="150"/>
    </row>
    <row r="14" spans="2:11" ht="24.75" customHeight="1" thickBot="1">
      <c r="B14" s="204" t="s">
        <v>83</v>
      </c>
      <c r="C14" s="361" t="s">
        <v>84</v>
      </c>
      <c r="D14" s="362"/>
      <c r="E14" s="362"/>
      <c r="F14" s="363"/>
      <c r="G14" s="205" t="s">
        <v>85</v>
      </c>
      <c r="H14" s="206" t="s">
        <v>86</v>
      </c>
      <c r="I14" s="207" t="s">
        <v>87</v>
      </c>
      <c r="J14" s="208" t="s">
        <v>88</v>
      </c>
      <c r="K14" s="209" t="s">
        <v>112</v>
      </c>
    </row>
    <row r="15" spans="2:11">
      <c r="B15" s="210" t="s">
        <v>89</v>
      </c>
      <c r="C15" s="354" t="s">
        <v>113</v>
      </c>
      <c r="D15" s="355"/>
      <c r="E15" s="355"/>
      <c r="F15" s="355"/>
      <c r="G15" s="355"/>
      <c r="H15" s="355"/>
      <c r="I15" s="355"/>
      <c r="J15" s="356"/>
      <c r="K15" s="152"/>
    </row>
    <row r="16" spans="2:11">
      <c r="B16" s="212">
        <v>1</v>
      </c>
      <c r="C16" s="352" t="s">
        <v>118</v>
      </c>
      <c r="D16" s="353"/>
      <c r="E16" s="353"/>
      <c r="F16" s="353"/>
      <c r="G16" s="219"/>
      <c r="H16" s="224">
        <v>100</v>
      </c>
      <c r="I16" s="153">
        <f>IF(J16&gt;0, 1-H16/J16, 0)</f>
        <v>0.23076923076923073</v>
      </c>
      <c r="J16" s="155">
        <v>130</v>
      </c>
      <c r="K16" s="154"/>
    </row>
    <row r="17" spans="2:11">
      <c r="B17" s="212">
        <v>2</v>
      </c>
      <c r="C17" s="352"/>
      <c r="D17" s="353"/>
      <c r="E17" s="353"/>
      <c r="F17" s="353"/>
      <c r="G17" s="219"/>
      <c r="H17" s="224">
        <v>100</v>
      </c>
      <c r="I17" s="153">
        <f>IF(J17&gt;0, 1-H17/J17, 0)</f>
        <v>0.23076923076923073</v>
      </c>
      <c r="J17" s="155">
        <v>130</v>
      </c>
      <c r="K17" s="154"/>
    </row>
    <row r="18" spans="2:11" ht="11.25" customHeight="1">
      <c r="B18" s="212">
        <v>3</v>
      </c>
      <c r="C18" s="352"/>
      <c r="D18" s="353"/>
      <c r="E18" s="353"/>
      <c r="F18" s="353"/>
      <c r="G18" s="219"/>
      <c r="H18" s="224">
        <v>100</v>
      </c>
      <c r="I18" s="153">
        <f>IF(J18&gt;0, 1-H18/J18, 0)</f>
        <v>0.23076923076923073</v>
      </c>
      <c r="J18" s="155">
        <v>130</v>
      </c>
      <c r="K18" s="154"/>
    </row>
    <row r="19" spans="2:11" ht="11.25" customHeight="1" thickBot="1">
      <c r="B19" s="212">
        <v>4</v>
      </c>
      <c r="C19" s="352"/>
      <c r="D19" s="353"/>
      <c r="E19" s="353"/>
      <c r="F19" s="353"/>
      <c r="G19" s="220"/>
      <c r="H19" s="224">
        <v>100</v>
      </c>
      <c r="I19" s="214">
        <f>IF(J19&gt;0, 1-H19/J19, 0)</f>
        <v>0.23076923076923073</v>
      </c>
      <c r="J19" s="155">
        <v>130</v>
      </c>
      <c r="K19" s="211"/>
    </row>
    <row r="20" spans="2:11" ht="11.5" thickTop="1" thickBot="1">
      <c r="B20" s="212"/>
      <c r="C20" s="357"/>
      <c r="D20" s="358"/>
      <c r="E20" s="359"/>
      <c r="F20" s="215" t="str">
        <f>CONCATENATE("Sub-Total - ",C15)</f>
        <v>Sub-Total - LITEON SINGPAORE HARDWARE</v>
      </c>
      <c r="G20" s="217">
        <f>SUM(G15:G19)</f>
        <v>0</v>
      </c>
      <c r="H20" s="217">
        <f>SUM(H15:H19)</f>
        <v>400</v>
      </c>
      <c r="I20" s="218">
        <f>IF(J20&gt;0,1-H20/J20,0)</f>
        <v>0.23076923076923073</v>
      </c>
      <c r="J20" s="217">
        <f>SUM(J15:J19)</f>
        <v>520</v>
      </c>
      <c r="K20" s="226">
        <f>H20/$H$52</f>
        <v>0.27303754266211605</v>
      </c>
    </row>
    <row r="21" spans="2:11" ht="11" thickTop="1">
      <c r="B21" s="210" t="s">
        <v>90</v>
      </c>
      <c r="C21" s="354" t="s">
        <v>114</v>
      </c>
      <c r="D21" s="355"/>
      <c r="E21" s="355"/>
      <c r="F21" s="355"/>
      <c r="G21" s="355"/>
      <c r="H21" s="355"/>
      <c r="I21" s="355"/>
      <c r="J21" s="356"/>
      <c r="K21" s="152"/>
    </row>
    <row r="22" spans="2:11">
      <c r="B22" s="212">
        <v>1</v>
      </c>
      <c r="C22" s="352" t="s">
        <v>119</v>
      </c>
      <c r="D22" s="353"/>
      <c r="E22" s="353"/>
      <c r="F22" s="353"/>
      <c r="G22" s="219"/>
      <c r="H22" s="224">
        <v>50</v>
      </c>
      <c r="I22" s="153">
        <f>IF(J22&gt;0, 1-H22/J22, 0)</f>
        <v>0.61538461538461542</v>
      </c>
      <c r="J22" s="155">
        <v>130</v>
      </c>
      <c r="K22" s="154"/>
    </row>
    <row r="23" spans="2:11">
      <c r="B23" s="212">
        <v>2</v>
      </c>
      <c r="C23" s="352"/>
      <c r="D23" s="353"/>
      <c r="E23" s="353"/>
      <c r="F23" s="353"/>
      <c r="G23" s="219"/>
      <c r="H23" s="224">
        <v>50</v>
      </c>
      <c r="I23" s="153">
        <f>IF(J23&gt;0, 1-H23/J23, 0)</f>
        <v>0.61538461538461542</v>
      </c>
      <c r="J23" s="155">
        <v>130</v>
      </c>
      <c r="K23" s="154"/>
    </row>
    <row r="24" spans="2:11" ht="11.25" customHeight="1">
      <c r="B24" s="212">
        <v>3</v>
      </c>
      <c r="C24" s="352"/>
      <c r="D24" s="353"/>
      <c r="E24" s="353"/>
      <c r="F24" s="353"/>
      <c r="G24" s="219"/>
      <c r="H24" s="224">
        <v>50</v>
      </c>
      <c r="I24" s="153">
        <f>IF(J24&gt;0, 1-H24/J24, 0)</f>
        <v>0.61538461538461542</v>
      </c>
      <c r="J24" s="155">
        <v>130</v>
      </c>
      <c r="K24" s="154"/>
    </row>
    <row r="25" spans="2:11" ht="11.25" customHeight="1" thickBot="1">
      <c r="B25" s="212">
        <v>4</v>
      </c>
      <c r="C25" s="352"/>
      <c r="D25" s="353"/>
      <c r="E25" s="353"/>
      <c r="F25" s="353"/>
      <c r="G25" s="220"/>
      <c r="H25" s="224">
        <v>50</v>
      </c>
      <c r="I25" s="214">
        <f>IF(J25&gt;0, 1-H25/J25, 0)</f>
        <v>0.61538461538461542</v>
      </c>
      <c r="J25" s="155">
        <v>130</v>
      </c>
      <c r="K25" s="211"/>
    </row>
    <row r="26" spans="2:11" ht="11.5" thickTop="1" thickBot="1">
      <c r="B26" s="212"/>
      <c r="C26" s="357"/>
      <c r="D26" s="358"/>
      <c r="E26" s="359"/>
      <c r="F26" s="215" t="str">
        <f>CONCATENATE("Sub-Total - ",C21)</f>
        <v>Sub-Total - LITEON SINGPAORE SOFTWARE</v>
      </c>
      <c r="G26" s="216">
        <f>SUM(G21:G25)</f>
        <v>0</v>
      </c>
      <c r="H26" s="217">
        <f>SUM(H21:H25)</f>
        <v>200</v>
      </c>
      <c r="I26" s="218">
        <f>IF(J26&gt;0,1-H26/J26,0)</f>
        <v>0.61538461538461542</v>
      </c>
      <c r="J26" s="217">
        <f>SUM(J21:J25)</f>
        <v>520</v>
      </c>
      <c r="K26" s="226">
        <f>H26/$H$52</f>
        <v>0.13651877133105803</v>
      </c>
    </row>
    <row r="27" spans="2:11" ht="11" thickTop="1">
      <c r="B27" s="210" t="s">
        <v>91</v>
      </c>
      <c r="C27" s="354" t="s">
        <v>173</v>
      </c>
      <c r="D27" s="355"/>
      <c r="E27" s="355"/>
      <c r="F27" s="355"/>
      <c r="G27" s="355"/>
      <c r="H27" s="355"/>
      <c r="I27" s="355"/>
      <c r="J27" s="356"/>
      <c r="K27" s="152"/>
    </row>
    <row r="28" spans="2:11">
      <c r="B28" s="212">
        <v>1</v>
      </c>
      <c r="C28" s="352" t="s">
        <v>120</v>
      </c>
      <c r="D28" s="353"/>
      <c r="E28" s="353"/>
      <c r="F28" s="353"/>
      <c r="G28" s="219"/>
      <c r="H28" s="224">
        <v>150</v>
      </c>
      <c r="I28" s="153">
        <f>IF(J28&gt;0, 1-H28/J28, 0)</f>
        <v>-0.15384615384615374</v>
      </c>
      <c r="J28" s="155">
        <v>130</v>
      </c>
      <c r="K28" s="154"/>
    </row>
    <row r="29" spans="2:11">
      <c r="B29" s="212">
        <v>2</v>
      </c>
      <c r="C29" s="352"/>
      <c r="D29" s="353"/>
      <c r="E29" s="353"/>
      <c r="F29" s="353"/>
      <c r="G29" s="219"/>
      <c r="H29" s="224">
        <v>15</v>
      </c>
      <c r="I29" s="153">
        <f>IF(J29&gt;0, 1-H29/J29, 0)</f>
        <v>0.88461538461538458</v>
      </c>
      <c r="J29" s="155">
        <v>130</v>
      </c>
      <c r="K29" s="154"/>
    </row>
    <row r="30" spans="2:11" ht="11.25" customHeight="1">
      <c r="B30" s="212">
        <v>3</v>
      </c>
      <c r="C30" s="352"/>
      <c r="D30" s="353"/>
      <c r="E30" s="353"/>
      <c r="F30" s="353"/>
      <c r="G30" s="219"/>
      <c r="H30" s="224">
        <v>150</v>
      </c>
      <c r="I30" s="153">
        <f>IF(J30&gt;0, 1-H30/J30, 0)</f>
        <v>-0.15384615384615374</v>
      </c>
      <c r="J30" s="155">
        <v>130</v>
      </c>
      <c r="K30" s="154"/>
    </row>
    <row r="31" spans="2:11" ht="11.25" customHeight="1" thickBot="1">
      <c r="B31" s="212">
        <v>4</v>
      </c>
      <c r="C31" s="352"/>
      <c r="D31" s="353"/>
      <c r="E31" s="353"/>
      <c r="F31" s="353"/>
      <c r="G31" s="220"/>
      <c r="H31" s="224">
        <v>150</v>
      </c>
      <c r="I31" s="214">
        <f>IF(J31&gt;0, 1-H31/J31, 0)</f>
        <v>-0.15384615384615374</v>
      </c>
      <c r="J31" s="155">
        <v>130</v>
      </c>
      <c r="K31" s="211"/>
    </row>
    <row r="32" spans="2:11" ht="11.5" thickTop="1" thickBot="1">
      <c r="B32" s="212"/>
      <c r="C32" s="357"/>
      <c r="D32" s="358"/>
      <c r="E32" s="359"/>
      <c r="F32" s="215" t="str">
        <f>CONCATENATE("Sub-Total - ",C27)</f>
        <v>Sub-Total - SOFTWARE MAINTENANCE SERVICE</v>
      </c>
      <c r="G32" s="216">
        <f>SUM(G27:G31)</f>
        <v>0</v>
      </c>
      <c r="H32" s="217">
        <f>SUM(H27:H31)</f>
        <v>465</v>
      </c>
      <c r="I32" s="218">
        <f>IF(J32&gt;0,1-H32/J32,0)</f>
        <v>0.10576923076923073</v>
      </c>
      <c r="J32" s="217">
        <f>SUM(J27:J31)</f>
        <v>520</v>
      </c>
      <c r="K32" s="226">
        <f>H32/$H$52</f>
        <v>0.3174061433447099</v>
      </c>
    </row>
    <row r="33" spans="2:11" ht="11" thickTop="1">
      <c r="B33" s="210" t="s">
        <v>92</v>
      </c>
      <c r="C33" s="354" t="s">
        <v>115</v>
      </c>
      <c r="D33" s="355"/>
      <c r="E33" s="355"/>
      <c r="F33" s="355"/>
      <c r="G33" s="355"/>
      <c r="H33" s="355"/>
      <c r="I33" s="355"/>
      <c r="J33" s="356"/>
      <c r="K33" s="152"/>
    </row>
    <row r="34" spans="2:11">
      <c r="B34" s="212">
        <v>1</v>
      </c>
      <c r="C34" s="352" t="s">
        <v>119</v>
      </c>
      <c r="D34" s="353"/>
      <c r="E34" s="353"/>
      <c r="F34" s="353"/>
      <c r="G34" s="219"/>
      <c r="H34" s="224">
        <v>50</v>
      </c>
      <c r="I34" s="153">
        <f>IF(J34&gt;0, 1-H34/J34, 0)</f>
        <v>0.61538461538461542</v>
      </c>
      <c r="J34" s="155">
        <v>130</v>
      </c>
      <c r="K34" s="154"/>
    </row>
    <row r="35" spans="2:11">
      <c r="B35" s="212">
        <v>2</v>
      </c>
      <c r="C35" s="352"/>
      <c r="D35" s="353"/>
      <c r="E35" s="353"/>
      <c r="F35" s="353"/>
      <c r="G35" s="219"/>
      <c r="H35" s="224">
        <v>50</v>
      </c>
      <c r="I35" s="153">
        <f>IF(J35&gt;0, 1-H35/J35, 0)</f>
        <v>0.61538461538461542</v>
      </c>
      <c r="J35" s="155">
        <v>130</v>
      </c>
      <c r="K35" s="154"/>
    </row>
    <row r="36" spans="2:11" ht="11.25" customHeight="1">
      <c r="B36" s="212">
        <v>3</v>
      </c>
      <c r="C36" s="352"/>
      <c r="D36" s="353"/>
      <c r="E36" s="353"/>
      <c r="F36" s="353"/>
      <c r="G36" s="219"/>
      <c r="H36" s="224">
        <v>50</v>
      </c>
      <c r="I36" s="153">
        <f>IF(J36&gt;0, 1-H36/J36, 0)</f>
        <v>0.61538461538461542</v>
      </c>
      <c r="J36" s="155">
        <v>130</v>
      </c>
      <c r="K36" s="154"/>
    </row>
    <row r="37" spans="2:11" ht="11.25" customHeight="1" thickBot="1">
      <c r="B37" s="212">
        <v>4</v>
      </c>
      <c r="C37" s="352"/>
      <c r="D37" s="353"/>
      <c r="E37" s="353"/>
      <c r="F37" s="353"/>
      <c r="G37" s="219"/>
      <c r="H37" s="224">
        <v>50</v>
      </c>
      <c r="I37" s="214">
        <f>IF(J37&gt;0, 1-H37/J37, 0)</f>
        <v>0.61538461538461542</v>
      </c>
      <c r="J37" s="155">
        <v>130</v>
      </c>
      <c r="K37" s="211"/>
    </row>
    <row r="38" spans="2:11" ht="11.5" thickTop="1" thickBot="1">
      <c r="B38" s="212"/>
      <c r="C38" s="357"/>
      <c r="D38" s="358"/>
      <c r="E38" s="359"/>
      <c r="F38" s="221" t="str">
        <f>CONCATENATE("Sub-Total - ",C33)</f>
        <v>Sub-Total - RESALES &amp; BUYOUTS</v>
      </c>
      <c r="G38" s="216">
        <f>SUM(G33:G37)</f>
        <v>0</v>
      </c>
      <c r="H38" s="217">
        <f>SUM(H33:H37)</f>
        <v>200</v>
      </c>
      <c r="I38" s="218">
        <f>IF(J38&gt;0,1-H38/J38,0)</f>
        <v>0.61538461538461542</v>
      </c>
      <c r="J38" s="217">
        <f>SUM(J33:J37)</f>
        <v>520</v>
      </c>
      <c r="K38" s="226">
        <f>H38/$H$52</f>
        <v>0.13651877133105803</v>
      </c>
    </row>
    <row r="39" spans="2:11" ht="11" thickTop="1">
      <c r="B39" s="210" t="s">
        <v>92</v>
      </c>
      <c r="C39" s="354" t="s">
        <v>116</v>
      </c>
      <c r="D39" s="355"/>
      <c r="E39" s="355"/>
      <c r="F39" s="355"/>
      <c r="G39" s="355"/>
      <c r="H39" s="355"/>
      <c r="I39" s="355"/>
      <c r="J39" s="356"/>
      <c r="K39" s="152"/>
    </row>
    <row r="40" spans="2:11">
      <c r="B40" s="212">
        <v>1</v>
      </c>
      <c r="C40" s="352" t="s">
        <v>119</v>
      </c>
      <c r="D40" s="353"/>
      <c r="E40" s="353"/>
      <c r="F40" s="353"/>
      <c r="G40" s="219"/>
      <c r="H40" s="224">
        <v>50</v>
      </c>
      <c r="I40" s="153">
        <f>IF(J40&gt;0, 1-H40/J40, 0)</f>
        <v>0.61538461538461542</v>
      </c>
      <c r="J40" s="155">
        <v>130</v>
      </c>
      <c r="K40" s="154"/>
    </row>
    <row r="41" spans="2:11">
      <c r="B41" s="212">
        <v>2</v>
      </c>
      <c r="C41" s="352"/>
      <c r="D41" s="353"/>
      <c r="E41" s="353"/>
      <c r="F41" s="353"/>
      <c r="G41" s="219"/>
      <c r="H41" s="224">
        <v>50</v>
      </c>
      <c r="I41" s="153">
        <f>IF(J41&gt;0, 1-H41/J41, 0)</f>
        <v>0.61538461538461542</v>
      </c>
      <c r="J41" s="155">
        <v>130</v>
      </c>
      <c r="K41" s="154"/>
    </row>
    <row r="42" spans="2:11" ht="11.25" customHeight="1">
      <c r="B42" s="212">
        <v>3</v>
      </c>
      <c r="C42" s="352"/>
      <c r="D42" s="353"/>
      <c r="E42" s="353"/>
      <c r="F42" s="353"/>
      <c r="G42" s="219"/>
      <c r="H42" s="224">
        <v>50</v>
      </c>
      <c r="I42" s="153">
        <f>IF(J42&gt;0, 1-H42/J42, 0)</f>
        <v>0.61538461538461542</v>
      </c>
      <c r="J42" s="155">
        <v>130</v>
      </c>
      <c r="K42" s="154"/>
    </row>
    <row r="43" spans="2:11" ht="11.25" customHeight="1" thickBot="1">
      <c r="B43" s="212">
        <v>4</v>
      </c>
      <c r="C43" s="352"/>
      <c r="D43" s="353"/>
      <c r="E43" s="353"/>
      <c r="F43" s="353"/>
      <c r="G43" s="219"/>
      <c r="H43" s="224">
        <v>50</v>
      </c>
      <c r="I43" s="214">
        <f>IF(J43&gt;0, 1-H43/J43, 0)</f>
        <v>0.61538461538461542</v>
      </c>
      <c r="J43" s="155">
        <v>130</v>
      </c>
      <c r="K43" s="211"/>
    </row>
    <row r="44" spans="2:11" ht="11.5" thickTop="1" thickBot="1">
      <c r="B44" s="212"/>
      <c r="C44" s="357"/>
      <c r="D44" s="358"/>
      <c r="E44" s="359"/>
      <c r="F44" s="221" t="str">
        <f>CONCATENATE("Sub-Total - ",C39)</f>
        <v>Sub-Total - OTHER SERVICES</v>
      </c>
      <c r="G44" s="216">
        <f>SUM(G39:G43)</f>
        <v>0</v>
      </c>
      <c r="H44" s="217">
        <f>SUM(H39:H43)</f>
        <v>200</v>
      </c>
      <c r="I44" s="218">
        <f>IF(J44&gt;0,1-H44/J44,0)</f>
        <v>0.61538461538461542</v>
      </c>
      <c r="J44" s="217">
        <f>SUM(J39:J43)</f>
        <v>520</v>
      </c>
      <c r="K44" s="226">
        <f>H44/$H$52</f>
        <v>0.13651877133105803</v>
      </c>
    </row>
    <row r="45" spans="2:11" ht="13.5" thickTop="1">
      <c r="B45" s="160"/>
      <c r="C45" s="160"/>
      <c r="D45" s="160"/>
      <c r="E45" s="160"/>
      <c r="F45" s="161"/>
      <c r="G45" s="162"/>
      <c r="H45" s="162"/>
      <c r="I45" s="163"/>
      <c r="J45" s="164"/>
      <c r="K45" s="150"/>
    </row>
    <row r="46" spans="2:11" ht="13.5" thickBot="1">
      <c r="B46" s="165"/>
      <c r="C46" s="165"/>
      <c r="D46" s="165"/>
      <c r="E46" s="165"/>
      <c r="F46" s="166"/>
      <c r="G46" s="167"/>
      <c r="H46" s="167"/>
      <c r="I46" s="168"/>
      <c r="J46" s="169"/>
      <c r="K46" s="150"/>
    </row>
    <row r="47" spans="2:11" ht="15.75" customHeight="1" thickBot="1">
      <c r="B47" s="371" t="s">
        <v>93</v>
      </c>
      <c r="C47" s="372"/>
      <c r="D47" s="372"/>
      <c r="E47" s="372"/>
      <c r="F47" s="373"/>
      <c r="G47" s="227">
        <f>G20+G26+G32+G38+G44</f>
        <v>0</v>
      </c>
      <c r="H47" s="227">
        <f>H20+H26+H32+H38+H44</f>
        <v>1465</v>
      </c>
      <c r="I47" s="240"/>
      <c r="J47" s="241">
        <f>J20+J26+J32+J38+J44</f>
        <v>2600</v>
      </c>
      <c r="K47" s="170"/>
    </row>
    <row r="48" spans="2:11" ht="16.5" customHeight="1" thickBot="1">
      <c r="B48" s="374" t="s">
        <v>94</v>
      </c>
      <c r="C48" s="375"/>
      <c r="D48" s="375"/>
      <c r="E48" s="375"/>
      <c r="F48" s="376"/>
      <c r="G48" s="228"/>
      <c r="H48" s="229"/>
      <c r="I48" s="242"/>
      <c r="J48" s="245"/>
      <c r="K48" s="150"/>
    </row>
    <row r="49" spans="2:11" ht="16.5" customHeight="1" thickBot="1">
      <c r="B49" s="367" t="s">
        <v>95</v>
      </c>
      <c r="C49" s="368"/>
      <c r="D49" s="368"/>
      <c r="E49" s="368"/>
      <c r="F49" s="369"/>
      <c r="G49" s="230"/>
      <c r="H49" s="231">
        <f>H47-H48</f>
        <v>1465</v>
      </c>
      <c r="I49" s="243"/>
      <c r="J49" s="246">
        <f>J47-J48</f>
        <v>2600</v>
      </c>
      <c r="K49" s="150"/>
    </row>
    <row r="50" spans="2:11" ht="13.5" thickTop="1">
      <c r="B50" s="377" t="s">
        <v>96</v>
      </c>
      <c r="C50" s="378"/>
      <c r="D50" s="378"/>
      <c r="E50" s="378"/>
      <c r="F50" s="379"/>
      <c r="G50" s="232"/>
      <c r="H50" s="232"/>
      <c r="I50" s="233"/>
      <c r="J50" s="244"/>
      <c r="K50" s="150"/>
    </row>
    <row r="51" spans="2:11" ht="16.5" customHeight="1" thickBot="1">
      <c r="B51" s="380" t="s">
        <v>117</v>
      </c>
      <c r="C51" s="381"/>
      <c r="D51" s="381"/>
      <c r="E51" s="381"/>
      <c r="F51" s="382"/>
      <c r="G51" s="234"/>
      <c r="H51" s="235">
        <v>0</v>
      </c>
      <c r="I51" s="236"/>
      <c r="J51" s="237"/>
      <c r="K51" s="150"/>
    </row>
    <row r="52" spans="2:11" ht="16.5" customHeight="1" thickBot="1">
      <c r="B52" s="367" t="s">
        <v>97</v>
      </c>
      <c r="C52" s="368"/>
      <c r="D52" s="368"/>
      <c r="E52" s="368"/>
      <c r="F52" s="369"/>
      <c r="G52" s="230"/>
      <c r="H52" s="231">
        <f>H47+H51</f>
        <v>1465</v>
      </c>
      <c r="I52" s="238"/>
      <c r="J52" s="239"/>
      <c r="K52" s="150"/>
    </row>
    <row r="53" spans="2:11" ht="14" thickTop="1" thickBot="1">
      <c r="B53" s="171" t="s">
        <v>98</v>
      </c>
      <c r="C53" s="171"/>
      <c r="D53" s="171"/>
      <c r="E53" s="171"/>
      <c r="F53" s="172"/>
      <c r="G53" s="144"/>
      <c r="H53" s="144"/>
      <c r="I53" s="144"/>
      <c r="J53" s="144"/>
      <c r="K53" s="150"/>
    </row>
    <row r="54" spans="2:11" ht="13.5" thickBot="1">
      <c r="B54" s="173" t="s">
        <v>99</v>
      </c>
      <c r="C54" s="173"/>
      <c r="D54" s="173"/>
      <c r="E54" s="173"/>
      <c r="F54" s="172"/>
      <c r="G54" s="144"/>
      <c r="H54" s="144" t="s">
        <v>100</v>
      </c>
      <c r="I54" s="146" t="s">
        <v>101</v>
      </c>
      <c r="J54" s="174">
        <f>IF(J49&gt;0,(J49-H52)/J49,0)</f>
        <v>0.43653846153846154</v>
      </c>
      <c r="K54" s="150"/>
    </row>
    <row r="55" spans="2:11" ht="13.5" thickBot="1">
      <c r="B55" s="175"/>
      <c r="C55" s="175"/>
      <c r="D55" s="175"/>
      <c r="E55" s="175"/>
      <c r="F55" s="176"/>
      <c r="G55" s="176"/>
      <c r="H55" s="144" t="s">
        <v>102</v>
      </c>
      <c r="I55" s="146" t="str">
        <f>"1 "&amp; G13&amp;" = S$"</f>
        <v>1 USD = S$</v>
      </c>
      <c r="J55" s="177"/>
      <c r="K55" s="150"/>
    </row>
    <row r="56" spans="2:11" ht="13.5" thickBot="1">
      <c r="B56" s="178"/>
      <c r="C56" s="178"/>
      <c r="D56" s="178"/>
      <c r="E56" s="178"/>
      <c r="F56" s="144"/>
      <c r="G56" s="179"/>
      <c r="H56" s="144" t="s">
        <v>103</v>
      </c>
      <c r="I56" s="180" t="str">
        <f>"("&amp;G13&amp;") = "</f>
        <v xml:space="preserve">(USD) = </v>
      </c>
      <c r="J56" s="181">
        <f>H52</f>
        <v>1465</v>
      </c>
      <c r="K56" s="150"/>
    </row>
    <row r="57" spans="2:11" ht="13.5" thickBot="1">
      <c r="B57" s="178"/>
      <c r="C57" s="178"/>
      <c r="D57" s="178"/>
      <c r="E57" s="178"/>
      <c r="F57" s="172"/>
      <c r="G57" s="144"/>
      <c r="H57" s="144"/>
      <c r="I57" s="146"/>
      <c r="J57" s="182"/>
      <c r="K57" s="150"/>
    </row>
    <row r="58" spans="2:11" ht="13">
      <c r="B58" s="151" t="s">
        <v>104</v>
      </c>
      <c r="C58" s="156"/>
      <c r="D58" s="156"/>
      <c r="E58" s="156"/>
      <c r="F58" s="225" t="s">
        <v>105</v>
      </c>
      <c r="G58" s="183"/>
      <c r="H58" s="184"/>
      <c r="I58" s="185"/>
      <c r="J58" s="186"/>
      <c r="K58" s="150"/>
    </row>
    <row r="59" spans="2:11" ht="13">
      <c r="B59" s="187"/>
      <c r="C59" s="188"/>
      <c r="D59" s="188"/>
      <c r="E59" s="188"/>
      <c r="F59" s="189"/>
      <c r="G59" s="190"/>
      <c r="H59" s="157"/>
      <c r="I59" s="158">
        <f t="shared" ref="I59:I65" si="0">IF(J59&gt;0,1-H59/J59,0)</f>
        <v>0</v>
      </c>
      <c r="J59" s="159"/>
      <c r="K59" s="150"/>
    </row>
    <row r="60" spans="2:11" ht="13">
      <c r="B60" s="187"/>
      <c r="C60" s="188"/>
      <c r="D60" s="188"/>
      <c r="E60" s="188"/>
      <c r="F60" s="189"/>
      <c r="G60" s="190"/>
      <c r="H60" s="157"/>
      <c r="I60" s="158">
        <f t="shared" si="0"/>
        <v>0</v>
      </c>
      <c r="J60" s="159"/>
      <c r="K60" s="150"/>
    </row>
    <row r="61" spans="2:11" ht="13">
      <c r="B61" s="187"/>
      <c r="C61" s="188"/>
      <c r="D61" s="188"/>
      <c r="E61" s="188"/>
      <c r="F61" s="189"/>
      <c r="G61" s="190">
        <v>0</v>
      </c>
      <c r="H61" s="157">
        <v>0</v>
      </c>
      <c r="I61" s="158">
        <f t="shared" si="0"/>
        <v>0</v>
      </c>
      <c r="J61" s="159">
        <v>0</v>
      </c>
      <c r="K61" s="150"/>
    </row>
    <row r="62" spans="2:11" ht="13">
      <c r="B62" s="187"/>
      <c r="C62" s="188"/>
      <c r="D62" s="188"/>
      <c r="E62" s="188"/>
      <c r="F62" s="189"/>
      <c r="G62" s="190">
        <v>0</v>
      </c>
      <c r="H62" s="157">
        <v>0</v>
      </c>
      <c r="I62" s="158">
        <f t="shared" si="0"/>
        <v>0</v>
      </c>
      <c r="J62" s="159">
        <v>0</v>
      </c>
      <c r="K62" s="150"/>
    </row>
    <row r="63" spans="2:11" ht="13">
      <c r="B63" s="187"/>
      <c r="C63" s="188"/>
      <c r="D63" s="188"/>
      <c r="E63" s="188"/>
      <c r="F63" s="189"/>
      <c r="G63" s="190">
        <v>0</v>
      </c>
      <c r="H63" s="157">
        <v>0</v>
      </c>
      <c r="I63" s="158">
        <f t="shared" si="0"/>
        <v>0</v>
      </c>
      <c r="J63" s="159">
        <v>0</v>
      </c>
      <c r="K63" s="150"/>
    </row>
    <row r="64" spans="2:11" ht="13">
      <c r="B64" s="187"/>
      <c r="C64" s="188"/>
      <c r="D64" s="188"/>
      <c r="E64" s="188"/>
      <c r="F64" s="189"/>
      <c r="G64" s="190">
        <v>0</v>
      </c>
      <c r="H64" s="157">
        <v>0</v>
      </c>
      <c r="I64" s="158">
        <f t="shared" si="0"/>
        <v>0</v>
      </c>
      <c r="J64" s="159">
        <v>0</v>
      </c>
      <c r="K64" s="150"/>
    </row>
    <row r="65" spans="2:11" ht="13">
      <c r="B65" s="187"/>
      <c r="C65" s="188"/>
      <c r="D65" s="188"/>
      <c r="E65" s="188"/>
      <c r="F65" s="189"/>
      <c r="G65" s="190">
        <v>0</v>
      </c>
      <c r="H65" s="157">
        <v>0</v>
      </c>
      <c r="I65" s="158">
        <f t="shared" si="0"/>
        <v>0</v>
      </c>
      <c r="J65" s="159">
        <v>0</v>
      </c>
      <c r="K65" s="150"/>
    </row>
    <row r="66" spans="2:11" ht="13.5" thickBot="1">
      <c r="B66" s="191"/>
      <c r="C66" s="192"/>
      <c r="D66" s="192"/>
      <c r="E66" s="192"/>
      <c r="F66" s="193"/>
      <c r="G66" s="194"/>
      <c r="H66" s="195"/>
      <c r="I66" s="196"/>
      <c r="J66" s="197"/>
      <c r="K66" s="150"/>
    </row>
    <row r="67" spans="2:11" ht="13">
      <c r="B67" s="198"/>
      <c r="C67" s="198"/>
      <c r="D67" s="198"/>
      <c r="E67" s="198"/>
      <c r="F67" s="199"/>
      <c r="G67" s="179"/>
      <c r="H67" s="199"/>
      <c r="I67" s="200"/>
      <c r="J67" s="199"/>
      <c r="K67" s="150"/>
    </row>
    <row r="68" spans="2:11" ht="13">
      <c r="B68" s="201" t="s">
        <v>106</v>
      </c>
      <c r="C68" s="201"/>
      <c r="D68" s="201"/>
      <c r="E68" s="201"/>
      <c r="F68" s="150"/>
      <c r="G68" s="179"/>
      <c r="H68" s="150"/>
      <c r="I68" s="202"/>
      <c r="J68" s="150"/>
      <c r="K68" s="198"/>
    </row>
    <row r="69" spans="2:11" ht="13">
      <c r="B69" s="203" t="s">
        <v>121</v>
      </c>
      <c r="C69" s="203"/>
      <c r="D69" s="203"/>
      <c r="E69" s="203"/>
      <c r="F69" s="150"/>
      <c r="G69" s="179"/>
      <c r="H69" s="150"/>
      <c r="I69" s="202"/>
      <c r="J69" s="150"/>
      <c r="K69" s="198"/>
    </row>
    <row r="70" spans="2:11" ht="13">
      <c r="B70" s="203" t="s">
        <v>107</v>
      </c>
      <c r="C70" s="203"/>
      <c r="D70" s="203"/>
      <c r="E70" s="203"/>
      <c r="F70" s="150"/>
      <c r="G70" s="179"/>
      <c r="H70" s="150"/>
      <c r="I70" s="202"/>
      <c r="J70" s="150"/>
      <c r="K70" s="198"/>
    </row>
    <row r="71" spans="2:11" ht="13">
      <c r="B71" s="203" t="s">
        <v>122</v>
      </c>
      <c r="C71" s="203"/>
      <c r="D71" s="203"/>
      <c r="E71" s="203"/>
      <c r="F71" s="150"/>
      <c r="G71" s="179"/>
      <c r="H71" s="150"/>
      <c r="I71" s="202"/>
      <c r="J71" s="150"/>
      <c r="K71" s="198"/>
    </row>
    <row r="72" spans="2:11" ht="13">
      <c r="B72" s="203" t="s">
        <v>108</v>
      </c>
      <c r="C72" s="203"/>
      <c r="D72" s="203"/>
      <c r="E72" s="203"/>
      <c r="F72" s="150"/>
      <c r="G72" s="179"/>
      <c r="H72" s="150"/>
      <c r="I72" s="202"/>
      <c r="J72" s="150"/>
      <c r="K72" s="198"/>
    </row>
    <row r="73" spans="2:11" ht="13">
      <c r="B73" s="203" t="s">
        <v>109</v>
      </c>
      <c r="C73" s="203"/>
      <c r="D73" s="203"/>
      <c r="E73" s="203"/>
      <c r="F73" s="150"/>
      <c r="G73" s="179"/>
      <c r="H73" s="150"/>
      <c r="I73" s="202"/>
      <c r="J73" s="150"/>
      <c r="K73" s="198"/>
    </row>
    <row r="74" spans="2:11" ht="13">
      <c r="B74" s="203" t="s">
        <v>110</v>
      </c>
      <c r="C74" s="203"/>
      <c r="D74" s="203"/>
      <c r="E74" s="203"/>
      <c r="F74" s="150"/>
      <c r="G74" s="179"/>
      <c r="H74" s="150"/>
      <c r="I74" s="202"/>
      <c r="J74" s="150"/>
      <c r="K74" s="198"/>
    </row>
    <row r="75" spans="2:11" ht="13">
      <c r="B75" s="203" t="s">
        <v>111</v>
      </c>
      <c r="C75" s="203"/>
      <c r="D75" s="203"/>
      <c r="E75" s="203"/>
      <c r="F75" s="150"/>
      <c r="G75" s="179"/>
      <c r="H75" s="150"/>
      <c r="I75" s="202"/>
      <c r="J75" s="150"/>
      <c r="K75" s="198"/>
    </row>
  </sheetData>
  <mergeCells count="46">
    <mergeCell ref="B52:F52"/>
    <mergeCell ref="D8:F8"/>
    <mergeCell ref="D9:F9"/>
    <mergeCell ref="B47:F47"/>
    <mergeCell ref="B48:F48"/>
    <mergeCell ref="B49:F49"/>
    <mergeCell ref="B50:F50"/>
    <mergeCell ref="B51:F51"/>
    <mergeCell ref="C43:F43"/>
    <mergeCell ref="C44:E44"/>
    <mergeCell ref="C40:F40"/>
    <mergeCell ref="C41:F41"/>
    <mergeCell ref="C42:F42"/>
    <mergeCell ref="C30:F30"/>
    <mergeCell ref="C31:F31"/>
    <mergeCell ref="C34:F34"/>
    <mergeCell ref="C37:F37"/>
    <mergeCell ref="C39:J39"/>
    <mergeCell ref="C38:E38"/>
    <mergeCell ref="C16:F16"/>
    <mergeCell ref="C17:F17"/>
    <mergeCell ref="C18:F18"/>
    <mergeCell ref="C19:F19"/>
    <mergeCell ref="C22:F22"/>
    <mergeCell ref="C23:F23"/>
    <mergeCell ref="C24:F24"/>
    <mergeCell ref="C25:F25"/>
    <mergeCell ref="C28:F28"/>
    <mergeCell ref="C29:F29"/>
    <mergeCell ref="C35:F35"/>
    <mergeCell ref="C32:E32"/>
    <mergeCell ref="C33:J33"/>
    <mergeCell ref="C36:F36"/>
    <mergeCell ref="C27:J27"/>
    <mergeCell ref="C26:E26"/>
    <mergeCell ref="B8:C8"/>
    <mergeCell ref="B9:C9"/>
    <mergeCell ref="B10:C10"/>
    <mergeCell ref="B11:C11"/>
    <mergeCell ref="C21:J21"/>
    <mergeCell ref="C20:E20"/>
    <mergeCell ref="C14:F14"/>
    <mergeCell ref="C15:J15"/>
    <mergeCell ref="I8:J8"/>
    <mergeCell ref="I9:J9"/>
    <mergeCell ref="I10:J10"/>
  </mergeCells>
  <pageMargins left="0.7" right="0.7" top="0.75" bottom="0.75" header="0.3" footer="0.3"/>
  <pageSetup orientation="portrait" r:id="rId1"/>
  <ignoredErrors>
    <ignoredError sqref="I40:I41" unlockedFormula="1"/>
  </ignoredError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7"/>
  <sheetViews>
    <sheetView tabSelected="1" view="pageBreakPreview" topLeftCell="A10" zoomScaleNormal="145" zoomScaleSheetLayoutView="100" workbookViewId="0">
      <pane xSplit="1" ySplit="1" topLeftCell="B32" activePane="bottomRight" state="frozen"/>
      <selection activeCell="A10" sqref="A10"/>
      <selection pane="topRight" activeCell="C10" sqref="C10"/>
      <selection pane="bottomLeft" activeCell="A11" sqref="A11"/>
      <selection pane="bottomRight" activeCell="G37" sqref="G37"/>
    </sheetView>
  </sheetViews>
  <sheetFormatPr defaultColWidth="9" defaultRowHeight="13"/>
  <cols>
    <col min="1" max="1" width="5.25" style="112" customWidth="1"/>
    <col min="2" max="2" width="81.33203125" style="100" customWidth="1"/>
    <col min="3" max="3" width="5.58203125" style="100" customWidth="1"/>
    <col min="4" max="4" width="9.58203125" style="100" customWidth="1"/>
    <col min="5" max="5" width="11.83203125" style="100" customWidth="1"/>
    <col min="6" max="6" width="11.25" style="118" customWidth="1"/>
    <col min="7" max="7" width="5.25" style="124" customWidth="1"/>
    <col min="8" max="9" width="11.25" style="100" customWidth="1"/>
    <col min="10" max="10" width="13.25" style="100" customWidth="1"/>
    <col min="11" max="11" width="13.58203125" style="100" customWidth="1"/>
    <col min="12" max="16384" width="9" style="100"/>
  </cols>
  <sheetData>
    <row r="1" spans="1:11">
      <c r="A1" s="42"/>
      <c r="B1" s="42"/>
      <c r="C1" s="43"/>
      <c r="D1" s="44"/>
      <c r="E1" s="53"/>
      <c r="G1" s="130"/>
    </row>
    <row r="2" spans="1:11" ht="13.5" thickBot="1">
      <c r="A2" s="42"/>
      <c r="B2" s="42"/>
      <c r="C2" s="43"/>
      <c r="D2" s="44"/>
      <c r="E2" s="53"/>
      <c r="G2" s="51"/>
    </row>
    <row r="3" spans="1:11" ht="16.5" customHeight="1" thickBot="1">
      <c r="A3" s="42"/>
      <c r="B3" s="45" t="s">
        <v>123</v>
      </c>
      <c r="C3" s="386" t="s">
        <v>124</v>
      </c>
      <c r="D3" s="387"/>
      <c r="E3" s="248" t="s">
        <v>13</v>
      </c>
      <c r="F3" s="51"/>
      <c r="G3" s="46"/>
    </row>
    <row r="4" spans="1:11">
      <c r="A4" s="42"/>
      <c r="B4" s="45" t="s">
        <v>125</v>
      </c>
      <c r="C4" s="47"/>
      <c r="D4" s="48"/>
      <c r="E4" s="49"/>
      <c r="F4" s="50"/>
      <c r="G4" s="51"/>
      <c r="H4" s="52"/>
    </row>
    <row r="5" spans="1:11">
      <c r="A5" s="42"/>
      <c r="B5" s="53"/>
      <c r="C5" s="47"/>
      <c r="D5" s="44"/>
      <c r="E5" s="52"/>
      <c r="G5" s="54"/>
    </row>
    <row r="6" spans="1:11" ht="13.5" thickBot="1">
      <c r="A6" s="42"/>
      <c r="B6" s="53"/>
      <c r="C6" s="47"/>
      <c r="D6" s="44"/>
      <c r="E6" s="52"/>
      <c r="G6" s="54"/>
    </row>
    <row r="7" spans="1:11">
      <c r="A7" s="55"/>
      <c r="B7" s="56"/>
      <c r="C7" s="119"/>
      <c r="D7" s="383" t="str">
        <f>'[1]Price Authorisation'!G9</f>
        <v>x</v>
      </c>
      <c r="E7" s="384"/>
      <c r="F7" s="120"/>
      <c r="G7" s="54"/>
    </row>
    <row r="8" spans="1:11" ht="15" customHeight="1">
      <c r="A8" s="57"/>
      <c r="B8" s="58" t="s">
        <v>126</v>
      </c>
      <c r="E8" s="249">
        <v>45036</v>
      </c>
      <c r="F8" s="120"/>
      <c r="G8" s="385"/>
      <c r="H8" s="385"/>
    </row>
    <row r="9" spans="1:11" ht="13.5" thickBot="1">
      <c r="A9" s="250"/>
      <c r="B9" s="251"/>
      <c r="C9" s="252"/>
      <c r="D9" s="253"/>
      <c r="E9" s="254"/>
      <c r="F9" s="120"/>
      <c r="G9" s="54"/>
    </row>
    <row r="10" spans="1:11" ht="38.25" customHeight="1" thickBot="1">
      <c r="A10" s="59" t="s">
        <v>127</v>
      </c>
      <c r="B10" s="134" t="s">
        <v>128</v>
      </c>
      <c r="C10" s="256" t="s">
        <v>129</v>
      </c>
      <c r="D10" s="256" t="s">
        <v>151</v>
      </c>
      <c r="E10" s="257" t="s">
        <v>150</v>
      </c>
      <c r="F10" s="349" t="s">
        <v>191</v>
      </c>
      <c r="G10" s="350" t="s">
        <v>129</v>
      </c>
      <c r="H10" s="351" t="s">
        <v>192</v>
      </c>
      <c r="I10" s="255" t="s">
        <v>130</v>
      </c>
      <c r="J10" s="255" t="s">
        <v>152</v>
      </c>
      <c r="K10" s="41" t="s">
        <v>153</v>
      </c>
    </row>
    <row r="11" spans="1:11">
      <c r="A11" s="269"/>
      <c r="B11" s="292"/>
      <c r="C11" s="60"/>
      <c r="D11" s="60"/>
      <c r="E11" s="293"/>
      <c r="F11" s="277" t="s">
        <v>131</v>
      </c>
      <c r="G11" s="131"/>
      <c r="H11" s="61"/>
      <c r="I11" s="61"/>
      <c r="J11" s="61"/>
      <c r="K11" s="61"/>
    </row>
    <row r="12" spans="1:11">
      <c r="A12" s="270"/>
      <c r="B12" s="294" t="s">
        <v>154</v>
      </c>
      <c r="C12" s="62"/>
      <c r="D12" s="62"/>
      <c r="E12" s="63"/>
      <c r="F12" s="278"/>
      <c r="G12" s="132"/>
      <c r="H12" s="64"/>
      <c r="I12" s="64"/>
      <c r="J12" s="64"/>
      <c r="K12" s="64"/>
    </row>
    <row r="13" spans="1:11">
      <c r="A13" s="270"/>
      <c r="B13" s="294" t="s">
        <v>155</v>
      </c>
      <c r="C13" s="62"/>
      <c r="D13" s="62"/>
      <c r="E13" s="63"/>
      <c r="F13" s="278"/>
      <c r="G13" s="132"/>
      <c r="H13" s="64"/>
      <c r="I13" s="64"/>
      <c r="J13" s="64"/>
      <c r="K13" s="64"/>
    </row>
    <row r="14" spans="1:11">
      <c r="A14" s="270"/>
      <c r="B14" s="294" t="s">
        <v>156</v>
      </c>
      <c r="C14" s="62"/>
      <c r="D14" s="62"/>
      <c r="E14" s="63"/>
      <c r="F14" s="278"/>
      <c r="G14" s="132"/>
      <c r="H14" s="64"/>
      <c r="I14" s="64"/>
      <c r="J14" s="64"/>
      <c r="K14" s="64"/>
    </row>
    <row r="15" spans="1:11">
      <c r="A15" s="270"/>
      <c r="B15" s="294" t="str">
        <f>"Revision "&amp;'[1]Price Authorisation'!G11</f>
        <v>Revision 1</v>
      </c>
      <c r="C15" s="62"/>
      <c r="D15" s="62"/>
      <c r="E15" s="63"/>
      <c r="F15" s="278"/>
      <c r="G15" s="132"/>
      <c r="H15" s="64"/>
      <c r="I15" s="64"/>
      <c r="J15" s="64"/>
      <c r="K15" s="64"/>
    </row>
    <row r="16" spans="1:11">
      <c r="A16" s="271"/>
      <c r="B16" s="295"/>
      <c r="C16" s="65"/>
      <c r="D16" s="65"/>
      <c r="E16" s="66"/>
      <c r="F16" s="278"/>
      <c r="G16" s="133"/>
      <c r="H16" s="61"/>
      <c r="I16" s="61"/>
      <c r="J16" s="61"/>
      <c r="K16" s="61"/>
    </row>
    <row r="17" spans="1:11">
      <c r="A17" s="270"/>
      <c r="B17" s="296" t="s">
        <v>132</v>
      </c>
      <c r="C17" s="62"/>
      <c r="D17" s="62"/>
      <c r="E17" s="63"/>
      <c r="F17" s="278"/>
      <c r="G17" s="132"/>
      <c r="H17" s="64"/>
      <c r="I17" s="64"/>
      <c r="J17" s="64"/>
      <c r="K17" s="64"/>
    </row>
    <row r="18" spans="1:11" ht="12.5">
      <c r="A18" s="121"/>
      <c r="B18" s="297"/>
      <c r="C18" s="68"/>
      <c r="D18" s="69"/>
      <c r="E18" s="70"/>
      <c r="F18" s="279"/>
      <c r="G18" s="71"/>
      <c r="H18" s="72"/>
      <c r="I18" s="73"/>
      <c r="J18" s="72"/>
      <c r="K18" s="74"/>
    </row>
    <row r="19" spans="1:11">
      <c r="A19" s="135">
        <v>1</v>
      </c>
      <c r="B19" s="298" t="s">
        <v>181</v>
      </c>
      <c r="C19" s="76"/>
      <c r="D19" s="77"/>
      <c r="E19" s="78">
        <f>SUM(E20:E24)</f>
        <v>282.85714285714289</v>
      </c>
      <c r="F19" s="280"/>
      <c r="G19" s="79"/>
      <c r="H19" s="80">
        <f>SUM(H20:H24)</f>
        <v>4827.26</v>
      </c>
      <c r="I19" s="81">
        <f>(J19-H19)/J19</f>
        <v>1.7275064985071951E-2</v>
      </c>
      <c r="J19" s="80">
        <f>SUM(J20:J24)</f>
        <v>4912.1171428571433</v>
      </c>
      <c r="K19" s="333">
        <f>J19/$J$71</f>
        <v>0.10808806800505973</v>
      </c>
    </row>
    <row r="20" spans="1:11" ht="12.5">
      <c r="A20" s="121">
        <v>1.1000000000000001</v>
      </c>
      <c r="B20" s="299" t="s">
        <v>174</v>
      </c>
      <c r="C20" s="314">
        <f>G20</f>
        <v>1</v>
      </c>
      <c r="D20" s="321">
        <f>F20/(1-I20)</f>
        <v>282.85714285714289</v>
      </c>
      <c r="E20" s="318">
        <f>C20*D20</f>
        <v>282.85714285714289</v>
      </c>
      <c r="F20" s="281">
        <v>198</v>
      </c>
      <c r="G20" s="326">
        <v>1</v>
      </c>
      <c r="H20" s="84">
        <f>F20*G20</f>
        <v>198</v>
      </c>
      <c r="I20" s="327">
        <v>0.3</v>
      </c>
      <c r="J20" s="87">
        <f>H20/(1-I20)</f>
        <v>282.85714285714289</v>
      </c>
      <c r="K20" s="137"/>
    </row>
    <row r="21" spans="1:11" ht="12.5">
      <c r="A21" s="121">
        <v>1.2</v>
      </c>
      <c r="B21" s="299" t="s">
        <v>175</v>
      </c>
      <c r="C21" s="314">
        <f>G21</f>
        <v>1</v>
      </c>
      <c r="D21" s="321"/>
      <c r="E21" s="319">
        <f t="shared" ref="E21:E24" si="0">C21*D21</f>
        <v>0</v>
      </c>
      <c r="F21" s="281">
        <v>2081</v>
      </c>
      <c r="G21" s="326">
        <v>1</v>
      </c>
      <c r="H21" s="84">
        <f t="shared" ref="H21:H24" si="1">F21*G21</f>
        <v>2081</v>
      </c>
      <c r="I21" s="328"/>
      <c r="J21" s="87">
        <f>H21/(1-I21)</f>
        <v>2081</v>
      </c>
      <c r="K21" s="137"/>
    </row>
    <row r="22" spans="1:11" ht="12.5">
      <c r="A22" s="121">
        <v>1.3</v>
      </c>
      <c r="B22" s="299" t="s">
        <v>176</v>
      </c>
      <c r="C22" s="314">
        <f>G22</f>
        <v>1</v>
      </c>
      <c r="D22" s="321"/>
      <c r="E22" s="319">
        <f t="shared" si="0"/>
        <v>0</v>
      </c>
      <c r="F22" s="281">
        <v>2150</v>
      </c>
      <c r="G22" s="326">
        <v>1</v>
      </c>
      <c r="H22" s="84">
        <f t="shared" si="1"/>
        <v>2150</v>
      </c>
      <c r="I22" s="328"/>
      <c r="J22" s="87">
        <f>H22/(1-I22)</f>
        <v>2150</v>
      </c>
      <c r="K22" s="137"/>
    </row>
    <row r="23" spans="1:11" ht="12.5">
      <c r="A23" s="121">
        <v>1.4</v>
      </c>
      <c r="B23" s="299" t="s">
        <v>177</v>
      </c>
      <c r="C23" s="314">
        <f>G23</f>
        <v>1</v>
      </c>
      <c r="D23" s="321"/>
      <c r="E23" s="319">
        <f t="shared" si="0"/>
        <v>0</v>
      </c>
      <c r="F23" s="281">
        <v>98.26</v>
      </c>
      <c r="G23" s="326">
        <v>1</v>
      </c>
      <c r="H23" s="84">
        <f t="shared" si="1"/>
        <v>98.26</v>
      </c>
      <c r="I23" s="328"/>
      <c r="J23" s="87">
        <f>H23/(1-I23)</f>
        <v>98.26</v>
      </c>
      <c r="K23" s="137"/>
    </row>
    <row r="24" spans="1:11" ht="12.5">
      <c r="A24" s="121">
        <v>1.5</v>
      </c>
      <c r="B24" s="299" t="s">
        <v>179</v>
      </c>
      <c r="C24" s="314">
        <f>G24</f>
        <v>2</v>
      </c>
      <c r="D24" s="321"/>
      <c r="E24" s="319">
        <f t="shared" si="0"/>
        <v>0</v>
      </c>
      <c r="F24" s="281">
        <v>150</v>
      </c>
      <c r="G24" s="326">
        <v>2</v>
      </c>
      <c r="H24" s="84">
        <f t="shared" si="1"/>
        <v>300</v>
      </c>
      <c r="I24" s="327"/>
      <c r="J24" s="87">
        <f>H24/(1-I24)</f>
        <v>300</v>
      </c>
      <c r="K24" s="137"/>
    </row>
    <row r="25" spans="1:11" ht="12.5">
      <c r="A25" s="121"/>
      <c r="B25" s="297"/>
      <c r="C25" s="261"/>
      <c r="D25" s="69"/>
      <c r="E25" s="70"/>
      <c r="F25" s="279"/>
      <c r="G25" s="88"/>
      <c r="H25" s="89"/>
      <c r="I25" s="90"/>
      <c r="J25" s="91"/>
      <c r="K25" s="137"/>
    </row>
    <row r="26" spans="1:11">
      <c r="A26" s="135">
        <v>2</v>
      </c>
      <c r="B26" s="300" t="s">
        <v>180</v>
      </c>
      <c r="C26" s="262"/>
      <c r="D26" s="122"/>
      <c r="E26" s="123">
        <f>SUM(E27:E33)</f>
        <v>3240</v>
      </c>
      <c r="F26" s="282"/>
      <c r="G26" s="79"/>
      <c r="H26" s="80">
        <f>SUM(H27:H33)</f>
        <v>12408</v>
      </c>
      <c r="I26" s="81">
        <f>(J26-H26)/J26</f>
        <v>7.2645739910313895E-2</v>
      </c>
      <c r="J26" s="80">
        <f>SUM(J27:J33)</f>
        <v>13380</v>
      </c>
      <c r="K26" s="333">
        <f>J26/$J$71</f>
        <v>0.29441853845254662</v>
      </c>
    </row>
    <row r="27" spans="1:11" ht="12.5">
      <c r="A27" s="121">
        <v>2.1</v>
      </c>
      <c r="B27" s="301" t="s">
        <v>178</v>
      </c>
      <c r="C27" s="315">
        <f>G27</f>
        <v>12</v>
      </c>
      <c r="D27" s="322">
        <f>F27/(1-I27)</f>
        <v>270</v>
      </c>
      <c r="E27" s="319">
        <f>C27*D27</f>
        <v>3240</v>
      </c>
      <c r="F27" s="283">
        <v>189</v>
      </c>
      <c r="G27" s="329">
        <v>12</v>
      </c>
      <c r="H27" s="84">
        <f t="shared" ref="H27:H31" si="2">F27*G27</f>
        <v>2268</v>
      </c>
      <c r="I27" s="327">
        <v>0.3</v>
      </c>
      <c r="J27" s="87">
        <f>H27/(1-I27)</f>
        <v>3240</v>
      </c>
      <c r="K27" s="137"/>
    </row>
    <row r="28" spans="1:11" ht="12.5">
      <c r="A28" s="121">
        <v>2.2000000000000002</v>
      </c>
      <c r="B28" s="299" t="s">
        <v>182</v>
      </c>
      <c r="C28" s="314">
        <f>G28</f>
        <v>1</v>
      </c>
      <c r="D28" s="321"/>
      <c r="E28" s="319">
        <f t="shared" ref="E28:E31" si="3">C28*D28</f>
        <v>0</v>
      </c>
      <c r="F28" s="281">
        <v>8880</v>
      </c>
      <c r="G28" s="326">
        <v>1</v>
      </c>
      <c r="H28" s="84">
        <f t="shared" si="2"/>
        <v>8880</v>
      </c>
      <c r="I28" s="328"/>
      <c r="J28" s="87">
        <f>H28/(1-I28)</f>
        <v>8880</v>
      </c>
      <c r="K28" s="137"/>
    </row>
    <row r="29" spans="1:11" ht="12.5">
      <c r="A29" s="121">
        <v>2.2999999999999998</v>
      </c>
      <c r="B29" s="299" t="s">
        <v>184</v>
      </c>
      <c r="C29" s="314">
        <f>G29</f>
        <v>12</v>
      </c>
      <c r="D29" s="321"/>
      <c r="E29" s="319">
        <f t="shared" si="3"/>
        <v>0</v>
      </c>
      <c r="F29" s="281">
        <v>105</v>
      </c>
      <c r="G29" s="326">
        <v>12</v>
      </c>
      <c r="H29" s="84">
        <f t="shared" si="2"/>
        <v>1260</v>
      </c>
      <c r="I29" s="328"/>
      <c r="J29" s="87">
        <f>H29/(1-I29)</f>
        <v>1260</v>
      </c>
      <c r="K29" s="137"/>
    </row>
    <row r="30" spans="1:11" ht="12.5">
      <c r="A30" s="121">
        <v>2.4</v>
      </c>
      <c r="B30" s="299"/>
      <c r="C30" s="314">
        <f>G30</f>
        <v>1</v>
      </c>
      <c r="D30" s="321"/>
      <c r="E30" s="319">
        <f t="shared" si="3"/>
        <v>0</v>
      </c>
      <c r="F30" s="281"/>
      <c r="G30" s="326">
        <v>1</v>
      </c>
      <c r="H30" s="84">
        <f t="shared" si="2"/>
        <v>0</v>
      </c>
      <c r="I30" s="328"/>
      <c r="J30" s="87">
        <f>H30/(1-I30)</f>
        <v>0</v>
      </c>
      <c r="K30" s="137"/>
    </row>
    <row r="31" spans="1:11" ht="12.5">
      <c r="A31" s="121">
        <v>2.5</v>
      </c>
      <c r="B31" s="301"/>
      <c r="C31" s="315">
        <f>G31</f>
        <v>1</v>
      </c>
      <c r="D31" s="322"/>
      <c r="E31" s="319">
        <f t="shared" si="3"/>
        <v>0</v>
      </c>
      <c r="F31" s="283"/>
      <c r="G31" s="329">
        <v>1</v>
      </c>
      <c r="H31" s="84">
        <f t="shared" si="2"/>
        <v>0</v>
      </c>
      <c r="I31" s="327"/>
      <c r="J31" s="87">
        <f>H31/(1-I31)</f>
        <v>0</v>
      </c>
      <c r="K31" s="137"/>
    </row>
    <row r="32" spans="1:11" ht="12.5">
      <c r="A32" s="121"/>
      <c r="B32" s="301"/>
      <c r="C32" s="263"/>
      <c r="D32" s="92"/>
      <c r="E32" s="70"/>
      <c r="F32" s="279"/>
      <c r="G32" s="88"/>
      <c r="H32" s="84"/>
      <c r="I32" s="85"/>
      <c r="J32" s="75"/>
      <c r="K32" s="137"/>
    </row>
    <row r="33" spans="1:11" ht="12.5">
      <c r="A33" s="121"/>
      <c r="B33" s="301"/>
      <c r="C33" s="263"/>
      <c r="D33" s="92"/>
      <c r="E33" s="70"/>
      <c r="F33" s="279"/>
      <c r="G33" s="88"/>
      <c r="H33" s="84"/>
      <c r="I33" s="85"/>
      <c r="J33" s="75"/>
      <c r="K33" s="137"/>
    </row>
    <row r="34" spans="1:11" ht="12.5">
      <c r="A34" s="121"/>
      <c r="B34" s="302"/>
      <c r="C34" s="264"/>
      <c r="D34" s="303"/>
      <c r="E34" s="93"/>
      <c r="F34" s="284"/>
      <c r="G34" s="88"/>
      <c r="H34" s="84"/>
      <c r="I34" s="85"/>
      <c r="J34" s="75"/>
      <c r="K34" s="137"/>
    </row>
    <row r="35" spans="1:11">
      <c r="A35" s="272">
        <v>3</v>
      </c>
      <c r="B35" s="304" t="s">
        <v>173</v>
      </c>
      <c r="C35" s="262"/>
      <c r="D35" s="122"/>
      <c r="E35" s="123">
        <f>SUM(E36:E40)</f>
        <v>3676.8192771084341</v>
      </c>
      <c r="F35" s="282"/>
      <c r="G35" s="79"/>
      <c r="H35" s="80">
        <f>SUM(H36:H40)</f>
        <v>3051.76</v>
      </c>
      <c r="I35" s="81">
        <f>(J35-H35)/J35</f>
        <v>0.17</v>
      </c>
      <c r="J35" s="80">
        <f>SUM(J36:J40)</f>
        <v>3676.8192771084341</v>
      </c>
      <c r="K35" s="333">
        <f>J35/$J$71</f>
        <v>8.0906110442482373E-2</v>
      </c>
    </row>
    <row r="36" spans="1:11" ht="12.5">
      <c r="A36" s="273">
        <v>3.1</v>
      </c>
      <c r="B36" s="301" t="s">
        <v>183</v>
      </c>
      <c r="C36" s="315">
        <f>G36</f>
        <v>1</v>
      </c>
      <c r="D36" s="322">
        <f>F36/(1-I36)</f>
        <v>3676.8192771084341</v>
      </c>
      <c r="E36" s="319">
        <f>C36*D36</f>
        <v>3676.8192771084341</v>
      </c>
      <c r="F36" s="283">
        <v>3051.76</v>
      </c>
      <c r="G36" s="329">
        <v>1</v>
      </c>
      <c r="H36" s="84">
        <f t="shared" ref="H36" si="4">F36*G36</f>
        <v>3051.76</v>
      </c>
      <c r="I36" s="327">
        <v>0.17</v>
      </c>
      <c r="J36" s="87">
        <f>H36/(1-I36)</f>
        <v>3676.8192771084341</v>
      </c>
      <c r="K36" s="137"/>
    </row>
    <row r="37" spans="1:11" ht="12.5">
      <c r="A37" s="274">
        <v>3.2</v>
      </c>
      <c r="B37" s="297"/>
      <c r="C37" s="315">
        <f>G37</f>
        <v>0</v>
      </c>
      <c r="D37" s="322">
        <f>F37/(1-I37)</f>
        <v>0</v>
      </c>
      <c r="E37" s="319">
        <f>C37*D37</f>
        <v>0</v>
      </c>
      <c r="F37" s="285"/>
      <c r="G37" s="330"/>
      <c r="H37" s="84">
        <f t="shared" ref="H37:H40" si="5">F37*G37</f>
        <v>0</v>
      </c>
      <c r="I37" s="331"/>
      <c r="J37" s="117">
        <f>H37/(1-I37)</f>
        <v>0</v>
      </c>
      <c r="K37" s="137"/>
    </row>
    <row r="38" spans="1:11" ht="12.5">
      <c r="A38" s="273">
        <v>3.3</v>
      </c>
      <c r="B38" s="301"/>
      <c r="C38" s="315">
        <f>G38</f>
        <v>0</v>
      </c>
      <c r="D38" s="322">
        <f>F38/(1-I38)</f>
        <v>0</v>
      </c>
      <c r="E38" s="319">
        <f t="shared" ref="E38:E40" si="6">C38*D38</f>
        <v>0</v>
      </c>
      <c r="F38" s="286"/>
      <c r="G38" s="330"/>
      <c r="H38" s="84">
        <f t="shared" si="5"/>
        <v>0</v>
      </c>
      <c r="I38" s="332"/>
      <c r="J38" s="117">
        <f>H38/(1-I38)</f>
        <v>0</v>
      </c>
      <c r="K38" s="137"/>
    </row>
    <row r="39" spans="1:11" ht="12.5">
      <c r="A39" s="274">
        <v>3.4</v>
      </c>
      <c r="B39" s="301"/>
      <c r="C39" s="315">
        <f>G39</f>
        <v>0</v>
      </c>
      <c r="D39" s="322">
        <f>F39/(1-I39)</f>
        <v>0</v>
      </c>
      <c r="E39" s="319">
        <f t="shared" si="6"/>
        <v>0</v>
      </c>
      <c r="F39" s="286"/>
      <c r="G39" s="329"/>
      <c r="H39" s="84">
        <f t="shared" si="5"/>
        <v>0</v>
      </c>
      <c r="I39" s="328"/>
      <c r="J39" s="87">
        <f>H39/(1-I39)</f>
        <v>0</v>
      </c>
      <c r="K39" s="137"/>
    </row>
    <row r="40" spans="1:11" ht="12.5">
      <c r="A40" s="273">
        <v>3.5</v>
      </c>
      <c r="B40" s="301"/>
      <c r="C40" s="315">
        <f>G40</f>
        <v>0</v>
      </c>
      <c r="D40" s="322">
        <f>F40/(1-I40)</f>
        <v>0</v>
      </c>
      <c r="E40" s="319">
        <f t="shared" si="6"/>
        <v>0</v>
      </c>
      <c r="F40" s="286"/>
      <c r="G40" s="329"/>
      <c r="H40" s="84">
        <f t="shared" si="5"/>
        <v>0</v>
      </c>
      <c r="I40" s="328"/>
      <c r="J40" s="87">
        <f>H40/(1-I40)</f>
        <v>0</v>
      </c>
      <c r="K40" s="137"/>
    </row>
    <row r="41" spans="1:11" ht="12.5">
      <c r="A41" s="121"/>
      <c r="B41" s="305"/>
      <c r="C41" s="265"/>
      <c r="D41" s="92"/>
      <c r="E41" s="70"/>
      <c r="F41" s="284"/>
      <c r="G41" s="259"/>
      <c r="H41" s="84"/>
      <c r="I41" s="85"/>
      <c r="J41" s="75"/>
      <c r="K41" s="137"/>
    </row>
    <row r="42" spans="1:11">
      <c r="A42" s="272">
        <v>4</v>
      </c>
      <c r="B42" s="306" t="s">
        <v>185</v>
      </c>
      <c r="C42" s="266"/>
      <c r="D42" s="95"/>
      <c r="E42" s="136">
        <f>SUM(E43:E47)</f>
        <v>194.28571428571428</v>
      </c>
      <c r="F42" s="287"/>
      <c r="G42" s="79"/>
      <c r="H42" s="80">
        <f>SUM(H43:H49)</f>
        <v>13680</v>
      </c>
      <c r="I42" s="81">
        <f>(J42-H42)/J42</f>
        <v>4.242575492887409E-3</v>
      </c>
      <c r="J42" s="80">
        <f>SUM(J43:J47)</f>
        <v>13738.285714285714</v>
      </c>
      <c r="K42" s="333">
        <f>J42/$J$71</f>
        <v>0.3023023916923393</v>
      </c>
    </row>
    <row r="43" spans="1:11" ht="12.5">
      <c r="A43" s="121">
        <v>4.0999999999999996</v>
      </c>
      <c r="B43" s="302" t="s">
        <v>187</v>
      </c>
      <c r="C43" s="316">
        <f>G43</f>
        <v>136</v>
      </c>
      <c r="D43" s="323">
        <f>F43/(1-I43)</f>
        <v>1.4285714285714286</v>
      </c>
      <c r="E43" s="320">
        <f t="shared" ref="E43:E46" si="7">C43*D43</f>
        <v>194.28571428571428</v>
      </c>
      <c r="F43" s="288">
        <v>1</v>
      </c>
      <c r="G43" s="329">
        <v>136</v>
      </c>
      <c r="H43" s="84">
        <f>G43*F43</f>
        <v>136</v>
      </c>
      <c r="I43" s="328">
        <v>0.3</v>
      </c>
      <c r="J43" s="87">
        <f>H43/(1-I43)</f>
        <v>194.28571428571431</v>
      </c>
      <c r="K43" s="137"/>
    </row>
    <row r="44" spans="1:11" ht="12.5">
      <c r="A44" s="121">
        <v>4.2</v>
      </c>
      <c r="B44" s="299" t="s">
        <v>186</v>
      </c>
      <c r="C44" s="314">
        <f>G44</f>
        <v>3016</v>
      </c>
      <c r="D44" s="321"/>
      <c r="E44" s="319">
        <f t="shared" si="7"/>
        <v>0</v>
      </c>
      <c r="F44" s="281">
        <v>1</v>
      </c>
      <c r="G44" s="326">
        <v>3016</v>
      </c>
      <c r="H44" s="84">
        <f t="shared" ref="H44:H46" si="8">F44*G44</f>
        <v>3016</v>
      </c>
      <c r="I44" s="328"/>
      <c r="J44" s="87">
        <f>H44/(1-I44)</f>
        <v>3016</v>
      </c>
      <c r="K44" s="137"/>
    </row>
    <row r="45" spans="1:11" ht="12.5">
      <c r="A45" s="121">
        <v>4.3</v>
      </c>
      <c r="B45" s="299" t="s">
        <v>188</v>
      </c>
      <c r="C45" s="314">
        <f>G45</f>
        <v>10528</v>
      </c>
      <c r="D45" s="321"/>
      <c r="E45" s="319">
        <f t="shared" si="7"/>
        <v>0</v>
      </c>
      <c r="F45" s="281">
        <v>1</v>
      </c>
      <c r="G45" s="326">
        <f>2800*2+512+2008+1392+1016</f>
        <v>10528</v>
      </c>
      <c r="H45" s="84">
        <f t="shared" si="8"/>
        <v>10528</v>
      </c>
      <c r="I45" s="328"/>
      <c r="J45" s="87">
        <f>H45/(1-I45)</f>
        <v>10528</v>
      </c>
      <c r="K45" s="137"/>
    </row>
    <row r="46" spans="1:11" ht="12.5">
      <c r="A46" s="121">
        <v>4.4000000000000004</v>
      </c>
      <c r="B46" s="299"/>
      <c r="C46" s="314">
        <f>G46</f>
        <v>0</v>
      </c>
      <c r="D46" s="321"/>
      <c r="E46" s="319">
        <f t="shared" si="7"/>
        <v>0</v>
      </c>
      <c r="F46" s="281"/>
      <c r="G46" s="326"/>
      <c r="H46" s="84">
        <f t="shared" si="8"/>
        <v>0</v>
      </c>
      <c r="I46" s="328"/>
      <c r="J46" s="87">
        <f>H46/(1-I46)</f>
        <v>0</v>
      </c>
      <c r="K46" s="137"/>
    </row>
    <row r="47" spans="1:11" ht="12.5">
      <c r="A47" s="121">
        <v>4.5</v>
      </c>
      <c r="B47" s="299"/>
      <c r="C47" s="314">
        <f>G47</f>
        <v>0</v>
      </c>
      <c r="D47" s="321"/>
      <c r="E47" s="319">
        <f t="shared" ref="E47" si="9">C47*D47</f>
        <v>0</v>
      </c>
      <c r="F47" s="281"/>
      <c r="G47" s="326"/>
      <c r="H47" s="84">
        <f t="shared" ref="H47" si="10">F47*G47</f>
        <v>0</v>
      </c>
      <c r="I47" s="328"/>
      <c r="J47" s="87">
        <f>H47/(1-I47)</f>
        <v>0</v>
      </c>
      <c r="K47" s="137"/>
    </row>
    <row r="48" spans="1:11" ht="12.5">
      <c r="A48" s="121"/>
      <c r="B48" s="307"/>
      <c r="C48" s="267"/>
      <c r="D48" s="82"/>
      <c r="E48" s="83"/>
      <c r="F48" s="260"/>
      <c r="G48" s="258"/>
      <c r="H48" s="84"/>
      <c r="I48" s="138"/>
      <c r="J48" s="87"/>
      <c r="K48" s="137"/>
    </row>
    <row r="49" spans="1:11" ht="12.5">
      <c r="A49" s="121"/>
      <c r="B49" s="302"/>
      <c r="C49" s="264"/>
      <c r="D49" s="303"/>
      <c r="E49" s="93"/>
      <c r="F49" s="289"/>
      <c r="G49" s="88"/>
      <c r="H49" s="84"/>
      <c r="I49" s="86"/>
      <c r="J49" s="87"/>
      <c r="K49" s="137"/>
    </row>
    <row r="50" spans="1:11">
      <c r="A50" s="135">
        <v>5</v>
      </c>
      <c r="B50" s="306" t="s">
        <v>189</v>
      </c>
      <c r="C50" s="268"/>
      <c r="D50" s="96"/>
      <c r="E50" s="136">
        <f>SUM(E51:E56)</f>
        <v>1178.2857142857142</v>
      </c>
      <c r="F50" s="287"/>
      <c r="G50" s="97"/>
      <c r="H50" s="80">
        <f>SUM(H51:H55)</f>
        <v>9256</v>
      </c>
      <c r="I50" s="81">
        <f>(J50-H50)/J50</f>
        <v>4.9524703673277735E-2</v>
      </c>
      <c r="J50" s="80">
        <f>SUM(J51:J56)</f>
        <v>9738.2857142857138</v>
      </c>
      <c r="K50" s="333">
        <f>J50/$J$71</f>
        <v>0.21428489140757201</v>
      </c>
    </row>
    <row r="51" spans="1:11" ht="12.5">
      <c r="A51" s="121">
        <v>5.0999999999999996</v>
      </c>
      <c r="B51" s="302" t="s">
        <v>190</v>
      </c>
      <c r="C51" s="316">
        <f t="shared" ref="C51:C56" si="11">G51</f>
        <v>696</v>
      </c>
      <c r="D51" s="323">
        <f>F51/(1-I51)</f>
        <v>1.4285714285714286</v>
      </c>
      <c r="E51" s="320">
        <f t="shared" ref="E51:E55" si="12">C51*D51</f>
        <v>994.28571428571433</v>
      </c>
      <c r="F51" s="288">
        <v>1</v>
      </c>
      <c r="G51" s="329">
        <v>696</v>
      </c>
      <c r="H51" s="84">
        <f>G51*F51</f>
        <v>696</v>
      </c>
      <c r="I51" s="328">
        <v>0.3</v>
      </c>
      <c r="J51" s="87">
        <f t="shared" ref="J51:J56" si="13">H51/(1-I51)</f>
        <v>994.28571428571433</v>
      </c>
      <c r="K51" s="137"/>
    </row>
    <row r="52" spans="1:11" ht="12.5">
      <c r="A52" s="121">
        <v>5.2</v>
      </c>
      <c r="B52" s="299" t="s">
        <v>187</v>
      </c>
      <c r="C52" s="314">
        <f t="shared" si="11"/>
        <v>520</v>
      </c>
      <c r="D52" s="324"/>
      <c r="E52" s="325">
        <f t="shared" si="12"/>
        <v>0</v>
      </c>
      <c r="F52" s="281">
        <v>1</v>
      </c>
      <c r="G52" s="326">
        <f>520</f>
        <v>520</v>
      </c>
      <c r="H52" s="84">
        <f t="shared" ref="H52:H55" si="14">F52*G52</f>
        <v>520</v>
      </c>
      <c r="I52" s="328"/>
      <c r="J52" s="87">
        <f t="shared" si="13"/>
        <v>520</v>
      </c>
      <c r="K52" s="137"/>
    </row>
    <row r="53" spans="1:11" ht="12.5">
      <c r="A53" s="121">
        <v>5.3</v>
      </c>
      <c r="B53" s="299" t="s">
        <v>186</v>
      </c>
      <c r="C53" s="314">
        <f t="shared" si="11"/>
        <v>2096</v>
      </c>
      <c r="D53" s="324"/>
      <c r="E53" s="325">
        <f t="shared" si="12"/>
        <v>0</v>
      </c>
      <c r="F53" s="281">
        <v>1</v>
      </c>
      <c r="G53" s="326">
        <f>696+352+352+696</f>
        <v>2096</v>
      </c>
      <c r="H53" s="84">
        <f t="shared" si="14"/>
        <v>2096</v>
      </c>
      <c r="I53" s="328"/>
      <c r="J53" s="87">
        <f t="shared" si="13"/>
        <v>2096</v>
      </c>
      <c r="K53" s="137"/>
    </row>
    <row r="54" spans="1:11" ht="12.5">
      <c r="A54" s="121">
        <v>5.4</v>
      </c>
      <c r="B54" s="299" t="s">
        <v>188</v>
      </c>
      <c r="C54" s="314">
        <f t="shared" si="11"/>
        <v>5392</v>
      </c>
      <c r="D54" s="324"/>
      <c r="E54" s="325">
        <f t="shared" si="12"/>
        <v>0</v>
      </c>
      <c r="F54" s="281">
        <v>1</v>
      </c>
      <c r="G54" s="326">
        <f>696*6+520+696</f>
        <v>5392</v>
      </c>
      <c r="H54" s="84">
        <f t="shared" si="14"/>
        <v>5392</v>
      </c>
      <c r="I54" s="328"/>
      <c r="J54" s="87">
        <f t="shared" si="13"/>
        <v>5392</v>
      </c>
      <c r="K54" s="137"/>
    </row>
    <row r="55" spans="1:11" ht="12.5">
      <c r="A55" s="121">
        <v>5.5</v>
      </c>
      <c r="B55" s="299" t="s">
        <v>193</v>
      </c>
      <c r="C55" s="314">
        <f t="shared" si="11"/>
        <v>552</v>
      </c>
      <c r="D55" s="324"/>
      <c r="E55" s="325">
        <f t="shared" si="12"/>
        <v>0</v>
      </c>
      <c r="F55" s="281">
        <v>1</v>
      </c>
      <c r="G55" s="326">
        <f>(23*3)*8</f>
        <v>552</v>
      </c>
      <c r="H55" s="84">
        <f t="shared" si="14"/>
        <v>552</v>
      </c>
      <c r="I55" s="328"/>
      <c r="J55" s="87">
        <f t="shared" si="13"/>
        <v>552</v>
      </c>
      <c r="K55" s="137"/>
    </row>
    <row r="56" spans="1:11" ht="12.5">
      <c r="A56" s="121">
        <v>5.6</v>
      </c>
      <c r="B56" s="299" t="s">
        <v>194</v>
      </c>
      <c r="C56" s="317">
        <f t="shared" si="11"/>
        <v>184</v>
      </c>
      <c r="D56" s="323">
        <f>F56/(1-I56)</f>
        <v>1</v>
      </c>
      <c r="E56" s="320">
        <f t="shared" ref="E56" si="15">C56*D56</f>
        <v>184</v>
      </c>
      <c r="F56" s="286">
        <v>1</v>
      </c>
      <c r="G56" s="329">
        <f>(23*1)*8</f>
        <v>184</v>
      </c>
      <c r="H56" s="84">
        <f t="shared" ref="H56" si="16">F56*G56</f>
        <v>184</v>
      </c>
      <c r="I56" s="328"/>
      <c r="J56" s="87">
        <f t="shared" si="13"/>
        <v>184</v>
      </c>
      <c r="K56" s="137"/>
    </row>
    <row r="57" spans="1:11" ht="12.5">
      <c r="A57" s="121"/>
      <c r="B57" s="308"/>
      <c r="C57" s="98"/>
      <c r="D57" s="92"/>
      <c r="E57" s="93"/>
      <c r="F57" s="94"/>
      <c r="G57" s="88"/>
      <c r="H57" s="84"/>
      <c r="I57" s="86"/>
      <c r="J57" s="75"/>
      <c r="K57" s="137"/>
    </row>
    <row r="58" spans="1:11" ht="12.5">
      <c r="A58" s="121"/>
      <c r="B58" s="308" t="s">
        <v>133</v>
      </c>
      <c r="C58" s="98"/>
      <c r="D58" s="99"/>
      <c r="E58" s="93"/>
      <c r="F58" s="290"/>
      <c r="G58" s="88"/>
      <c r="H58" s="84"/>
      <c r="I58" s="86"/>
      <c r="J58" s="75"/>
      <c r="K58" s="137"/>
    </row>
    <row r="59" spans="1:11" ht="12.5">
      <c r="A59" s="121"/>
      <c r="B59" s="308" t="s">
        <v>157</v>
      </c>
      <c r="C59" s="98"/>
      <c r="D59" s="99"/>
      <c r="E59" s="93"/>
      <c r="F59" s="290"/>
      <c r="G59" s="88"/>
      <c r="H59" s="84"/>
      <c r="I59" s="86"/>
      <c r="J59" s="75"/>
      <c r="K59" s="137"/>
    </row>
    <row r="60" spans="1:11" ht="12.5">
      <c r="A60" s="121"/>
      <c r="B60" s="305"/>
      <c r="C60" s="102"/>
      <c r="D60" s="69"/>
      <c r="E60" s="70"/>
      <c r="F60" s="284"/>
      <c r="G60" s="88"/>
      <c r="H60" s="84"/>
      <c r="I60" s="85"/>
      <c r="J60" s="75"/>
      <c r="K60" s="137"/>
    </row>
    <row r="61" spans="1:11" ht="12.5">
      <c r="A61" s="121"/>
      <c r="B61" s="297"/>
      <c r="C61" s="67"/>
      <c r="D61" s="67"/>
      <c r="E61" s="101"/>
      <c r="F61" s="290"/>
      <c r="G61" s="105"/>
      <c r="H61" s="89"/>
      <c r="I61" s="90"/>
      <c r="J61" s="75"/>
      <c r="K61" s="137"/>
    </row>
    <row r="62" spans="1:11">
      <c r="A62" s="108"/>
      <c r="B62" s="295" t="s">
        <v>134</v>
      </c>
      <c r="C62" s="103"/>
      <c r="D62" s="104"/>
      <c r="E62" s="106"/>
      <c r="F62" s="290"/>
      <c r="G62" s="105"/>
      <c r="H62" s="89"/>
      <c r="I62" s="90"/>
      <c r="J62" s="75"/>
      <c r="K62" s="137"/>
    </row>
    <row r="63" spans="1:11" ht="12.5">
      <c r="A63" s="108" t="s">
        <v>135</v>
      </c>
      <c r="B63" s="309" t="s">
        <v>159</v>
      </c>
      <c r="C63" s="103"/>
      <c r="D63" s="104"/>
      <c r="E63" s="106"/>
      <c r="F63" s="290"/>
      <c r="G63" s="105"/>
      <c r="H63" s="89"/>
      <c r="I63" s="90"/>
      <c r="J63" s="75"/>
      <c r="K63" s="74"/>
    </row>
    <row r="64" spans="1:11" ht="12.5">
      <c r="A64" s="108" t="s">
        <v>136</v>
      </c>
      <c r="B64" s="309" t="s">
        <v>137</v>
      </c>
      <c r="C64" s="103"/>
      <c r="D64" s="104"/>
      <c r="E64" s="106"/>
      <c r="F64" s="290"/>
      <c r="G64" s="105"/>
      <c r="H64" s="89"/>
      <c r="I64" s="90"/>
      <c r="J64" s="75"/>
      <c r="K64" s="74"/>
    </row>
    <row r="65" spans="1:11" ht="25">
      <c r="A65" s="108" t="s">
        <v>138</v>
      </c>
      <c r="B65" s="309" t="s">
        <v>139</v>
      </c>
      <c r="C65" s="103"/>
      <c r="D65" s="104"/>
      <c r="E65" s="106"/>
      <c r="F65" s="290"/>
      <c r="G65" s="105"/>
      <c r="H65" s="89"/>
      <c r="I65" s="90"/>
      <c r="J65" s="75"/>
      <c r="K65" s="74"/>
    </row>
    <row r="66" spans="1:11" ht="12.5">
      <c r="A66" s="108" t="s">
        <v>140</v>
      </c>
      <c r="B66" s="309" t="s">
        <v>160</v>
      </c>
      <c r="C66" s="103"/>
      <c r="D66" s="104"/>
      <c r="E66" s="106"/>
      <c r="F66" s="290"/>
      <c r="G66" s="105"/>
      <c r="H66" s="89"/>
      <c r="I66" s="90"/>
      <c r="J66" s="75"/>
      <c r="K66" s="74"/>
    </row>
    <row r="67" spans="1:11" ht="12.5">
      <c r="A67" s="108" t="s">
        <v>141</v>
      </c>
      <c r="B67" s="309" t="s">
        <v>142</v>
      </c>
      <c r="C67" s="103"/>
      <c r="D67" s="104"/>
      <c r="E67" s="106"/>
      <c r="F67" s="290"/>
      <c r="G67" s="105"/>
      <c r="H67" s="89"/>
      <c r="I67" s="90"/>
      <c r="J67" s="75"/>
      <c r="K67" s="74"/>
    </row>
    <row r="68" spans="1:11" ht="12.5">
      <c r="A68" s="108" t="s">
        <v>143</v>
      </c>
      <c r="B68" s="310" t="s">
        <v>161</v>
      </c>
      <c r="C68" s="103"/>
      <c r="D68" s="104"/>
      <c r="E68" s="106"/>
      <c r="F68" s="290"/>
      <c r="G68" s="107"/>
      <c r="H68" s="89"/>
      <c r="I68" s="90"/>
      <c r="J68" s="75"/>
      <c r="K68" s="74"/>
    </row>
    <row r="69" spans="1:11" ht="12.5">
      <c r="A69" s="275" t="s">
        <v>144</v>
      </c>
      <c r="B69" s="310" t="s">
        <v>145</v>
      </c>
      <c r="C69" s="103"/>
      <c r="D69" s="104"/>
      <c r="E69" s="106"/>
      <c r="F69" s="290"/>
      <c r="G69" s="107"/>
      <c r="H69" s="89"/>
      <c r="I69" s="90"/>
      <c r="J69" s="75"/>
      <c r="K69" s="74"/>
    </row>
    <row r="70" spans="1:11">
      <c r="A70" s="276"/>
      <c r="B70" s="311"/>
      <c r="C70" s="109"/>
      <c r="D70" s="110"/>
      <c r="E70" s="111"/>
      <c r="F70" s="291"/>
      <c r="G70" s="107"/>
      <c r="H70" s="89"/>
      <c r="I70" s="334"/>
      <c r="J70" s="335"/>
      <c r="K70" s="74"/>
    </row>
    <row r="71" spans="1:11" s="347" customFormat="1" ht="20.25" customHeight="1">
      <c r="A71" s="338"/>
      <c r="B71" s="339" t="s">
        <v>146</v>
      </c>
      <c r="C71" s="340"/>
      <c r="D71" s="341" t="s">
        <v>13</v>
      </c>
      <c r="E71" s="342">
        <f>E19+E26+E35+E50+E42</f>
        <v>8572.2478485370048</v>
      </c>
      <c r="F71" s="388" t="s">
        <v>162</v>
      </c>
      <c r="G71" s="389"/>
      <c r="H71" s="343">
        <f>SUM(H19+H26+H35+H50+H42)</f>
        <v>43223.020000000004</v>
      </c>
      <c r="I71" s="344">
        <f>(J71-H71)/J71</f>
        <v>4.8904456210374293E-2</v>
      </c>
      <c r="J71" s="345">
        <f>SUM(J19+J26+J35+J50+J42)</f>
        <v>45445.507848537003</v>
      </c>
      <c r="K71" s="346"/>
    </row>
    <row r="72" spans="1:11">
      <c r="A72" s="108"/>
      <c r="B72" s="312" t="s">
        <v>147</v>
      </c>
      <c r="C72" s="103"/>
      <c r="D72" s="348"/>
      <c r="E72" s="139"/>
      <c r="I72" s="336"/>
    </row>
    <row r="73" spans="1:11" ht="20.25" customHeight="1" thickBot="1">
      <c r="A73" s="113"/>
      <c r="B73" s="313" t="s">
        <v>149</v>
      </c>
      <c r="C73" s="114"/>
      <c r="D73" s="140" t="s">
        <v>13</v>
      </c>
      <c r="E73" s="141">
        <f>E71-E72</f>
        <v>8572.2478485370048</v>
      </c>
      <c r="I73" s="336" t="s">
        <v>148</v>
      </c>
      <c r="J73" s="337">
        <f>J71*I71</f>
        <v>2222.4878485369991</v>
      </c>
      <c r="K73" s="125"/>
    </row>
    <row r="74" spans="1:11">
      <c r="E74" s="126"/>
    </row>
    <row r="75" spans="1:11">
      <c r="E75" s="126"/>
      <c r="H75" s="127"/>
    </row>
    <row r="76" spans="1:11">
      <c r="B76" s="115"/>
      <c r="H76" s="127"/>
    </row>
    <row r="77" spans="1:11">
      <c r="A77" s="128"/>
      <c r="B77" s="116"/>
    </row>
    <row r="78" spans="1:11">
      <c r="B78" s="115"/>
    </row>
    <row r="79" spans="1:11">
      <c r="B79" s="115"/>
    </row>
    <row r="80" spans="1:11">
      <c r="B80" s="115"/>
    </row>
    <row r="81" spans="2:8">
      <c r="B81" s="115"/>
    </row>
    <row r="82" spans="2:8">
      <c r="B82" s="115"/>
      <c r="H82" s="129"/>
    </row>
    <row r="83" spans="2:8">
      <c r="B83" s="115"/>
      <c r="H83" s="129"/>
    </row>
    <row r="84" spans="2:8">
      <c r="B84" s="115"/>
      <c r="H84" s="129"/>
    </row>
    <row r="85" spans="2:8">
      <c r="B85" s="115"/>
    </row>
    <row r="86" spans="2:8">
      <c r="B86" s="115"/>
    </row>
    <row r="87" spans="2:8">
      <c r="B87" s="115"/>
    </row>
  </sheetData>
  <mergeCells count="4">
    <mergeCell ref="D7:E7"/>
    <mergeCell ref="G8:H8"/>
    <mergeCell ref="C3:D3"/>
    <mergeCell ref="F71:G71"/>
  </mergeCells>
  <conditionalFormatting sqref="F76">
    <cfRule type="cellIs" dxfId="5" priority="1" operator="notEqual">
      <formula>$H$71</formula>
    </cfRule>
    <cfRule type="cellIs" dxfId="4" priority="2" operator="equal">
      <formula>$H$71</formula>
    </cfRule>
  </conditionalFormatting>
  <conditionalFormatting sqref="H76">
    <cfRule type="cellIs" dxfId="3" priority="3" operator="notEqual">
      <formula>$H$71</formula>
    </cfRule>
    <cfRule type="cellIs" dxfId="2" priority="4" operator="equal">
      <formula>$H$71</formula>
    </cfRule>
  </conditionalFormatting>
  <dataValidations disablePrompts="1" count="1">
    <dataValidation type="list" allowBlank="1" showInputMessage="1" showErrorMessage="1" sqref="B8">
      <formula1>$K$3:$K$6</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P203"/>
  <sheetViews>
    <sheetView view="pageLayout" zoomScaleNormal="160" workbookViewId="0">
      <selection activeCell="H60" sqref="H60"/>
    </sheetView>
  </sheetViews>
  <sheetFormatPr defaultColWidth="8.5" defaultRowHeight="15.5"/>
  <cols>
    <col min="1" max="1" width="1.08203125" style="1" customWidth="1"/>
    <col min="2" max="2" width="3.5" style="1" customWidth="1"/>
    <col min="3" max="3" width="1.33203125" style="1" customWidth="1"/>
    <col min="4" max="4" width="9.33203125" style="1" customWidth="1"/>
    <col min="5" max="5" width="0.83203125" style="1" customWidth="1"/>
    <col min="6" max="8" width="8.5" style="1"/>
    <col min="9" max="9" width="9" style="1" customWidth="1"/>
    <col min="10" max="10" width="1.33203125" style="1" customWidth="1"/>
    <col min="11" max="11" width="12" style="1" customWidth="1"/>
    <col min="12" max="12" width="1.5" style="1" customWidth="1"/>
    <col min="13" max="13" width="4.08203125" style="1" customWidth="1"/>
    <col min="14" max="14" width="3.25" style="1" customWidth="1"/>
    <col min="15" max="15" width="12.25" style="1" customWidth="1"/>
    <col min="16" max="16" width="1.75" style="1" customWidth="1"/>
    <col min="17" max="16384" width="8.5" style="1"/>
  </cols>
  <sheetData>
    <row r="2" spans="2:16" s="3" customFormat="1" ht="12.25" customHeight="1"/>
    <row r="3" spans="2:16" s="3" customFormat="1" ht="12.25" customHeight="1">
      <c r="B3" s="406" t="s">
        <v>163</v>
      </c>
      <c r="C3" s="406"/>
      <c r="D3" s="406"/>
      <c r="E3" s="406"/>
      <c r="F3" s="406"/>
      <c r="G3" s="406"/>
      <c r="H3" s="406"/>
    </row>
    <row r="4" spans="2:16" s="3" customFormat="1" ht="12.25" customHeight="1">
      <c r="B4" s="392" t="s">
        <v>164</v>
      </c>
      <c r="C4" s="392"/>
      <c r="D4" s="392"/>
      <c r="E4" s="392"/>
      <c r="F4" s="392"/>
      <c r="G4" s="392"/>
      <c r="H4" s="392"/>
    </row>
    <row r="5" spans="2:16" s="3" customFormat="1" ht="12.25" customHeight="1">
      <c r="B5" s="406" t="s">
        <v>165</v>
      </c>
      <c r="C5" s="406"/>
      <c r="D5" s="406"/>
      <c r="E5" s="406"/>
      <c r="F5" s="406"/>
      <c r="G5" s="406"/>
      <c r="H5" s="406"/>
      <c r="I5" s="13"/>
    </row>
    <row r="6" spans="2:16" s="3" customFormat="1" ht="12.25" customHeight="1">
      <c r="B6" s="13"/>
      <c r="C6" s="13"/>
      <c r="F6" s="13"/>
      <c r="G6" s="13"/>
      <c r="H6" s="13"/>
      <c r="I6" s="13"/>
    </row>
    <row r="7" spans="2:16" s="3" customFormat="1" ht="12.25" customHeight="1">
      <c r="B7" s="13"/>
      <c r="C7" s="13"/>
      <c r="F7" s="13"/>
      <c r="G7" s="13"/>
      <c r="H7" s="13"/>
      <c r="I7" s="13"/>
    </row>
    <row r="8" spans="2:16" s="3" customFormat="1" ht="12.25" customHeight="1">
      <c r="B8" s="13"/>
      <c r="C8" s="13"/>
      <c r="F8" s="13"/>
      <c r="G8" s="13"/>
      <c r="H8" s="13"/>
      <c r="I8" s="13"/>
    </row>
    <row r="9" spans="2:16" s="3" customFormat="1" ht="12.25" customHeight="1">
      <c r="D9" s="13" t="s">
        <v>13</v>
      </c>
      <c r="E9" s="13"/>
      <c r="F9" s="13" t="s">
        <v>12</v>
      </c>
      <c r="G9" s="13" t="s">
        <v>3</v>
      </c>
      <c r="H9" s="13" t="s">
        <v>2</v>
      </c>
      <c r="I9" s="13" t="s">
        <v>11</v>
      </c>
    </row>
    <row r="10" spans="2:16" s="3" customFormat="1" ht="12.25" customHeight="1">
      <c r="D10" s="13"/>
      <c r="E10" s="13"/>
      <c r="F10" s="13"/>
      <c r="G10" s="13" t="s">
        <v>10</v>
      </c>
      <c r="H10" s="13"/>
      <c r="I10" s="13" t="s">
        <v>9</v>
      </c>
    </row>
    <row r="11" spans="2:16" s="3" customFormat="1" ht="10.5">
      <c r="D11" s="13"/>
      <c r="E11" s="13"/>
      <c r="F11" s="13"/>
      <c r="G11" s="13"/>
      <c r="H11" s="13"/>
      <c r="I11" s="13" t="s">
        <v>8</v>
      </c>
      <c r="K11" s="23" t="s">
        <v>54</v>
      </c>
      <c r="L11" s="23" t="s">
        <v>38</v>
      </c>
      <c r="M11" s="390" t="s">
        <v>172</v>
      </c>
      <c r="N11" s="390"/>
      <c r="O11" s="390"/>
      <c r="P11" s="32"/>
    </row>
    <row r="12" spans="2:16" s="3" customFormat="1" ht="12.25" customHeight="1">
      <c r="D12" s="13"/>
      <c r="E12" s="13"/>
      <c r="F12" s="13"/>
      <c r="G12" s="13"/>
      <c r="H12" s="13"/>
      <c r="I12" s="13"/>
      <c r="K12" s="14" t="s">
        <v>53</v>
      </c>
      <c r="L12" s="14" t="s">
        <v>38</v>
      </c>
      <c r="M12" s="405">
        <f ca="1">TODAY()+90</f>
        <v>45141</v>
      </c>
      <c r="N12" s="405"/>
      <c r="O12" s="405"/>
      <c r="P12" s="34"/>
    </row>
    <row r="13" spans="2:16" s="3" customFormat="1" ht="12.25" customHeight="1">
      <c r="F13" s="13"/>
      <c r="G13" s="13"/>
      <c r="H13" s="13"/>
      <c r="I13" s="13"/>
      <c r="K13" s="14" t="s">
        <v>52</v>
      </c>
      <c r="L13" s="14" t="s">
        <v>38</v>
      </c>
      <c r="M13" s="406" t="s">
        <v>13</v>
      </c>
      <c r="N13" s="406"/>
      <c r="O13" s="406"/>
    </row>
    <row r="14" spans="2:16" s="3" customFormat="1" ht="12.25" customHeight="1">
      <c r="F14" s="13"/>
      <c r="G14" s="13"/>
      <c r="H14" s="13"/>
      <c r="I14" s="13"/>
      <c r="K14" s="14" t="s">
        <v>51</v>
      </c>
      <c r="L14" s="14" t="s">
        <v>38</v>
      </c>
      <c r="M14" s="406" t="s">
        <v>166</v>
      </c>
      <c r="N14" s="406"/>
      <c r="O14" s="406"/>
    </row>
    <row r="15" spans="2:16" s="3" customFormat="1" ht="12.25" customHeight="1">
      <c r="F15" s="13"/>
      <c r="G15" s="13"/>
      <c r="H15" s="13"/>
      <c r="I15" s="13"/>
    </row>
    <row r="16" spans="2:16" s="3" customFormat="1" ht="12.25" customHeight="1">
      <c r="B16" s="13"/>
      <c r="C16" s="13"/>
      <c r="D16" s="13"/>
      <c r="E16" s="13"/>
      <c r="F16" s="13"/>
      <c r="G16" s="13"/>
      <c r="H16" s="13"/>
      <c r="I16" s="13"/>
    </row>
    <row r="17" spans="2:16" s="3" customFormat="1" ht="12.25" customHeight="1">
      <c r="B17" s="13"/>
      <c r="C17" s="13"/>
      <c r="D17" s="13"/>
      <c r="E17" s="13"/>
      <c r="F17" s="13"/>
      <c r="G17" s="13"/>
      <c r="H17" s="13"/>
      <c r="I17" s="13"/>
    </row>
    <row r="18" spans="2:16" s="3" customFormat="1" ht="12.25" customHeight="1">
      <c r="B18" s="3" t="s">
        <v>167</v>
      </c>
      <c r="C18" s="415" t="s">
        <v>168</v>
      </c>
      <c r="D18" s="415"/>
      <c r="E18" s="415"/>
      <c r="F18" s="415"/>
      <c r="G18" s="415"/>
      <c r="H18" s="415"/>
      <c r="J18" s="401" t="str">
        <f>"Unit Price ("&amp;M13&amp;")"</f>
        <v>Unit Price (USD)</v>
      </c>
      <c r="K18" s="401"/>
      <c r="L18" s="20"/>
      <c r="M18" s="12" t="s">
        <v>7</v>
      </c>
      <c r="N18" s="401" t="str">
        <f>"Subtotal ("&amp;M13&amp;")"</f>
        <v>Subtotal (USD)</v>
      </c>
      <c r="O18" s="401"/>
      <c r="P18" s="12"/>
    </row>
    <row r="19" spans="2:16" s="7" customFormat="1" ht="12.25" customHeight="1">
      <c r="B19" s="10"/>
      <c r="C19" s="10"/>
      <c r="D19" s="10"/>
      <c r="E19" s="10"/>
      <c r="F19" s="33"/>
      <c r="G19" s="10"/>
      <c r="H19" s="10"/>
      <c r="I19" s="10"/>
      <c r="J19" s="402"/>
      <c r="K19" s="402"/>
      <c r="L19" s="18"/>
      <c r="M19" s="11"/>
      <c r="N19" s="403"/>
      <c r="O19" s="403"/>
      <c r="P19" s="10"/>
    </row>
    <row r="20" spans="2:16" s="7" customFormat="1" ht="12.25" customHeight="1">
      <c r="B20" s="40">
        <v>1</v>
      </c>
      <c r="C20" s="414" t="s">
        <v>169</v>
      </c>
      <c r="D20" s="414"/>
      <c r="E20" s="414"/>
      <c r="F20" s="414"/>
      <c r="G20" s="414"/>
      <c r="H20" s="414"/>
      <c r="I20" s="414"/>
      <c r="J20" s="404">
        <v>10000</v>
      </c>
      <c r="K20" s="404"/>
      <c r="L20" s="19"/>
      <c r="M20" s="35">
        <v>1</v>
      </c>
      <c r="N20" s="404">
        <f t="shared" ref="N20:N23" si="0">J20*M20</f>
        <v>10000</v>
      </c>
      <c r="O20" s="404"/>
    </row>
    <row r="21" spans="2:16" s="7" customFormat="1" ht="12.25" customHeight="1">
      <c r="B21" s="40"/>
      <c r="C21" s="407" t="s">
        <v>170</v>
      </c>
      <c r="D21" s="407"/>
      <c r="E21" s="407"/>
      <c r="F21" s="407"/>
      <c r="G21" s="407"/>
      <c r="H21" s="407"/>
      <c r="I21" s="407"/>
      <c r="J21" s="404"/>
      <c r="K21" s="404"/>
      <c r="L21" s="19"/>
      <c r="M21" s="35"/>
      <c r="N21" s="404"/>
      <c r="O21" s="404"/>
    </row>
    <row r="22" spans="2:16" s="7" customFormat="1" ht="12.25" customHeight="1">
      <c r="B22" s="40"/>
      <c r="C22" s="407" t="s">
        <v>171</v>
      </c>
      <c r="D22" s="407"/>
      <c r="E22" s="407"/>
      <c r="F22" s="407"/>
      <c r="G22" s="407"/>
      <c r="H22" s="407"/>
      <c r="I22" s="407"/>
      <c r="J22" s="404"/>
      <c r="K22" s="404"/>
      <c r="L22" s="19"/>
      <c r="M22" s="35"/>
      <c r="N22" s="404"/>
      <c r="O22" s="404"/>
    </row>
    <row r="23" spans="2:16" s="7" customFormat="1" ht="12.25" customHeight="1">
      <c r="B23" s="40">
        <v>2</v>
      </c>
      <c r="C23" s="407" t="s">
        <v>158</v>
      </c>
      <c r="D23" s="407"/>
      <c r="E23" s="407"/>
      <c r="F23" s="407"/>
      <c r="G23" s="407"/>
      <c r="H23" s="407"/>
      <c r="I23" s="407"/>
      <c r="J23" s="404"/>
      <c r="K23" s="404"/>
      <c r="L23" s="19"/>
      <c r="M23" s="35">
        <v>1</v>
      </c>
      <c r="N23" s="404">
        <f t="shared" si="0"/>
        <v>0</v>
      </c>
      <c r="O23" s="404"/>
    </row>
    <row r="24" spans="2:16" s="7" customFormat="1" ht="12.25" customHeight="1" thickBot="1">
      <c r="B24" s="8"/>
      <c r="C24" s="8"/>
      <c r="D24" s="8"/>
      <c r="E24" s="8"/>
      <c r="F24" s="8"/>
      <c r="G24" s="8"/>
      <c r="H24" s="8"/>
      <c r="I24" s="8"/>
      <c r="J24" s="398"/>
      <c r="K24" s="398"/>
      <c r="L24" s="21"/>
      <c r="M24" s="9"/>
      <c r="N24" s="399"/>
      <c r="O24" s="399"/>
      <c r="P24" s="8"/>
    </row>
    <row r="25" spans="2:16" s="5" customFormat="1" ht="15.75" customHeight="1">
      <c r="K25" s="20" t="s">
        <v>61</v>
      </c>
      <c r="L25" s="20"/>
      <c r="M25" s="6"/>
      <c r="N25" s="400">
        <f>SUM($N19:$N24)</f>
        <v>10000</v>
      </c>
      <c r="O25" s="400"/>
      <c r="P25" s="6"/>
    </row>
    <row r="26" spans="2:16" s="5" customFormat="1" ht="12.25" customHeight="1">
      <c r="J26" s="5" t="s">
        <v>6</v>
      </c>
      <c r="N26" s="412" t="s">
        <v>20</v>
      </c>
      <c r="O26" s="413"/>
    </row>
    <row r="27" spans="2:16" s="5" customFormat="1" ht="12.25" customHeight="1">
      <c r="J27" s="5" t="s">
        <v>5</v>
      </c>
      <c r="N27" s="411"/>
      <c r="O27" s="411"/>
    </row>
    <row r="28" spans="2:16" s="3" customFormat="1" ht="10">
      <c r="B28" s="16"/>
      <c r="C28" s="16"/>
      <c r="D28" s="16"/>
      <c r="E28" s="16"/>
      <c r="F28" s="16"/>
      <c r="G28" s="16"/>
      <c r="H28" s="16"/>
      <c r="I28" s="16"/>
      <c r="J28" s="16"/>
      <c r="K28" s="16"/>
      <c r="L28" s="16"/>
      <c r="M28" s="16"/>
      <c r="N28" s="16"/>
      <c r="O28" s="16"/>
    </row>
    <row r="29" spans="2:16" s="3" customFormat="1" ht="10">
      <c r="B29" s="16"/>
      <c r="C29" s="16"/>
      <c r="D29" s="16"/>
      <c r="E29" s="16"/>
      <c r="F29" s="16"/>
      <c r="G29" s="16"/>
      <c r="H29" s="16"/>
      <c r="I29" s="16"/>
      <c r="J29" s="16"/>
      <c r="K29" s="16"/>
      <c r="L29" s="16"/>
      <c r="M29" s="16"/>
      <c r="N29" s="16"/>
      <c r="O29" s="16"/>
    </row>
    <row r="30" spans="2:16" s="3" customFormat="1" ht="10">
      <c r="B30" s="16"/>
      <c r="C30" s="16"/>
      <c r="D30" s="16"/>
      <c r="E30" s="16"/>
      <c r="F30" s="16"/>
      <c r="G30" s="16"/>
      <c r="H30" s="16"/>
      <c r="I30" s="16"/>
      <c r="J30" s="16"/>
      <c r="K30" s="16"/>
      <c r="L30" s="16"/>
      <c r="M30" s="16"/>
      <c r="N30" s="16"/>
      <c r="O30" s="16"/>
    </row>
    <row r="31" spans="2:16" s="3" customFormat="1" ht="10.5">
      <c r="B31" s="4" t="s">
        <v>1</v>
      </c>
      <c r="C31" s="4"/>
      <c r="J31" s="409" t="s">
        <v>0</v>
      </c>
      <c r="K31" s="409"/>
      <c r="L31" s="29"/>
      <c r="M31" s="30"/>
      <c r="N31" s="30"/>
    </row>
    <row r="32" spans="2:16" s="3" customFormat="1" ht="10.5" customHeight="1">
      <c r="B32" s="2"/>
      <c r="C32" s="2"/>
      <c r="D32" s="2"/>
      <c r="E32" s="2"/>
      <c r="F32" s="2"/>
      <c r="G32" s="2"/>
      <c r="H32" s="2"/>
      <c r="I32" s="2"/>
      <c r="J32" s="2"/>
      <c r="K32" s="2"/>
      <c r="L32" s="2"/>
      <c r="M32" s="1"/>
      <c r="N32" s="2"/>
      <c r="O32" s="2"/>
    </row>
    <row r="33" spans="2:16" s="3" customFormat="1" ht="12.25" customHeight="1">
      <c r="B33" s="31" t="s">
        <v>39</v>
      </c>
      <c r="C33" s="31"/>
      <c r="D33" s="31"/>
      <c r="E33" s="31" t="s">
        <v>38</v>
      </c>
      <c r="F33" s="31" t="s">
        <v>4</v>
      </c>
      <c r="G33" s="31" t="s">
        <v>21</v>
      </c>
    </row>
    <row r="34" spans="2:16" s="3" customFormat="1" ht="9" customHeight="1">
      <c r="B34" s="2"/>
      <c r="C34" s="2"/>
      <c r="D34" s="2"/>
      <c r="E34" s="2"/>
      <c r="F34" s="2"/>
      <c r="G34" s="2"/>
      <c r="H34" s="2"/>
      <c r="I34" s="2"/>
      <c r="J34" s="2"/>
      <c r="K34" s="2"/>
      <c r="L34" s="2"/>
      <c r="M34" s="1"/>
      <c r="N34" s="2"/>
      <c r="O34" s="2"/>
    </row>
    <row r="35" spans="2:16" s="3" customFormat="1" ht="10">
      <c r="B35" s="3" t="s">
        <v>40</v>
      </c>
      <c r="E35" s="3" t="s">
        <v>38</v>
      </c>
      <c r="F35" s="3" t="s">
        <v>14</v>
      </c>
    </row>
    <row r="36" spans="2:16" s="3" customFormat="1" ht="10">
      <c r="B36" s="3" t="s">
        <v>41</v>
      </c>
      <c r="E36" s="3" t="s">
        <v>38</v>
      </c>
      <c r="F36" s="3" t="s">
        <v>15</v>
      </c>
    </row>
    <row r="37" spans="2:16" s="3" customFormat="1" ht="10">
      <c r="B37" s="3" t="s">
        <v>42</v>
      </c>
      <c r="E37" s="3" t="s">
        <v>38</v>
      </c>
      <c r="F37" s="3" t="s">
        <v>16</v>
      </c>
    </row>
    <row r="38" spans="2:16" s="3" customFormat="1" ht="10">
      <c r="B38" s="3" t="s">
        <v>43</v>
      </c>
      <c r="E38" s="3" t="s">
        <v>38</v>
      </c>
      <c r="F38" s="3" t="s">
        <v>17</v>
      </c>
    </row>
    <row r="39" spans="2:16" s="3" customFormat="1" ht="10">
      <c r="B39" s="3" t="s">
        <v>44</v>
      </c>
      <c r="E39" s="3" t="s">
        <v>38</v>
      </c>
      <c r="F39" s="3" t="s">
        <v>18</v>
      </c>
    </row>
    <row r="40" spans="2:16" s="3" customFormat="1" ht="10">
      <c r="B40" s="3" t="s">
        <v>45</v>
      </c>
      <c r="E40" s="3" t="s">
        <v>38</v>
      </c>
      <c r="F40" s="3" t="s">
        <v>19</v>
      </c>
    </row>
    <row r="41" spans="2:16" s="3" customFormat="1" ht="10">
      <c r="B41" s="2"/>
      <c r="C41" s="2"/>
      <c r="D41" s="2"/>
      <c r="E41" s="2"/>
      <c r="F41" s="2"/>
      <c r="G41" s="2"/>
      <c r="H41" s="2"/>
      <c r="I41" s="2"/>
      <c r="J41" s="2"/>
      <c r="K41" s="2"/>
      <c r="L41" s="2"/>
      <c r="M41" s="2"/>
      <c r="N41" s="2"/>
      <c r="O41" s="2"/>
    </row>
    <row r="42" spans="2:16" s="3" customFormat="1" ht="10">
      <c r="B42" s="2"/>
      <c r="C42" s="2"/>
      <c r="D42" s="2"/>
      <c r="E42" s="2"/>
      <c r="F42" s="2"/>
      <c r="G42" s="2"/>
      <c r="H42" s="2"/>
      <c r="I42" s="2"/>
      <c r="J42" s="2"/>
      <c r="K42" s="2"/>
      <c r="L42" s="2"/>
      <c r="M42" s="2"/>
      <c r="N42" s="2"/>
      <c r="O42" s="2"/>
    </row>
    <row r="43" spans="2:16" s="3" customFormat="1" ht="10">
      <c r="B43" s="2"/>
      <c r="C43" s="2"/>
      <c r="D43" s="2"/>
      <c r="E43" s="2"/>
      <c r="F43" s="2"/>
      <c r="G43" s="2"/>
      <c r="H43" s="2"/>
      <c r="I43" s="2"/>
      <c r="J43" s="2"/>
      <c r="K43" s="2"/>
      <c r="L43" s="2"/>
      <c r="M43" s="2"/>
      <c r="N43" s="2"/>
      <c r="O43" s="2"/>
    </row>
    <row r="44" spans="2:16" s="3" customFormat="1" ht="10">
      <c r="B44" s="2"/>
      <c r="C44" s="2"/>
      <c r="D44" s="2"/>
      <c r="E44" s="2"/>
      <c r="F44" s="2"/>
      <c r="G44" s="2"/>
      <c r="H44" s="2"/>
      <c r="I44" s="2"/>
      <c r="J44" s="2"/>
      <c r="K44" s="2"/>
      <c r="L44" s="2"/>
      <c r="M44" s="2"/>
      <c r="N44" s="2"/>
      <c r="O44" s="2"/>
    </row>
    <row r="45" spans="2:16" s="3" customFormat="1" ht="10.5">
      <c r="B45" s="37" t="s">
        <v>37</v>
      </c>
      <c r="C45" s="38"/>
      <c r="D45" s="38"/>
      <c r="E45" s="38"/>
      <c r="F45" s="38"/>
      <c r="G45" s="38"/>
      <c r="H45" s="38"/>
      <c r="I45" s="38"/>
      <c r="J45" s="38"/>
      <c r="K45" s="38"/>
      <c r="L45" s="38"/>
      <c r="M45" s="38"/>
      <c r="N45" s="38"/>
      <c r="O45" s="38"/>
      <c r="P45" s="39"/>
    </row>
    <row r="46" spans="2:16" s="3" customFormat="1" ht="10">
      <c r="B46" s="39" t="s">
        <v>48</v>
      </c>
      <c r="C46" s="39"/>
      <c r="D46" s="39"/>
      <c r="E46" s="39" t="s">
        <v>38</v>
      </c>
      <c r="F46" s="39" t="s">
        <v>47</v>
      </c>
      <c r="G46" s="39"/>
      <c r="H46" s="39"/>
      <c r="I46" s="39"/>
      <c r="J46" s="39"/>
      <c r="K46" s="39"/>
      <c r="L46" s="39"/>
      <c r="M46" s="39"/>
      <c r="N46" s="39"/>
      <c r="O46" s="39"/>
      <c r="P46" s="39"/>
    </row>
    <row r="47" spans="2:16" s="3" customFormat="1" ht="10">
      <c r="B47" s="39" t="s">
        <v>46</v>
      </c>
      <c r="C47" s="39"/>
      <c r="D47" s="39"/>
      <c r="E47" s="39" t="s">
        <v>38</v>
      </c>
      <c r="F47" s="39" t="s">
        <v>47</v>
      </c>
      <c r="G47" s="39"/>
      <c r="H47" s="39"/>
      <c r="I47" s="39"/>
      <c r="J47" s="39"/>
      <c r="K47" s="39"/>
      <c r="L47" s="39"/>
      <c r="M47" s="39"/>
      <c r="N47" s="39"/>
      <c r="O47" s="39"/>
      <c r="P47" s="39"/>
    </row>
    <row r="48" spans="2:16" s="3" customFormat="1" ht="10">
      <c r="B48" s="39" t="s">
        <v>49</v>
      </c>
      <c r="C48" s="39"/>
      <c r="D48" s="39"/>
      <c r="E48" s="39" t="s">
        <v>38</v>
      </c>
      <c r="F48" s="39" t="s">
        <v>50</v>
      </c>
      <c r="G48" s="39"/>
      <c r="H48" s="39"/>
      <c r="I48" s="39"/>
      <c r="J48" s="39"/>
      <c r="K48" s="39"/>
      <c r="L48" s="39"/>
      <c r="M48" s="39"/>
      <c r="N48" s="39"/>
      <c r="O48" s="39"/>
      <c r="P48" s="39"/>
    </row>
    <row r="49" spans="2:16" s="3" customFormat="1" ht="10">
      <c r="B49" s="39"/>
      <c r="C49" s="39"/>
      <c r="D49" s="39"/>
      <c r="E49" s="39"/>
      <c r="F49" s="39"/>
      <c r="G49" s="39"/>
      <c r="H49" s="39"/>
      <c r="I49" s="39"/>
      <c r="J49" s="39"/>
      <c r="K49" s="39"/>
      <c r="L49" s="39"/>
      <c r="M49" s="39"/>
      <c r="N49" s="39"/>
      <c r="O49" s="39"/>
      <c r="P49" s="39"/>
    </row>
    <row r="50" spans="2:16" s="3" customFormat="1" ht="23.25" customHeight="1">
      <c r="B50" s="391" t="s">
        <v>62</v>
      </c>
      <c r="C50" s="391"/>
      <c r="D50" s="391"/>
      <c r="E50" s="391"/>
      <c r="F50" s="391"/>
      <c r="G50" s="391"/>
      <c r="H50" s="391"/>
      <c r="I50" s="391"/>
      <c r="J50" s="391"/>
      <c r="K50" s="391"/>
      <c r="L50" s="391"/>
      <c r="M50" s="391"/>
      <c r="N50" s="391"/>
      <c r="O50" s="391"/>
      <c r="P50" s="391"/>
    </row>
    <row r="51" spans="2:16" s="3" customFormat="1" ht="10">
      <c r="B51" s="16"/>
      <c r="C51" s="16"/>
      <c r="D51" s="16"/>
      <c r="E51" s="16"/>
      <c r="F51" s="16"/>
      <c r="G51" s="16"/>
      <c r="H51" s="16"/>
      <c r="I51" s="16"/>
      <c r="J51" s="16"/>
      <c r="K51" s="16"/>
      <c r="L51" s="16"/>
      <c r="M51" s="16"/>
      <c r="N51" s="16"/>
      <c r="O51" s="16"/>
    </row>
    <row r="52" spans="2:16" s="3" customFormat="1" ht="10">
      <c r="B52" s="16"/>
      <c r="C52" s="16"/>
      <c r="D52" s="16"/>
      <c r="E52" s="16"/>
      <c r="F52" s="16"/>
      <c r="G52" s="16"/>
      <c r="H52" s="16"/>
      <c r="I52" s="16"/>
      <c r="J52" s="16"/>
      <c r="K52" s="16"/>
      <c r="L52" s="16"/>
      <c r="M52" s="16"/>
      <c r="N52" s="16"/>
      <c r="O52" s="16"/>
    </row>
    <row r="53" spans="2:16" s="3" customFormat="1" ht="10">
      <c r="B53" s="16"/>
      <c r="C53" s="16"/>
      <c r="D53" s="16"/>
      <c r="E53" s="16"/>
      <c r="F53" s="16"/>
      <c r="G53" s="16"/>
      <c r="H53" s="16"/>
      <c r="I53" s="16"/>
      <c r="J53" s="16"/>
      <c r="K53" s="16"/>
      <c r="L53" s="16"/>
      <c r="M53" s="16"/>
      <c r="N53" s="16"/>
      <c r="O53" s="16"/>
    </row>
    <row r="54" spans="2:16" s="3" customFormat="1" ht="10">
      <c r="B54" s="16"/>
      <c r="C54" s="16"/>
      <c r="D54" s="16"/>
      <c r="E54" s="16"/>
      <c r="F54" s="16"/>
      <c r="G54" s="16"/>
      <c r="H54" s="16"/>
      <c r="I54" s="16"/>
      <c r="J54" s="16"/>
      <c r="K54" s="16"/>
      <c r="L54" s="16"/>
      <c r="M54" s="16"/>
      <c r="N54" s="16"/>
      <c r="O54" s="16"/>
    </row>
    <row r="55" spans="2:16" s="3" customFormat="1" ht="10">
      <c r="B55" s="16"/>
      <c r="C55" s="16"/>
      <c r="D55" s="16"/>
      <c r="E55" s="16"/>
      <c r="F55" s="16"/>
      <c r="G55" s="16"/>
      <c r="H55" s="16"/>
      <c r="I55" s="16"/>
      <c r="J55" s="16"/>
      <c r="K55" s="16"/>
      <c r="L55" s="16"/>
      <c r="M55" s="16"/>
      <c r="N55" s="16"/>
      <c r="O55" s="16"/>
    </row>
    <row r="56" spans="2:16" s="3" customFormat="1" ht="10">
      <c r="B56" s="16"/>
      <c r="C56" s="16"/>
      <c r="D56" s="16"/>
      <c r="E56" s="16"/>
      <c r="F56" s="16"/>
      <c r="G56" s="16"/>
      <c r="H56" s="16"/>
      <c r="I56" s="16"/>
      <c r="J56" s="16"/>
      <c r="K56" s="16"/>
      <c r="L56" s="16"/>
      <c r="M56" s="16"/>
      <c r="N56" s="16"/>
      <c r="O56" s="16"/>
    </row>
    <row r="57" spans="2:16" s="3" customFormat="1" ht="10">
      <c r="B57" s="16"/>
      <c r="C57" s="16"/>
      <c r="D57" s="16"/>
      <c r="E57" s="16"/>
      <c r="F57" s="16"/>
      <c r="G57" s="16"/>
      <c r="H57" s="16"/>
      <c r="I57" s="16"/>
      <c r="J57" s="16"/>
      <c r="K57" s="16"/>
      <c r="L57" s="16"/>
      <c r="M57" s="16"/>
      <c r="N57" s="16"/>
      <c r="O57" s="16"/>
    </row>
    <row r="58" spans="2:16" s="3" customFormat="1" ht="10">
      <c r="B58" s="16"/>
      <c r="C58" s="16"/>
      <c r="D58" s="16"/>
      <c r="E58" s="16"/>
      <c r="F58" s="16"/>
      <c r="G58" s="16"/>
      <c r="H58" s="16"/>
      <c r="I58" s="16"/>
      <c r="J58" s="16"/>
      <c r="K58" s="16"/>
      <c r="L58" s="16"/>
      <c r="M58" s="16"/>
      <c r="N58" s="16"/>
      <c r="O58" s="16"/>
    </row>
    <row r="59" spans="2:16" s="3" customFormat="1" ht="10">
      <c r="B59" s="16"/>
      <c r="C59" s="16"/>
      <c r="D59" s="16"/>
      <c r="E59" s="16"/>
      <c r="F59" s="16"/>
      <c r="G59" s="16"/>
      <c r="H59" s="16"/>
      <c r="I59" s="16"/>
      <c r="J59" s="16"/>
      <c r="K59" s="16"/>
      <c r="L59" s="16"/>
      <c r="M59" s="16"/>
      <c r="N59" s="16"/>
      <c r="O59" s="16"/>
    </row>
    <row r="60" spans="2:16" s="3" customFormat="1" ht="10">
      <c r="B60" s="16"/>
      <c r="C60" s="16"/>
      <c r="D60" s="16"/>
      <c r="E60" s="16"/>
      <c r="F60" s="16"/>
      <c r="G60" s="16"/>
      <c r="H60" s="16"/>
      <c r="I60" s="16"/>
      <c r="J60" s="16"/>
      <c r="K60" s="16"/>
      <c r="L60" s="16"/>
      <c r="M60" s="16"/>
      <c r="N60" s="16"/>
      <c r="O60" s="16"/>
    </row>
    <row r="61" spans="2:16" s="3" customFormat="1" ht="10">
      <c r="B61" s="16"/>
      <c r="C61" s="16"/>
      <c r="D61" s="16"/>
      <c r="E61" s="16"/>
      <c r="F61" s="16"/>
      <c r="G61" s="16"/>
      <c r="H61" s="16"/>
      <c r="I61" s="16"/>
      <c r="J61" s="16"/>
      <c r="K61" s="16"/>
      <c r="L61" s="16"/>
      <c r="M61" s="16"/>
      <c r="N61" s="16"/>
      <c r="O61" s="16"/>
    </row>
    <row r="62" spans="2:16" s="3" customFormat="1" ht="10">
      <c r="B62" s="16"/>
      <c r="C62" s="16"/>
      <c r="D62" s="16"/>
      <c r="E62" s="16"/>
      <c r="F62" s="16"/>
      <c r="G62" s="16"/>
      <c r="H62" s="16"/>
      <c r="I62" s="16"/>
      <c r="J62" s="16"/>
      <c r="K62" s="16"/>
      <c r="L62" s="16"/>
      <c r="M62" s="16"/>
      <c r="N62" s="16"/>
      <c r="O62" s="16"/>
    </row>
    <row r="63" spans="2:16" s="3" customFormat="1" ht="10">
      <c r="B63" s="16"/>
      <c r="C63" s="16"/>
      <c r="D63" s="16"/>
      <c r="E63" s="16"/>
      <c r="F63" s="16"/>
      <c r="G63" s="16"/>
      <c r="H63" s="16"/>
      <c r="I63" s="16"/>
      <c r="J63" s="16"/>
      <c r="K63" s="16"/>
      <c r="L63" s="16"/>
      <c r="M63" s="16"/>
      <c r="N63" s="16"/>
      <c r="O63" s="16"/>
    </row>
    <row r="64" spans="2:16" s="3" customFormat="1" ht="10">
      <c r="B64" s="16"/>
      <c r="C64" s="16"/>
      <c r="D64" s="16"/>
      <c r="E64" s="16"/>
      <c r="F64" s="16"/>
      <c r="G64" s="16"/>
      <c r="H64" s="16"/>
      <c r="I64" s="16"/>
      <c r="J64" s="16"/>
      <c r="K64" s="16"/>
      <c r="L64" s="16"/>
      <c r="M64" s="16"/>
      <c r="N64" s="16"/>
      <c r="O64" s="16"/>
    </row>
    <row r="65" spans="2:16" s="3" customFormat="1" ht="10.5">
      <c r="B65" s="410" t="s">
        <v>36</v>
      </c>
      <c r="C65" s="410"/>
      <c r="D65" s="410"/>
      <c r="E65" s="410"/>
      <c r="F65" s="410"/>
      <c r="G65" s="410"/>
      <c r="H65" s="410"/>
      <c r="I65" s="410"/>
      <c r="J65" s="410"/>
      <c r="K65" s="410"/>
      <c r="L65" s="410"/>
      <c r="M65" s="410"/>
      <c r="N65" s="410"/>
      <c r="O65" s="410"/>
      <c r="P65" s="410"/>
    </row>
    <row r="66" spans="2:16" s="3" customFormat="1" ht="10.5">
      <c r="B66" s="28"/>
      <c r="C66" s="28"/>
      <c r="D66" s="28"/>
      <c r="E66" s="28"/>
      <c r="F66" s="28"/>
      <c r="G66" s="28"/>
      <c r="H66" s="28"/>
      <c r="I66" s="28"/>
      <c r="J66" s="28"/>
      <c r="K66" s="28"/>
      <c r="L66" s="28"/>
      <c r="M66" s="28"/>
      <c r="N66" s="28"/>
      <c r="O66" s="28"/>
      <c r="P66" s="28"/>
    </row>
    <row r="67" spans="2:16" s="3" customFormat="1" ht="12.25" customHeight="1">
      <c r="B67" s="22" t="s">
        <v>55</v>
      </c>
      <c r="C67" s="23"/>
      <c r="D67" s="23"/>
      <c r="E67" s="23"/>
      <c r="F67" s="23"/>
      <c r="G67" s="23"/>
      <c r="H67" s="23"/>
      <c r="I67" s="23"/>
      <c r="J67" s="23"/>
      <c r="K67" s="23"/>
      <c r="L67" s="23"/>
      <c r="M67" s="22"/>
      <c r="N67" s="22"/>
      <c r="O67" s="22"/>
    </row>
    <row r="68" spans="2:16" s="3" customFormat="1" ht="12.25" customHeight="1">
      <c r="B68" s="23"/>
      <c r="C68" s="23"/>
      <c r="D68" s="23"/>
      <c r="E68" s="23"/>
      <c r="F68" s="23"/>
      <c r="G68" s="23"/>
      <c r="H68" s="23"/>
      <c r="I68" s="23"/>
      <c r="J68" s="23"/>
      <c r="K68" s="23"/>
      <c r="L68" s="23"/>
      <c r="M68" s="22"/>
      <c r="N68" s="22"/>
      <c r="O68" s="22"/>
    </row>
    <row r="69" spans="2:16" s="3" customFormat="1" ht="12.25" customHeight="1">
      <c r="B69" s="408" t="s">
        <v>60</v>
      </c>
      <c r="C69" s="408"/>
      <c r="D69" s="408"/>
      <c r="E69" s="408"/>
      <c r="F69" s="408"/>
      <c r="G69" s="408"/>
      <c r="H69" s="408"/>
      <c r="I69" s="408"/>
      <c r="J69" s="408"/>
      <c r="K69" s="408"/>
      <c r="L69" s="408"/>
      <c r="M69" s="408"/>
      <c r="N69" s="408"/>
      <c r="O69" s="408"/>
      <c r="P69" s="408"/>
    </row>
    <row r="70" spans="2:16" s="3" customFormat="1" ht="12.25" customHeight="1">
      <c r="B70" s="25">
        <v>1</v>
      </c>
      <c r="C70" s="392" t="s">
        <v>56</v>
      </c>
      <c r="D70" s="392"/>
      <c r="E70" s="392"/>
      <c r="F70" s="392"/>
      <c r="G70" s="392"/>
      <c r="H70" s="392"/>
      <c r="I70" s="392"/>
      <c r="J70" s="392"/>
      <c r="K70" s="392"/>
      <c r="L70" s="392"/>
      <c r="M70" s="392"/>
      <c r="N70" s="392"/>
      <c r="O70" s="392"/>
      <c r="P70" s="17"/>
    </row>
    <row r="71" spans="2:16" s="3" customFormat="1" ht="12.25" customHeight="1">
      <c r="B71" s="25"/>
      <c r="C71" s="22" t="s">
        <v>24</v>
      </c>
      <c r="D71" s="392" t="s">
        <v>25</v>
      </c>
      <c r="E71" s="392"/>
      <c r="F71" s="392"/>
      <c r="G71" s="392"/>
      <c r="H71" s="392"/>
      <c r="I71" s="392"/>
      <c r="J71" s="392"/>
      <c r="K71" s="392"/>
      <c r="L71" s="392"/>
      <c r="M71" s="392"/>
      <c r="N71" s="392"/>
      <c r="O71" s="392"/>
      <c r="P71" s="17"/>
    </row>
    <row r="72" spans="2:16" s="3" customFormat="1" ht="12.25" customHeight="1">
      <c r="B72" s="25"/>
      <c r="C72" s="22" t="s">
        <v>24</v>
      </c>
      <c r="D72" s="392" t="s">
        <v>57</v>
      </c>
      <c r="E72" s="392"/>
      <c r="F72" s="392"/>
      <c r="G72" s="392"/>
      <c r="H72" s="392"/>
      <c r="I72" s="392"/>
      <c r="J72" s="392"/>
      <c r="K72" s="392"/>
      <c r="L72" s="392"/>
      <c r="M72" s="392"/>
      <c r="N72" s="392"/>
      <c r="O72" s="392"/>
      <c r="P72" s="17"/>
    </row>
    <row r="73" spans="2:16" s="3" customFormat="1" ht="12.25" customHeight="1">
      <c r="B73" s="25"/>
      <c r="C73" s="22" t="s">
        <v>24</v>
      </c>
      <c r="D73" s="397" t="s">
        <v>22</v>
      </c>
      <c r="E73" s="392"/>
      <c r="F73" s="392"/>
      <c r="G73" s="392"/>
      <c r="H73" s="392"/>
      <c r="I73" s="392"/>
      <c r="J73" s="392"/>
      <c r="K73" s="392"/>
      <c r="L73" s="392"/>
      <c r="M73" s="392"/>
      <c r="N73" s="392"/>
      <c r="O73" s="392"/>
      <c r="P73" s="17"/>
    </row>
    <row r="74" spans="2:16" s="3" customFormat="1" ht="22.5" customHeight="1">
      <c r="B74" s="25"/>
      <c r="C74" s="22" t="s">
        <v>24</v>
      </c>
      <c r="D74" s="390" t="s">
        <v>63</v>
      </c>
      <c r="E74" s="390"/>
      <c r="F74" s="392"/>
      <c r="G74" s="392"/>
      <c r="H74" s="392"/>
      <c r="I74" s="392"/>
      <c r="J74" s="392"/>
      <c r="K74" s="392"/>
      <c r="L74" s="392"/>
      <c r="M74" s="392"/>
      <c r="N74" s="392"/>
      <c r="O74" s="392"/>
      <c r="P74" s="17"/>
    </row>
    <row r="75" spans="2:16" s="3" customFormat="1" ht="12.25" customHeight="1">
      <c r="B75" s="25">
        <v>2</v>
      </c>
      <c r="C75" s="392" t="s">
        <v>27</v>
      </c>
      <c r="D75" s="392"/>
      <c r="E75" s="392"/>
      <c r="F75" s="392"/>
      <c r="G75" s="392"/>
      <c r="H75" s="392"/>
      <c r="I75" s="392"/>
      <c r="J75" s="392"/>
      <c r="K75" s="392"/>
      <c r="L75" s="392"/>
      <c r="M75" s="392"/>
      <c r="N75" s="392"/>
      <c r="O75" s="392"/>
      <c r="P75" s="17"/>
    </row>
    <row r="76" spans="2:16" s="3" customFormat="1" ht="25.5" customHeight="1">
      <c r="B76" s="25"/>
      <c r="C76" s="22" t="s">
        <v>24</v>
      </c>
      <c r="D76" s="390" t="s">
        <v>34</v>
      </c>
      <c r="E76" s="390"/>
      <c r="F76" s="392"/>
      <c r="G76" s="392"/>
      <c r="H76" s="392"/>
      <c r="I76" s="392"/>
      <c r="J76" s="392"/>
      <c r="K76" s="392"/>
      <c r="L76" s="392"/>
      <c r="M76" s="392"/>
      <c r="N76" s="392"/>
      <c r="O76" s="392"/>
      <c r="P76" s="17"/>
    </row>
    <row r="77" spans="2:16" s="3" customFormat="1" ht="21.75" customHeight="1">
      <c r="B77" s="25"/>
      <c r="C77" s="22" t="s">
        <v>24</v>
      </c>
      <c r="D77" s="390" t="s">
        <v>35</v>
      </c>
      <c r="E77" s="390"/>
      <c r="F77" s="390"/>
      <c r="G77" s="390"/>
      <c r="H77" s="390"/>
      <c r="I77" s="390"/>
      <c r="J77" s="390"/>
      <c r="K77" s="390"/>
      <c r="L77" s="390"/>
      <c r="M77" s="390"/>
      <c r="N77" s="390"/>
      <c r="O77" s="390"/>
      <c r="P77" s="17"/>
    </row>
    <row r="78" spans="2:16" s="3" customFormat="1" ht="23.25" customHeight="1">
      <c r="B78" s="26"/>
      <c r="C78" s="22" t="s">
        <v>24</v>
      </c>
      <c r="D78" s="391" t="s">
        <v>58</v>
      </c>
      <c r="E78" s="391"/>
      <c r="F78" s="391"/>
      <c r="G78" s="391"/>
      <c r="H78" s="391"/>
      <c r="I78" s="391"/>
      <c r="J78" s="391"/>
      <c r="K78" s="391"/>
      <c r="L78" s="391"/>
      <c r="M78" s="391"/>
      <c r="N78" s="391"/>
      <c r="O78" s="391"/>
      <c r="P78" s="17"/>
    </row>
    <row r="79" spans="2:16" s="3" customFormat="1" ht="12.25" customHeight="1">
      <c r="B79" s="27">
        <v>3</v>
      </c>
      <c r="C79" s="396" t="s">
        <v>64</v>
      </c>
      <c r="D79" s="396"/>
      <c r="E79" s="396"/>
      <c r="F79" s="396"/>
      <c r="G79" s="396"/>
      <c r="H79" s="396"/>
      <c r="I79" s="396"/>
      <c r="J79" s="396"/>
      <c r="K79" s="396"/>
      <c r="L79" s="396"/>
      <c r="M79" s="396"/>
      <c r="N79" s="396"/>
      <c r="O79" s="396"/>
      <c r="P79" s="17"/>
    </row>
    <row r="80" spans="2:16" s="3" customFormat="1" ht="24" customHeight="1">
      <c r="B80" s="27"/>
      <c r="C80" s="36" t="s">
        <v>24</v>
      </c>
      <c r="D80" s="394" t="s">
        <v>65</v>
      </c>
      <c r="E80" s="394"/>
      <c r="F80" s="394"/>
      <c r="G80" s="394"/>
      <c r="H80" s="394"/>
      <c r="I80" s="394"/>
      <c r="J80" s="394"/>
      <c r="K80" s="394"/>
      <c r="L80" s="394"/>
      <c r="M80" s="394"/>
      <c r="N80" s="394"/>
      <c r="O80" s="394"/>
      <c r="P80" s="17"/>
    </row>
    <row r="81" spans="2:16" s="3" customFormat="1" ht="10">
      <c r="B81" s="27"/>
      <c r="C81" s="36" t="s">
        <v>24</v>
      </c>
      <c r="D81" s="391" t="s">
        <v>59</v>
      </c>
      <c r="E81" s="391"/>
      <c r="F81" s="391"/>
      <c r="G81" s="391"/>
      <c r="H81" s="391"/>
      <c r="I81" s="391"/>
      <c r="J81" s="391"/>
      <c r="K81" s="391"/>
      <c r="L81" s="391"/>
      <c r="M81" s="391"/>
      <c r="N81" s="391"/>
      <c r="O81" s="391"/>
      <c r="P81" s="17"/>
    </row>
    <row r="82" spans="2:16" s="3" customFormat="1" ht="12.25" customHeight="1">
      <c r="B82" s="27"/>
      <c r="C82" s="24"/>
      <c r="D82" s="395"/>
      <c r="E82" s="395"/>
      <c r="F82" s="395"/>
      <c r="G82" s="395"/>
      <c r="H82" s="395"/>
      <c r="I82" s="395"/>
      <c r="J82" s="395"/>
      <c r="K82" s="395"/>
      <c r="L82" s="395"/>
      <c r="M82" s="395"/>
      <c r="N82" s="395"/>
      <c r="O82" s="395"/>
      <c r="P82" s="17"/>
    </row>
    <row r="83" spans="2:16" s="3" customFormat="1" ht="12.25" customHeight="1">
      <c r="B83" s="393" t="s">
        <v>66</v>
      </c>
      <c r="C83" s="393"/>
      <c r="D83" s="393"/>
      <c r="E83" s="393"/>
      <c r="F83" s="393"/>
      <c r="G83" s="393"/>
      <c r="H83" s="393"/>
      <c r="I83" s="393"/>
      <c r="J83" s="393"/>
      <c r="K83" s="393"/>
      <c r="L83" s="393"/>
      <c r="M83" s="393"/>
      <c r="N83" s="393"/>
      <c r="O83" s="393"/>
      <c r="P83" s="17"/>
    </row>
    <row r="84" spans="2:16" s="3" customFormat="1" ht="12.25" customHeight="1">
      <c r="B84" s="27">
        <v>1</v>
      </c>
      <c r="C84" s="392" t="s">
        <v>67</v>
      </c>
      <c r="D84" s="392"/>
      <c r="E84" s="392"/>
      <c r="F84" s="392"/>
      <c r="G84" s="392"/>
      <c r="H84" s="392"/>
      <c r="I84" s="392"/>
      <c r="J84" s="392"/>
      <c r="K84" s="392"/>
      <c r="L84" s="392"/>
      <c r="M84" s="392"/>
      <c r="N84" s="392"/>
      <c r="O84" s="392"/>
      <c r="P84" s="17"/>
    </row>
    <row r="85" spans="2:16" s="3" customFormat="1" ht="12.25" customHeight="1">
      <c r="B85" s="27"/>
      <c r="C85" s="22" t="s">
        <v>24</v>
      </c>
      <c r="D85" s="392" t="s">
        <v>68</v>
      </c>
      <c r="E85" s="392"/>
      <c r="F85" s="392"/>
      <c r="G85" s="392"/>
      <c r="H85" s="392"/>
      <c r="I85" s="392"/>
      <c r="J85" s="392"/>
      <c r="K85" s="392"/>
      <c r="L85" s="392"/>
      <c r="M85" s="392"/>
      <c r="N85" s="392"/>
      <c r="O85" s="392"/>
      <c r="P85" s="392"/>
    </row>
    <row r="86" spans="2:16" s="3" customFormat="1" ht="12.25" customHeight="1">
      <c r="B86" s="27"/>
      <c r="C86" s="22" t="s">
        <v>24</v>
      </c>
      <c r="D86" s="392" t="s">
        <v>69</v>
      </c>
      <c r="E86" s="392"/>
      <c r="F86" s="392"/>
      <c r="G86" s="392"/>
      <c r="H86" s="392"/>
      <c r="I86" s="392"/>
      <c r="J86" s="392"/>
      <c r="K86" s="392"/>
      <c r="L86" s="392"/>
      <c r="M86" s="392"/>
      <c r="N86" s="392"/>
      <c r="O86" s="392"/>
      <c r="P86" s="17"/>
    </row>
    <row r="87" spans="2:16" s="3" customFormat="1" ht="21" customHeight="1">
      <c r="B87" s="27"/>
      <c r="C87" s="22" t="s">
        <v>24</v>
      </c>
      <c r="D87" s="390" t="s">
        <v>23</v>
      </c>
      <c r="E87" s="390"/>
      <c r="F87" s="390"/>
      <c r="G87" s="390"/>
      <c r="H87" s="390"/>
      <c r="I87" s="390"/>
      <c r="J87" s="390"/>
      <c r="K87" s="390"/>
      <c r="L87" s="390"/>
      <c r="M87" s="390"/>
      <c r="N87" s="390"/>
      <c r="O87" s="390"/>
      <c r="P87" s="390"/>
    </row>
    <row r="88" spans="2:16" s="3" customFormat="1" ht="12.25" customHeight="1">
      <c r="B88" s="27"/>
      <c r="C88" s="22" t="s">
        <v>24</v>
      </c>
      <c r="D88" s="392" t="s">
        <v>22</v>
      </c>
      <c r="E88" s="392"/>
      <c r="F88" s="392"/>
      <c r="G88" s="392"/>
      <c r="H88" s="392"/>
      <c r="I88" s="392"/>
      <c r="J88" s="392"/>
      <c r="K88" s="392"/>
      <c r="L88" s="392"/>
      <c r="M88" s="392"/>
      <c r="N88" s="392"/>
      <c r="O88" s="392"/>
      <c r="P88" s="17"/>
    </row>
    <row r="89" spans="2:16" s="3" customFormat="1" ht="22.5" customHeight="1">
      <c r="B89" s="27"/>
      <c r="C89" s="22" t="s">
        <v>24</v>
      </c>
      <c r="D89" s="390" t="s">
        <v>28</v>
      </c>
      <c r="E89" s="390"/>
      <c r="F89" s="390"/>
      <c r="G89" s="390"/>
      <c r="H89" s="390"/>
      <c r="I89" s="390"/>
      <c r="J89" s="390"/>
      <c r="K89" s="390"/>
      <c r="L89" s="390"/>
      <c r="M89" s="390"/>
      <c r="N89" s="390"/>
      <c r="O89" s="390"/>
      <c r="P89" s="390"/>
    </row>
    <row r="90" spans="2:16" s="3" customFormat="1" ht="10">
      <c r="B90" s="27"/>
      <c r="C90" s="22" t="s">
        <v>24</v>
      </c>
      <c r="D90" s="390" t="s">
        <v>29</v>
      </c>
      <c r="E90" s="390"/>
      <c r="F90" s="390"/>
      <c r="G90" s="390"/>
      <c r="H90" s="390"/>
      <c r="I90" s="390"/>
      <c r="J90" s="390"/>
      <c r="K90" s="390"/>
      <c r="L90" s="390"/>
      <c r="M90" s="390"/>
      <c r="N90" s="390"/>
      <c r="O90" s="390"/>
      <c r="P90" s="390"/>
    </row>
    <row r="91" spans="2:16" s="3" customFormat="1" ht="12.25" customHeight="1">
      <c r="B91" s="27">
        <v>2</v>
      </c>
      <c r="C91" s="392" t="s">
        <v>30</v>
      </c>
      <c r="D91" s="392"/>
      <c r="E91" s="392"/>
      <c r="F91" s="392"/>
      <c r="G91" s="392"/>
      <c r="H91" s="392"/>
      <c r="I91" s="392"/>
      <c r="J91" s="392"/>
      <c r="K91" s="392"/>
      <c r="L91" s="392"/>
      <c r="M91" s="392"/>
      <c r="N91" s="392"/>
      <c r="O91" s="392"/>
      <c r="P91" s="17"/>
    </row>
    <row r="92" spans="2:16" s="3" customFormat="1" ht="10">
      <c r="B92" s="27"/>
      <c r="C92" s="22" t="s">
        <v>24</v>
      </c>
      <c r="D92" s="390" t="s">
        <v>31</v>
      </c>
      <c r="E92" s="390"/>
      <c r="F92" s="390"/>
      <c r="G92" s="390"/>
      <c r="H92" s="390"/>
      <c r="I92" s="390"/>
      <c r="J92" s="390"/>
      <c r="K92" s="390"/>
      <c r="L92" s="390"/>
      <c r="M92" s="390"/>
      <c r="N92" s="390"/>
      <c r="O92" s="390"/>
      <c r="P92" s="17"/>
    </row>
    <row r="93" spans="2:16" s="3" customFormat="1" ht="24.75" customHeight="1">
      <c r="B93" s="26"/>
      <c r="C93" s="22" t="s">
        <v>24</v>
      </c>
      <c r="D93" s="390" t="s">
        <v>32</v>
      </c>
      <c r="E93" s="390"/>
      <c r="F93" s="390"/>
      <c r="G93" s="390"/>
      <c r="H93" s="390"/>
      <c r="I93" s="390"/>
      <c r="J93" s="390"/>
      <c r="K93" s="390"/>
      <c r="L93" s="390"/>
      <c r="M93" s="390"/>
      <c r="N93" s="390"/>
      <c r="O93" s="390"/>
      <c r="P93" s="17"/>
    </row>
    <row r="94" spans="2:16" s="3" customFormat="1" ht="10">
      <c r="B94" s="16"/>
      <c r="C94" s="22" t="s">
        <v>24</v>
      </c>
      <c r="D94" s="390" t="s">
        <v>33</v>
      </c>
      <c r="E94" s="390"/>
      <c r="F94" s="390"/>
      <c r="G94" s="390"/>
      <c r="H94" s="390"/>
      <c r="I94" s="390"/>
      <c r="J94" s="390"/>
      <c r="K94" s="390"/>
      <c r="L94" s="390"/>
      <c r="M94" s="390"/>
      <c r="N94" s="390"/>
      <c r="O94" s="390"/>
      <c r="P94" s="17"/>
    </row>
    <row r="95" spans="2:16" s="3" customFormat="1" ht="12.25" customHeight="1">
      <c r="B95" s="4"/>
      <c r="C95" s="4"/>
      <c r="I95" s="15"/>
      <c r="J95" s="15"/>
      <c r="K95" s="4"/>
      <c r="L95" s="4"/>
    </row>
    <row r="96" spans="2:16" s="3" customFormat="1" ht="12.25" customHeight="1">
      <c r="B96" s="17" t="s">
        <v>26</v>
      </c>
      <c r="C96" s="17"/>
      <c r="D96" s="16"/>
      <c r="E96" s="16"/>
      <c r="F96" s="16"/>
      <c r="G96" s="16"/>
      <c r="H96" s="16"/>
      <c r="I96" s="16"/>
      <c r="J96" s="16"/>
      <c r="K96" s="16"/>
      <c r="L96" s="16"/>
      <c r="M96" s="16"/>
      <c r="N96" s="16"/>
      <c r="O96" s="16"/>
    </row>
    <row r="97" spans="2:16" s="3" customFormat="1" ht="12.25" customHeight="1">
      <c r="B97" s="17"/>
      <c r="C97" s="17"/>
      <c r="D97" s="16"/>
      <c r="E97" s="16"/>
      <c r="F97" s="16"/>
      <c r="G97" s="16"/>
      <c r="H97" s="16"/>
      <c r="I97" s="16"/>
      <c r="J97" s="16"/>
      <c r="K97" s="16"/>
      <c r="L97" s="16"/>
      <c r="M97" s="16"/>
      <c r="N97" s="16"/>
      <c r="O97" s="16"/>
    </row>
    <row r="98" spans="2:16" s="3" customFormat="1" ht="12.25" customHeight="1">
      <c r="B98" s="17"/>
      <c r="C98" s="17"/>
      <c r="D98" s="16"/>
      <c r="E98" s="16"/>
      <c r="F98" s="16"/>
      <c r="H98" s="16"/>
      <c r="I98" s="16"/>
      <c r="J98" s="16"/>
      <c r="K98" s="16"/>
      <c r="L98" s="16"/>
      <c r="M98" s="16"/>
      <c r="N98" s="16"/>
      <c r="O98" s="16"/>
    </row>
    <row r="99" spans="2:16" s="3" customFormat="1" ht="12.25" customHeight="1">
      <c r="B99" s="1"/>
      <c r="C99" s="1"/>
      <c r="D99" s="1"/>
      <c r="E99" s="1"/>
      <c r="F99" s="1"/>
      <c r="G99" s="1"/>
      <c r="H99" s="1"/>
      <c r="I99" s="1"/>
      <c r="J99" s="1"/>
      <c r="K99" s="1"/>
      <c r="L99" s="1"/>
      <c r="M99" s="1"/>
      <c r="N99" s="1"/>
      <c r="O99" s="1"/>
      <c r="P99" s="2"/>
    </row>
    <row r="100" spans="2:16" s="2" customFormat="1" ht="12.25" customHeight="1">
      <c r="B100" s="1"/>
      <c r="C100" s="1"/>
      <c r="D100" s="1"/>
      <c r="E100" s="1"/>
      <c r="F100" s="1"/>
      <c r="G100" s="1"/>
      <c r="H100" s="1"/>
      <c r="I100" s="1"/>
      <c r="J100" s="1"/>
      <c r="K100" s="1"/>
      <c r="L100" s="1"/>
      <c r="M100" s="1"/>
      <c r="N100" s="1"/>
      <c r="O100" s="1"/>
      <c r="P100" s="1"/>
    </row>
    <row r="101" spans="2:16" s="2" customFormat="1" ht="12.25" customHeight="1">
      <c r="B101" s="1"/>
      <c r="C101" s="1"/>
      <c r="D101" s="1"/>
      <c r="E101" s="1"/>
      <c r="F101" s="1"/>
      <c r="G101" s="1"/>
      <c r="H101" s="1"/>
      <c r="I101" s="1"/>
      <c r="J101" s="1"/>
      <c r="K101" s="1"/>
      <c r="L101" s="1"/>
      <c r="M101" s="1"/>
      <c r="N101" s="1"/>
      <c r="O101" s="1"/>
      <c r="P101" s="1"/>
    </row>
    <row r="102" spans="2:16" s="2" customFormat="1" ht="12.25" customHeight="1">
      <c r="B102" s="1"/>
      <c r="C102" s="1"/>
      <c r="D102" s="1"/>
      <c r="E102" s="1"/>
      <c r="F102" s="1"/>
      <c r="G102" s="1"/>
      <c r="H102" s="1"/>
      <c r="I102" s="1"/>
      <c r="J102" s="1"/>
      <c r="K102" s="1"/>
      <c r="L102" s="1"/>
      <c r="M102" s="1"/>
      <c r="N102" s="1"/>
      <c r="O102" s="1"/>
      <c r="P102" s="1"/>
    </row>
    <row r="103" spans="2:16" s="2" customFormat="1" ht="12.25" customHeight="1">
      <c r="B103" s="1"/>
      <c r="C103" s="1"/>
      <c r="D103" s="1"/>
      <c r="E103" s="1"/>
      <c r="F103" s="1"/>
      <c r="G103" s="1"/>
      <c r="H103" s="1"/>
      <c r="I103" s="1"/>
      <c r="J103" s="1"/>
      <c r="K103" s="1"/>
      <c r="L103" s="1"/>
      <c r="M103" s="1"/>
      <c r="N103" s="1"/>
      <c r="O103" s="1"/>
      <c r="P103" s="1"/>
    </row>
    <row r="104" spans="2:16" s="2" customFormat="1" ht="12.25" customHeight="1">
      <c r="B104" s="1"/>
      <c r="C104" s="1"/>
      <c r="D104" s="1"/>
      <c r="E104" s="1"/>
      <c r="F104" s="1"/>
      <c r="G104" s="1"/>
      <c r="H104" s="1"/>
      <c r="I104" s="1"/>
      <c r="J104" s="1"/>
      <c r="K104" s="1"/>
      <c r="L104" s="1"/>
      <c r="M104" s="1"/>
      <c r="N104" s="1"/>
      <c r="O104" s="1"/>
      <c r="P104" s="1"/>
    </row>
    <row r="105" spans="2:16" ht="12.25" customHeight="1"/>
    <row r="106" spans="2:16" ht="12.25" customHeight="1"/>
    <row r="107" spans="2:16" ht="12.25" customHeight="1"/>
    <row r="108" spans="2:16" ht="12.25" customHeight="1"/>
    <row r="109" spans="2:16" ht="12.25" customHeight="1"/>
    <row r="110" spans="2:16" ht="12.25" customHeight="1"/>
    <row r="111" spans="2:16" ht="12.25" customHeight="1"/>
    <row r="112" spans="2:16" ht="12.25" customHeight="1"/>
    <row r="113" ht="12.25" customHeight="1"/>
    <row r="114" ht="12.25" customHeight="1"/>
    <row r="115" ht="12.25" customHeight="1"/>
    <row r="116" ht="12.25" customHeight="1"/>
    <row r="117" ht="12.25" customHeight="1"/>
    <row r="118" ht="12.25" customHeight="1"/>
    <row r="119" ht="12.25" customHeight="1"/>
    <row r="120" ht="12.25" customHeight="1"/>
    <row r="121" ht="12.25" customHeight="1"/>
    <row r="122" ht="12.25" customHeight="1"/>
    <row r="123" ht="12.25" customHeight="1"/>
    <row r="124" ht="12.25" customHeight="1"/>
    <row r="125" ht="12.25" customHeight="1"/>
    <row r="126" ht="12.25" customHeight="1"/>
    <row r="127" ht="12.25" customHeight="1"/>
    <row r="128" ht="12.25" customHeight="1"/>
    <row r="129" ht="12.25" customHeight="1"/>
    <row r="130" ht="12.25" customHeight="1"/>
    <row r="131" ht="12.25" customHeight="1"/>
    <row r="132" ht="12.25" customHeight="1"/>
    <row r="133" ht="12.25" customHeight="1"/>
    <row r="134" ht="12.25" customHeight="1"/>
    <row r="135" ht="12.25" customHeight="1"/>
    <row r="136" ht="12.25" customHeight="1"/>
    <row r="137" ht="12.25" customHeight="1"/>
    <row r="138" ht="12.25" customHeight="1"/>
    <row r="139" ht="12.25" customHeight="1"/>
    <row r="140" ht="12.25" customHeight="1"/>
    <row r="141" ht="12.25" customHeight="1"/>
    <row r="142" ht="12.25" customHeight="1"/>
    <row r="143" ht="12.25" customHeight="1"/>
    <row r="144" ht="12.25" customHeight="1"/>
    <row r="145" ht="12.25" customHeight="1"/>
    <row r="146" ht="12.25" customHeight="1"/>
    <row r="147" ht="12.25" customHeight="1"/>
    <row r="148" ht="12.25" customHeight="1"/>
    <row r="149" ht="12.25" customHeight="1"/>
    <row r="150" ht="12.25" customHeight="1"/>
    <row r="151" ht="12.25" customHeight="1"/>
    <row r="152" ht="12.25" customHeight="1"/>
    <row r="153" ht="12.25" customHeight="1"/>
    <row r="154" ht="12.25" customHeight="1"/>
    <row r="155" ht="12.25" customHeight="1"/>
    <row r="156" ht="12.25" customHeight="1"/>
    <row r="157" ht="12.25" customHeight="1"/>
    <row r="158" ht="12.25" customHeight="1"/>
    <row r="159" ht="12.25" customHeight="1"/>
    <row r="160" ht="12.25" customHeight="1"/>
    <row r="161" ht="12.25" customHeight="1"/>
    <row r="162" ht="12.25" customHeight="1"/>
    <row r="163" ht="12.25" customHeight="1"/>
    <row r="164" ht="12.25" customHeight="1"/>
    <row r="165" ht="12.25" customHeight="1"/>
    <row r="166" ht="12.25" customHeight="1"/>
    <row r="167" ht="12.25" customHeight="1"/>
    <row r="168" ht="12.25" customHeight="1"/>
    <row r="169" ht="12.25" customHeight="1"/>
    <row r="170" ht="12.25" customHeight="1"/>
    <row r="171" ht="12.25" customHeight="1"/>
    <row r="172" ht="12.25" customHeight="1"/>
    <row r="173" ht="12.25" customHeight="1"/>
    <row r="174" ht="12.25" customHeight="1"/>
    <row r="175" ht="12.25" customHeight="1"/>
    <row r="176" ht="12.25" customHeight="1"/>
    <row r="177" ht="12.25" customHeight="1"/>
    <row r="178" ht="12.25" customHeight="1"/>
    <row r="179" ht="12.25" customHeight="1"/>
    <row r="180" ht="12.25" customHeight="1"/>
    <row r="181" ht="12.25" customHeight="1"/>
    <row r="182" ht="12.25" customHeight="1"/>
    <row r="183" ht="12.25" customHeight="1"/>
    <row r="184" ht="12.25" customHeight="1"/>
    <row r="185" ht="12.25" customHeight="1"/>
    <row r="186" ht="12.25" customHeight="1"/>
    <row r="187" ht="12.25" customHeight="1"/>
    <row r="188" ht="12.25" customHeight="1"/>
    <row r="189" ht="12.25" customHeight="1"/>
    <row r="190" ht="12.25" customHeight="1"/>
    <row r="191" ht="12.25" customHeight="1"/>
    <row r="192" ht="12.25" customHeight="1"/>
    <row r="193" ht="12.25" customHeight="1"/>
    <row r="194" ht="12.25" customHeight="1"/>
    <row r="195" ht="12.25" customHeight="1"/>
    <row r="196" ht="12.25" customHeight="1"/>
    <row r="197" ht="12.25" customHeight="1"/>
    <row r="198" ht="12.25" customHeight="1"/>
    <row r="199" ht="12.25" customHeight="1"/>
    <row r="200" ht="12.25" customHeight="1"/>
    <row r="201" ht="12.25" customHeight="1"/>
    <row r="202" ht="12.25" customHeight="1"/>
    <row r="203" ht="12.25" customHeight="1"/>
  </sheetData>
  <mergeCells count="58">
    <mergeCell ref="B3:H3"/>
    <mergeCell ref="B4:H4"/>
    <mergeCell ref="B5:H5"/>
    <mergeCell ref="C20:I20"/>
    <mergeCell ref="C21:I21"/>
    <mergeCell ref="C18:H18"/>
    <mergeCell ref="M11:O11"/>
    <mergeCell ref="D81:O81"/>
    <mergeCell ref="C22:I22"/>
    <mergeCell ref="C23:I23"/>
    <mergeCell ref="B69:P69"/>
    <mergeCell ref="J31:K31"/>
    <mergeCell ref="B65:P65"/>
    <mergeCell ref="B50:P50"/>
    <mergeCell ref="N27:O27"/>
    <mergeCell ref="N23:O23"/>
    <mergeCell ref="D76:O76"/>
    <mergeCell ref="C70:O70"/>
    <mergeCell ref="C75:O75"/>
    <mergeCell ref="N26:O26"/>
    <mergeCell ref="J22:K22"/>
    <mergeCell ref="N22:O22"/>
    <mergeCell ref="M12:O12"/>
    <mergeCell ref="M13:O13"/>
    <mergeCell ref="M14:O14"/>
    <mergeCell ref="J21:K21"/>
    <mergeCell ref="N21:O21"/>
    <mergeCell ref="J24:K24"/>
    <mergeCell ref="N24:O24"/>
    <mergeCell ref="N25:O25"/>
    <mergeCell ref="J18:K18"/>
    <mergeCell ref="N18:O18"/>
    <mergeCell ref="J19:K19"/>
    <mergeCell ref="N19:O19"/>
    <mergeCell ref="J20:K20"/>
    <mergeCell ref="N20:O20"/>
    <mergeCell ref="J23:K23"/>
    <mergeCell ref="D71:O71"/>
    <mergeCell ref="D72:O72"/>
    <mergeCell ref="D73:O73"/>
    <mergeCell ref="D74:O74"/>
    <mergeCell ref="D93:O93"/>
    <mergeCell ref="D88:O88"/>
    <mergeCell ref="D94:O94"/>
    <mergeCell ref="D78:O78"/>
    <mergeCell ref="D77:O77"/>
    <mergeCell ref="C84:O84"/>
    <mergeCell ref="D86:O86"/>
    <mergeCell ref="C91:O91"/>
    <mergeCell ref="B83:O83"/>
    <mergeCell ref="D87:P87"/>
    <mergeCell ref="D89:P89"/>
    <mergeCell ref="D90:P90"/>
    <mergeCell ref="D80:O80"/>
    <mergeCell ref="D82:O82"/>
    <mergeCell ref="D85:P85"/>
    <mergeCell ref="C79:O79"/>
    <mergeCell ref="D92:O92"/>
  </mergeCells>
  <phoneticPr fontId="12" type="noConversion"/>
  <conditionalFormatting sqref="J26">
    <cfRule type="expression" dxfId="1" priority="2">
      <formula>$O$26=0</formula>
    </cfRule>
  </conditionalFormatting>
  <conditionalFormatting sqref="J27">
    <cfRule type="expression" dxfId="0" priority="1">
      <formula>$O$27=0</formula>
    </cfRule>
  </conditionalFormatting>
  <dataValidations disablePrompts="1" count="2">
    <dataValidation type="list" allowBlank="1" showInputMessage="1" showErrorMessage="1" sqref="M13">
      <formula1>$D$9:$D$9</formula1>
    </dataValidation>
    <dataValidation type="list" allowBlank="1" showInputMessage="1" showErrorMessage="1" sqref="F33">
      <formula1>$F$9:$F$9</formula1>
    </dataValidation>
  </dataValidations>
  <pageMargins left="0.4" right="0.4" top="0.75" bottom="0.75" header="0.3" footer="0.3"/>
  <pageSetup paperSize="9" orientation="portrait" r:id="rId1"/>
  <headerFooter>
    <oddHeader xml:space="preserve">&amp;L&amp;G&amp;R&amp;22QUOTATION   &amp;"Arial,Regular"&amp;26   </oddHeader>
    <oddFooter>&amp;L&amp;"Arial,Regular"&amp;6LITEON Confidential&amp;C&amp;"Arial,Regular"&amp;6&amp;P of &amp;N&amp;R&amp;"Arial,Regular"&amp;6&amp;KFF0000Contact: Hsi Liang (hsi.liang@liteon.com)</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22EDBEFF481347933AC97BBF1AC04C" ma:contentTypeVersion="14" ma:contentTypeDescription="Create a new document." ma:contentTypeScope="" ma:versionID="4582ba206d4bd51740f91d24287d6e25">
  <xsd:schema xmlns:xsd="http://www.w3.org/2001/XMLSchema" xmlns:xs="http://www.w3.org/2001/XMLSchema" xmlns:p="http://schemas.microsoft.com/office/2006/metadata/properties" xmlns:ns3="6b5a4f60-d3db-488d-a612-a944cd6c1e51" xmlns:ns4="fc500325-af04-4dc2-8f1b-ac82d53ec96b" targetNamespace="http://schemas.microsoft.com/office/2006/metadata/properties" ma:root="true" ma:fieldsID="7250ce2977c4922276586354900e83c2" ns3:_="" ns4:_="">
    <xsd:import namespace="6b5a4f60-d3db-488d-a612-a944cd6c1e51"/>
    <xsd:import namespace="fc500325-af04-4dc2-8f1b-ac82d53ec96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a4f60-d3db-488d-a612-a944cd6c1e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500325-af04-4dc2-8f1b-ac82d53ec96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b5a4f60-d3db-488d-a612-a944cd6c1e51" xsi:nil="true"/>
  </documentManagement>
</p:properties>
</file>

<file path=customXml/itemProps1.xml><?xml version="1.0" encoding="utf-8"?>
<ds:datastoreItem xmlns:ds="http://schemas.openxmlformats.org/officeDocument/2006/customXml" ds:itemID="{95BCB1D0-AB69-40DD-87C1-0E509E2F33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5a4f60-d3db-488d-a612-a944cd6c1e51"/>
    <ds:schemaRef ds:uri="fc500325-af04-4dc2-8f1b-ac82d53ec9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0F9C2A-C6E0-4B0E-AA1E-968FF7F7F8D3}">
  <ds:schemaRefs>
    <ds:schemaRef ds:uri="http://schemas.microsoft.com/sharepoint/v3/contenttype/forms"/>
  </ds:schemaRefs>
</ds:datastoreItem>
</file>

<file path=customXml/itemProps3.xml><?xml version="1.0" encoding="utf-8"?>
<ds:datastoreItem xmlns:ds="http://schemas.openxmlformats.org/officeDocument/2006/customXml" ds:itemID="{7802FEB7-E472-458E-AD99-6F64AC7134FA}">
  <ds:schemaRefs>
    <ds:schemaRef ds:uri="http://www.w3.org/XML/1998/namespace"/>
    <ds:schemaRef ds:uri="http://purl.org/dc/elements/1.1/"/>
    <ds:schemaRef ds:uri="http://schemas.microsoft.com/office/2006/metadata/properties"/>
    <ds:schemaRef ds:uri="6b5a4f60-d3db-488d-a612-a944cd6c1e51"/>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fc500325-af04-4dc2-8f1b-ac82d53ec9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Price Authorisation</vt:lpstr>
      <vt:lpstr>Price summary</vt:lpstr>
      <vt:lpstr>QUOTATION</vt:lpstr>
      <vt:lpstr>QUOTATION!Print_Area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 Lee</dc:creator>
  <cp:lastModifiedBy>Gabriel Chen</cp:lastModifiedBy>
  <cp:lastPrinted>2023-05-02T03:09:54Z</cp:lastPrinted>
  <dcterms:created xsi:type="dcterms:W3CDTF">2022-09-29T02:18:43Z</dcterms:created>
  <dcterms:modified xsi:type="dcterms:W3CDTF">2023-05-05T04:34:02Z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96a22-336c-4f29-90dc-9992d2c9564c_Enabled">
    <vt:lpwstr>true</vt:lpwstr>
  </property>
  <property fmtid="{D5CDD505-2E9C-101B-9397-08002B2CF9AE}" pid="3" name="MSIP_Label_abc96a22-336c-4f29-90dc-9992d2c9564c_SetDate">
    <vt:lpwstr>2022-09-29T02:19:24Z</vt:lpwstr>
  </property>
  <property fmtid="{D5CDD505-2E9C-101B-9397-08002B2CF9AE}" pid="4" name="MSIP_Label_abc96a22-336c-4f29-90dc-9992d2c9564c_Method">
    <vt:lpwstr>Privileged</vt:lpwstr>
  </property>
  <property fmtid="{D5CDD505-2E9C-101B-9397-08002B2CF9AE}" pid="5" name="MSIP_Label_abc96a22-336c-4f29-90dc-9992d2c9564c_Name">
    <vt:lpwstr>abc96a22-336c-4f29-90dc-9992d2c9564c</vt:lpwstr>
  </property>
  <property fmtid="{D5CDD505-2E9C-101B-9397-08002B2CF9AE}" pid="6" name="MSIP_Label_abc96a22-336c-4f29-90dc-9992d2c9564c_SiteId">
    <vt:lpwstr>5a7a259b-6730-404b-bc25-5c6c773229ca</vt:lpwstr>
  </property>
  <property fmtid="{D5CDD505-2E9C-101B-9397-08002B2CF9AE}" pid="7" name="MSIP_Label_abc96a22-336c-4f29-90dc-9992d2c9564c_ActionId">
    <vt:lpwstr>ebcd6d67-5b8a-401e-996b-72fe5e4a538c</vt:lpwstr>
  </property>
  <property fmtid="{D5CDD505-2E9C-101B-9397-08002B2CF9AE}" pid="8" name="MSIP_Label_abc96a22-336c-4f29-90dc-9992d2c9564c_ContentBits">
    <vt:lpwstr>0</vt:lpwstr>
  </property>
  <property fmtid="{D5CDD505-2E9C-101B-9397-08002B2CF9AE}" pid="9" name="ContentTypeId">
    <vt:lpwstr>0x0101002E22EDBEFF481347933AC97BBF1AC04C</vt:lpwstr>
  </property>
</Properties>
</file>