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tables/table1.xml" ContentType="application/vnd.openxmlformats-officedocument.spreadsheetml.tab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C:\Users\gabrielchen\Desktop\"/>
    </mc:Choice>
  </mc:AlternateContent>
  <bookViews>
    <workbookView xWindow="0" yWindow="0" windowWidth="28800" windowHeight="12590" tabRatio="868" activeTab="2"/>
  </bookViews>
  <sheets>
    <sheet name="Details" sheetId="2" r:id="rId1"/>
    <sheet name="Gantt Scheduler" sheetId="1" r:id="rId2"/>
    <sheet name="Projects Schedules" sheetId="5" r:id="rId3"/>
    <sheet name="Projects Tasks Data Sheet" sheetId="4" r:id="rId4"/>
    <sheet name="Advanced Project Plan Template" sheetId="3" r:id="rId5"/>
  </sheets>
  <definedNames>
    <definedName name="rng_All_Projects">'Projects Schedules'!$B$3:$B$23</definedName>
  </definedNames>
  <calcPr calcId="162913"/>
  <fileRecoveryPr autoRecover="0"/>
</workbook>
</file>

<file path=xl/calcChain.xml><?xml version="1.0" encoding="utf-8"?>
<calcChain xmlns="http://schemas.openxmlformats.org/spreadsheetml/2006/main">
  <c r="D3" i="5" l="1"/>
  <c r="E4" i="1" l="1"/>
  <c r="G3" i="5"/>
  <c r="G5" i="5" l="1"/>
  <c r="H5" i="5" s="1"/>
  <c r="G6" i="5"/>
  <c r="H6" i="5" s="1"/>
  <c r="G7" i="5"/>
  <c r="H7" i="5" s="1"/>
  <c r="G8" i="5"/>
  <c r="H8" i="5" s="1"/>
  <c r="G9" i="5"/>
  <c r="H9" i="5" s="1"/>
  <c r="G10" i="5"/>
  <c r="H10" i="5" s="1"/>
  <c r="G11" i="5"/>
  <c r="H11" i="5" s="1"/>
  <c r="G12" i="5"/>
  <c r="H12" i="5" s="1"/>
  <c r="G23" i="5"/>
  <c r="H23" i="5" s="1"/>
  <c r="G4" i="5"/>
  <c r="H4" i="5" s="1"/>
  <c r="F5" i="5"/>
  <c r="F6" i="5"/>
  <c r="F7" i="5"/>
  <c r="F8" i="5"/>
  <c r="F9" i="5"/>
  <c r="F10" i="5"/>
  <c r="F11" i="5"/>
  <c r="F12" i="5"/>
  <c r="F23" i="5"/>
  <c r="F4" i="5"/>
  <c r="E5" i="5" a="1"/>
  <c r="E5" i="5" s="1"/>
  <c r="E6" i="5" a="1"/>
  <c r="E6" i="5" s="1"/>
  <c r="E7" i="5" a="1"/>
  <c r="E7" i="5" s="1"/>
  <c r="E8" i="5" a="1"/>
  <c r="E8" i="5" s="1"/>
  <c r="E9" i="5" a="1"/>
  <c r="E9" i="5" s="1"/>
  <c r="E10" i="5" a="1"/>
  <c r="E10" i="5" s="1"/>
  <c r="E11" i="5" a="1"/>
  <c r="E11" i="5" s="1"/>
  <c r="E12" i="5" a="1"/>
  <c r="E12" i="5" s="1"/>
  <c r="E23" i="5" a="1"/>
  <c r="E23" i="5" s="1"/>
  <c r="E4" i="5" a="1"/>
  <c r="E4" i="5" s="1"/>
  <c r="D5" i="5" a="1"/>
  <c r="D5" i="5" s="1"/>
  <c r="D6" i="5" a="1"/>
  <c r="D6" i="5" s="1"/>
  <c r="D7" i="5" a="1"/>
  <c r="D7" i="5" s="1"/>
  <c r="D8" i="5" a="1"/>
  <c r="D8" i="5" s="1"/>
  <c r="D9" i="5" a="1"/>
  <c r="D9" i="5" s="1"/>
  <c r="D10" i="5" a="1"/>
  <c r="D10" i="5" s="1"/>
  <c r="D11" i="5" a="1"/>
  <c r="D11" i="5" s="1"/>
  <c r="D12" i="5" a="1"/>
  <c r="D12" i="5" s="1"/>
  <c r="D23" i="5" a="1"/>
  <c r="D23" i="5" s="1"/>
  <c r="D4" i="5" a="1"/>
  <c r="D4" i="5" s="1"/>
  <c r="E8" i="1"/>
  <c r="R2" i="1" s="1"/>
  <c r="F3" i="5"/>
  <c r="C14" i="1" s="1"/>
  <c r="E3" i="5"/>
  <c r="E9" i="1" s="1"/>
  <c r="C3" i="5"/>
  <c r="C4" i="5"/>
  <c r="C5" i="5"/>
  <c r="C6" i="5"/>
  <c r="C7" i="5"/>
  <c r="C8" i="5"/>
  <c r="C9" i="5"/>
  <c r="C10" i="5"/>
  <c r="C11" i="5"/>
  <c r="C12" i="5"/>
  <c r="C23" i="5"/>
  <c r="E10" i="1" l="1"/>
  <c r="H3" i="5"/>
  <c r="K1" i="1"/>
  <c r="D24" i="1" l="1"/>
  <c r="D23" i="1"/>
  <c r="D21" i="1"/>
  <c r="D22" i="1"/>
  <c r="D20" i="1"/>
  <c r="D25" i="1"/>
  <c r="D19" i="1"/>
  <c r="D18" i="1"/>
  <c r="I3" i="1" s="1"/>
  <c r="I4" i="1" s="1"/>
  <c r="Q4" i="1" s="1"/>
  <c r="E11" i="1" l="1"/>
  <c r="C13" i="1"/>
  <c r="N4" i="1" l="1"/>
  <c r="L4" i="1" l="1"/>
  <c r="M4" i="1" s="1"/>
  <c r="K4" i="1"/>
  <c r="O4" i="1"/>
  <c r="P4" i="1" s="1"/>
  <c r="I5" i="1"/>
  <c r="L5" i="1" l="1"/>
  <c r="Q5" i="1"/>
  <c r="J5" i="1" s="1"/>
  <c r="K5" i="1"/>
  <c r="N5" i="1"/>
  <c r="O5" i="1"/>
  <c r="I6" i="1"/>
  <c r="Q6" i="1" s="1"/>
  <c r="J6" i="1" s="1"/>
  <c r="I7" i="1" l="1"/>
  <c r="Q7" i="1" s="1"/>
  <c r="J7" i="1" s="1"/>
  <c r="K6" i="1"/>
  <c r="N6" i="1"/>
  <c r="O6" i="1"/>
  <c r="L6" i="1"/>
  <c r="P5" i="1"/>
  <c r="M5" i="1"/>
  <c r="P6" i="1" l="1"/>
  <c r="I8" i="1"/>
  <c r="Q8" i="1" s="1"/>
  <c r="J8" i="1" s="1"/>
  <c r="O7" i="1"/>
  <c r="K7" i="1"/>
  <c r="N7" i="1"/>
  <c r="L7" i="1"/>
  <c r="M6" i="1"/>
  <c r="M7" i="1" l="1"/>
  <c r="I9" i="1"/>
  <c r="Q9" i="1" s="1"/>
  <c r="J9" i="1" s="1"/>
  <c r="O8" i="1"/>
  <c r="N8" i="1"/>
  <c r="K8" i="1"/>
  <c r="L8" i="1"/>
  <c r="P7" i="1"/>
  <c r="M8" i="1" l="1"/>
  <c r="I10" i="1"/>
  <c r="Q10" i="1" s="1"/>
  <c r="J10" i="1" s="1"/>
  <c r="O9" i="1"/>
  <c r="K9" i="1"/>
  <c r="N9" i="1"/>
  <c r="L9" i="1"/>
  <c r="P8" i="1"/>
  <c r="P9" i="1" l="1"/>
  <c r="I11" i="1"/>
  <c r="Q11" i="1" s="1"/>
  <c r="J11" i="1" s="1"/>
  <c r="K10" i="1"/>
  <c r="N10" i="1"/>
  <c r="O10" i="1"/>
  <c r="L10" i="1"/>
  <c r="M9" i="1"/>
  <c r="M10" i="1" l="1"/>
  <c r="P10" i="1"/>
  <c r="I12" i="1"/>
  <c r="Q12" i="1" s="1"/>
  <c r="J12" i="1" s="1"/>
  <c r="N11" i="1"/>
  <c r="K11" i="1"/>
  <c r="O11" i="1"/>
  <c r="L11" i="1"/>
  <c r="M11" i="1" l="1"/>
  <c r="P11" i="1"/>
  <c r="I13" i="1"/>
  <c r="Q13" i="1" s="1"/>
  <c r="J13" i="1" s="1"/>
  <c r="O12" i="1"/>
  <c r="N12" i="1"/>
  <c r="K12" i="1"/>
  <c r="L12" i="1"/>
  <c r="M12" i="1" l="1"/>
  <c r="P12" i="1"/>
  <c r="I14" i="1"/>
  <c r="Q14" i="1" s="1"/>
  <c r="J14" i="1" s="1"/>
  <c r="N13" i="1"/>
  <c r="O13" i="1"/>
  <c r="K13" i="1"/>
  <c r="L13" i="1"/>
  <c r="P13" i="1" l="1"/>
  <c r="I15" i="1"/>
  <c r="Q15" i="1" s="1"/>
  <c r="J15" i="1" s="1"/>
  <c r="N14" i="1"/>
  <c r="K14" i="1"/>
  <c r="O14" i="1"/>
  <c r="L14" i="1"/>
  <c r="M13" i="1"/>
  <c r="P14" i="1" l="1"/>
  <c r="I16" i="1"/>
  <c r="Q16" i="1" s="1"/>
  <c r="J16" i="1" s="1"/>
  <c r="O15" i="1"/>
  <c r="N15" i="1"/>
  <c r="K15" i="1"/>
  <c r="L15" i="1"/>
  <c r="M14" i="1"/>
  <c r="P15" i="1" l="1"/>
  <c r="I17" i="1"/>
  <c r="Q17" i="1" s="1"/>
  <c r="J17" i="1" s="1"/>
  <c r="O16" i="1"/>
  <c r="N16" i="1"/>
  <c r="K16" i="1"/>
  <c r="L16" i="1"/>
  <c r="M15" i="1"/>
  <c r="P16" i="1" l="1"/>
  <c r="I18" i="1"/>
  <c r="Q18" i="1" s="1"/>
  <c r="J18" i="1" s="1"/>
  <c r="K17" i="1"/>
  <c r="O17" i="1"/>
  <c r="N17" i="1"/>
  <c r="L17" i="1"/>
  <c r="M16" i="1"/>
  <c r="M17" i="1" l="1"/>
  <c r="P17" i="1"/>
  <c r="I19" i="1"/>
  <c r="Q19" i="1" s="1"/>
  <c r="J19" i="1" s="1"/>
  <c r="K18" i="1"/>
  <c r="O18" i="1"/>
  <c r="N18" i="1"/>
  <c r="L18" i="1"/>
  <c r="P18" i="1" l="1"/>
  <c r="M18" i="1"/>
  <c r="I20" i="1"/>
  <c r="Q20" i="1" s="1"/>
  <c r="J20" i="1" s="1"/>
  <c r="N19" i="1"/>
  <c r="K19" i="1"/>
  <c r="O19" i="1"/>
  <c r="L19" i="1"/>
  <c r="P19" i="1" l="1"/>
  <c r="I21" i="1"/>
  <c r="Q21" i="1" s="1"/>
  <c r="J21" i="1" s="1"/>
  <c r="O20" i="1"/>
  <c r="N20" i="1"/>
  <c r="K20" i="1"/>
  <c r="L20" i="1"/>
  <c r="M19" i="1"/>
  <c r="P20" i="1" l="1"/>
  <c r="I22" i="1"/>
  <c r="Q22" i="1" s="1"/>
  <c r="J22" i="1" s="1"/>
  <c r="O21" i="1"/>
  <c r="K21" i="1"/>
  <c r="N21" i="1"/>
  <c r="L21" i="1"/>
  <c r="M20" i="1"/>
  <c r="P21" i="1" l="1"/>
  <c r="I23" i="1"/>
  <c r="Q23" i="1" s="1"/>
  <c r="J23" i="1" s="1"/>
  <c r="O22" i="1"/>
  <c r="K22" i="1"/>
  <c r="N22" i="1"/>
  <c r="L22" i="1"/>
  <c r="M21" i="1"/>
  <c r="P22" i="1" l="1"/>
  <c r="M22" i="1"/>
  <c r="I24" i="1"/>
  <c r="Q24" i="1" s="1"/>
  <c r="J24" i="1" s="1"/>
  <c r="N23" i="1"/>
  <c r="K23" i="1"/>
  <c r="O23" i="1"/>
  <c r="L23" i="1"/>
  <c r="P23" i="1" l="1"/>
  <c r="M23" i="1"/>
  <c r="I25" i="1"/>
  <c r="N24" i="1"/>
  <c r="K24" i="1"/>
  <c r="O24" i="1"/>
  <c r="L24" i="1"/>
  <c r="I26" i="1" l="1"/>
  <c r="Q26" i="1" s="1"/>
  <c r="J26" i="1" s="1"/>
  <c r="Q25" i="1"/>
  <c r="J25" i="1" s="1"/>
  <c r="P24" i="1"/>
  <c r="K25" i="1"/>
  <c r="O25" i="1"/>
  <c r="N25" i="1"/>
  <c r="L25" i="1"/>
  <c r="M24" i="1"/>
  <c r="S2" i="1"/>
  <c r="T2" i="1" s="1"/>
  <c r="U2" i="1" s="1"/>
  <c r="V2" i="1" s="1"/>
  <c r="W2" i="1" s="1"/>
  <c r="X2" i="1" s="1"/>
  <c r="Y2" i="1" s="1"/>
  <c r="Z2" i="1" s="1"/>
  <c r="AA2" i="1" s="1"/>
  <c r="AB2" i="1" s="1"/>
  <c r="AC2" i="1" s="1"/>
  <c r="AD2" i="1" s="1"/>
  <c r="AE2" i="1" s="1"/>
  <c r="AF2" i="1" s="1"/>
  <c r="AG2" i="1" s="1"/>
  <c r="O26" i="1" l="1"/>
  <c r="K26" i="1"/>
  <c r="I27" i="1"/>
  <c r="Q27" i="1" s="1"/>
  <c r="J27" i="1" s="1"/>
  <c r="N26" i="1"/>
  <c r="L26" i="1"/>
  <c r="M25" i="1"/>
  <c r="P25" i="1"/>
  <c r="O27" i="1" l="1"/>
  <c r="N27" i="1"/>
  <c r="M26" i="1"/>
  <c r="I28" i="1"/>
  <c r="Q28" i="1" s="1"/>
  <c r="J28" i="1" s="1"/>
  <c r="P26" i="1"/>
  <c r="L27" i="1"/>
  <c r="K27" i="1"/>
  <c r="P27" i="1" l="1"/>
  <c r="M27" i="1"/>
  <c r="O28" i="1"/>
  <c r="N28" i="1"/>
  <c r="L28" i="1"/>
  <c r="K28" i="1"/>
  <c r="J4" i="1"/>
  <c r="P28" i="1" l="1"/>
  <c r="M28" i="1"/>
</calcChain>
</file>

<file path=xl/sharedStrings.xml><?xml version="1.0" encoding="utf-8"?>
<sst xmlns="http://schemas.openxmlformats.org/spreadsheetml/2006/main" count="322" uniqueCount="136">
  <si>
    <t>Project Name</t>
  </si>
  <si>
    <t>Project Manager</t>
  </si>
  <si>
    <t>Start Date</t>
  </si>
  <si>
    <t>Task ID</t>
  </si>
  <si>
    <t>Task</t>
  </si>
  <si>
    <t>Days Req.</t>
  </si>
  <si>
    <t>Task 1</t>
  </si>
  <si>
    <t>Task 2</t>
  </si>
  <si>
    <t>End Date</t>
  </si>
  <si>
    <t>Remarks</t>
  </si>
  <si>
    <t>Status</t>
  </si>
  <si>
    <t>Days Comp.</t>
  </si>
  <si>
    <t>Overall Progress</t>
  </si>
  <si>
    <t>Info</t>
  </si>
  <si>
    <t>Usage</t>
  </si>
  <si>
    <t>Templates By ANALYSISTABS.For more templates and tools, please visit us:</t>
  </si>
  <si>
    <t>htps://analysistabs.com</t>
  </si>
  <si>
    <r>
      <t xml:space="preserve">Please check our </t>
    </r>
    <r>
      <rPr>
        <b/>
        <sz val="11"/>
        <color indexed="63"/>
        <rFont val="Calibri"/>
        <family val="2"/>
      </rPr>
      <t>Premium Templates Bundle</t>
    </r>
    <r>
      <rPr>
        <sz val="11"/>
        <color theme="1"/>
        <rFont val="Calibri"/>
        <family val="2"/>
        <scheme val="minor"/>
      </rPr>
      <t xml:space="preserve">, all you need for effective </t>
    </r>
    <r>
      <rPr>
        <b/>
        <sz val="11"/>
        <color indexed="8"/>
        <rFont val="Calibri"/>
        <family val="2"/>
      </rPr>
      <t>project planning, management and presentations</t>
    </r>
    <r>
      <rPr>
        <sz val="11"/>
        <color theme="1"/>
        <rFont val="Calibri"/>
        <family val="2"/>
        <scheme val="minor"/>
      </rPr>
      <t xml:space="preserve">. Our premium templates are professional, </t>
    </r>
    <r>
      <rPr>
        <b/>
        <sz val="11"/>
        <color indexed="8"/>
        <rFont val="Calibri"/>
        <family val="2"/>
      </rPr>
      <t>powerfull, easy to customize and unique in style</t>
    </r>
    <r>
      <rPr>
        <sz val="11"/>
        <color theme="1"/>
        <rFont val="Calibri"/>
        <family val="2"/>
        <scheme val="minor"/>
      </rPr>
      <t>.  Please visit analysistabs.com and grab our powerfull templates for nominal cost.</t>
    </r>
  </si>
  <si>
    <t>Project Gantt. Template By:</t>
  </si>
  <si>
    <t>https://analysistabs.com</t>
  </si>
  <si>
    <t>Please Let us know your feedback</t>
  </si>
  <si>
    <t>info@analysistabs.com</t>
  </si>
  <si>
    <t>Please
Share</t>
  </si>
  <si>
    <t>Person 1</t>
  </si>
  <si>
    <t>Progress</t>
  </si>
  <si>
    <t>Task 3</t>
  </si>
  <si>
    <t>Task 4</t>
  </si>
  <si>
    <t>Task 5</t>
  </si>
  <si>
    <t>Task 6</t>
  </si>
  <si>
    <t>Task 7</t>
  </si>
  <si>
    <t>Task 8</t>
  </si>
  <si>
    <t>Task 9</t>
  </si>
  <si>
    <t>Task 10</t>
  </si>
  <si>
    <t>Task 11</t>
  </si>
  <si>
    <t>Task 12</t>
  </si>
  <si>
    <t>Task 13</t>
  </si>
  <si>
    <t>Task 14</t>
  </si>
  <si>
    <t>Task 15</t>
  </si>
  <si>
    <t>Task 16</t>
  </si>
  <si>
    <t>Task 17</t>
  </si>
  <si>
    <t>Task 18</t>
  </si>
  <si>
    <t>Task 19</t>
  </si>
  <si>
    <t>Task 20</t>
  </si>
  <si>
    <t>Person 2</t>
  </si>
  <si>
    <t>Person 3</t>
  </si>
  <si>
    <t>Person 4</t>
  </si>
  <si>
    <t>Person 5</t>
  </si>
  <si>
    <t>Task 21</t>
  </si>
  <si>
    <t>Task 22</t>
  </si>
  <si>
    <t>Task 23</t>
  </si>
  <si>
    <t>Task 24</t>
  </si>
  <si>
    <t>Task 25</t>
  </si>
  <si>
    <t>Task 26</t>
  </si>
  <si>
    <t>Task 27</t>
  </si>
  <si>
    <t>Task 28</t>
  </si>
  <si>
    <t>Task 29</t>
  </si>
  <si>
    <t>Task 30</t>
  </si>
  <si>
    <t>Task 31</t>
  </si>
  <si>
    <t>Task 32</t>
  </si>
  <si>
    <t>Task 33</t>
  </si>
  <si>
    <t>Task 34</t>
  </si>
  <si>
    <t>Task 35</t>
  </si>
  <si>
    <t>Task 36</t>
  </si>
  <si>
    <t>Task 37</t>
  </si>
  <si>
    <t>Task 38</t>
  </si>
  <si>
    <t>Task 39</t>
  </si>
  <si>
    <t>Task 40</t>
  </si>
  <si>
    <r>
      <t xml:space="preserve">Days Required </t>
    </r>
    <r>
      <rPr>
        <sz val="11"/>
        <color theme="1"/>
        <rFont val="Webdings"/>
        <family val="1"/>
        <charset val="2"/>
      </rPr>
      <t>6</t>
    </r>
  </si>
  <si>
    <t>Tasks Scrool</t>
  </si>
  <si>
    <r>
      <t>Please Note: We have protected the worksheets to avoid the mistakes by chance. You can use the password '</t>
    </r>
    <r>
      <rPr>
        <b/>
        <sz val="11"/>
        <color theme="9"/>
        <rFont val="Calibri"/>
        <family val="2"/>
        <scheme val="minor"/>
      </rPr>
      <t>PNRao</t>
    </r>
    <r>
      <rPr>
        <sz val="11"/>
        <color theme="9"/>
        <rFont val="Calibri"/>
        <family val="2"/>
        <scheme val="minor"/>
      </rPr>
      <t>' to unprotect the Worksheets</t>
    </r>
  </si>
  <si>
    <t>Gantt. Scroll</t>
  </si>
  <si>
    <t>PNRao</t>
  </si>
  <si>
    <r>
      <t xml:space="preserve">Please let us know your feedback | Email: </t>
    </r>
    <r>
      <rPr>
        <sz val="11"/>
        <color theme="4"/>
        <rFont val="Calibri"/>
        <family val="2"/>
        <scheme val="minor"/>
      </rPr>
      <t>info@analysistabs.com</t>
    </r>
  </si>
  <si>
    <t>Total Tasks</t>
  </si>
  <si>
    <t>1-25%</t>
  </si>
  <si>
    <t>26-50%</t>
  </si>
  <si>
    <t>51-75%</t>
  </si>
  <si>
    <t>76-99%</t>
  </si>
  <si>
    <t>Completed(100%)</t>
  </si>
  <si>
    <t>Inprogress(1-99%)</t>
  </si>
  <si>
    <t>Not Started(0%)</t>
  </si>
  <si>
    <t>Project</t>
  </si>
  <si>
    <t>All Projects</t>
  </si>
  <si>
    <t>Project 2</t>
  </si>
  <si>
    <t>Project 3</t>
  </si>
  <si>
    <t>Project 4</t>
  </si>
  <si>
    <t>Project 5</t>
  </si>
  <si>
    <t>Project 6</t>
  </si>
  <si>
    <t>Project 7</t>
  </si>
  <si>
    <t>Project 8</t>
  </si>
  <si>
    <t>Project 9</t>
  </si>
  <si>
    <t>Project 10</t>
  </si>
  <si>
    <t>Please Select a Project to View Related Tasks &amp; Gantt.</t>
  </si>
  <si>
    <t>TaskS</t>
  </si>
  <si>
    <t>Start</t>
  </si>
  <si>
    <t>End</t>
  </si>
  <si>
    <t>Days</t>
  </si>
  <si>
    <t>Projects</t>
  </si>
  <si>
    <t>Tasks</t>
  </si>
  <si>
    <t>%Progress</t>
  </si>
  <si>
    <t>Responsible</t>
  </si>
  <si>
    <t>Remaining</t>
  </si>
  <si>
    <t>Excel Project Management Template with Gantt Schedule Creation</t>
  </si>
  <si>
    <t>Free Download Excel Project Schedule Templates created for Excel 2007 and Above</t>
  </si>
  <si>
    <t xml:space="preserve">Free Excel Project Management Template with Gantt Schedule Creation, helps you to manage your projects, resource and timelines accurately. You can customize this template to meet your needs. </t>
  </si>
  <si>
    <t>We start schedule our projects after initial meetings and agreement. We manage our resource and timelines based on the requirements, deliverables and avaialble team and bandwidth. This  Excel Project Management Template with Gantt Schedule Creation helps to track all the tasks and its progress and status of each task. You can daily update the templates and share with your teams and customer/stakeholders to update the project status and progress. This is the must have tool for every project.</t>
  </si>
  <si>
    <r>
      <t xml:space="preserve">Excel Project Management Template with Gantt Schedule Creation  is a Free and lite version of ANALYSISTABS' Project Management Templates. 
</t>
    </r>
    <r>
      <rPr>
        <b/>
        <sz val="11"/>
        <color theme="9" tint="0.39997558519241921"/>
        <rFont val="Calibri"/>
        <family val="2"/>
      </rPr>
      <t>Please feel free to use, modify and share with your coleagues.</t>
    </r>
  </si>
  <si>
    <t>Project Schedules</t>
  </si>
  <si>
    <t>Your Name</t>
  </si>
  <si>
    <t>NTU WP4</t>
  </si>
  <si>
    <t>M0. Kick off - Benchmarking and project requirement analysis</t>
  </si>
  <si>
    <t>M2</t>
  </si>
  <si>
    <t>M3</t>
  </si>
  <si>
    <t>M4</t>
  </si>
  <si>
    <t>M5</t>
  </si>
  <si>
    <t>M6</t>
  </si>
  <si>
    <t>M7</t>
  </si>
  <si>
    <t>M8</t>
  </si>
  <si>
    <t>M9</t>
  </si>
  <si>
    <t>M10</t>
  </si>
  <si>
    <t>M11</t>
  </si>
  <si>
    <t>M12</t>
  </si>
  <si>
    <t>M13</t>
  </si>
  <si>
    <t>M14</t>
  </si>
  <si>
    <t>M15</t>
  </si>
  <si>
    <t>M16</t>
  </si>
  <si>
    <t>M17</t>
  </si>
  <si>
    <t>M18</t>
  </si>
  <si>
    <t>M1. Functional Requirement Specification (Project Requirement Document)</t>
  </si>
  <si>
    <t>Benchmark Report (Planned)</t>
  </si>
  <si>
    <t>Benchmark Report (Actual)</t>
  </si>
  <si>
    <t>LITEON Validation And Acceptance</t>
  </si>
  <si>
    <t>PRD V1.0, covers : M5, M8, M9, M10, M11, M12, M13 (Planned)</t>
  </si>
  <si>
    <t>PRD V1.0, covers : M5, M8, M9, M10, M11, M12, M13 (Actual)</t>
  </si>
  <si>
    <t>PRD V2.0, covers : M14, M15, M16 (Planned)</t>
  </si>
  <si>
    <t>PRD V2.0, covers : M14, M15, M16 (Actual)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</si>
</sst>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m/d;@"/>
    <numFmt numFmtId="165" formatCode="[$-409]d\-mmm\-yyyy;@"/>
    <numFmt numFmtId="166" formatCode="[$-409]d\-mmm;@"/>
  </numFmts>
  <fonts count="40" x14ac:knownFonts="1">
    <font>
      <sz val="11"/>
      <color theme="1"/>
      <name val="Calibri"/>
      <family val="2"/>
      <scheme val="minor"/>
    </font>
    <font>
      <b/>
      <sz val="11"/>
      <color indexed="63"/>
      <name val="Calibri"/>
      <family val="2"/>
    </font>
    <font>
      <b/>
      <sz val="11"/>
      <color indexed="8"/>
      <name val="Calibri"/>
      <family val="2"/>
    </font>
    <font>
      <sz val="11"/>
      <color theme="1"/>
      <name val="Calibri"/>
      <family val="2"/>
      <scheme val="minor"/>
    </font>
    <font>
      <b/>
      <sz val="8"/>
      <color theme="0"/>
      <name val="Calibri"/>
      <family val="2"/>
      <scheme val="minor"/>
    </font>
    <font>
      <sz val="11"/>
      <color rgb="FF006100"/>
      <name val="Calibri"/>
      <family val="2"/>
      <scheme val="minor"/>
    </font>
    <font>
      <u/>
      <sz val="11"/>
      <color theme="10"/>
      <name val="Calibri"/>
      <family val="2"/>
      <scheme val="minor"/>
    </font>
    <font>
      <sz val="10"/>
      <color theme="1"/>
      <name val="Calibri"/>
      <family val="2"/>
      <scheme val="minor"/>
    </font>
    <font>
      <b/>
      <sz val="12"/>
      <color theme="2"/>
      <name val="Calibri"/>
      <family val="2"/>
      <scheme val="minor"/>
    </font>
    <font>
      <b/>
      <sz val="10"/>
      <color theme="0"/>
      <name val="Calibri"/>
      <family val="2"/>
      <scheme val="minor"/>
    </font>
    <font>
      <b/>
      <sz val="12"/>
      <color theme="1"/>
      <name val="Calibri"/>
      <family val="2"/>
      <scheme val="minor"/>
    </font>
    <font>
      <i/>
      <sz val="11"/>
      <color theme="0" tint="-0.499984740745262"/>
      <name val="Calibri"/>
      <family val="2"/>
      <scheme val="minor"/>
    </font>
    <font>
      <sz val="11"/>
      <color theme="2"/>
      <name val="Calibri"/>
      <family val="2"/>
      <scheme val="minor"/>
    </font>
    <font>
      <sz val="11"/>
      <color theme="4"/>
      <name val="Calibri"/>
      <family val="2"/>
      <scheme val="minor"/>
    </font>
    <font>
      <b/>
      <sz val="11"/>
      <color theme="1" tint="0.14999847407452621"/>
      <name val="Calibri"/>
      <family val="2"/>
      <scheme val="minor"/>
    </font>
    <font>
      <u/>
      <sz val="11"/>
      <color theme="4"/>
      <name val="Calibri"/>
      <family val="2"/>
      <scheme val="minor"/>
    </font>
    <font>
      <sz val="11"/>
      <color theme="9"/>
      <name val="Calibri"/>
      <family val="2"/>
      <scheme val="minor"/>
    </font>
    <font>
      <sz val="10"/>
      <color theme="9"/>
      <name val="Calibri"/>
      <family val="2"/>
      <scheme val="minor"/>
    </font>
    <font>
      <b/>
      <sz val="10"/>
      <color theme="1" tint="0.749992370372631"/>
      <name val="Calibri"/>
      <family val="2"/>
      <scheme val="minor"/>
    </font>
    <font>
      <sz val="11"/>
      <color theme="1"/>
      <name val="Webdings"/>
      <family val="1"/>
      <charset val="2"/>
    </font>
    <font>
      <b/>
      <sz val="11"/>
      <color theme="9"/>
      <name val="Calibri"/>
      <family val="2"/>
      <scheme val="minor"/>
    </font>
    <font>
      <sz val="11"/>
      <color theme="3" tint="0.249977111117893"/>
      <name val="Calibri"/>
      <family val="2"/>
      <scheme val="minor"/>
    </font>
    <font>
      <sz val="11"/>
      <color theme="1" tint="0.499984740745262"/>
      <name val="Calibri"/>
      <family val="2"/>
      <scheme val="minor"/>
    </font>
    <font>
      <sz val="9"/>
      <color theme="1"/>
      <name val="Calibri"/>
      <family val="2"/>
      <scheme val="minor"/>
    </font>
    <font>
      <sz val="8"/>
      <color theme="2"/>
      <name val="Calibri"/>
      <family val="2"/>
      <scheme val="minor"/>
    </font>
    <font>
      <b/>
      <sz val="11"/>
      <color theme="5" tint="0.79998168889431442"/>
      <name val="Calibri"/>
      <family val="2"/>
      <scheme val="minor"/>
    </font>
    <font>
      <sz val="11"/>
      <color theme="5" tint="-0.249977111117893"/>
      <name val="Calibri"/>
      <family val="2"/>
      <scheme val="minor"/>
    </font>
    <font>
      <sz val="11"/>
      <color theme="0" tint="-0.14999847407452621"/>
      <name val="Calibri"/>
      <family val="2"/>
      <scheme val="minor"/>
    </font>
    <font>
      <b/>
      <sz val="11"/>
      <color theme="3" tint="0.249977111117893"/>
      <name val="Calibri"/>
      <family val="2"/>
      <scheme val="minor"/>
    </font>
    <font>
      <i/>
      <sz val="11"/>
      <color theme="3" tint="0.249977111117893"/>
      <name val="Calibri"/>
      <family val="2"/>
      <scheme val="minor"/>
    </font>
    <font>
      <b/>
      <sz val="11"/>
      <color theme="2" tint="-4.9989318521683403E-2"/>
      <name val="Calibri"/>
      <family val="2"/>
      <scheme val="minor"/>
    </font>
    <font>
      <sz val="10"/>
      <color theme="2"/>
      <name val="Calibri"/>
      <family val="2"/>
      <scheme val="minor"/>
    </font>
    <font>
      <b/>
      <i/>
      <sz val="11"/>
      <color theme="6"/>
      <name val="Calibri"/>
      <family val="2"/>
      <scheme val="minor"/>
    </font>
    <font>
      <sz val="18"/>
      <color theme="2"/>
      <name val="Webdings"/>
      <family val="1"/>
      <charset val="2"/>
    </font>
    <font>
      <sz val="12"/>
      <color theme="0"/>
      <name val="Calibri"/>
      <family val="2"/>
      <scheme val="minor"/>
    </font>
    <font>
      <b/>
      <sz val="14"/>
      <color theme="4"/>
      <name val="Calibri"/>
      <family val="2"/>
      <scheme val="minor"/>
    </font>
    <font>
      <sz val="11"/>
      <color theme="9" tint="0.39997558519241921"/>
      <name val="Calibri"/>
      <family val="2"/>
      <scheme val="minor"/>
    </font>
    <font>
      <b/>
      <sz val="11"/>
      <color theme="9" tint="0.39997558519241921"/>
      <name val="Calibri"/>
      <family val="2"/>
    </font>
    <font>
      <b/>
      <sz val="11"/>
      <color theme="4"/>
      <name val="Calibri"/>
      <family val="2"/>
      <scheme val="minor"/>
    </font>
    <font>
      <b/>
      <i/>
      <sz val="12"/>
      <color theme="9" tint="-0.499984740745262"/>
      <name val="Calibri"/>
      <family val="2"/>
      <scheme val="minor"/>
    </font>
  </fonts>
  <fills count="20">
    <fill>
      <patternFill patternType="none"/>
    </fill>
    <fill>
      <patternFill patternType="gray125"/>
    </fill>
    <fill>
      <patternFill patternType="solid">
        <fgColor theme="7"/>
        <bgColor indexed="64"/>
      </patternFill>
    </fill>
    <fill>
      <patternFill patternType="solid">
        <fgColor theme="4"/>
        <bgColor indexed="64"/>
      </patternFill>
    </fill>
    <fill>
      <patternFill patternType="solid">
        <fgColor rgb="FFC6EFCE"/>
      </patternFill>
    </fill>
    <fill>
      <patternFill patternType="solid">
        <fgColor theme="0"/>
        <bgColor indexed="64"/>
      </patternFill>
    </fill>
    <fill>
      <patternFill patternType="solid">
        <fgColor theme="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bgColor indexed="64"/>
      </patternFill>
    </fill>
    <fill>
      <patternFill patternType="solid">
        <fgColor theme="9" tint="0.39997558519241921"/>
        <bgColor indexed="64"/>
      </patternFill>
    </fill>
    <fill>
      <patternFill patternType="solid">
        <fgColor theme="5"/>
        <bgColor indexed="64"/>
      </patternFill>
    </fill>
    <fill>
      <patternFill patternType="solid">
        <fgColor theme="9" tint="0.79998168889431442"/>
        <bgColor indexed="64"/>
      </patternFill>
    </fill>
    <fill>
      <patternFill patternType="solid">
        <fgColor theme="3" tint="0.89999084444715716"/>
        <bgColor indexed="64"/>
      </patternFill>
    </fill>
    <fill>
      <patternFill patternType="solid">
        <fgColor theme="2" tint="-4.9989318521683403E-2"/>
        <bgColor indexed="64"/>
      </patternFill>
    </fill>
    <fill>
      <patternFill patternType="solid">
        <fgColor theme="3" tint="0.499984740745262"/>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4" tint="0.39997558519241921"/>
        <bgColor indexed="64"/>
      </patternFill>
    </fill>
    <fill>
      <patternFill patternType="solid">
        <fgColor theme="4" tint="0.79998168889431442"/>
        <bgColor indexed="64"/>
      </patternFill>
    </fill>
  </fills>
  <borders count="31">
    <border>
      <left/>
      <right/>
      <top/>
      <bottom/>
      <diagonal/>
    </border>
    <border>
      <left/>
      <right style="thick">
        <color theme="0"/>
      </right>
      <top/>
      <bottom/>
      <diagonal/>
    </border>
    <border>
      <left/>
      <right style="thin">
        <color theme="0" tint="-0.14996795556505021"/>
      </right>
      <top/>
      <bottom/>
      <diagonal/>
    </border>
    <border>
      <left/>
      <right style="thin">
        <color theme="2" tint="-9.9887081514938816E-2"/>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bottom style="thin">
        <color theme="2" tint="-9.9887081514938816E-2"/>
      </bottom>
      <diagonal/>
    </border>
    <border>
      <left/>
      <right style="thin">
        <color theme="2" tint="-9.9887081514938816E-2"/>
      </right>
      <top/>
      <bottom style="thin">
        <color theme="2" tint="-9.9887081514938816E-2"/>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2" tint="-9.985656300546282E-2"/>
      </left>
      <right style="thin">
        <color theme="2" tint="-9.985656300546282E-2"/>
      </right>
      <top style="thin">
        <color theme="2" tint="-9.985656300546282E-2"/>
      </top>
      <bottom style="thin">
        <color theme="2" tint="-9.985656300546282E-2"/>
      </bottom>
      <diagonal/>
    </border>
    <border>
      <left style="thin">
        <color theme="2" tint="-9.985656300546282E-2"/>
      </left>
      <right style="thin">
        <color theme="2" tint="-9.985656300546282E-2"/>
      </right>
      <top/>
      <bottom style="thin">
        <color theme="2" tint="-9.985656300546282E-2"/>
      </bottom>
      <diagonal/>
    </border>
    <border>
      <left/>
      <right/>
      <top style="thick">
        <color theme="2"/>
      </top>
      <bottom/>
      <diagonal/>
    </border>
    <border>
      <left/>
      <right style="thin">
        <color theme="0" tint="-0.14996795556505021"/>
      </right>
      <top style="thick">
        <color theme="0" tint="-0.24994659260841701"/>
      </top>
      <bottom/>
      <diagonal/>
    </border>
    <border>
      <left style="thin">
        <color theme="0" tint="-0.14996795556505021"/>
      </left>
      <right style="thin">
        <color theme="0" tint="-0.14996795556505021"/>
      </right>
      <top style="thick">
        <color theme="0" tint="-0.24994659260841701"/>
      </top>
      <bottom style="thin">
        <color theme="0" tint="-0.14996795556505021"/>
      </bottom>
      <diagonal/>
    </border>
    <border>
      <left/>
      <right/>
      <top style="thick">
        <color theme="0" tint="-0.24994659260841701"/>
      </top>
      <bottom/>
      <diagonal/>
    </border>
    <border>
      <left/>
      <right style="thin">
        <color theme="0" tint="-0.24994659260841701"/>
      </right>
      <top/>
      <bottom/>
      <diagonal/>
    </border>
    <border>
      <left style="thin">
        <color theme="0" tint="-0.24994659260841701"/>
      </left>
      <right style="thin">
        <color theme="0" tint="-0.24994659260841701"/>
      </right>
      <top/>
      <bottom/>
      <diagonal/>
    </border>
    <border>
      <left style="thin">
        <color theme="0" tint="-0.24994659260841701"/>
      </left>
      <right style="thin">
        <color theme="2" tint="-9.9887081514938816E-2"/>
      </right>
      <top/>
      <bottom/>
      <diagonal/>
    </border>
    <border>
      <left style="thin">
        <color theme="1" tint="0.89996032593768116"/>
      </left>
      <right/>
      <top style="thin">
        <color theme="1" tint="0.89996032593768116"/>
      </top>
      <bottom/>
      <diagonal/>
    </border>
    <border>
      <left/>
      <right/>
      <top style="thin">
        <color theme="1" tint="0.89996032593768116"/>
      </top>
      <bottom/>
      <diagonal/>
    </border>
    <border>
      <left style="thin">
        <color theme="1" tint="0.89996032593768116"/>
      </left>
      <right/>
      <top/>
      <bottom/>
      <diagonal/>
    </border>
    <border>
      <left style="thin">
        <color theme="1" tint="0.89996032593768116"/>
      </left>
      <right/>
      <top style="thick">
        <color theme="0" tint="-0.24994659260841701"/>
      </top>
      <bottom/>
      <diagonal/>
    </border>
    <border>
      <left style="thin">
        <color theme="1" tint="0.89996032593768116"/>
      </left>
      <right/>
      <top/>
      <bottom style="thin">
        <color theme="1" tint="0.89996032593768116"/>
      </bottom>
      <diagonal/>
    </border>
    <border>
      <left/>
      <right/>
      <top/>
      <bottom style="thin">
        <color theme="1" tint="0.89996032593768116"/>
      </bottom>
      <diagonal/>
    </border>
    <border>
      <left style="thin">
        <color theme="2" tint="-9.9887081514938816E-2"/>
      </left>
      <right/>
      <top/>
      <bottom style="thin">
        <color theme="1" tint="0.89996032593768116"/>
      </bottom>
      <diagonal/>
    </border>
    <border>
      <left style="thin">
        <color theme="0" tint="-0.14996795556505021"/>
      </left>
      <right/>
      <top/>
      <bottom style="thin">
        <color theme="1" tint="0.89996032593768116"/>
      </bottom>
      <diagonal/>
    </border>
    <border>
      <left style="thin">
        <color theme="2" tint="-9.985656300546282E-2"/>
      </left>
      <right style="thin">
        <color theme="2" tint="-9.985656300546282E-2"/>
      </right>
      <top style="thin">
        <color theme="2" tint="-9.985656300546282E-2"/>
      </top>
      <bottom style="thin">
        <color theme="1" tint="0.89996032593768116"/>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style="thin">
        <color theme="0" tint="-4.9989318521683403E-2"/>
      </right>
      <top/>
      <bottom/>
      <diagonal/>
    </border>
    <border>
      <left style="thin">
        <color theme="0" tint="-4.9989318521683403E-2"/>
      </left>
      <right style="thin">
        <color theme="0" tint="-4.9989318521683403E-2"/>
      </right>
      <top/>
      <bottom style="thin">
        <color theme="0" tint="-4.9989318521683403E-2"/>
      </bottom>
      <diagonal/>
    </border>
  </borders>
  <cellStyleXfs count="6">
    <xf numFmtId="0" fontId="0" fillId="0" borderId="0"/>
    <xf numFmtId="0" fontId="4" fillId="2" borderId="1" applyNumberFormat="0" applyAlignment="0">
      <alignment horizontal="left" indent="1"/>
    </xf>
    <xf numFmtId="0" fontId="4" fillId="3" borderId="1">
      <alignment horizontal="left" indent="1"/>
    </xf>
    <xf numFmtId="0" fontId="5" fillId="4" borderId="0" applyNumberFormat="0" applyBorder="0" applyAlignment="0" applyProtection="0"/>
    <xf numFmtId="0" fontId="6" fillId="0" borderId="0" applyNumberFormat="0" applyFill="0" applyBorder="0" applyAlignment="0" applyProtection="0"/>
    <xf numFmtId="9" fontId="3" fillId="0" borderId="0" applyFont="0" applyFill="0" applyBorder="0" applyAlignment="0" applyProtection="0"/>
  </cellStyleXfs>
  <cellXfs count="132">
    <xf numFmtId="0" fontId="0" fillId="0" borderId="0" xfId="0"/>
    <xf numFmtId="0" fontId="7" fillId="5" borderId="0" xfId="0" applyFont="1" applyFill="1"/>
    <xf numFmtId="0" fontId="0" fillId="0" borderId="0" xfId="0"/>
    <xf numFmtId="164" fontId="7" fillId="5" borderId="0" xfId="3" applyNumberFormat="1" applyFont="1" applyFill="1" applyBorder="1" applyAlignment="1">
      <alignment horizontal="center"/>
    </xf>
    <xf numFmtId="164" fontId="7" fillId="5" borderId="0" xfId="0" applyNumberFormat="1" applyFont="1" applyFill="1" applyBorder="1" applyAlignment="1">
      <alignment horizontal="center"/>
    </xf>
    <xf numFmtId="164" fontId="7" fillId="5" borderId="3" xfId="0" applyNumberFormat="1" applyFont="1" applyFill="1" applyBorder="1" applyAlignment="1">
      <alignment horizontal="center"/>
    </xf>
    <xf numFmtId="14" fontId="7" fillId="0" borderId="0" xfId="0" applyNumberFormat="1" applyFont="1" applyBorder="1" applyProtection="1">
      <protection locked="0"/>
    </xf>
    <xf numFmtId="14" fontId="7" fillId="0" borderId="3" xfId="0" applyNumberFormat="1" applyFont="1" applyBorder="1" applyProtection="1">
      <protection locked="0"/>
    </xf>
    <xf numFmtId="0" fontId="7" fillId="0" borderId="0" xfId="0" applyFont="1" applyProtection="1">
      <protection locked="0"/>
    </xf>
    <xf numFmtId="0" fontId="0" fillId="0" borderId="0" xfId="0" applyProtection="1">
      <protection locked="0"/>
    </xf>
    <xf numFmtId="14" fontId="7" fillId="0" borderId="5" xfId="0" applyNumberFormat="1" applyFont="1" applyBorder="1" applyProtection="1">
      <protection locked="0"/>
    </xf>
    <xf numFmtId="14" fontId="7" fillId="0" borderId="6" xfId="0" applyNumberFormat="1" applyFont="1" applyBorder="1" applyProtection="1">
      <protection locked="0"/>
    </xf>
    <xf numFmtId="0" fontId="0" fillId="0" borderId="0" xfId="0" applyAlignment="1">
      <alignment vertical="center"/>
    </xf>
    <xf numFmtId="0" fontId="0" fillId="0" borderId="0" xfId="0" applyAlignment="1">
      <alignment vertical="center" wrapText="1"/>
    </xf>
    <xf numFmtId="0" fontId="0" fillId="0" borderId="0" xfId="0" applyAlignment="1">
      <alignment wrapText="1"/>
    </xf>
    <xf numFmtId="0" fontId="7" fillId="0" borderId="0" xfId="0" applyFont="1" applyAlignment="1">
      <alignment vertical="center" wrapText="1"/>
    </xf>
    <xf numFmtId="0" fontId="0" fillId="8" borderId="0" xfId="0" applyFill="1"/>
    <xf numFmtId="0" fontId="13" fillId="7" borderId="0" xfId="0" applyFont="1" applyFill="1" applyAlignment="1">
      <alignment vertical="center"/>
    </xf>
    <xf numFmtId="0" fontId="0" fillId="7" borderId="0" xfId="0" applyFill="1" applyAlignment="1">
      <alignment vertical="center"/>
    </xf>
    <xf numFmtId="0" fontId="0" fillId="12" borderId="0" xfId="0" applyFill="1"/>
    <xf numFmtId="0" fontId="7" fillId="6" borderId="9" xfId="0" applyFont="1" applyFill="1" applyBorder="1" applyProtection="1">
      <protection locked="0"/>
    </xf>
    <xf numFmtId="14" fontId="7" fillId="6" borderId="9" xfId="0" applyNumberFormat="1" applyFont="1" applyFill="1" applyBorder="1" applyAlignment="1" applyProtection="1">
      <alignment horizontal="center"/>
      <protection locked="0"/>
    </xf>
    <xf numFmtId="9" fontId="7" fillId="6" borderId="9" xfId="5" applyFont="1" applyFill="1" applyBorder="1" applyAlignment="1" applyProtection="1">
      <alignment horizontal="center"/>
      <protection locked="0"/>
    </xf>
    <xf numFmtId="0" fontId="7" fillId="6" borderId="9" xfId="5" applyNumberFormat="1" applyFont="1" applyFill="1" applyBorder="1" applyAlignment="1" applyProtection="1">
      <alignment horizontal="center"/>
      <protection locked="0"/>
    </xf>
    <xf numFmtId="0" fontId="18" fillId="5" borderId="0" xfId="0" applyFont="1" applyFill="1" applyBorder="1" applyAlignment="1">
      <alignment vertical="center"/>
    </xf>
    <xf numFmtId="0" fontId="18" fillId="5" borderId="0" xfId="0" applyFont="1" applyFill="1" applyBorder="1" applyAlignment="1">
      <alignment horizontal="center" vertical="center"/>
    </xf>
    <xf numFmtId="0" fontId="7" fillId="6" borderId="9" xfId="0" applyNumberFormat="1" applyFont="1" applyFill="1" applyBorder="1" applyAlignment="1" applyProtection="1">
      <alignment horizontal="center"/>
      <protection locked="0"/>
    </xf>
    <xf numFmtId="0" fontId="0" fillId="3" borderId="0" xfId="0" applyFill="1" applyBorder="1" applyProtection="1">
      <protection locked="0"/>
    </xf>
    <xf numFmtId="14" fontId="8" fillId="3" borderId="0" xfId="0" applyNumberFormat="1" applyFont="1" applyFill="1" applyBorder="1" applyAlignment="1">
      <alignment horizontal="center" vertical="center"/>
    </xf>
    <xf numFmtId="0" fontId="7" fillId="8" borderId="0" xfId="0" applyFont="1" applyFill="1" applyBorder="1" applyAlignment="1" applyProtection="1">
      <alignment horizontal="center" vertical="center"/>
      <protection locked="0"/>
    </xf>
    <xf numFmtId="14" fontId="10" fillId="3" borderId="0" xfId="0" applyNumberFormat="1" applyFont="1" applyFill="1" applyBorder="1" applyAlignment="1">
      <alignment horizontal="center"/>
    </xf>
    <xf numFmtId="0" fontId="7" fillId="6" borderId="10" xfId="5" applyNumberFormat="1" applyFont="1" applyFill="1" applyBorder="1" applyAlignment="1" applyProtection="1">
      <alignment horizontal="center"/>
      <protection locked="0"/>
    </xf>
    <xf numFmtId="0" fontId="18" fillId="5" borderId="0" xfId="0" applyFont="1" applyFill="1" applyBorder="1" applyAlignment="1">
      <alignment horizontal="left" vertical="center" indent="1"/>
    </xf>
    <xf numFmtId="0" fontId="7" fillId="6" borderId="9" xfId="0" applyFont="1" applyFill="1" applyBorder="1" applyAlignment="1" applyProtection="1">
      <alignment horizontal="left" indent="1"/>
      <protection locked="0"/>
    </xf>
    <xf numFmtId="0" fontId="0" fillId="0" borderId="0" xfId="0" applyAlignment="1">
      <alignment horizontal="left" indent="1"/>
    </xf>
    <xf numFmtId="0" fontId="0" fillId="0" borderId="11" xfId="0" applyBorder="1"/>
    <xf numFmtId="0" fontId="7" fillId="0" borderId="11" xfId="0" applyFont="1" applyBorder="1"/>
    <xf numFmtId="14" fontId="11" fillId="6" borderId="4" xfId="0" applyNumberFormat="1" applyFont="1" applyFill="1" applyBorder="1" applyAlignment="1" applyProtection="1">
      <alignment horizontal="left" indent="1"/>
      <protection locked="0"/>
    </xf>
    <xf numFmtId="0" fontId="0" fillId="7" borderId="0" xfId="0" applyFill="1" applyBorder="1" applyProtection="1">
      <protection locked="0"/>
    </xf>
    <xf numFmtId="0" fontId="0" fillId="7" borderId="0" xfId="0" applyFill="1" applyBorder="1" applyAlignment="1" applyProtection="1">
      <protection locked="0"/>
    </xf>
    <xf numFmtId="0" fontId="0" fillId="7" borderId="14" xfId="0" applyFill="1" applyBorder="1" applyProtection="1">
      <protection locked="0"/>
    </xf>
    <xf numFmtId="165" fontId="26" fillId="7" borderId="0" xfId="0" applyNumberFormat="1" applyFont="1" applyFill="1" applyBorder="1" applyAlignment="1" applyProtection="1">
      <alignment horizontal="left" indent="1"/>
      <protection locked="0"/>
    </xf>
    <xf numFmtId="9" fontId="26" fillId="7" borderId="0" xfId="5" applyFont="1" applyFill="1" applyBorder="1" applyAlignment="1" applyProtection="1">
      <alignment horizontal="left" indent="1"/>
      <protection locked="0"/>
    </xf>
    <xf numFmtId="0" fontId="27" fillId="7" borderId="0" xfId="0" applyFont="1" applyFill="1" applyBorder="1" applyProtection="1">
      <protection locked="0"/>
    </xf>
    <xf numFmtId="0" fontId="8" fillId="16" borderId="0" xfId="0" applyFont="1" applyFill="1" applyBorder="1" applyAlignment="1" applyProtection="1">
      <alignment horizontal="center" vertical="center"/>
      <protection locked="0"/>
    </xf>
    <xf numFmtId="1" fontId="28" fillId="14" borderId="0" xfId="0" applyNumberFormat="1" applyFont="1" applyFill="1" applyBorder="1" applyAlignment="1" applyProtection="1">
      <alignment horizontal="center" vertical="center"/>
      <protection locked="0"/>
    </xf>
    <xf numFmtId="1" fontId="29" fillId="14" borderId="0" xfId="0" applyNumberFormat="1" applyFont="1" applyFill="1" applyBorder="1" applyAlignment="1" applyProtection="1">
      <alignment horizontal="center" vertical="center"/>
      <protection locked="0"/>
    </xf>
    <xf numFmtId="0" fontId="30" fillId="15" borderId="0" xfId="0" applyFont="1" applyFill="1" applyBorder="1" applyAlignment="1" applyProtection="1">
      <protection locked="0"/>
    </xf>
    <xf numFmtId="9" fontId="27" fillId="7" borderId="0" xfId="0" applyNumberFormat="1" applyFont="1" applyFill="1" applyBorder="1" applyAlignment="1" applyProtection="1">
      <alignment horizontal="left"/>
      <protection locked="0"/>
    </xf>
    <xf numFmtId="0" fontId="31" fillId="6" borderId="9" xfId="0" applyFont="1" applyFill="1" applyBorder="1" applyAlignment="1" applyProtection="1">
      <alignment horizontal="left" indent="1"/>
      <protection locked="0"/>
    </xf>
    <xf numFmtId="0" fontId="32" fillId="3" borderId="0" xfId="0" applyFont="1" applyFill="1" applyAlignment="1">
      <alignment horizontal="left" vertical="center" indent="1"/>
    </xf>
    <xf numFmtId="14" fontId="10" fillId="9" borderId="0" xfId="0" applyNumberFormat="1" applyFont="1" applyFill="1" applyBorder="1" applyAlignment="1">
      <alignment horizontal="center"/>
    </xf>
    <xf numFmtId="0" fontId="24" fillId="9" borderId="0" xfId="0" applyFont="1" applyFill="1" applyBorder="1" applyAlignment="1">
      <alignment horizontal="center" vertical="center" wrapText="1"/>
    </xf>
    <xf numFmtId="0" fontId="9" fillId="16" borderId="0" xfId="0" applyFont="1" applyFill="1" applyBorder="1" applyAlignment="1">
      <alignment vertical="center"/>
    </xf>
    <xf numFmtId="0" fontId="9" fillId="16" borderId="0" xfId="0" applyFont="1" applyFill="1" applyBorder="1" applyAlignment="1">
      <alignment horizontal="left" vertical="center" indent="1"/>
    </xf>
    <xf numFmtId="0" fontId="9" fillId="16" borderId="0" xfId="0" applyFont="1" applyFill="1" applyBorder="1" applyAlignment="1">
      <alignment horizontal="center" vertical="center"/>
    </xf>
    <xf numFmtId="0" fontId="9" fillId="16" borderId="2" xfId="0" applyFont="1" applyFill="1" applyBorder="1" applyAlignment="1">
      <alignment horizontal="center" vertical="center"/>
    </xf>
    <xf numFmtId="0" fontId="0" fillId="0" borderId="0" xfId="0" applyBorder="1"/>
    <xf numFmtId="166" fontId="23" fillId="17" borderId="15" xfId="3" applyNumberFormat="1" applyFont="1" applyFill="1" applyBorder="1" applyAlignment="1">
      <alignment horizontal="center" vertical="center"/>
    </xf>
    <xf numFmtId="166" fontId="23" fillId="17" borderId="16" xfId="0" applyNumberFormat="1" applyFont="1" applyFill="1" applyBorder="1" applyAlignment="1">
      <alignment horizontal="center" vertical="center"/>
    </xf>
    <xf numFmtId="166" fontId="23" fillId="17" borderId="16" xfId="3" applyNumberFormat="1" applyFont="1" applyFill="1" applyBorder="1" applyAlignment="1">
      <alignment horizontal="center" vertical="center"/>
    </xf>
    <xf numFmtId="166" fontId="23" fillId="17" borderId="17" xfId="0" applyNumberFormat="1" applyFont="1" applyFill="1" applyBorder="1" applyAlignment="1">
      <alignment horizontal="center" vertical="center"/>
    </xf>
    <xf numFmtId="0" fontId="0" fillId="3" borderId="0" xfId="0" applyFill="1" applyBorder="1"/>
    <xf numFmtId="166" fontId="23" fillId="17" borderId="15" xfId="0" applyNumberFormat="1" applyFont="1" applyFill="1" applyBorder="1" applyAlignment="1">
      <alignment horizontal="center" vertical="center"/>
    </xf>
    <xf numFmtId="0" fontId="33" fillId="3" borderId="19" xfId="0" applyFont="1" applyFill="1" applyBorder="1" applyAlignment="1">
      <alignment horizontal="center" vertical="center"/>
    </xf>
    <xf numFmtId="0" fontId="0" fillId="3" borderId="19" xfId="0" applyFill="1" applyBorder="1"/>
    <xf numFmtId="0" fontId="0" fillId="9" borderId="20" xfId="0" applyFill="1" applyBorder="1"/>
    <xf numFmtId="0" fontId="0" fillId="3" borderId="20" xfId="0" applyFill="1" applyBorder="1"/>
    <xf numFmtId="0" fontId="0" fillId="7" borderId="20" xfId="0" applyFill="1" applyBorder="1" applyProtection="1">
      <protection locked="0"/>
    </xf>
    <xf numFmtId="0" fontId="26" fillId="7" borderId="20" xfId="0" applyFont="1" applyFill="1" applyBorder="1" applyAlignment="1" applyProtection="1">
      <alignment horizontal="left" indent="5"/>
      <protection locked="0"/>
    </xf>
    <xf numFmtId="0" fontId="25" fillId="16" borderId="20" xfId="0" applyFont="1" applyFill="1" applyBorder="1" applyAlignment="1" applyProtection="1">
      <alignment horizontal="left" vertical="center" indent="1"/>
      <protection locked="0"/>
    </xf>
    <xf numFmtId="0" fontId="21" fillId="14" borderId="20" xfId="0" applyFont="1" applyFill="1" applyBorder="1" applyAlignment="1" applyProtection="1">
      <alignment horizontal="left" vertical="center" indent="1"/>
      <protection locked="0"/>
    </xf>
    <xf numFmtId="0" fontId="21" fillId="14" borderId="20" xfId="0" applyFont="1" applyFill="1" applyBorder="1" applyAlignment="1" applyProtection="1">
      <alignment horizontal="left" vertical="center" indent="8"/>
      <protection locked="0"/>
    </xf>
    <xf numFmtId="0" fontId="13" fillId="14" borderId="23" xfId="0" applyFont="1" applyFill="1" applyBorder="1"/>
    <xf numFmtId="0" fontId="17" fillId="14" borderId="24" xfId="0" applyFont="1" applyFill="1" applyBorder="1" applyAlignment="1" applyProtection="1">
      <alignment horizontal="left"/>
    </xf>
    <xf numFmtId="0" fontId="7" fillId="8" borderId="25" xfId="0" applyFont="1" applyFill="1" applyBorder="1" applyAlignment="1" applyProtection="1">
      <alignment horizontal="center" vertical="center"/>
      <protection locked="0"/>
    </xf>
    <xf numFmtId="0" fontId="7" fillId="6" borderId="26" xfId="0" applyFont="1" applyFill="1" applyBorder="1" applyAlignment="1" applyProtection="1">
      <alignment horizontal="left" indent="1"/>
      <protection locked="0"/>
    </xf>
    <xf numFmtId="0" fontId="7" fillId="6" borderId="26" xfId="0" applyFont="1" applyFill="1" applyBorder="1" applyProtection="1">
      <protection locked="0"/>
    </xf>
    <xf numFmtId="14" fontId="7" fillId="6" borderId="26" xfId="0" applyNumberFormat="1" applyFont="1" applyFill="1" applyBorder="1" applyAlignment="1" applyProtection="1">
      <alignment horizontal="center"/>
      <protection locked="0"/>
    </xf>
    <xf numFmtId="0" fontId="7" fillId="6" borderId="26" xfId="0" applyNumberFormat="1" applyFont="1" applyFill="1" applyBorder="1" applyAlignment="1" applyProtection="1">
      <alignment horizontal="center"/>
      <protection locked="0"/>
    </xf>
    <xf numFmtId="9" fontId="7" fillId="6" borderId="26" xfId="5" applyFont="1" applyFill="1" applyBorder="1" applyAlignment="1" applyProtection="1">
      <alignment horizontal="center"/>
      <protection locked="0"/>
    </xf>
    <xf numFmtId="0" fontId="7" fillId="6" borderId="26" xfId="5" applyNumberFormat="1" applyFont="1" applyFill="1" applyBorder="1" applyAlignment="1" applyProtection="1">
      <alignment horizontal="center"/>
      <protection locked="0"/>
    </xf>
    <xf numFmtId="0" fontId="31" fillId="6" borderId="26" xfId="0" applyFont="1" applyFill="1" applyBorder="1" applyAlignment="1" applyProtection="1">
      <alignment horizontal="left" indent="1"/>
      <protection locked="0"/>
    </xf>
    <xf numFmtId="14" fontId="7" fillId="0" borderId="23" xfId="0" applyNumberFormat="1" applyFont="1" applyBorder="1" applyProtection="1">
      <protection locked="0"/>
    </xf>
    <xf numFmtId="0" fontId="8" fillId="18" borderId="19" xfId="0" applyFont="1" applyFill="1" applyBorder="1" applyAlignment="1" applyProtection="1">
      <alignment horizontal="left" vertical="center" indent="1"/>
      <protection locked="0"/>
    </xf>
    <xf numFmtId="0" fontId="0" fillId="0" borderId="0" xfId="0" applyAlignment="1">
      <alignment horizontal="center"/>
    </xf>
    <xf numFmtId="0" fontId="9" fillId="10" borderId="0" xfId="0" applyFont="1" applyFill="1" applyBorder="1" applyAlignment="1">
      <alignment horizontal="left" vertical="center"/>
    </xf>
    <xf numFmtId="0" fontId="0" fillId="0" borderId="0" xfId="0" applyAlignment="1">
      <alignment horizontal="left"/>
    </xf>
    <xf numFmtId="14" fontId="0" fillId="0" borderId="0" xfId="0" applyNumberFormat="1" applyAlignment="1">
      <alignment horizontal="left"/>
    </xf>
    <xf numFmtId="9" fontId="0" fillId="0" borderId="0" xfId="0" applyNumberFormat="1" applyAlignment="1">
      <alignment horizontal="left"/>
    </xf>
    <xf numFmtId="0" fontId="34" fillId="3" borderId="27" xfId="0" applyFont="1" applyFill="1" applyBorder="1"/>
    <xf numFmtId="0" fontId="0" fillId="13" borderId="27" xfId="0" applyFill="1" applyBorder="1"/>
    <xf numFmtId="14" fontId="0" fillId="13" borderId="27" xfId="0" applyNumberFormat="1" applyFill="1" applyBorder="1"/>
    <xf numFmtId="9" fontId="0" fillId="13" borderId="27" xfId="5" applyFont="1" applyFill="1" applyBorder="1" applyAlignment="1">
      <alignment horizontal="center"/>
    </xf>
    <xf numFmtId="0" fontId="13" fillId="8" borderId="0" xfId="0" applyFont="1" applyFill="1"/>
    <xf numFmtId="0" fontId="0" fillId="0" borderId="27" xfId="0" applyFill="1" applyBorder="1"/>
    <xf numFmtId="0" fontId="34" fillId="11" borderId="27" xfId="0" applyFont="1" applyFill="1" applyBorder="1"/>
    <xf numFmtId="14" fontId="39" fillId="7" borderId="13" xfId="0" applyNumberFormat="1" applyFont="1" applyFill="1" applyBorder="1" applyAlignment="1" applyProtection="1">
      <alignment horizontal="left" indent="1"/>
      <protection locked="0"/>
    </xf>
    <xf numFmtId="0" fontId="14" fillId="7" borderId="0" xfId="0" applyFont="1" applyFill="1" applyAlignment="1">
      <alignment horizontal="left" vertical="center"/>
    </xf>
    <xf numFmtId="0" fontId="35" fillId="8" borderId="0" xfId="0" applyFont="1" applyFill="1" applyAlignment="1">
      <alignment horizontal="center" vertical="center"/>
    </xf>
    <xf numFmtId="0" fontId="38" fillId="8" borderId="0" xfId="0" applyFont="1" applyFill="1" applyAlignment="1">
      <alignment horizontal="center" vertical="top"/>
    </xf>
    <xf numFmtId="0" fontId="15" fillId="7" borderId="0" xfId="4" applyFont="1" applyFill="1" applyAlignment="1">
      <alignment horizontal="left" vertical="center"/>
    </xf>
    <xf numFmtId="0" fontId="13" fillId="19" borderId="0" xfId="0" applyFont="1" applyFill="1" applyAlignment="1">
      <alignment horizontal="center" vertical="center"/>
    </xf>
    <xf numFmtId="0" fontId="16" fillId="8" borderId="0" xfId="0" applyFont="1" applyFill="1" applyAlignment="1">
      <alignment horizontal="left" vertical="center" wrapText="1" indent="1"/>
    </xf>
    <xf numFmtId="0" fontId="0" fillId="5" borderId="28" xfId="0" applyFill="1" applyBorder="1" applyAlignment="1">
      <alignment horizontal="left" vertical="center" wrapText="1" indent="1"/>
    </xf>
    <xf numFmtId="0" fontId="0" fillId="5" borderId="29" xfId="0" applyFill="1" applyBorder="1" applyAlignment="1">
      <alignment horizontal="left" vertical="center" wrapText="1" indent="1"/>
    </xf>
    <xf numFmtId="0" fontId="0" fillId="5" borderId="30" xfId="0" applyFill="1" applyBorder="1" applyAlignment="1">
      <alignment horizontal="left" vertical="center" wrapText="1" indent="1"/>
    </xf>
    <xf numFmtId="0" fontId="36" fillId="5" borderId="28" xfId="0" applyFont="1" applyFill="1" applyBorder="1" applyAlignment="1">
      <alignment horizontal="left" vertical="center" wrapText="1" indent="1"/>
    </xf>
    <xf numFmtId="0" fontId="36" fillId="5" borderId="29" xfId="0" applyFont="1" applyFill="1" applyBorder="1" applyAlignment="1">
      <alignment horizontal="left" vertical="center" wrapText="1" indent="1"/>
    </xf>
    <xf numFmtId="0" fontId="36" fillId="5" borderId="30" xfId="0" applyFont="1" applyFill="1" applyBorder="1" applyAlignment="1">
      <alignment horizontal="left" vertical="center" wrapText="1" indent="1"/>
    </xf>
    <xf numFmtId="0" fontId="13" fillId="19" borderId="28" xfId="0" applyFont="1" applyFill="1" applyBorder="1" applyAlignment="1">
      <alignment horizontal="center" vertical="center" wrapText="1"/>
    </xf>
    <xf numFmtId="0" fontId="13" fillId="19" borderId="29" xfId="0" applyFont="1" applyFill="1" applyBorder="1" applyAlignment="1">
      <alignment horizontal="center" vertical="center" wrapText="1"/>
    </xf>
    <xf numFmtId="0" fontId="13" fillId="19" borderId="30" xfId="0" applyFont="1" applyFill="1" applyBorder="1" applyAlignment="1">
      <alignment horizontal="center" vertical="center" wrapText="1"/>
    </xf>
    <xf numFmtId="0" fontId="16" fillId="8" borderId="0" xfId="0" applyFont="1" applyFill="1" applyAlignment="1">
      <alignment horizontal="left" vertical="center" wrapText="1" indent="2"/>
    </xf>
    <xf numFmtId="0" fontId="16" fillId="13" borderId="0" xfId="0" applyFont="1" applyFill="1" applyAlignment="1">
      <alignment horizontal="left" vertical="center" wrapText="1" indent="3"/>
    </xf>
    <xf numFmtId="0" fontId="0" fillId="7" borderId="20" xfId="0" applyFill="1" applyBorder="1" applyAlignment="1" applyProtection="1">
      <alignment horizontal="left" indent="3"/>
      <protection locked="0"/>
    </xf>
    <xf numFmtId="0" fontId="0" fillId="7" borderId="0" xfId="0" applyFill="1" applyBorder="1" applyAlignment="1" applyProtection="1">
      <alignment horizontal="left" indent="3"/>
      <protection locked="0"/>
    </xf>
    <xf numFmtId="0" fontId="0" fillId="7" borderId="21" xfId="0" applyFill="1" applyBorder="1" applyAlignment="1" applyProtection="1">
      <alignment horizontal="left" indent="3"/>
      <protection locked="0"/>
    </xf>
    <xf numFmtId="0" fontId="0" fillId="7" borderId="12" xfId="0" applyFill="1" applyBorder="1" applyAlignment="1" applyProtection="1">
      <alignment horizontal="left" indent="3"/>
      <protection locked="0"/>
    </xf>
    <xf numFmtId="0" fontId="0" fillId="7" borderId="2" xfId="0" applyFill="1" applyBorder="1" applyAlignment="1" applyProtection="1">
      <alignment horizontal="left" indent="3"/>
      <protection locked="0"/>
    </xf>
    <xf numFmtId="0" fontId="12" fillId="3" borderId="18" xfId="0" applyFont="1" applyFill="1" applyBorder="1" applyAlignment="1">
      <alignment horizontal="right" vertical="center"/>
    </xf>
    <xf numFmtId="0" fontId="12" fillId="3" borderId="19" xfId="0" applyFont="1" applyFill="1" applyBorder="1" applyAlignment="1">
      <alignment horizontal="right" vertical="center"/>
    </xf>
    <xf numFmtId="0" fontId="32" fillId="3" borderId="19" xfId="0" applyFont="1" applyFill="1" applyBorder="1" applyAlignment="1">
      <alignment horizontal="left" vertical="center" indent="4"/>
    </xf>
    <xf numFmtId="0" fontId="22" fillId="0" borderId="0" xfId="0" applyFont="1" applyAlignment="1">
      <alignment horizontal="left" vertical="center"/>
    </xf>
    <xf numFmtId="14" fontId="11" fillId="6" borderId="7" xfId="0" applyNumberFormat="1" applyFont="1" applyFill="1" applyBorder="1" applyAlignment="1" applyProtection="1">
      <alignment horizontal="center"/>
      <protection locked="0"/>
    </xf>
    <xf numFmtId="14" fontId="11" fillId="6" borderId="8" xfId="0" applyNumberFormat="1" applyFont="1" applyFill="1" applyBorder="1" applyAlignment="1" applyProtection="1">
      <alignment horizontal="center"/>
      <protection locked="0"/>
    </xf>
    <xf numFmtId="0" fontId="17" fillId="14" borderId="22" xfId="0" applyFont="1" applyFill="1" applyBorder="1" applyAlignment="1" applyProtection="1">
      <alignment horizontal="left"/>
    </xf>
    <xf numFmtId="0" fontId="17" fillId="14" borderId="23" xfId="0" applyFont="1" applyFill="1" applyBorder="1" applyAlignment="1" applyProtection="1">
      <alignment horizontal="left"/>
    </xf>
    <xf numFmtId="0" fontId="17" fillId="14" borderId="24" xfId="0" applyFont="1" applyFill="1" applyBorder="1" applyAlignment="1" applyProtection="1">
      <alignment horizontal="left"/>
    </xf>
    <xf numFmtId="0" fontId="0" fillId="7" borderId="20" xfId="0" applyFill="1" applyBorder="1" applyAlignment="1" applyProtection="1">
      <alignment horizontal="left" indent="1"/>
      <protection locked="0"/>
    </xf>
    <xf numFmtId="0" fontId="0" fillId="7" borderId="0" xfId="0" applyFill="1" applyBorder="1" applyAlignment="1" applyProtection="1">
      <alignment horizontal="left" indent="1"/>
      <protection locked="0"/>
    </xf>
    <xf numFmtId="14" fontId="8" fillId="9" borderId="0" xfId="0" applyNumberFormat="1" applyFont="1" applyFill="1" applyBorder="1" applyAlignment="1">
      <alignment horizontal="center" vertical="center"/>
    </xf>
  </cellXfs>
  <cellStyles count="6">
    <cellStyle name="Day Header 1" xfId="1"/>
    <cellStyle name="Day Header 2" xfId="2"/>
    <cellStyle name="Good" xfId="3" builtinId="26"/>
    <cellStyle name="Hyperlink" xfId="4" builtinId="8"/>
    <cellStyle name="Normal" xfId="0" builtinId="0"/>
    <cellStyle name="Percent" xfId="5" builtinId="5"/>
  </cellStyles>
  <dxfs count="15">
    <dxf>
      <font>
        <color theme="3" tint="0.89996032593768116"/>
      </font>
    </dxf>
    <dxf>
      <font>
        <color theme="3" tint="0.89996032593768116"/>
      </font>
    </dxf>
    <dxf>
      <font>
        <color theme="2"/>
      </font>
    </dxf>
    <dxf>
      <font>
        <color theme="2"/>
      </font>
    </dxf>
    <dxf>
      <fill>
        <patternFill>
          <bgColor rgb="FFFF7C80"/>
        </patternFill>
      </fill>
      <border>
        <top style="thin">
          <color theme="0"/>
        </top>
        <bottom style="thin">
          <color theme="0"/>
        </bottom>
      </border>
    </dxf>
    <dxf>
      <fill>
        <patternFill patternType="solid">
          <fgColor auto="1"/>
          <bgColor rgb="FF00CC99"/>
        </patternFill>
      </fill>
      <border>
        <top style="thin">
          <color theme="0"/>
        </top>
        <bottom style="thin">
          <color theme="0"/>
        </bottom>
      </border>
    </dxf>
    <dxf>
      <numFmt numFmtId="13" formatCode="0%"/>
      <alignment horizontal="left" textRotation="0" wrapText="0" indent="0" justifyLastLine="0" shrinkToFit="0" readingOrder="0"/>
    </dxf>
    <dxf>
      <alignment horizontal="left" textRotation="0" wrapText="0" indent="0" justifyLastLine="0" shrinkToFit="0" readingOrder="0"/>
    </dxf>
    <dxf>
      <numFmt numFmtId="167" formatCode="m/d/yyyy"/>
      <alignment horizontal="left" textRotation="0" wrapText="0" indent="0" justifyLastLine="0" shrinkToFit="0" readingOrder="0"/>
    </dxf>
    <dxf>
      <alignment horizontal="left" textRotation="0" wrapText="0" indent="0" justifyLastLine="0" shrinkToFit="0" readingOrder="0"/>
    </dxf>
    <dxf>
      <alignment horizontal="left" textRotation="0" wrapText="0" indent="0" justifyLastLine="0" shrinkToFit="0" readingOrder="0"/>
    </dxf>
    <dxf>
      <alignment horizontal="left" textRotation="0" wrapText="0" indent="0" justifyLastLine="0" shrinkToFit="0" readingOrder="0"/>
    </dxf>
    <dxf>
      <border outline="0">
        <top style="thin">
          <color theme="2" tint="-9.9887081514938816E-2"/>
        </top>
      </border>
    </dxf>
    <dxf>
      <alignment horizontal="left" textRotation="0" wrapText="0" indent="0" justifyLastLine="0" shrinkToFit="0" readingOrder="0"/>
    </dxf>
    <dxf>
      <font>
        <b/>
        <i val="0"/>
        <strike val="0"/>
        <condense val="0"/>
        <extend val="0"/>
        <outline val="0"/>
        <shadow val="0"/>
        <u val="none"/>
        <vertAlign val="baseline"/>
        <sz val="10"/>
        <color theme="0"/>
        <name val="Calibri"/>
        <scheme val="minor"/>
      </font>
      <fill>
        <patternFill patternType="solid">
          <fgColor indexed="64"/>
          <bgColor theme="9" tint="0.39997558519241921"/>
        </patternFill>
      </fill>
      <alignment horizontal="left" vertical="center" textRotation="0" wrapText="0" indent="0" justifyLastLine="0" shrinkToFit="0" readingOrder="0"/>
    </dxf>
  </dxfs>
  <tableStyles count="0" defaultTableStyle="TableStyleMedium2" defaultPivotStyle="PivotStyleLight16"/>
  <colors>
    <mruColors>
      <color rgb="FF00CC99"/>
      <color rgb="FFFF5050"/>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7037037037037035E-2"/>
          <c:y val="2.2822251385243512E-2"/>
          <c:w val="0.95370370370370372"/>
          <c:h val="0.99934820647419076"/>
        </c:manualLayout>
      </c:layout>
      <c:doughnutChart>
        <c:varyColors val="1"/>
        <c:ser>
          <c:idx val="0"/>
          <c:order val="0"/>
          <c:spPr>
            <a:solidFill>
              <a:srgbClr val="FF7C80"/>
            </a:solidFill>
            <a:scene3d>
              <a:camera prst="orthographicFront"/>
              <a:lightRig rig="threePt" dir="t"/>
            </a:scene3d>
            <a:sp3d>
              <a:bevelT w="190500" h="38100"/>
            </a:sp3d>
          </c:spPr>
          <c:dPt>
            <c:idx val="0"/>
            <c:bubble3D val="0"/>
            <c:spPr>
              <a:solidFill>
                <a:srgbClr val="00CC99"/>
              </a:solidFill>
              <a:scene3d>
                <a:camera prst="orthographicFront"/>
                <a:lightRig rig="threePt" dir="t"/>
              </a:scene3d>
              <a:sp3d>
                <a:bevelT w="190500" h="38100"/>
              </a:sp3d>
            </c:spPr>
            <c:extLst>
              <c:ext xmlns:c16="http://schemas.microsoft.com/office/drawing/2014/chart" uri="{C3380CC4-5D6E-409C-BE32-E72D297353CC}">
                <c16:uniqueId val="{00000001-729D-4F1F-AECE-F92D37E1178B}"/>
              </c:ext>
            </c:extLst>
          </c:dPt>
          <c:dPt>
            <c:idx val="1"/>
            <c:bubble3D val="0"/>
            <c:extLst>
              <c:ext xmlns:c16="http://schemas.microsoft.com/office/drawing/2014/chart" uri="{C3380CC4-5D6E-409C-BE32-E72D297353CC}">
                <c16:uniqueId val="{00000002-729D-4F1F-AECE-F92D37E1178B}"/>
              </c:ext>
            </c:extLst>
          </c:dPt>
          <c:val>
            <c:numRef>
              <c:f>'Gantt Scheduler'!$E$10:$E$11</c:f>
              <c:numCache>
                <c:formatCode>0%</c:formatCode>
                <c:ptCount val="2"/>
                <c:pt idx="0">
                  <c:v>0.55075000000000007</c:v>
                </c:pt>
                <c:pt idx="1">
                  <c:v>0.44924999999999993</c:v>
                </c:pt>
              </c:numCache>
            </c:numRef>
          </c:val>
          <c:extLst>
            <c:ext xmlns:c16="http://schemas.microsoft.com/office/drawing/2014/chart" uri="{C3380CC4-5D6E-409C-BE32-E72D297353CC}">
              <c16:uniqueId val="{00000003-729D-4F1F-AECE-F92D37E1178B}"/>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Projects Progress</a:t>
            </a:r>
          </a:p>
        </c:rich>
      </c:tx>
      <c:layout/>
      <c:overlay val="0"/>
    </c:title>
    <c:autoTitleDeleted val="0"/>
    <c:plotArea>
      <c:layout/>
      <c:barChart>
        <c:barDir val="bar"/>
        <c:grouping val="percentStacked"/>
        <c:varyColors val="0"/>
        <c:ser>
          <c:idx val="0"/>
          <c:order val="0"/>
          <c:tx>
            <c:strRef>
              <c:f>'Projects Schedules'!$G$2</c:f>
              <c:strCache>
                <c:ptCount val="1"/>
                <c:pt idx="0">
                  <c:v>%Progress</c:v>
                </c:pt>
              </c:strCache>
            </c:strRef>
          </c:tx>
          <c:spPr>
            <a:solidFill>
              <a:schemeClr val="accent2"/>
            </a:solidFill>
          </c:spPr>
          <c:invertIfNegative val="0"/>
          <c:dLbls>
            <c:numFmt formatCode="[=0]\ ;0%" sourceLinked="0"/>
            <c:spPr>
              <a:noFill/>
            </c:spPr>
            <c:txPr>
              <a:bodyPr/>
              <a:lstStyle/>
              <a:p>
                <a:pPr>
                  <a:defRPr>
                    <a:solidFill>
                      <a:schemeClr val="bg1"/>
                    </a:solidFill>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'Projects Schedules'!$B$3:$B$23</c:f>
              <c:strCache>
                <c:ptCount val="21"/>
                <c:pt idx="0">
                  <c:v>All Projects</c:v>
                </c:pt>
                <c:pt idx="1">
                  <c:v>M0. Kick off - Benchmarking and project requirement analysis</c:v>
                </c:pt>
                <c:pt idx="2">
                  <c:v>M1. Functional Requirement Specification (Project Requirement Document)</c:v>
                </c:pt>
                <c:pt idx="3">
                  <c:v>M2</c:v>
                </c:pt>
                <c:pt idx="4">
                  <c:v>M3</c:v>
                </c:pt>
                <c:pt idx="5">
                  <c:v>M4</c:v>
                </c:pt>
                <c:pt idx="6">
                  <c:v>M5</c:v>
                </c:pt>
                <c:pt idx="7">
                  <c:v>M6</c:v>
                </c:pt>
                <c:pt idx="8">
                  <c:v>M7</c:v>
                </c:pt>
                <c:pt idx="9">
                  <c:v>M8</c:v>
                </c:pt>
                <c:pt idx="10">
                  <c:v>M9</c:v>
                </c:pt>
                <c:pt idx="11">
                  <c:v>M10</c:v>
                </c:pt>
                <c:pt idx="12">
                  <c:v>M11</c:v>
                </c:pt>
                <c:pt idx="13">
                  <c:v>M12</c:v>
                </c:pt>
                <c:pt idx="14">
                  <c:v>M13</c:v>
                </c:pt>
                <c:pt idx="15">
                  <c:v>M14</c:v>
                </c:pt>
                <c:pt idx="16">
                  <c:v>M15</c:v>
                </c:pt>
                <c:pt idx="17">
                  <c:v>M16</c:v>
                </c:pt>
                <c:pt idx="18">
                  <c:v>M17</c:v>
                </c:pt>
                <c:pt idx="19">
                  <c:v>M18</c:v>
                </c:pt>
                <c:pt idx="20">
                  <c:v>Project 10</c:v>
                </c:pt>
              </c:strCache>
            </c:strRef>
          </c:cat>
          <c:val>
            <c:numRef>
              <c:f>'Projects Schedules'!$G$3:$G$23</c:f>
              <c:numCache>
                <c:formatCode>0%</c:formatCode>
                <c:ptCount val="21"/>
                <c:pt idx="0">
                  <c:v>0.55075000000000007</c:v>
                </c:pt>
                <c:pt idx="1">
                  <c:v>1</c:v>
                </c:pt>
                <c:pt idx="2">
                  <c:v>1</c:v>
                </c:pt>
                <c:pt idx="3">
                  <c:v>0</c:v>
                </c:pt>
                <c:pt idx="4">
                  <c:v>0</c:v>
                </c:pt>
                <c:pt idx="5">
                  <c:v>0</c:v>
                </c:pt>
                <c:pt idx="6">
                  <c:v>0</c:v>
                </c:pt>
                <c:pt idx="7">
                  <c:v>0</c:v>
                </c:pt>
                <c:pt idx="8">
                  <c:v>0</c:v>
                </c:pt>
                <c:pt idx="9">
                  <c:v>0</c:v>
                </c:pt>
                <c:pt idx="20">
                  <c:v>0.33875</c:v>
                </c:pt>
              </c:numCache>
            </c:numRef>
          </c:val>
          <c:extLst>
            <c:ext xmlns:c16="http://schemas.microsoft.com/office/drawing/2014/chart" uri="{C3380CC4-5D6E-409C-BE32-E72D297353CC}">
              <c16:uniqueId val="{00000000-8FAB-46C6-BB48-CC88D01861F8}"/>
            </c:ext>
          </c:extLst>
        </c:ser>
        <c:ser>
          <c:idx val="1"/>
          <c:order val="1"/>
          <c:tx>
            <c:strRef>
              <c:f>'Projects Schedules'!$H$2</c:f>
              <c:strCache>
                <c:ptCount val="1"/>
                <c:pt idx="0">
                  <c:v>Remaining</c:v>
                </c:pt>
              </c:strCache>
            </c:strRef>
          </c:tx>
          <c:spPr>
            <a:solidFill>
              <a:schemeClr val="bg1">
                <a:lumMod val="95000"/>
              </a:schemeClr>
            </a:solidFill>
          </c:spPr>
          <c:invertIfNegative val="0"/>
          <c:cat>
            <c:strRef>
              <c:f>'Projects Schedules'!$B$3:$B$23</c:f>
              <c:strCache>
                <c:ptCount val="21"/>
                <c:pt idx="0">
                  <c:v>All Projects</c:v>
                </c:pt>
                <c:pt idx="1">
                  <c:v>M0. Kick off - Benchmarking and project requirement analysis</c:v>
                </c:pt>
                <c:pt idx="2">
                  <c:v>M1. Functional Requirement Specification (Project Requirement Document)</c:v>
                </c:pt>
                <c:pt idx="3">
                  <c:v>M2</c:v>
                </c:pt>
                <c:pt idx="4">
                  <c:v>M3</c:v>
                </c:pt>
                <c:pt idx="5">
                  <c:v>M4</c:v>
                </c:pt>
                <c:pt idx="6">
                  <c:v>M5</c:v>
                </c:pt>
                <c:pt idx="7">
                  <c:v>M6</c:v>
                </c:pt>
                <c:pt idx="8">
                  <c:v>M7</c:v>
                </c:pt>
                <c:pt idx="9">
                  <c:v>M8</c:v>
                </c:pt>
                <c:pt idx="10">
                  <c:v>M9</c:v>
                </c:pt>
                <c:pt idx="11">
                  <c:v>M10</c:v>
                </c:pt>
                <c:pt idx="12">
                  <c:v>M11</c:v>
                </c:pt>
                <c:pt idx="13">
                  <c:v>M12</c:v>
                </c:pt>
                <c:pt idx="14">
                  <c:v>M13</c:v>
                </c:pt>
                <c:pt idx="15">
                  <c:v>M14</c:v>
                </c:pt>
                <c:pt idx="16">
                  <c:v>M15</c:v>
                </c:pt>
                <c:pt idx="17">
                  <c:v>M16</c:v>
                </c:pt>
                <c:pt idx="18">
                  <c:v>M17</c:v>
                </c:pt>
                <c:pt idx="19">
                  <c:v>M18</c:v>
                </c:pt>
                <c:pt idx="20">
                  <c:v>Project 10</c:v>
                </c:pt>
              </c:strCache>
            </c:strRef>
          </c:cat>
          <c:val>
            <c:numRef>
              <c:f>'Projects Schedules'!$H$3:$H$23</c:f>
              <c:numCache>
                <c:formatCode>0%</c:formatCode>
                <c:ptCount val="21"/>
                <c:pt idx="0">
                  <c:v>0.44924999999999993</c:v>
                </c:pt>
                <c:pt idx="1">
                  <c:v>0</c:v>
                </c:pt>
                <c:pt idx="2">
                  <c:v>0</c:v>
                </c:pt>
                <c:pt idx="3">
                  <c:v>0</c:v>
                </c:pt>
                <c:pt idx="4">
                  <c:v>0</c:v>
                </c:pt>
                <c:pt idx="5">
                  <c:v>0</c:v>
                </c:pt>
                <c:pt idx="6">
                  <c:v>0</c:v>
                </c:pt>
                <c:pt idx="7">
                  <c:v>0</c:v>
                </c:pt>
                <c:pt idx="8">
                  <c:v>0</c:v>
                </c:pt>
                <c:pt idx="9">
                  <c:v>0</c:v>
                </c:pt>
                <c:pt idx="20">
                  <c:v>0.66125</c:v>
                </c:pt>
              </c:numCache>
            </c:numRef>
          </c:val>
          <c:extLst>
            <c:ext xmlns:c16="http://schemas.microsoft.com/office/drawing/2014/chart" uri="{C3380CC4-5D6E-409C-BE32-E72D297353CC}">
              <c16:uniqueId val="{00000001-8FAB-46C6-BB48-CC88D01861F8}"/>
            </c:ext>
          </c:extLst>
        </c:ser>
        <c:dLbls>
          <c:showLegendKey val="0"/>
          <c:showVal val="0"/>
          <c:showCatName val="0"/>
          <c:showSerName val="0"/>
          <c:showPercent val="0"/>
          <c:showBubbleSize val="0"/>
        </c:dLbls>
        <c:gapWidth val="24"/>
        <c:overlap val="100"/>
        <c:axId val="65108608"/>
        <c:axId val="65114496"/>
      </c:barChart>
      <c:catAx>
        <c:axId val="65108608"/>
        <c:scaling>
          <c:orientation val="maxMin"/>
        </c:scaling>
        <c:delete val="0"/>
        <c:axPos val="l"/>
        <c:numFmt formatCode="General" sourceLinked="0"/>
        <c:majorTickMark val="out"/>
        <c:minorTickMark val="none"/>
        <c:tickLblPos val="nextTo"/>
        <c:crossAx val="65114496"/>
        <c:crosses val="autoZero"/>
        <c:auto val="1"/>
        <c:lblAlgn val="ctr"/>
        <c:lblOffset val="100"/>
        <c:noMultiLvlLbl val="0"/>
      </c:catAx>
      <c:valAx>
        <c:axId val="65114496"/>
        <c:scaling>
          <c:orientation val="minMax"/>
        </c:scaling>
        <c:delete val="1"/>
        <c:axPos val="t"/>
        <c:numFmt formatCode="0%" sourceLinked="1"/>
        <c:majorTickMark val="out"/>
        <c:minorTickMark val="none"/>
        <c:tickLblPos val="nextTo"/>
        <c:crossAx val="65108608"/>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Scroll" dx="16" fmlaLink="$F$16" horiz="1" max="100" page="10" val="0"/>
</file>

<file path=xl/ctrlProps/ctrlProp2.xml><?xml version="1.0" encoding="utf-8"?>
<formControlPr xmlns="http://schemas.microsoft.com/office/spreadsheetml/2009/9/main" objectType="Scroll" dx="16" fmlaLink="$H$3" max="100" page="10" val="0"/>
</file>

<file path=xl/drawings/_rels/drawing1.xml.rels><?xml version="1.0" encoding="UTF-8" standalone="yes"?>
<Relationships xmlns="http://schemas.openxmlformats.org/package/2006/relationships"><Relationship Id="rId3" Type="http://schemas.openxmlformats.org/officeDocument/2006/relationships/hyperlink" Target="https://analysistabs.com/?ref=fxlpt" TargetMode="External"/><Relationship Id="rId2" Type="http://schemas.openxmlformats.org/officeDocument/2006/relationships/hyperlink" Target="https://analysistabs.com/blog/?ref=fxlpt" TargetMode="External"/><Relationship Id="rId1" Type="http://schemas.openxmlformats.org/officeDocument/2006/relationships/hyperlink" Target="https://analysistabs.org/premium/?ref=fxlpt" TargetMode="External"/><Relationship Id="rId6" Type="http://schemas.openxmlformats.org/officeDocument/2006/relationships/hyperlink" Target="#'Advanced Project Plan Template'!A1"/><Relationship Id="rId5" Type="http://schemas.openxmlformats.org/officeDocument/2006/relationships/hyperlink" Target="#'Projects Tasks Data Sheet'!A1"/><Relationship Id="rId4" Type="http://schemas.openxmlformats.org/officeDocument/2006/relationships/hyperlink" Target="#'Gantt Scheduler'!A1"/></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3" Type="http://schemas.openxmlformats.org/officeDocument/2006/relationships/hyperlink" Target="https://analysistabs.org/premium/project-plan-templates/?ref=fxlpt" TargetMode="External"/><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3.png"/><Relationship Id="rId4" Type="http://schemas.openxmlformats.org/officeDocument/2006/relationships/hyperlink" Target="https://analysistabs.org/premium/?ref=fxlpt" TargetMode="External"/></Relationships>
</file>

<file path=xl/drawings/drawing1.xml><?xml version="1.0" encoding="utf-8"?>
<xdr:wsDr xmlns:xdr="http://schemas.openxmlformats.org/drawingml/2006/spreadsheetDrawing" xmlns:a="http://schemas.openxmlformats.org/drawingml/2006/main">
  <xdr:twoCellAnchor>
    <xdr:from>
      <xdr:col>2</xdr:col>
      <xdr:colOff>209551</xdr:colOff>
      <xdr:row>24</xdr:row>
      <xdr:rowOff>447675</xdr:rowOff>
    </xdr:from>
    <xdr:to>
      <xdr:col>4</xdr:col>
      <xdr:colOff>276225</xdr:colOff>
      <xdr:row>25</xdr:row>
      <xdr:rowOff>47625</xdr:rowOff>
    </xdr:to>
    <xdr:sp macro="" textlink="">
      <xdr:nvSpPr>
        <xdr:cNvPr id="2" name="Rounded Rectangle 1">
          <a:hlinkClick xmlns:r="http://schemas.openxmlformats.org/officeDocument/2006/relationships" r:id="rId1" tooltip="View more powerfull templates"/>
          <a:extLst>
            <a:ext uri="{FF2B5EF4-FFF2-40B4-BE49-F238E27FC236}">
              <a16:creationId xmlns:a16="http://schemas.microsoft.com/office/drawing/2014/main" id="{00000000-0008-0000-0000-000002000000}"/>
            </a:ext>
          </a:extLst>
        </xdr:cNvPr>
        <xdr:cNvSpPr/>
      </xdr:nvSpPr>
      <xdr:spPr>
        <a:xfrm>
          <a:off x="1019176" y="5000625"/>
          <a:ext cx="1590674" cy="314325"/>
        </a:xfrm>
        <a:prstGeom prst="roundRect">
          <a:avLst>
            <a:gd name="adj" fmla="val 6794"/>
          </a:avLst>
        </a:prstGeom>
        <a:solidFill>
          <a:schemeClr val="bg1">
            <a:lumMod val="85000"/>
          </a:schemeClr>
        </a:solidFill>
        <a:ln>
          <a:solidFill>
            <a:schemeClr val="accent6">
              <a:lumMod val="20000"/>
              <a:lumOff val="80000"/>
            </a:schemeClr>
          </a:solidFill>
        </a:ln>
        <a:scene3d>
          <a:camera prst="orthographicFront"/>
          <a:lightRig rig="threePt" dir="t"/>
        </a:scene3d>
        <a:sp3d>
          <a:bevelT w="63500" h="44450" prst="coolSlant"/>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1200" b="1" i="0">
              <a:solidFill>
                <a:schemeClr val="accent6"/>
              </a:solidFill>
              <a:effectLst/>
              <a:latin typeface="+mn-lt"/>
              <a:ea typeface="+mn-ea"/>
              <a:cs typeface="+mn-cs"/>
            </a:rPr>
            <a:t>Premium Templates</a:t>
          </a:r>
        </a:p>
      </xdr:txBody>
    </xdr:sp>
    <xdr:clientData/>
  </xdr:twoCellAnchor>
  <xdr:twoCellAnchor>
    <xdr:from>
      <xdr:col>4</xdr:col>
      <xdr:colOff>638176</xdr:colOff>
      <xdr:row>24</xdr:row>
      <xdr:rowOff>438150</xdr:rowOff>
    </xdr:from>
    <xdr:to>
      <xdr:col>7</xdr:col>
      <xdr:colOff>142876</xdr:colOff>
      <xdr:row>25</xdr:row>
      <xdr:rowOff>38100</xdr:rowOff>
    </xdr:to>
    <xdr:sp macro="" textlink="">
      <xdr:nvSpPr>
        <xdr:cNvPr id="3" name="Rounded Rectangle 2">
          <a:hlinkClick xmlns:r="http://schemas.openxmlformats.org/officeDocument/2006/relationships" r:id="rId2" tooltip="Visit our Blog to learn Excel, VBA"/>
          <a:extLst>
            <a:ext uri="{FF2B5EF4-FFF2-40B4-BE49-F238E27FC236}">
              <a16:creationId xmlns:a16="http://schemas.microsoft.com/office/drawing/2014/main" id="{00000000-0008-0000-0000-000003000000}"/>
            </a:ext>
          </a:extLst>
        </xdr:cNvPr>
        <xdr:cNvSpPr/>
      </xdr:nvSpPr>
      <xdr:spPr>
        <a:xfrm>
          <a:off x="2971801" y="4991100"/>
          <a:ext cx="1485900" cy="314325"/>
        </a:xfrm>
        <a:prstGeom prst="roundRect">
          <a:avLst>
            <a:gd name="adj" fmla="val 6794"/>
          </a:avLst>
        </a:prstGeom>
        <a:solidFill>
          <a:schemeClr val="bg1">
            <a:lumMod val="85000"/>
          </a:schemeClr>
        </a:solidFill>
        <a:ln>
          <a:solidFill>
            <a:schemeClr val="accent6">
              <a:lumMod val="20000"/>
              <a:lumOff val="80000"/>
            </a:schemeClr>
          </a:solidFill>
        </a:ln>
        <a:scene3d>
          <a:camera prst="orthographicFront"/>
          <a:lightRig rig="threePt" dir="t"/>
        </a:scene3d>
        <a:sp3d>
          <a:bevelT w="63500" h="44450" prst="coolSlant"/>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1200" b="1" i="0">
              <a:solidFill>
                <a:schemeClr val="accent6"/>
              </a:solidFill>
              <a:effectLst/>
              <a:latin typeface="+mn-lt"/>
              <a:ea typeface="+mn-ea"/>
              <a:cs typeface="+mn-cs"/>
            </a:rPr>
            <a:t>Visit Our BLOG</a:t>
          </a:r>
        </a:p>
      </xdr:txBody>
    </xdr:sp>
    <xdr:clientData/>
  </xdr:twoCellAnchor>
  <xdr:twoCellAnchor>
    <xdr:from>
      <xdr:col>7</xdr:col>
      <xdr:colOff>542925</xdr:colOff>
      <xdr:row>24</xdr:row>
      <xdr:rowOff>447675</xdr:rowOff>
    </xdr:from>
    <xdr:to>
      <xdr:col>10</xdr:col>
      <xdr:colOff>352425</xdr:colOff>
      <xdr:row>25</xdr:row>
      <xdr:rowOff>47625</xdr:rowOff>
    </xdr:to>
    <xdr:sp macro="" textlink="">
      <xdr:nvSpPr>
        <xdr:cNvPr id="4" name="Rounded Rectangle 3">
          <a:hlinkClick xmlns:r="http://schemas.openxmlformats.org/officeDocument/2006/relationships" r:id="rId3" tooltip="Visit analysistabs.com"/>
          <a:extLst>
            <a:ext uri="{FF2B5EF4-FFF2-40B4-BE49-F238E27FC236}">
              <a16:creationId xmlns:a16="http://schemas.microsoft.com/office/drawing/2014/main" id="{00000000-0008-0000-0000-000004000000}"/>
            </a:ext>
          </a:extLst>
        </xdr:cNvPr>
        <xdr:cNvSpPr/>
      </xdr:nvSpPr>
      <xdr:spPr>
        <a:xfrm>
          <a:off x="4857750" y="5000625"/>
          <a:ext cx="1638300" cy="314325"/>
        </a:xfrm>
        <a:prstGeom prst="roundRect">
          <a:avLst>
            <a:gd name="adj" fmla="val 6794"/>
          </a:avLst>
        </a:prstGeom>
        <a:solidFill>
          <a:schemeClr val="bg1">
            <a:lumMod val="85000"/>
          </a:schemeClr>
        </a:solidFill>
        <a:ln>
          <a:solidFill>
            <a:schemeClr val="accent6">
              <a:lumMod val="20000"/>
              <a:lumOff val="80000"/>
            </a:schemeClr>
          </a:solidFill>
        </a:ln>
        <a:scene3d>
          <a:camera prst="orthographicFront"/>
          <a:lightRig rig="threePt" dir="t"/>
        </a:scene3d>
        <a:sp3d>
          <a:bevelT w="63500" h="44450" prst="coolSlant"/>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1100" b="1" i="0">
              <a:solidFill>
                <a:schemeClr val="accent6"/>
              </a:solidFill>
              <a:effectLst/>
              <a:latin typeface="+mn-lt"/>
              <a:ea typeface="+mn-ea"/>
              <a:cs typeface="+mn-cs"/>
            </a:rPr>
            <a:t>ANALYSISTABS.COM</a:t>
          </a:r>
        </a:p>
      </xdr:txBody>
    </xdr:sp>
    <xdr:clientData/>
  </xdr:twoCellAnchor>
  <xdr:twoCellAnchor>
    <xdr:from>
      <xdr:col>9</xdr:col>
      <xdr:colOff>38101</xdr:colOff>
      <xdr:row>0</xdr:row>
      <xdr:rowOff>66675</xdr:rowOff>
    </xdr:from>
    <xdr:to>
      <xdr:col>11</xdr:col>
      <xdr:colOff>647701</xdr:colOff>
      <xdr:row>1</xdr:row>
      <xdr:rowOff>0</xdr:rowOff>
    </xdr:to>
    <xdr:sp macro="" textlink="">
      <xdr:nvSpPr>
        <xdr:cNvPr id="5" name="Rounded Rectangle 4">
          <a:hlinkClick xmlns:r="http://schemas.openxmlformats.org/officeDocument/2006/relationships" r:id="rId4" tooltip="View Project Gantt."/>
          <a:extLst>
            <a:ext uri="{FF2B5EF4-FFF2-40B4-BE49-F238E27FC236}">
              <a16:creationId xmlns:a16="http://schemas.microsoft.com/office/drawing/2014/main" id="{00000000-0008-0000-0000-000005000000}"/>
            </a:ext>
          </a:extLst>
        </xdr:cNvPr>
        <xdr:cNvSpPr/>
      </xdr:nvSpPr>
      <xdr:spPr>
        <a:xfrm>
          <a:off x="5505451" y="66675"/>
          <a:ext cx="1828800" cy="352425"/>
        </a:xfrm>
        <a:prstGeom prst="roundRect">
          <a:avLst>
            <a:gd name="adj" fmla="val 6794"/>
          </a:avLst>
        </a:prstGeom>
        <a:solidFill>
          <a:schemeClr val="bg2">
            <a:lumMod val="75000"/>
          </a:schemeClr>
        </a:solidFill>
        <a:ln>
          <a:noFill/>
        </a:ln>
        <a:scene3d>
          <a:camera prst="orthographicFront"/>
          <a:lightRig rig="threePt" dir="t"/>
        </a:scene3d>
        <a:sp3d>
          <a:bevelT w="63500" h="44450" prst="coolSlant"/>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1200" b="1" i="0">
              <a:solidFill>
                <a:schemeClr val="tx2"/>
              </a:solidFill>
              <a:effectLst/>
              <a:latin typeface="+mn-lt"/>
              <a:ea typeface="+mn-ea"/>
              <a:cs typeface="+mn-cs"/>
            </a:rPr>
            <a:t>Project Gantt. </a:t>
          </a:r>
          <a:r>
            <a:rPr lang="en-US" sz="1200" b="1" i="0">
              <a:solidFill>
                <a:schemeClr val="tx2"/>
              </a:solidFill>
              <a:effectLst/>
              <a:latin typeface="Webdings" panose="05030102010509060703" pitchFamily="18" charset="2"/>
              <a:ea typeface="+mn-ea"/>
              <a:cs typeface="+mn-cs"/>
            </a:rPr>
            <a:t>4</a:t>
          </a:r>
        </a:p>
      </xdr:txBody>
    </xdr:sp>
    <xdr:clientData/>
  </xdr:twoCellAnchor>
  <xdr:twoCellAnchor>
    <xdr:from>
      <xdr:col>9</xdr:col>
      <xdr:colOff>38101</xdr:colOff>
      <xdr:row>1</xdr:row>
      <xdr:rowOff>66675</xdr:rowOff>
    </xdr:from>
    <xdr:to>
      <xdr:col>11</xdr:col>
      <xdr:colOff>647701</xdr:colOff>
      <xdr:row>1</xdr:row>
      <xdr:rowOff>419100</xdr:rowOff>
    </xdr:to>
    <xdr:sp macro="" textlink="">
      <xdr:nvSpPr>
        <xdr:cNvPr id="7" name="Rounded Rectangle 6">
          <a:hlinkClick xmlns:r="http://schemas.openxmlformats.org/officeDocument/2006/relationships" r:id="rId5" tooltip="Goto Data Sheet"/>
          <a:extLst>
            <a:ext uri="{FF2B5EF4-FFF2-40B4-BE49-F238E27FC236}">
              <a16:creationId xmlns:a16="http://schemas.microsoft.com/office/drawing/2014/main" id="{00000000-0008-0000-0000-000007000000}"/>
            </a:ext>
          </a:extLst>
        </xdr:cNvPr>
        <xdr:cNvSpPr/>
      </xdr:nvSpPr>
      <xdr:spPr>
        <a:xfrm>
          <a:off x="5505451" y="485775"/>
          <a:ext cx="1828800" cy="352425"/>
        </a:xfrm>
        <a:prstGeom prst="roundRect">
          <a:avLst>
            <a:gd name="adj" fmla="val 6794"/>
          </a:avLst>
        </a:prstGeom>
        <a:solidFill>
          <a:schemeClr val="bg2">
            <a:lumMod val="75000"/>
          </a:schemeClr>
        </a:solidFill>
        <a:ln>
          <a:noFill/>
        </a:ln>
        <a:scene3d>
          <a:camera prst="orthographicFront"/>
          <a:lightRig rig="threePt" dir="t"/>
        </a:scene3d>
        <a:sp3d>
          <a:bevelT w="63500" h="44450" prst="coolSlant"/>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1200" b="1" i="0">
              <a:solidFill>
                <a:schemeClr val="tx2"/>
              </a:solidFill>
              <a:effectLst/>
              <a:latin typeface="+mn-lt"/>
              <a:ea typeface="+mn-ea"/>
              <a:cs typeface="+mn-cs"/>
            </a:rPr>
            <a:t>Data Sheet</a:t>
          </a:r>
          <a:r>
            <a:rPr lang="en-US" sz="1200" b="1" i="0">
              <a:solidFill>
                <a:schemeClr val="tx2"/>
              </a:solidFill>
              <a:effectLst/>
              <a:latin typeface="Webdings" panose="05030102010509060703" pitchFamily="18" charset="2"/>
              <a:ea typeface="+mn-ea"/>
              <a:cs typeface="+mn-cs"/>
            </a:rPr>
            <a:t>4</a:t>
          </a:r>
        </a:p>
      </xdr:txBody>
    </xdr:sp>
    <xdr:clientData/>
  </xdr:twoCellAnchor>
  <xdr:twoCellAnchor>
    <xdr:from>
      <xdr:col>9</xdr:col>
      <xdr:colOff>38099</xdr:colOff>
      <xdr:row>1</xdr:row>
      <xdr:rowOff>485775</xdr:rowOff>
    </xdr:from>
    <xdr:to>
      <xdr:col>11</xdr:col>
      <xdr:colOff>647699</xdr:colOff>
      <xdr:row>1</xdr:row>
      <xdr:rowOff>838200</xdr:rowOff>
    </xdr:to>
    <xdr:sp macro="" textlink="">
      <xdr:nvSpPr>
        <xdr:cNvPr id="9" name="Rounded Rectangle 8">
          <a:hlinkClick xmlns:r="http://schemas.openxmlformats.org/officeDocument/2006/relationships" r:id="rId6" tooltip="Goto Data Sheet"/>
          <a:extLst>
            <a:ext uri="{FF2B5EF4-FFF2-40B4-BE49-F238E27FC236}">
              <a16:creationId xmlns:a16="http://schemas.microsoft.com/office/drawing/2014/main" id="{00000000-0008-0000-0000-000009000000}"/>
            </a:ext>
          </a:extLst>
        </xdr:cNvPr>
        <xdr:cNvSpPr/>
      </xdr:nvSpPr>
      <xdr:spPr>
        <a:xfrm>
          <a:off x="5505449" y="904875"/>
          <a:ext cx="1828800" cy="352425"/>
        </a:xfrm>
        <a:prstGeom prst="roundRect">
          <a:avLst>
            <a:gd name="adj" fmla="val 6794"/>
          </a:avLst>
        </a:prstGeom>
        <a:solidFill>
          <a:schemeClr val="bg2">
            <a:lumMod val="65000"/>
          </a:schemeClr>
        </a:solidFill>
        <a:ln>
          <a:noFill/>
        </a:ln>
        <a:scene3d>
          <a:camera prst="orthographicFront"/>
          <a:lightRig rig="threePt" dir="t"/>
        </a:scene3d>
        <a:sp3d>
          <a:bevelT w="63500" h="44450" prst="coolSlant"/>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1200" b="1" i="0">
              <a:solidFill>
                <a:schemeClr val="tx2"/>
              </a:solidFill>
              <a:effectLst/>
              <a:latin typeface="+mn-lt"/>
              <a:ea typeface="+mn-ea"/>
              <a:cs typeface="+mn-cs"/>
            </a:rPr>
            <a:t>Advanced Templates</a:t>
          </a:r>
          <a:r>
            <a:rPr lang="en-US" sz="1200" b="1" i="0">
              <a:solidFill>
                <a:schemeClr val="tx2"/>
              </a:solidFill>
              <a:effectLst/>
              <a:latin typeface="Webdings" panose="05030102010509060703" pitchFamily="18" charset="2"/>
              <a:ea typeface="+mn-ea"/>
              <a:cs typeface="+mn-cs"/>
            </a:rPr>
            <a:t>4</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381000</xdr:colOff>
      <xdr:row>11</xdr:row>
      <xdr:rowOff>190499</xdr:rowOff>
    </xdr:from>
    <xdr:to>
      <xdr:col>4</xdr:col>
      <xdr:colOff>1478280</xdr:colOff>
      <xdr:row>13</xdr:row>
      <xdr:rowOff>171450</xdr:rowOff>
    </xdr:to>
    <xdr:sp macro="[0]!sbToogleGrid" textlink="">
      <xdr:nvSpPr>
        <xdr:cNvPr id="3" name="Pentagon 2">
          <a:extLst>
            <a:ext uri="{FF2B5EF4-FFF2-40B4-BE49-F238E27FC236}">
              <a16:creationId xmlns:a16="http://schemas.microsoft.com/office/drawing/2014/main" id="{00000000-0008-0000-0100-000003000000}"/>
            </a:ext>
          </a:extLst>
        </xdr:cNvPr>
        <xdr:cNvSpPr/>
      </xdr:nvSpPr>
      <xdr:spPr>
        <a:xfrm>
          <a:off x="1733550" y="2009774"/>
          <a:ext cx="1097280" cy="371476"/>
        </a:xfrm>
        <a:prstGeom prst="homePlate">
          <a:avLst/>
        </a:pr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381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l"/>
          <a:r>
            <a:rPr lang="en-US" sz="1100" b="1">
              <a:solidFill>
                <a:schemeClr val="bg1"/>
              </a:solidFill>
            </a:rPr>
            <a:t>Task</a:t>
          </a:r>
          <a:r>
            <a:rPr lang="en-US" sz="1100" b="1" baseline="0">
              <a:solidFill>
                <a:schemeClr val="bg1"/>
              </a:solidFill>
            </a:rPr>
            <a:t> Grid</a:t>
          </a:r>
          <a:endParaRPr lang="en-US" sz="1100" b="1">
            <a:solidFill>
              <a:schemeClr val="bg1"/>
            </a:solidFill>
          </a:endParaRPr>
        </a:p>
      </xdr:txBody>
    </xdr:sp>
    <xdr:clientData/>
  </xdr:twoCellAnchor>
  <xdr:twoCellAnchor>
    <xdr:from>
      <xdr:col>5</xdr:col>
      <xdr:colOff>104775</xdr:colOff>
      <xdr:row>11</xdr:row>
      <xdr:rowOff>190499</xdr:rowOff>
    </xdr:from>
    <xdr:to>
      <xdr:col>5</xdr:col>
      <xdr:colOff>1202055</xdr:colOff>
      <xdr:row>13</xdr:row>
      <xdr:rowOff>171450</xdr:rowOff>
    </xdr:to>
    <xdr:sp macro="[0]!sbToogleGantt" textlink="">
      <xdr:nvSpPr>
        <xdr:cNvPr id="5" name="Pentagon 4">
          <a:extLst>
            <a:ext uri="{FF2B5EF4-FFF2-40B4-BE49-F238E27FC236}">
              <a16:creationId xmlns:a16="http://schemas.microsoft.com/office/drawing/2014/main" id="{00000000-0008-0000-0100-000005000000}"/>
            </a:ext>
          </a:extLst>
        </xdr:cNvPr>
        <xdr:cNvSpPr/>
      </xdr:nvSpPr>
      <xdr:spPr>
        <a:xfrm>
          <a:off x="3048000" y="2009774"/>
          <a:ext cx="1097280" cy="371476"/>
        </a:xfrm>
        <a:prstGeom prst="homePlate">
          <a:avLst/>
        </a:pr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381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l"/>
          <a:r>
            <a:rPr lang="en-US" sz="1100" b="1">
              <a:solidFill>
                <a:schemeClr val="bg1"/>
              </a:solidFill>
            </a:rPr>
            <a:t>Gantt Chart</a:t>
          </a:r>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14</xdr:row>
          <xdr:rowOff>184150</xdr:rowOff>
        </xdr:from>
        <xdr:to>
          <xdr:col>5</xdr:col>
          <xdr:colOff>1028700</xdr:colOff>
          <xdr:row>16</xdr:row>
          <xdr:rowOff>69850</xdr:rowOff>
        </xdr:to>
        <xdr:sp macro="" textlink="">
          <xdr:nvSpPr>
            <xdr:cNvPr id="1056" name="Scroll Bar 32" hidden="1">
              <a:extLst>
                <a:ext uri="{63B3BB69-23CF-44E3-9099-C40C66FF867C}">
                  <a14:compatExt spid="_x0000_s1056"/>
                </a:ext>
                <a:ext uri="{FF2B5EF4-FFF2-40B4-BE49-F238E27FC236}">
                  <a16:creationId xmlns:a16="http://schemas.microsoft.com/office/drawing/2014/main" id="{00000000-0008-0000-0100-000020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3</xdr:row>
          <xdr:rowOff>31750</xdr:rowOff>
        </xdr:from>
        <xdr:to>
          <xdr:col>7</xdr:col>
          <xdr:colOff>355600</xdr:colOff>
          <xdr:row>26</xdr:row>
          <xdr:rowOff>127000</xdr:rowOff>
        </xdr:to>
        <xdr:sp macro="" textlink="">
          <xdr:nvSpPr>
            <xdr:cNvPr id="1087" name="Scroll Bar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5</xdr:col>
      <xdr:colOff>66675</xdr:colOff>
      <xdr:row>3</xdr:row>
      <xdr:rowOff>133350</xdr:rowOff>
    </xdr:from>
    <xdr:to>
      <xdr:col>6</xdr:col>
      <xdr:colOff>95250</xdr:colOff>
      <xdr:row>10</xdr:row>
      <xdr:rowOff>171450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316230</xdr:colOff>
      <xdr:row>4</xdr:row>
      <xdr:rowOff>173355</xdr:rowOff>
    </xdr:from>
    <xdr:to>
      <xdr:col>5</xdr:col>
      <xdr:colOff>1230630</xdr:colOff>
      <xdr:row>9</xdr:row>
      <xdr:rowOff>135255</xdr:rowOff>
    </xdr:to>
    <xdr:sp macro="" textlink="$E$10:$E$10">
      <xdr:nvSpPr>
        <xdr:cNvPr id="1027" name="Ribbon">
          <a:extLst>
            <a:ext uri="{FF2B5EF4-FFF2-40B4-BE49-F238E27FC236}">
              <a16:creationId xmlns:a16="http://schemas.microsoft.com/office/drawing/2014/main" id="{00000000-0008-0000-0100-000003040000}"/>
            </a:ext>
          </a:extLst>
        </xdr:cNvPr>
        <xdr:cNvSpPr>
          <a:spLocks/>
        </xdr:cNvSpPr>
      </xdr:nvSpPr>
      <xdr:spPr bwMode="auto">
        <a:xfrm>
          <a:off x="3840480" y="973455"/>
          <a:ext cx="914400" cy="914400"/>
        </a:xfrm>
        <a:prstGeom prst="ellipse">
          <a:avLst/>
        </a:prstGeom>
        <a:gradFill flip="none" rotWithShape="1">
          <a:gsLst>
            <a:gs pos="49000">
              <a:schemeClr val="tx1">
                <a:lumMod val="50000"/>
                <a:lumOff val="50000"/>
                <a:alpha val="90000"/>
              </a:schemeClr>
            </a:gs>
            <a:gs pos="54000">
              <a:schemeClr val="tx1">
                <a:alpha val="14000"/>
              </a:schemeClr>
            </a:gs>
            <a:gs pos="100000">
              <a:schemeClr val="tx2">
                <a:alpha val="24000"/>
              </a:schemeClr>
            </a:gs>
          </a:gsLst>
          <a:path path="circle">
            <a:fillToRect l="50000" t="50000" r="50000" b="50000"/>
          </a:path>
          <a:tileRect/>
        </a:gradFill>
        <a:ln>
          <a:noFill/>
        </a:ln>
      </xdr:spPr>
      <xdr:txBody>
        <a:bodyPr lIns="0" tIns="0" rIns="0" bIns="0" anchor="ctr"/>
        <a:lstStyle/>
        <a:p>
          <a:pPr algn="ctr"/>
          <a:fld id="{FF521F5B-1B51-43E4-A00E-53D9FD9E7D42}" type="TxLink">
            <a:rPr lang="en-US" sz="1800" b="1" i="0" u="none" strike="noStrike">
              <a:solidFill>
                <a:schemeClr val="bg2"/>
              </a:solidFill>
              <a:latin typeface="Calibri"/>
            </a:rPr>
            <a:pPr algn="ctr"/>
            <a:t>55%</a:t>
          </a:fld>
          <a:endParaRPr lang="en-US" sz="1800" b="1">
            <a:solidFill>
              <a:schemeClr val="bg2"/>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76199</xdr:colOff>
      <xdr:row>0</xdr:row>
      <xdr:rowOff>242887</xdr:rowOff>
    </xdr:from>
    <xdr:to>
      <xdr:col>7</xdr:col>
      <xdr:colOff>781049</xdr:colOff>
      <xdr:row>0</xdr:row>
      <xdr:rowOff>2986087</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89</xdr:row>
      <xdr:rowOff>133350</xdr:rowOff>
    </xdr:from>
    <xdr:to>
      <xdr:col>16</xdr:col>
      <xdr:colOff>19050</xdr:colOff>
      <xdr:row>116</xdr:row>
      <xdr:rowOff>95250</xdr:rowOff>
    </xdr:to>
    <xdr:sp macro="" textlink="">
      <xdr:nvSpPr>
        <xdr:cNvPr id="2" name="Rectangle 1">
          <a:extLst>
            <a:ext uri="{FF2B5EF4-FFF2-40B4-BE49-F238E27FC236}">
              <a16:creationId xmlns:a16="http://schemas.microsoft.com/office/drawing/2014/main" id="{00000000-0008-0000-0400-000002000000}"/>
            </a:ext>
          </a:extLst>
        </xdr:cNvPr>
        <xdr:cNvSpPr/>
      </xdr:nvSpPr>
      <xdr:spPr>
        <a:xfrm>
          <a:off x="0" y="10991850"/>
          <a:ext cx="9163050" cy="5105400"/>
        </a:xfrm>
        <a:prstGeom prst="rect">
          <a:avLst/>
        </a:prstGeom>
        <a:blipFill>
          <a:blip xmlns:r="http://schemas.openxmlformats.org/officeDocument/2006/relationships" r:embed="rId1"/>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nl-NL"/>
        </a:p>
      </xdr:txBody>
    </xdr:sp>
    <xdr:clientData/>
  </xdr:twoCellAnchor>
  <xdr:twoCellAnchor editAs="oneCell">
    <xdr:from>
      <xdr:col>1</xdr:col>
      <xdr:colOff>485775</xdr:colOff>
      <xdr:row>37</xdr:row>
      <xdr:rowOff>114300</xdr:rowOff>
    </xdr:from>
    <xdr:to>
      <xdr:col>14</xdr:col>
      <xdr:colOff>276225</xdr:colOff>
      <xdr:row>82</xdr:row>
      <xdr:rowOff>161925</xdr:rowOff>
    </xdr:to>
    <xdr:pic>
      <xdr:nvPicPr>
        <xdr:cNvPr id="4140" name="Picture 3">
          <a:extLst>
            <a:ext uri="{FF2B5EF4-FFF2-40B4-BE49-F238E27FC236}">
              <a16:creationId xmlns:a16="http://schemas.microsoft.com/office/drawing/2014/main" id="{00000000-0008-0000-0400-00002C1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85775" y="1066800"/>
          <a:ext cx="7715250" cy="8620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590550</xdr:colOff>
      <xdr:row>1</xdr:row>
      <xdr:rowOff>19050</xdr:rowOff>
    </xdr:from>
    <xdr:to>
      <xdr:col>11</xdr:col>
      <xdr:colOff>466725</xdr:colOff>
      <xdr:row>4</xdr:row>
      <xdr:rowOff>85725</xdr:rowOff>
    </xdr:to>
    <xdr:sp macro="" textlink="">
      <xdr:nvSpPr>
        <xdr:cNvPr id="5" name="Rectangle 4">
          <a:extLst>
            <a:ext uri="{FF2B5EF4-FFF2-40B4-BE49-F238E27FC236}">
              <a16:creationId xmlns:a16="http://schemas.microsoft.com/office/drawing/2014/main" id="{00000000-0008-0000-0400-000005000000}"/>
            </a:ext>
          </a:extLst>
        </xdr:cNvPr>
        <xdr:cNvSpPr/>
      </xdr:nvSpPr>
      <xdr:spPr>
        <a:xfrm>
          <a:off x="590550" y="209550"/>
          <a:ext cx="5972175" cy="6381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nl-NL" sz="2000" b="1" i="0">
              <a:solidFill>
                <a:schemeClr val="accent2"/>
              </a:solidFill>
              <a:effectLst/>
              <a:latin typeface="Bell Gothic Std Black" pitchFamily="34" charset="0"/>
              <a:ea typeface="+mn-ea"/>
              <a:cs typeface="+mn-cs"/>
            </a:rPr>
            <a:t>Ultimate Project Plan Advanced Excel Template</a:t>
          </a:r>
        </a:p>
        <a:p>
          <a:pPr marL="0" marR="0" indent="0" algn="ctr" defTabSz="914400" eaLnBrk="1" fontAlgn="auto" latinLnBrk="0" hangingPunct="1">
            <a:lnSpc>
              <a:spcPct val="100000"/>
            </a:lnSpc>
            <a:spcBef>
              <a:spcPts val="0"/>
            </a:spcBef>
            <a:spcAft>
              <a:spcPts val="0"/>
            </a:spcAft>
            <a:buClrTx/>
            <a:buSzTx/>
            <a:buFontTx/>
            <a:buNone/>
            <a:tabLst/>
            <a:defRPr/>
          </a:pPr>
          <a:r>
            <a:rPr lang="nl-NL" sz="1400" b="0" i="0">
              <a:solidFill>
                <a:schemeClr val="accent1">
                  <a:lumMod val="60000"/>
                  <a:lumOff val="40000"/>
                </a:schemeClr>
              </a:solidFill>
              <a:effectLst/>
              <a:latin typeface="Bell Gothic Std Black" pitchFamily="34" charset="0"/>
              <a:ea typeface="+mn-ea"/>
              <a:cs typeface="+mn-cs"/>
            </a:rPr>
            <a:t>The Most Powerful Project Planning Template on the Market</a:t>
          </a:r>
          <a:endParaRPr lang="nl-NL" sz="1050">
            <a:solidFill>
              <a:schemeClr val="accent1">
                <a:lumMod val="60000"/>
                <a:lumOff val="40000"/>
              </a:schemeClr>
            </a:solidFill>
            <a:latin typeface="Bell Gothic Std Black" pitchFamily="34" charset="0"/>
          </a:endParaRPr>
        </a:p>
      </xdr:txBody>
    </xdr:sp>
    <xdr:clientData/>
  </xdr:twoCellAnchor>
  <xdr:twoCellAnchor>
    <xdr:from>
      <xdr:col>12</xdr:col>
      <xdr:colOff>57151</xdr:colOff>
      <xdr:row>2</xdr:row>
      <xdr:rowOff>9525</xdr:rowOff>
    </xdr:from>
    <xdr:to>
      <xdr:col>14</xdr:col>
      <xdr:colOff>381001</xdr:colOff>
      <xdr:row>4</xdr:row>
      <xdr:rowOff>66675</xdr:rowOff>
    </xdr:to>
    <xdr:sp macro="" textlink="">
      <xdr:nvSpPr>
        <xdr:cNvPr id="7" name="Rectangle 6">
          <a:hlinkClick xmlns:r="http://schemas.openxmlformats.org/officeDocument/2006/relationships" r:id="rId3" tooltip="Ultimate Project Plan Advanced Excel Templat"/>
          <a:extLst>
            <a:ext uri="{FF2B5EF4-FFF2-40B4-BE49-F238E27FC236}">
              <a16:creationId xmlns:a16="http://schemas.microsoft.com/office/drawing/2014/main" id="{00000000-0008-0000-0400-000007000000}"/>
            </a:ext>
          </a:extLst>
        </xdr:cNvPr>
        <xdr:cNvSpPr/>
      </xdr:nvSpPr>
      <xdr:spPr>
        <a:xfrm>
          <a:off x="6762751" y="390525"/>
          <a:ext cx="1543050" cy="438150"/>
        </a:xfrm>
        <a:prstGeom prst="rect">
          <a:avLst/>
        </a:prstGeom>
        <a:ln/>
        <a:scene3d>
          <a:camera prst="orthographicFront"/>
          <a:lightRig rig="threePt" dir="t"/>
        </a:scene3d>
        <a:sp3d>
          <a:bevelT w="63500" h="44450" prst="coolSlant"/>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nl-NL" sz="1600" b="1" i="0">
              <a:solidFill>
                <a:schemeClr val="bg1"/>
              </a:solidFill>
              <a:effectLst/>
              <a:latin typeface="+mn-lt"/>
              <a:ea typeface="+mn-ea"/>
              <a:cs typeface="+mn-cs"/>
            </a:rPr>
            <a:t>View Details </a:t>
          </a:r>
          <a:r>
            <a:rPr lang="nl-NL" sz="1600" b="1" i="0">
              <a:solidFill>
                <a:schemeClr val="bg1"/>
              </a:solidFill>
              <a:effectLst/>
              <a:latin typeface="Webdings" panose="05030102010509060703" pitchFamily="18" charset="2"/>
              <a:ea typeface="+mn-ea"/>
              <a:cs typeface="+mn-cs"/>
            </a:rPr>
            <a:t>4</a:t>
          </a:r>
        </a:p>
      </xdr:txBody>
    </xdr:sp>
    <xdr:clientData/>
  </xdr:twoCellAnchor>
  <xdr:twoCellAnchor>
    <xdr:from>
      <xdr:col>1</xdr:col>
      <xdr:colOff>285750</xdr:colOff>
      <xdr:row>85</xdr:row>
      <xdr:rowOff>19050</xdr:rowOff>
    </xdr:from>
    <xdr:to>
      <xdr:col>11</xdr:col>
      <xdr:colOff>161925</xdr:colOff>
      <xdr:row>89</xdr:row>
      <xdr:rowOff>19050</xdr:rowOff>
    </xdr:to>
    <xdr:sp macro="" textlink="">
      <xdr:nvSpPr>
        <xdr:cNvPr id="8" name="Rectangle 7">
          <a:extLst>
            <a:ext uri="{FF2B5EF4-FFF2-40B4-BE49-F238E27FC236}">
              <a16:creationId xmlns:a16="http://schemas.microsoft.com/office/drawing/2014/main" id="{00000000-0008-0000-0400-000008000000}"/>
            </a:ext>
          </a:extLst>
        </xdr:cNvPr>
        <xdr:cNvSpPr/>
      </xdr:nvSpPr>
      <xdr:spPr>
        <a:xfrm>
          <a:off x="285750" y="10115550"/>
          <a:ext cx="5972175" cy="762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nl-NL" sz="2000" b="1" i="0">
              <a:solidFill>
                <a:schemeClr val="accent2"/>
              </a:solidFill>
              <a:effectLst/>
              <a:latin typeface="Bell Gothic Std Black" pitchFamily="34" charset="0"/>
              <a:ea typeface="+mn-ea"/>
              <a:cs typeface="+mn-cs"/>
            </a:rPr>
            <a:t>Our Most Popular Project Management </a:t>
          </a:r>
          <a:r>
            <a:rPr lang="nl-NL" sz="2000" b="1" i="0" baseline="0">
              <a:solidFill>
                <a:schemeClr val="accent2"/>
              </a:solidFill>
              <a:effectLst/>
              <a:latin typeface="Bell Gothic Std Black" pitchFamily="34" charset="0"/>
              <a:ea typeface="+mn-ea"/>
              <a:cs typeface="+mn-cs"/>
            </a:rPr>
            <a:t>Templates </a:t>
          </a:r>
          <a:endParaRPr lang="nl-NL" sz="2000" b="1" i="0">
            <a:solidFill>
              <a:schemeClr val="accent2"/>
            </a:solidFill>
            <a:effectLst/>
            <a:latin typeface="Bell Gothic Std Black" pitchFamily="34" charset="0"/>
            <a:ea typeface="+mn-ea"/>
            <a:cs typeface="+mn-cs"/>
          </a:endParaRPr>
        </a:p>
        <a:p>
          <a:pPr marL="0" marR="0" indent="0" algn="ctr" defTabSz="914400" eaLnBrk="1" fontAlgn="auto" latinLnBrk="0" hangingPunct="1">
            <a:lnSpc>
              <a:spcPct val="100000"/>
            </a:lnSpc>
            <a:spcBef>
              <a:spcPts val="0"/>
            </a:spcBef>
            <a:spcAft>
              <a:spcPts val="0"/>
            </a:spcAft>
            <a:buClrTx/>
            <a:buSzTx/>
            <a:buFontTx/>
            <a:buNone/>
            <a:tabLst/>
            <a:defRPr/>
          </a:pPr>
          <a:r>
            <a:rPr lang="nl-NL" sz="1400" b="0" i="0">
              <a:solidFill>
                <a:schemeClr val="accent1">
                  <a:lumMod val="60000"/>
                  <a:lumOff val="40000"/>
                </a:schemeClr>
              </a:solidFill>
              <a:effectLst/>
              <a:latin typeface="Bell Gothic Std Black" pitchFamily="34" charset="0"/>
              <a:ea typeface="+mn-ea"/>
              <a:cs typeface="+mn-cs"/>
            </a:rPr>
            <a:t>Excel Templates</a:t>
          </a:r>
          <a:r>
            <a:rPr lang="nl-NL" sz="1400" b="0" i="0" baseline="0">
              <a:solidFill>
                <a:schemeClr val="accent1">
                  <a:lumMod val="60000"/>
                  <a:lumOff val="40000"/>
                </a:schemeClr>
              </a:solidFill>
              <a:effectLst/>
              <a:latin typeface="Bell Gothic Std Black" pitchFamily="34" charset="0"/>
              <a:ea typeface="+mn-ea"/>
              <a:cs typeface="+mn-cs"/>
            </a:rPr>
            <a:t> |</a:t>
          </a:r>
          <a:r>
            <a:rPr lang="nl-NL" sz="1400" b="0" i="0">
              <a:solidFill>
                <a:schemeClr val="accent1">
                  <a:lumMod val="60000"/>
                  <a:lumOff val="40000"/>
                </a:schemeClr>
              </a:solidFill>
              <a:effectLst/>
              <a:latin typeface="Bell Gothic Std Black" pitchFamily="34" charset="0"/>
              <a:ea typeface="+mn-ea"/>
              <a:cs typeface="+mn-cs"/>
            </a:rPr>
            <a:t> PowerPoint</a:t>
          </a:r>
          <a:r>
            <a:rPr lang="nl-NL" sz="1400" b="0" i="0" baseline="0">
              <a:solidFill>
                <a:schemeClr val="accent1">
                  <a:lumMod val="60000"/>
                  <a:lumOff val="40000"/>
                </a:schemeClr>
              </a:solidFill>
              <a:effectLst/>
              <a:latin typeface="Bell Gothic Std Black" pitchFamily="34" charset="0"/>
              <a:ea typeface="+mn-ea"/>
              <a:cs typeface="+mn-cs"/>
            </a:rPr>
            <a:t> Templates | MS Word Templates</a:t>
          </a:r>
          <a:endParaRPr lang="nl-NL" sz="1050">
            <a:solidFill>
              <a:schemeClr val="accent1">
                <a:lumMod val="60000"/>
                <a:lumOff val="40000"/>
              </a:schemeClr>
            </a:solidFill>
            <a:latin typeface="Bell Gothic Std Black" pitchFamily="34" charset="0"/>
          </a:endParaRPr>
        </a:p>
      </xdr:txBody>
    </xdr:sp>
    <xdr:clientData/>
  </xdr:twoCellAnchor>
  <xdr:twoCellAnchor>
    <xdr:from>
      <xdr:col>11</xdr:col>
      <xdr:colOff>495300</xdr:colOff>
      <xdr:row>85</xdr:row>
      <xdr:rowOff>171450</xdr:rowOff>
    </xdr:from>
    <xdr:to>
      <xdr:col>15</xdr:col>
      <xdr:colOff>447675</xdr:colOff>
      <xdr:row>88</xdr:row>
      <xdr:rowOff>47625</xdr:rowOff>
    </xdr:to>
    <xdr:sp macro="" textlink="">
      <xdr:nvSpPr>
        <xdr:cNvPr id="9" name="Rectangle 8">
          <a:hlinkClick xmlns:r="http://schemas.openxmlformats.org/officeDocument/2006/relationships" r:id="rId4" tooltip="Analysistabs Project Management Templates"/>
          <a:extLst>
            <a:ext uri="{FF2B5EF4-FFF2-40B4-BE49-F238E27FC236}">
              <a16:creationId xmlns:a16="http://schemas.microsoft.com/office/drawing/2014/main" id="{00000000-0008-0000-0400-000009000000}"/>
            </a:ext>
          </a:extLst>
        </xdr:cNvPr>
        <xdr:cNvSpPr/>
      </xdr:nvSpPr>
      <xdr:spPr>
        <a:xfrm>
          <a:off x="6591300" y="10267950"/>
          <a:ext cx="2390775" cy="447675"/>
        </a:xfrm>
        <a:prstGeom prst="rect">
          <a:avLst/>
        </a:prstGeom>
        <a:ln/>
        <a:scene3d>
          <a:camera prst="orthographicFront"/>
          <a:lightRig rig="threePt" dir="t"/>
        </a:scene3d>
        <a:sp3d>
          <a:bevelT w="63500" h="44450" prst="coolSlant"/>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nl-NL" sz="1600" b="1" i="0">
              <a:solidFill>
                <a:schemeClr val="bg1"/>
              </a:solidFill>
              <a:effectLst/>
              <a:latin typeface="+mn-lt"/>
              <a:ea typeface="+mn-ea"/>
              <a:cs typeface="+mn-cs"/>
            </a:rPr>
            <a:t>Browse All Templates</a:t>
          </a:r>
          <a:r>
            <a:rPr lang="nl-NL" sz="1600" b="1" i="0">
              <a:solidFill>
                <a:schemeClr val="bg1"/>
              </a:solidFill>
              <a:effectLst/>
              <a:latin typeface="Webdings" panose="05030102010509060703" pitchFamily="18" charset="2"/>
              <a:ea typeface="+mn-ea"/>
              <a:cs typeface="+mn-cs"/>
            </a:rPr>
            <a:t>4</a:t>
          </a:r>
          <a:endParaRPr lang="nl-NL" sz="900">
            <a:solidFill>
              <a:schemeClr val="bg1"/>
            </a:solidFill>
            <a:latin typeface="Webdings" panose="05030102010509060703" pitchFamily="18" charset="2"/>
          </a:endParaRPr>
        </a:p>
      </xdr:txBody>
    </xdr:sp>
    <xdr:clientData/>
  </xdr:twoCellAnchor>
  <xdr:twoCellAnchor editAs="oneCell">
    <xdr:from>
      <xdr:col>1</xdr:col>
      <xdr:colOff>9525</xdr:colOff>
      <xdr:row>6</xdr:row>
      <xdr:rowOff>28575</xdr:rowOff>
    </xdr:from>
    <xdr:to>
      <xdr:col>15</xdr:col>
      <xdr:colOff>0</xdr:colOff>
      <xdr:row>35</xdr:row>
      <xdr:rowOff>170232</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5"/>
        <a:stretch>
          <a:fillRect/>
        </a:stretch>
      </xdr:blipFill>
      <xdr:spPr>
        <a:xfrm>
          <a:off x="9525" y="1171575"/>
          <a:ext cx="8524875" cy="5666157"/>
        </a:xfrm>
        <a:prstGeom prst="rect">
          <a:avLst/>
        </a:prstGeom>
      </xdr:spPr>
    </xdr:pic>
    <xdr:clientData/>
  </xdr:twoCellAnchor>
</xdr:wsDr>
</file>

<file path=xl/tables/table1.xml><?xml version="1.0" encoding="utf-8"?>
<table xmlns="http://schemas.openxmlformats.org/spreadsheetml/2006/main" id="1" name="Table1" displayName="Table1" ref="A1:F81" totalsRowShown="0" headerRowDxfId="14" dataDxfId="13" tableBorderDxfId="12">
  <autoFilter ref="A1:F81"/>
  <tableColumns count="6">
    <tableColumn id="6" name="Project" dataDxfId="11"/>
    <tableColumn id="1" name="Task" dataDxfId="10"/>
    <tableColumn id="2" name="Responsible" dataDxfId="9"/>
    <tableColumn id="3" name="Start Date" dataDxfId="8"/>
    <tableColumn id="4" name="Days Req." dataDxfId="7"/>
    <tableColumn id="5" name="Progress" dataDxfId="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ANALYSISTABS PM MC1">
      <a:dk1>
        <a:srgbClr val="262626"/>
      </a:dk1>
      <a:lt1>
        <a:srgbClr val="FFFFFF"/>
      </a:lt1>
      <a:dk2>
        <a:srgbClr val="262626"/>
      </a:dk2>
      <a:lt2>
        <a:srgbClr val="FFFFFF"/>
      </a:lt2>
      <a:accent1>
        <a:srgbClr val="237DB9"/>
      </a:accent1>
      <a:accent2>
        <a:srgbClr val="15AA96"/>
      </a:accent2>
      <a:accent3>
        <a:srgbClr val="9BB955"/>
      </a:accent3>
      <a:accent4>
        <a:srgbClr val="F6AC33"/>
      </a:accent4>
      <a:accent5>
        <a:srgbClr val="CB4D3E"/>
      </a:accent5>
      <a:accent6>
        <a:srgbClr val="506174"/>
      </a:accent6>
      <a:hlink>
        <a:srgbClr val="FFFFFF"/>
      </a:hlink>
      <a:folHlink>
        <a:srgbClr val="595959"/>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analysistabs.com/?ref=fxlpt" TargetMode="External"/><Relationship Id="rId1" Type="http://schemas.openxmlformats.org/officeDocument/2006/relationships/hyperlink" Target="http://www.analysistabs.com/"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analysistabs.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28"/>
  <sheetViews>
    <sheetView showGridLines="0" showRowColHeaders="0" workbookViewId="0">
      <selection activeCell="F12" sqref="F12:L20"/>
    </sheetView>
  </sheetViews>
  <sheetFormatPr defaultColWidth="0" defaultRowHeight="15" customHeight="1" zeroHeight="1" x14ac:dyDescent="0.35"/>
  <cols>
    <col min="1" max="1" width="2" style="2" customWidth="1"/>
    <col min="2" max="2" width="9.1796875" style="2" customWidth="1"/>
    <col min="3" max="4" width="11.453125" style="2" customWidth="1"/>
    <col min="5" max="5" width="14.26953125" style="2" customWidth="1"/>
    <col min="6" max="11" width="9.1796875" style="2" customWidth="1"/>
    <col min="12" max="12" width="11.26953125" style="2" customWidth="1"/>
    <col min="13" max="13" width="2" style="2" customWidth="1"/>
    <col min="14" max="16384" width="0" style="2" hidden="1"/>
  </cols>
  <sheetData>
    <row r="1" spans="1:13" ht="33" customHeight="1" x14ac:dyDescent="0.35">
      <c r="A1" s="94"/>
      <c r="B1" s="99" t="s">
        <v>102</v>
      </c>
      <c r="C1" s="99"/>
      <c r="D1" s="99"/>
      <c r="E1" s="99"/>
      <c r="F1" s="99"/>
      <c r="G1" s="99"/>
      <c r="H1" s="99"/>
      <c r="I1" s="99"/>
      <c r="J1" s="94"/>
      <c r="K1" s="94"/>
      <c r="L1" s="94"/>
      <c r="M1" s="94"/>
    </row>
    <row r="2" spans="1:13" ht="67.5" customHeight="1" x14ac:dyDescent="0.35">
      <c r="A2" s="94"/>
      <c r="B2" s="100" t="s">
        <v>103</v>
      </c>
      <c r="C2" s="100"/>
      <c r="D2" s="100"/>
      <c r="E2" s="100"/>
      <c r="F2" s="100"/>
      <c r="G2" s="100"/>
      <c r="H2" s="100"/>
      <c r="I2" s="100"/>
      <c r="J2" s="94"/>
      <c r="K2" s="94"/>
      <c r="L2" s="94"/>
      <c r="M2" s="94"/>
    </row>
    <row r="3" spans="1:13" ht="13.5" customHeight="1" x14ac:dyDescent="0.35"/>
    <row r="4" spans="1:13" s="12" customFormat="1" ht="29.25" customHeight="1" x14ac:dyDescent="0.35">
      <c r="B4" s="102" t="s">
        <v>13</v>
      </c>
      <c r="C4" s="113" t="s">
        <v>104</v>
      </c>
      <c r="D4" s="113"/>
      <c r="E4" s="113"/>
      <c r="F4" s="113"/>
      <c r="G4" s="113"/>
      <c r="H4" s="114" t="s">
        <v>69</v>
      </c>
      <c r="I4" s="114"/>
      <c r="J4" s="114"/>
      <c r="K4" s="114"/>
      <c r="L4" s="114"/>
      <c r="M4" s="13"/>
    </row>
    <row r="5" spans="1:13" s="12" customFormat="1" ht="29.25" customHeight="1" x14ac:dyDescent="0.35">
      <c r="B5" s="102"/>
      <c r="C5" s="113"/>
      <c r="D5" s="113"/>
      <c r="E5" s="113"/>
      <c r="F5" s="113"/>
      <c r="G5" s="113"/>
      <c r="H5" s="114"/>
      <c r="I5" s="114"/>
      <c r="J5" s="114"/>
      <c r="K5" s="114"/>
      <c r="L5" s="114"/>
      <c r="M5" s="13"/>
    </row>
    <row r="6" spans="1:13" ht="14.25" customHeight="1" x14ac:dyDescent="0.35">
      <c r="C6" s="14"/>
      <c r="D6" s="14"/>
      <c r="E6" s="14"/>
      <c r="F6" s="14"/>
      <c r="G6" s="14"/>
      <c r="H6" s="14"/>
      <c r="I6" s="14"/>
      <c r="J6" s="14"/>
      <c r="K6" s="14"/>
      <c r="L6" s="14"/>
      <c r="M6" s="14"/>
    </row>
    <row r="7" spans="1:13" ht="14.5" hidden="1" x14ac:dyDescent="0.35">
      <c r="C7" s="14"/>
      <c r="D7" s="14"/>
      <c r="E7" s="14"/>
      <c r="F7" s="14"/>
      <c r="G7" s="14"/>
      <c r="H7" s="14"/>
      <c r="I7" s="14"/>
      <c r="J7" s="14"/>
      <c r="K7" s="14"/>
      <c r="L7" s="14"/>
      <c r="M7" s="14"/>
    </row>
    <row r="8" spans="1:13" s="12" customFormat="1" ht="27" customHeight="1" x14ac:dyDescent="0.35">
      <c r="B8" s="102" t="s">
        <v>14</v>
      </c>
      <c r="C8" s="103" t="s">
        <v>105</v>
      </c>
      <c r="D8" s="103"/>
      <c r="E8" s="103"/>
      <c r="F8" s="103"/>
      <c r="G8" s="103"/>
      <c r="H8" s="103"/>
      <c r="I8" s="103"/>
      <c r="J8" s="103"/>
      <c r="K8" s="103"/>
      <c r="L8" s="103"/>
    </row>
    <row r="9" spans="1:13" s="12" customFormat="1" ht="27" customHeight="1" x14ac:dyDescent="0.35">
      <c r="B9" s="102"/>
      <c r="C9" s="103"/>
      <c r="D9" s="103"/>
      <c r="E9" s="103"/>
      <c r="F9" s="103"/>
      <c r="G9" s="103"/>
      <c r="H9" s="103"/>
      <c r="I9" s="103"/>
      <c r="J9" s="103"/>
      <c r="K9" s="103"/>
      <c r="L9" s="103"/>
    </row>
    <row r="10" spans="1:13" s="12" customFormat="1" ht="27" customHeight="1" x14ac:dyDescent="0.35">
      <c r="B10" s="102"/>
      <c r="C10" s="103"/>
      <c r="D10" s="103"/>
      <c r="E10" s="103"/>
      <c r="F10" s="103"/>
      <c r="G10" s="103"/>
      <c r="H10" s="103"/>
      <c r="I10" s="103"/>
      <c r="J10" s="103"/>
      <c r="K10" s="103"/>
      <c r="L10" s="103"/>
    </row>
    <row r="11" spans="1:13" ht="13.5" customHeight="1" x14ac:dyDescent="0.35"/>
    <row r="12" spans="1:13" ht="15" customHeight="1" x14ac:dyDescent="0.35">
      <c r="B12" s="110" t="s">
        <v>22</v>
      </c>
      <c r="C12" s="107" t="s">
        <v>106</v>
      </c>
      <c r="D12" s="107"/>
      <c r="E12" s="107"/>
      <c r="F12" s="104" t="s">
        <v>17</v>
      </c>
      <c r="G12" s="104"/>
      <c r="H12" s="104"/>
      <c r="I12" s="104"/>
      <c r="J12" s="104"/>
      <c r="K12" s="104"/>
      <c r="L12" s="104"/>
    </row>
    <row r="13" spans="1:13" ht="14.5" x14ac:dyDescent="0.35">
      <c r="A13" s="15"/>
      <c r="B13" s="111"/>
      <c r="C13" s="108"/>
      <c r="D13" s="108"/>
      <c r="E13" s="108"/>
      <c r="F13" s="105"/>
      <c r="G13" s="105"/>
      <c r="H13" s="105"/>
      <c r="I13" s="105"/>
      <c r="J13" s="105"/>
      <c r="K13" s="105"/>
      <c r="L13" s="105"/>
      <c r="M13" s="15"/>
    </row>
    <row r="14" spans="1:13" ht="14.5" x14ac:dyDescent="0.35">
      <c r="A14" s="15"/>
      <c r="B14" s="111"/>
      <c r="C14" s="108"/>
      <c r="D14" s="108"/>
      <c r="E14" s="108"/>
      <c r="F14" s="105"/>
      <c r="G14" s="105"/>
      <c r="H14" s="105"/>
      <c r="I14" s="105"/>
      <c r="J14" s="105"/>
      <c r="K14" s="105"/>
      <c r="L14" s="105"/>
      <c r="M14" s="15"/>
    </row>
    <row r="15" spans="1:13" ht="15" customHeight="1" x14ac:dyDescent="0.35">
      <c r="A15" s="15"/>
      <c r="B15" s="111"/>
      <c r="C15" s="108"/>
      <c r="D15" s="108"/>
      <c r="E15" s="108"/>
      <c r="F15" s="105"/>
      <c r="G15" s="105"/>
      <c r="H15" s="105"/>
      <c r="I15" s="105"/>
      <c r="J15" s="105"/>
      <c r="K15" s="105"/>
      <c r="L15" s="105"/>
      <c r="M15" s="15"/>
    </row>
    <row r="16" spans="1:13" ht="14.5" x14ac:dyDescent="0.35">
      <c r="A16" s="15"/>
      <c r="B16" s="111"/>
      <c r="C16" s="108"/>
      <c r="D16" s="108"/>
      <c r="E16" s="108"/>
      <c r="F16" s="105"/>
      <c r="G16" s="105"/>
      <c r="H16" s="105"/>
      <c r="I16" s="105"/>
      <c r="J16" s="105"/>
      <c r="K16" s="105"/>
      <c r="L16" s="105"/>
      <c r="M16" s="15"/>
    </row>
    <row r="17" spans="1:13" ht="14.5" x14ac:dyDescent="0.35">
      <c r="A17" s="15"/>
      <c r="B17" s="111"/>
      <c r="C17" s="108"/>
      <c r="D17" s="108"/>
      <c r="E17" s="108"/>
      <c r="F17" s="105"/>
      <c r="G17" s="105"/>
      <c r="H17" s="105"/>
      <c r="I17" s="105"/>
      <c r="J17" s="105"/>
      <c r="K17" s="105"/>
      <c r="L17" s="105"/>
      <c r="M17" s="15"/>
    </row>
    <row r="18" spans="1:13" ht="14.5" x14ac:dyDescent="0.35">
      <c r="A18" s="15"/>
      <c r="B18" s="111"/>
      <c r="C18" s="108"/>
      <c r="D18" s="108"/>
      <c r="E18" s="108"/>
      <c r="F18" s="105"/>
      <c r="G18" s="105"/>
      <c r="H18" s="105"/>
      <c r="I18" s="105"/>
      <c r="J18" s="105"/>
      <c r="K18" s="105"/>
      <c r="L18" s="105"/>
      <c r="M18" s="15"/>
    </row>
    <row r="19" spans="1:13" ht="14.5" x14ac:dyDescent="0.35">
      <c r="A19" s="15"/>
      <c r="B19" s="111"/>
      <c r="C19" s="108"/>
      <c r="D19" s="108"/>
      <c r="E19" s="108"/>
      <c r="F19" s="105"/>
      <c r="G19" s="105"/>
      <c r="H19" s="105"/>
      <c r="I19" s="105"/>
      <c r="J19" s="105"/>
      <c r="K19" s="105"/>
      <c r="L19" s="105"/>
      <c r="M19" s="15"/>
    </row>
    <row r="20" spans="1:13" ht="14.5" x14ac:dyDescent="0.35">
      <c r="B20" s="112"/>
      <c r="C20" s="109"/>
      <c r="D20" s="109"/>
      <c r="E20" s="109"/>
      <c r="F20" s="106"/>
      <c r="G20" s="106"/>
      <c r="H20" s="106"/>
      <c r="I20" s="106"/>
      <c r="J20" s="106"/>
      <c r="K20" s="106"/>
      <c r="L20" s="106"/>
    </row>
    <row r="21" spans="1:13" ht="12.75" customHeight="1" x14ac:dyDescent="0.35"/>
    <row r="22" spans="1:13" ht="3" hidden="1" customHeight="1" x14ac:dyDescent="0.35"/>
    <row r="23" spans="1:13" s="12" customFormat="1" ht="20.25" customHeight="1" x14ac:dyDescent="0.35">
      <c r="A23" s="18"/>
      <c r="B23" s="98" t="s">
        <v>20</v>
      </c>
      <c r="C23" s="98"/>
      <c r="D23" s="98"/>
      <c r="E23" s="98"/>
      <c r="F23" s="98"/>
      <c r="G23" s="98"/>
      <c r="H23" s="98"/>
      <c r="I23" s="17" t="s">
        <v>21</v>
      </c>
      <c r="J23" s="17"/>
      <c r="K23" s="17"/>
      <c r="L23" s="17"/>
      <c r="M23" s="18"/>
    </row>
    <row r="24" spans="1:13" s="12" customFormat="1" ht="20.25" customHeight="1" x14ac:dyDescent="0.35">
      <c r="A24" s="18"/>
      <c r="B24" s="98" t="s">
        <v>15</v>
      </c>
      <c r="C24" s="98"/>
      <c r="D24" s="98"/>
      <c r="E24" s="98"/>
      <c r="F24" s="98"/>
      <c r="G24" s="98"/>
      <c r="H24" s="98"/>
      <c r="I24" s="101" t="s">
        <v>16</v>
      </c>
      <c r="J24" s="101"/>
      <c r="K24" s="101"/>
      <c r="L24" s="17"/>
      <c r="M24" s="18"/>
    </row>
    <row r="25" spans="1:13" ht="56.25" customHeight="1" x14ac:dyDescent="0.35">
      <c r="A25" s="16"/>
      <c r="B25" s="16"/>
      <c r="C25" s="16"/>
      <c r="D25" s="16"/>
      <c r="E25" s="16"/>
      <c r="F25" s="16"/>
      <c r="G25" s="16"/>
      <c r="H25" s="16"/>
      <c r="I25" s="16"/>
      <c r="J25" s="16"/>
      <c r="K25" s="16"/>
      <c r="L25" s="16"/>
      <c r="M25" s="16"/>
    </row>
    <row r="26" spans="1:13" ht="27" customHeight="1" x14ac:dyDescent="0.35">
      <c r="A26" s="16"/>
      <c r="B26" s="16"/>
      <c r="C26" s="16"/>
      <c r="D26" s="16"/>
      <c r="E26" s="16"/>
      <c r="F26" s="16"/>
      <c r="G26" s="16"/>
      <c r="H26" s="16"/>
      <c r="I26" s="16"/>
      <c r="J26" s="16"/>
      <c r="K26" s="16"/>
      <c r="L26" s="16"/>
      <c r="M26" s="16"/>
    </row>
    <row r="27" spans="1:13" ht="13.5" customHeight="1" x14ac:dyDescent="0.35">
      <c r="A27" s="16"/>
      <c r="B27" s="16"/>
      <c r="C27" s="16"/>
      <c r="D27" s="16"/>
      <c r="E27" s="16"/>
      <c r="F27" s="16"/>
      <c r="G27" s="16"/>
      <c r="H27" s="16"/>
      <c r="I27" s="16"/>
      <c r="J27" s="16"/>
      <c r="K27" s="16"/>
      <c r="L27" s="16"/>
      <c r="M27" s="16"/>
    </row>
    <row r="28" spans="1:13" ht="14.5" x14ac:dyDescent="0.35">
      <c r="A28" s="16"/>
      <c r="B28" s="16"/>
      <c r="C28" s="16"/>
      <c r="D28" s="16"/>
      <c r="E28" s="16"/>
      <c r="F28" s="16"/>
      <c r="G28" s="16"/>
      <c r="H28" s="16"/>
      <c r="I28" s="16"/>
      <c r="J28" s="16"/>
      <c r="K28" s="16"/>
      <c r="L28" s="16"/>
      <c r="M28" s="16"/>
    </row>
  </sheetData>
  <mergeCells count="13">
    <mergeCell ref="B23:H23"/>
    <mergeCell ref="B1:I1"/>
    <mergeCell ref="B2:I2"/>
    <mergeCell ref="B24:H24"/>
    <mergeCell ref="I24:K24"/>
    <mergeCell ref="B4:B5"/>
    <mergeCell ref="B8:B10"/>
    <mergeCell ref="C8:L10"/>
    <mergeCell ref="F12:L20"/>
    <mergeCell ref="C12:E20"/>
    <mergeCell ref="B12:B20"/>
    <mergeCell ref="C4:G5"/>
    <mergeCell ref="H4:L5"/>
  </mergeCells>
  <hyperlinks>
    <hyperlink ref="I24" r:id="rId1" display="www.analysistabs.com"/>
    <hyperlink ref="I24:K24" r:id="rId2" display="htps://analysistabs.com"/>
  </hyperlinks>
  <pageMargins left="0.7" right="0.7" top="0.75" bottom="0.75" header="0.3" footer="0.3"/>
  <pageSetup paperSize="9" orientation="portrait" verticalDpi="0"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H33"/>
  <sheetViews>
    <sheetView showGridLines="0" showRowColHeaders="0" zoomScale="70" zoomScaleNormal="70" workbookViewId="0">
      <selection activeCell="R2" sqref="R2"/>
    </sheetView>
  </sheetViews>
  <sheetFormatPr defaultColWidth="0" defaultRowHeight="14.5" zeroHeight="1" x14ac:dyDescent="0.35"/>
  <cols>
    <col min="1" max="2" width="0.54296875" customWidth="1"/>
    <col min="3" max="3" width="19.453125" customWidth="1"/>
    <col min="4" max="4" width="8.453125" customWidth="1"/>
    <col min="5" max="5" width="23.81640625" customWidth="1"/>
    <col min="6" max="6" width="20.1796875" customWidth="1"/>
    <col min="7" max="7" width="1.54296875" customWidth="1"/>
    <col min="8" max="8" width="6.1796875" customWidth="1"/>
    <col min="9" max="9" width="6.7265625" hidden="1" customWidth="1"/>
    <col min="10" max="10" width="24.81640625" style="34" customWidth="1"/>
    <col min="11" max="11" width="10.7265625" hidden="1" customWidth="1"/>
    <col min="12" max="12" width="13.81640625" hidden="1" customWidth="1"/>
    <col min="13" max="13" width="12.453125" hidden="1" customWidth="1"/>
    <col min="14" max="14" width="11.453125" hidden="1" customWidth="1"/>
    <col min="15" max="15" width="9.1796875" hidden="1" customWidth="1"/>
    <col min="16" max="16" width="10" hidden="1" customWidth="1"/>
    <col min="17" max="17" width="18.81640625" hidden="1" customWidth="1"/>
    <col min="18" max="33" width="6.7265625" customWidth="1"/>
    <col min="34" max="34" width="1" customWidth="1"/>
  </cols>
  <sheetData>
    <row r="1" spans="1:34" s="2" customFormat="1" ht="24.75" customHeight="1" thickBot="1" x14ac:dyDescent="0.4">
      <c r="C1" s="120" t="s">
        <v>92</v>
      </c>
      <c r="D1" s="121"/>
      <c r="E1" s="121"/>
      <c r="F1" s="121"/>
      <c r="G1" s="121"/>
      <c r="H1" s="64">
        <v>4</v>
      </c>
      <c r="I1" s="65"/>
      <c r="J1" s="84" t="s">
        <v>82</v>
      </c>
      <c r="K1" s="122" t="str">
        <f>VLOOKUP(J1,'Projects Schedules'!B3:C23,2,FALSE) &amp;" Tasks Found"</f>
        <v>80 Tasks Found</v>
      </c>
      <c r="L1" s="122"/>
      <c r="M1" s="122"/>
      <c r="N1" s="122"/>
      <c r="O1" s="122"/>
      <c r="P1" s="122"/>
      <c r="Q1" s="122"/>
      <c r="R1" s="122"/>
      <c r="S1" s="122"/>
      <c r="T1" s="122"/>
      <c r="U1" s="122"/>
      <c r="V1" s="122"/>
      <c r="W1" s="122"/>
      <c r="X1" s="122"/>
      <c r="Y1" s="122"/>
      <c r="Z1" s="122"/>
      <c r="AA1" s="50"/>
      <c r="AB1" s="50"/>
      <c r="AC1" s="50"/>
      <c r="AD1" s="50"/>
      <c r="AE1" s="50"/>
      <c r="AF1" s="50"/>
      <c r="AG1" s="50"/>
    </row>
    <row r="2" spans="1:34" s="35" customFormat="1" ht="22.5" customHeight="1" thickTop="1" thickBot="1" x14ac:dyDescent="0.4">
      <c r="C2" s="66"/>
      <c r="D2" s="131" t="s">
        <v>107</v>
      </c>
      <c r="E2" s="131"/>
      <c r="F2" s="131"/>
      <c r="G2" s="51"/>
      <c r="H2" s="52" t="s">
        <v>68</v>
      </c>
      <c r="I2" s="53" t="s">
        <v>3</v>
      </c>
      <c r="J2" s="54" t="s">
        <v>93</v>
      </c>
      <c r="K2" s="53" t="s">
        <v>100</v>
      </c>
      <c r="L2" s="55" t="s">
        <v>2</v>
      </c>
      <c r="M2" s="55" t="s">
        <v>8</v>
      </c>
      <c r="N2" s="55" t="s">
        <v>5</v>
      </c>
      <c r="O2" s="55" t="s">
        <v>10</v>
      </c>
      <c r="P2" s="56" t="s">
        <v>11</v>
      </c>
      <c r="Q2" s="57" t="s">
        <v>81</v>
      </c>
      <c r="R2" s="58">
        <f>E8+F16</f>
        <v>42412</v>
      </c>
      <c r="S2" s="59">
        <f>R2+1</f>
        <v>42413</v>
      </c>
      <c r="T2" s="60">
        <f t="shared" ref="T2:AB2" si="0">S2+1</f>
        <v>42414</v>
      </c>
      <c r="U2" s="59">
        <f t="shared" si="0"/>
        <v>42415</v>
      </c>
      <c r="V2" s="60">
        <f t="shared" si="0"/>
        <v>42416</v>
      </c>
      <c r="W2" s="59">
        <f t="shared" si="0"/>
        <v>42417</v>
      </c>
      <c r="X2" s="60">
        <f t="shared" si="0"/>
        <v>42418</v>
      </c>
      <c r="Y2" s="59">
        <f t="shared" si="0"/>
        <v>42419</v>
      </c>
      <c r="Z2" s="63">
        <f t="shared" si="0"/>
        <v>42420</v>
      </c>
      <c r="AA2" s="63">
        <f t="shared" si="0"/>
        <v>42421</v>
      </c>
      <c r="AB2" s="60">
        <f t="shared" si="0"/>
        <v>42422</v>
      </c>
      <c r="AC2" s="59">
        <f>AB2+1</f>
        <v>42423</v>
      </c>
      <c r="AD2" s="60">
        <f>AC2+1</f>
        <v>42424</v>
      </c>
      <c r="AE2" s="59">
        <f>AD2+1</f>
        <v>42425</v>
      </c>
      <c r="AF2" s="60">
        <f>AE2+1</f>
        <v>42426</v>
      </c>
      <c r="AG2" s="61">
        <f>AF2+1</f>
        <v>42427</v>
      </c>
      <c r="AH2" s="36"/>
    </row>
    <row r="3" spans="1:34" s="2" customFormat="1" ht="18.75" hidden="1" customHeight="1" thickBot="1" x14ac:dyDescent="0.4">
      <c r="C3" s="67"/>
      <c r="D3" s="28"/>
      <c r="E3" s="28"/>
      <c r="F3" s="28"/>
      <c r="G3" s="30"/>
      <c r="H3" s="27">
        <v>0</v>
      </c>
      <c r="I3" s="62">
        <f>IFERROR(IF(J1='Projects Schedules'!B3,0,MATCH(J1,'Projects Tasks Data Sheet'!A:A,0)-2)+H3,D18)</f>
        <v>0</v>
      </c>
      <c r="J3" s="32">
        <v>0</v>
      </c>
      <c r="K3" s="24">
        <v>1</v>
      </c>
      <c r="L3" s="25">
        <v>2</v>
      </c>
      <c r="M3" s="25">
        <v>4</v>
      </c>
      <c r="N3" s="25">
        <v>3</v>
      </c>
      <c r="O3" s="25">
        <v>4</v>
      </c>
      <c r="P3" s="25"/>
      <c r="Q3" s="25">
        <v>-1</v>
      </c>
      <c r="R3" s="3"/>
      <c r="S3" s="4"/>
      <c r="T3" s="3"/>
      <c r="U3" s="4"/>
      <c r="V3" s="3"/>
      <c r="W3" s="4"/>
      <c r="X3" s="3"/>
      <c r="Y3" s="4"/>
      <c r="Z3" s="3"/>
      <c r="AA3" s="4"/>
      <c r="AB3" s="3"/>
      <c r="AC3" s="4"/>
      <c r="AD3" s="3"/>
      <c r="AE3" s="4"/>
      <c r="AF3" s="3"/>
      <c r="AG3" s="5"/>
      <c r="AH3" s="1"/>
    </row>
    <row r="4" spans="1:34" s="9" customFormat="1" ht="16" thickTop="1" x14ac:dyDescent="0.35">
      <c r="A4"/>
      <c r="B4"/>
      <c r="C4" s="117" t="s">
        <v>0</v>
      </c>
      <c r="D4" s="118"/>
      <c r="E4" s="97" t="str">
        <f>J1</f>
        <v>All Projects</v>
      </c>
      <c r="F4" s="40"/>
      <c r="G4" s="40"/>
      <c r="H4" s="40"/>
      <c r="I4" s="29">
        <f>I3+1</f>
        <v>1</v>
      </c>
      <c r="J4" s="33" t="str">
        <f ca="1">IF(AND($J$1&lt;&gt;"All Projects",$J$1&lt;&gt;Q4),0,OFFSET('Projects Tasks Data Sheet'!$B$1,'Gantt Scheduler'!$I4,'Gantt Scheduler'!J$3))</f>
        <v>Benchmark Report (Planned)</v>
      </c>
      <c r="K4" s="20" t="str">
        <f ca="1">OFFSET('Projects Tasks Data Sheet'!$B$1,'Gantt Scheduler'!$I4,'Gantt Scheduler'!K$3)</f>
        <v>Person 1</v>
      </c>
      <c r="L4" s="21">
        <f ca="1">OFFSET('Projects Tasks Data Sheet'!$B$1,'Gantt Scheduler'!$I4,'Gantt Scheduler'!L$3)</f>
        <v>44470</v>
      </c>
      <c r="M4" s="21">
        <f t="shared" ref="M4:M28" ca="1" si="1">L4+N4-1</f>
        <v>44923</v>
      </c>
      <c r="N4" s="26">
        <f ca="1">OFFSET('Projects Tasks Data Sheet'!$B$1,'Gantt Scheduler'!$I4,'Gantt Scheduler'!N$3)</f>
        <v>454</v>
      </c>
      <c r="O4" s="22">
        <f ca="1">OFFSET('Projects Tasks Data Sheet'!$B$1,'Gantt Scheduler'!$I4,'Gantt Scheduler'!O$3)</f>
        <v>1</v>
      </c>
      <c r="P4" s="31">
        <f t="shared" ref="P4" ca="1" si="2">N4*O4</f>
        <v>454</v>
      </c>
      <c r="Q4" s="49" t="str">
        <f ca="1">OFFSET('Projects Tasks Data Sheet'!$B$1,'Gantt Scheduler'!$I4,'Gantt Scheduler'!Q$3)</f>
        <v>M0. Kick off - Benchmarking and project requirement analysis</v>
      </c>
      <c r="R4" s="6"/>
      <c r="S4" s="6"/>
      <c r="T4" s="6"/>
      <c r="U4" s="6"/>
      <c r="V4" s="6"/>
      <c r="W4" s="6"/>
      <c r="X4" s="6"/>
      <c r="Y4" s="6"/>
      <c r="Z4" s="6"/>
      <c r="AA4" s="6"/>
      <c r="AB4" s="6"/>
      <c r="AC4" s="6"/>
      <c r="AD4" s="6"/>
      <c r="AE4" s="6"/>
      <c r="AF4" s="6"/>
      <c r="AG4" s="7"/>
      <c r="AH4" s="8"/>
    </row>
    <row r="5" spans="1:34" s="9" customFormat="1" x14ac:dyDescent="0.35">
      <c r="A5"/>
      <c r="B5"/>
      <c r="C5" s="115" t="s">
        <v>1</v>
      </c>
      <c r="D5" s="119"/>
      <c r="E5" s="37" t="s">
        <v>108</v>
      </c>
      <c r="F5" s="38"/>
      <c r="G5" s="38"/>
      <c r="H5" s="38"/>
      <c r="I5" s="29">
        <f>I4+1</f>
        <v>2</v>
      </c>
      <c r="J5" s="33" t="str">
        <f ca="1">IF(AND($J$1&lt;&gt;"All Projects",$J$1&lt;&gt;Q5),0,OFFSET('Projects Tasks Data Sheet'!$B$1,'Gantt Scheduler'!$I5,'Gantt Scheduler'!J$3))</f>
        <v>Benchmark Report (Actual)</v>
      </c>
      <c r="K5" s="20" t="str">
        <f ca="1">OFFSET('Projects Tasks Data Sheet'!$B$1,'Gantt Scheduler'!$I5,'Gantt Scheduler'!K$3)</f>
        <v>Person 2</v>
      </c>
      <c r="L5" s="21">
        <f ca="1">OFFSET('Projects Tasks Data Sheet'!$B$1,'Gantt Scheduler'!$I5,'Gantt Scheduler'!L$3)</f>
        <v>44470</v>
      </c>
      <c r="M5" s="21">
        <f t="shared" ca="1" si="1"/>
        <v>44580</v>
      </c>
      <c r="N5" s="26">
        <f ca="1">OFFSET('Projects Tasks Data Sheet'!$B$1,'Gantt Scheduler'!$I5,'Gantt Scheduler'!N$3)</f>
        <v>111</v>
      </c>
      <c r="O5" s="22">
        <f ca="1">OFFSET('Projects Tasks Data Sheet'!$B$1,'Gantt Scheduler'!$I5,'Gantt Scheduler'!O$3)</f>
        <v>1</v>
      </c>
      <c r="P5" s="23">
        <f ca="1">N5*O5</f>
        <v>111</v>
      </c>
      <c r="Q5" s="49" t="str">
        <f ca="1">OFFSET('Projects Tasks Data Sheet'!$B$1,'Gantt Scheduler'!$I5,'Gantt Scheduler'!Q$3)</f>
        <v>M0. Kick off - Benchmarking and project requirement analysis</v>
      </c>
      <c r="R5" s="6"/>
      <c r="S5" s="6"/>
      <c r="T5" s="6"/>
      <c r="U5" s="6"/>
      <c r="V5" s="6"/>
      <c r="W5" s="6"/>
      <c r="X5" s="6"/>
      <c r="Y5" s="6"/>
      <c r="Z5" s="6"/>
      <c r="AA5" s="6"/>
      <c r="AB5" s="6"/>
      <c r="AC5" s="6"/>
      <c r="AD5" s="6"/>
      <c r="AE5" s="6"/>
      <c r="AF5" s="6"/>
      <c r="AG5" s="7"/>
      <c r="AH5" s="8"/>
    </row>
    <row r="6" spans="1:34" s="9" customFormat="1" x14ac:dyDescent="0.35">
      <c r="A6"/>
      <c r="B6"/>
      <c r="C6" s="38"/>
      <c r="D6" s="38"/>
      <c r="E6" s="38"/>
      <c r="F6" s="38"/>
      <c r="G6" s="38"/>
      <c r="H6" s="38"/>
      <c r="I6" s="29">
        <f t="shared" ref="I6:I28" si="3">I5+1</f>
        <v>3</v>
      </c>
      <c r="J6" s="33" t="str">
        <f ca="1">IF(AND($J$1&lt;&gt;"All Projects",$J$1&lt;&gt;Q6),0,OFFSET('Projects Tasks Data Sheet'!$B$1,'Gantt Scheduler'!$I6,'Gantt Scheduler'!J$3))</f>
        <v>LITEON Validation And Acceptance</v>
      </c>
      <c r="K6" s="20" t="str">
        <f ca="1">OFFSET('Projects Tasks Data Sheet'!$B$1,'Gantt Scheduler'!$I6,'Gantt Scheduler'!K$3)</f>
        <v>Person 3</v>
      </c>
      <c r="L6" s="21">
        <f ca="1">OFFSET('Projects Tasks Data Sheet'!$B$1,'Gantt Scheduler'!$I6,'Gantt Scheduler'!L$3)</f>
        <v>44582</v>
      </c>
      <c r="M6" s="21">
        <f t="shared" ca="1" si="1"/>
        <v>44588</v>
      </c>
      <c r="N6" s="26">
        <f ca="1">OFFSET('Projects Tasks Data Sheet'!$B$1,'Gantt Scheduler'!$I6,'Gantt Scheduler'!N$3)</f>
        <v>7</v>
      </c>
      <c r="O6" s="22">
        <f ca="1">OFFSET('Projects Tasks Data Sheet'!$B$1,'Gantt Scheduler'!$I6,'Gantt Scheduler'!O$3)</f>
        <v>1</v>
      </c>
      <c r="P6" s="23">
        <f t="shared" ref="P6:P28" ca="1" si="4">N6*O6</f>
        <v>7</v>
      </c>
      <c r="Q6" s="49" t="str">
        <f ca="1">OFFSET('Projects Tasks Data Sheet'!$B$1,'Gantt Scheduler'!$I6,'Gantt Scheduler'!Q$3)</f>
        <v>M0. Kick off - Benchmarking and project requirement analysis</v>
      </c>
      <c r="R6" s="6"/>
      <c r="S6" s="6"/>
      <c r="T6" s="6"/>
      <c r="U6" s="6"/>
      <c r="V6" s="6"/>
      <c r="W6" s="6"/>
      <c r="X6" s="6"/>
      <c r="Y6" s="6"/>
      <c r="Z6" s="6"/>
      <c r="AA6" s="6"/>
      <c r="AB6" s="6"/>
      <c r="AC6" s="6"/>
      <c r="AD6" s="6"/>
      <c r="AE6" s="6"/>
      <c r="AF6" s="6"/>
      <c r="AG6" s="7"/>
      <c r="AH6" s="8"/>
    </row>
    <row r="7" spans="1:34" s="9" customFormat="1" x14ac:dyDescent="0.35">
      <c r="A7"/>
      <c r="B7"/>
      <c r="C7" s="68"/>
      <c r="D7" s="38"/>
      <c r="E7" s="38"/>
      <c r="F7" s="38"/>
      <c r="G7" s="38"/>
      <c r="H7" s="38"/>
      <c r="I7" s="29">
        <f t="shared" si="3"/>
        <v>4</v>
      </c>
      <c r="J7" s="33" t="str">
        <f ca="1">IF(AND($J$1&lt;&gt;"All Projects",$J$1&lt;&gt;Q7),0,OFFSET('Projects Tasks Data Sheet'!$B$1,'Gantt Scheduler'!$I7,'Gantt Scheduler'!J$3))</f>
        <v>PRD V1.0, covers : M5, M8, M9, M10, M11, M12, M13 (Planned)</v>
      </c>
      <c r="K7" s="20" t="str">
        <f ca="1">OFFSET('Projects Tasks Data Sheet'!$B$1,'Gantt Scheduler'!$I7,'Gantt Scheduler'!K$3)</f>
        <v>Person 4</v>
      </c>
      <c r="L7" s="21">
        <f ca="1">OFFSET('Projects Tasks Data Sheet'!$B$1,'Gantt Scheduler'!$I7,'Gantt Scheduler'!L$3)</f>
        <v>42421</v>
      </c>
      <c r="M7" s="21">
        <f t="shared" ca="1" si="1"/>
        <v>42429</v>
      </c>
      <c r="N7" s="26">
        <f ca="1">OFFSET('Projects Tasks Data Sheet'!$B$1,'Gantt Scheduler'!$I7,'Gantt Scheduler'!N$3)</f>
        <v>9</v>
      </c>
      <c r="O7" s="22">
        <f ca="1">OFFSET('Projects Tasks Data Sheet'!$B$1,'Gantt Scheduler'!$I7,'Gantt Scheduler'!O$3)</f>
        <v>1</v>
      </c>
      <c r="P7" s="23">
        <f t="shared" ca="1" si="4"/>
        <v>9</v>
      </c>
      <c r="Q7" s="49" t="str">
        <f ca="1">OFFSET('Projects Tasks Data Sheet'!$B$1,'Gantt Scheduler'!$I7,'Gantt Scheduler'!Q$3)</f>
        <v>M1. Functional Requirement Specification (Project Requirement Document)</v>
      </c>
      <c r="R7" s="6"/>
      <c r="S7" s="6"/>
      <c r="T7" s="6"/>
      <c r="U7" s="6"/>
      <c r="V7" s="6"/>
      <c r="W7" s="6"/>
      <c r="X7" s="6"/>
      <c r="Y7" s="6"/>
      <c r="Z7" s="6"/>
      <c r="AA7" s="6"/>
      <c r="AB7" s="6"/>
      <c r="AC7" s="6"/>
      <c r="AD7" s="6"/>
      <c r="AE7" s="6"/>
      <c r="AF7" s="6"/>
      <c r="AG7" s="7"/>
      <c r="AH7" s="8"/>
    </row>
    <row r="8" spans="1:34" s="9" customFormat="1" x14ac:dyDescent="0.35">
      <c r="A8"/>
      <c r="B8"/>
      <c r="C8" s="115" t="s">
        <v>2</v>
      </c>
      <c r="D8" s="116"/>
      <c r="E8" s="41">
        <f>VLOOKUP('Gantt Scheduler'!J1,'Projects Schedules'!B2:G23,3,FALSE)</f>
        <v>42412</v>
      </c>
      <c r="F8" s="38"/>
      <c r="G8" s="38"/>
      <c r="H8" s="38"/>
      <c r="I8" s="29">
        <f t="shared" si="3"/>
        <v>5</v>
      </c>
      <c r="J8" s="33" t="str">
        <f ca="1">IF(AND($J$1&lt;&gt;"All Projects",$J$1&lt;&gt;Q8),0,OFFSET('Projects Tasks Data Sheet'!$B$1,'Gantt Scheduler'!$I8,'Gantt Scheduler'!J$3))</f>
        <v>PRD V1.0, covers : M5, M8, M9, M10, M11, M12, M13 (Actual)</v>
      </c>
      <c r="K8" s="20" t="str">
        <f ca="1">OFFSET('Projects Tasks Data Sheet'!$B$1,'Gantt Scheduler'!$I8,'Gantt Scheduler'!K$3)</f>
        <v>Person 5</v>
      </c>
      <c r="L8" s="21">
        <f ca="1">OFFSET('Projects Tasks Data Sheet'!$B$1,'Gantt Scheduler'!$I8,'Gantt Scheduler'!L$3)</f>
        <v>42417</v>
      </c>
      <c r="M8" s="21">
        <f t="shared" ca="1" si="1"/>
        <v>42420</v>
      </c>
      <c r="N8" s="26">
        <f ca="1">OFFSET('Projects Tasks Data Sheet'!$B$1,'Gantt Scheduler'!$I8,'Gantt Scheduler'!N$3)</f>
        <v>4</v>
      </c>
      <c r="O8" s="22">
        <f ca="1">OFFSET('Projects Tasks Data Sheet'!$B$1,'Gantt Scheduler'!$I8,'Gantt Scheduler'!O$3)</f>
        <v>1</v>
      </c>
      <c r="P8" s="23">
        <f t="shared" ca="1" si="4"/>
        <v>4</v>
      </c>
      <c r="Q8" s="49" t="str">
        <f ca="1">OFFSET('Projects Tasks Data Sheet'!$B$1,'Gantt Scheduler'!$I8,'Gantt Scheduler'!Q$3)</f>
        <v>M1. Functional Requirement Specification (Project Requirement Document)</v>
      </c>
      <c r="R8" s="6"/>
      <c r="S8" s="6"/>
      <c r="T8" s="6"/>
      <c r="U8" s="6"/>
      <c r="V8" s="6"/>
      <c r="W8" s="6"/>
      <c r="X8" s="6"/>
      <c r="Y8" s="6"/>
      <c r="Z8" s="6"/>
      <c r="AA8" s="6"/>
      <c r="AB8" s="6"/>
      <c r="AC8" s="6"/>
      <c r="AD8" s="6"/>
      <c r="AE8" s="6"/>
      <c r="AF8" s="6"/>
      <c r="AG8" s="7"/>
      <c r="AH8" s="8"/>
    </row>
    <row r="9" spans="1:34" s="9" customFormat="1" x14ac:dyDescent="0.35">
      <c r="A9"/>
      <c r="B9"/>
      <c r="C9" s="115" t="s">
        <v>8</v>
      </c>
      <c r="D9" s="116"/>
      <c r="E9" s="41">
        <f>VLOOKUP('Gantt Scheduler'!J1,'Projects Schedules'!B2:G23,4,FALSE)</f>
        <v>45036</v>
      </c>
      <c r="F9" s="38"/>
      <c r="G9" s="38"/>
      <c r="H9" s="38"/>
      <c r="I9" s="29">
        <f t="shared" si="3"/>
        <v>6</v>
      </c>
      <c r="J9" s="33" t="str">
        <f ca="1">IF(AND($J$1&lt;&gt;"All Projects",$J$1&lt;&gt;Q9),0,OFFSET('Projects Tasks Data Sheet'!$B$1,'Gantt Scheduler'!$I9,'Gantt Scheduler'!J$3))</f>
        <v>LITEON Validation And Acceptance</v>
      </c>
      <c r="K9" s="20" t="str">
        <f ca="1">OFFSET('Projects Tasks Data Sheet'!$B$1,'Gantt Scheduler'!$I9,'Gantt Scheduler'!K$3)</f>
        <v>Person 1</v>
      </c>
      <c r="L9" s="21">
        <f ca="1">OFFSET('Projects Tasks Data Sheet'!$B$1,'Gantt Scheduler'!$I9,'Gantt Scheduler'!L$3)</f>
        <v>42420</v>
      </c>
      <c r="M9" s="21">
        <f t="shared" ca="1" si="1"/>
        <v>42425</v>
      </c>
      <c r="N9" s="26">
        <f ca="1">OFFSET('Projects Tasks Data Sheet'!$B$1,'Gantt Scheduler'!$I9,'Gantt Scheduler'!N$3)</f>
        <v>6</v>
      </c>
      <c r="O9" s="22">
        <f ca="1">OFFSET('Projects Tasks Data Sheet'!$B$1,'Gantt Scheduler'!$I9,'Gantt Scheduler'!O$3)</f>
        <v>1</v>
      </c>
      <c r="P9" s="23">
        <f t="shared" ca="1" si="4"/>
        <v>6</v>
      </c>
      <c r="Q9" s="49" t="str">
        <f ca="1">OFFSET('Projects Tasks Data Sheet'!$B$1,'Gantt Scheduler'!$I9,'Gantt Scheduler'!Q$3)</f>
        <v>M1. Functional Requirement Specification (Project Requirement Document)</v>
      </c>
      <c r="R9" s="6"/>
      <c r="S9" s="6"/>
      <c r="T9" s="6"/>
      <c r="U9" s="6"/>
      <c r="V9" s="6"/>
      <c r="W9" s="6"/>
      <c r="X9" s="6"/>
      <c r="Y9" s="6"/>
      <c r="Z9" s="6"/>
      <c r="AA9" s="6"/>
      <c r="AB9" s="6"/>
      <c r="AC9" s="6"/>
      <c r="AD9" s="6"/>
      <c r="AE9" s="6"/>
      <c r="AF9" s="6"/>
      <c r="AG9" s="7"/>
      <c r="AH9" s="8"/>
    </row>
    <row r="10" spans="1:34" s="9" customFormat="1" x14ac:dyDescent="0.35">
      <c r="A10"/>
      <c r="B10"/>
      <c r="C10" s="115" t="s">
        <v>12</v>
      </c>
      <c r="D10" s="116"/>
      <c r="E10" s="42">
        <f>IFERROR(VLOOKUP('Gantt Scheduler'!J1,'Projects Schedules'!B2:G23,6,FALSE),"")</f>
        <v>0.55075000000000007</v>
      </c>
      <c r="F10" s="38"/>
      <c r="G10" s="38"/>
      <c r="H10" s="38"/>
      <c r="I10" s="29">
        <f t="shared" si="3"/>
        <v>7</v>
      </c>
      <c r="J10" s="33" t="str">
        <f ca="1">IF(AND($J$1&lt;&gt;"All Projects",$J$1&lt;&gt;Q10),0,OFFSET('Projects Tasks Data Sheet'!$B$1,'Gantt Scheduler'!$I10,'Gantt Scheduler'!J$3))</f>
        <v>PRD V2.0, covers : M14, M15, M16 (Planned)</v>
      </c>
      <c r="K10" s="20" t="str">
        <f ca="1">OFFSET('Projects Tasks Data Sheet'!$B$1,'Gantt Scheduler'!$I10,'Gantt Scheduler'!K$3)</f>
        <v>Person 2</v>
      </c>
      <c r="L10" s="21">
        <f ca="1">OFFSET('Projects Tasks Data Sheet'!$B$1,'Gantt Scheduler'!$I10,'Gantt Scheduler'!L$3)</f>
        <v>42420</v>
      </c>
      <c r="M10" s="21">
        <f t="shared" ca="1" si="1"/>
        <v>42426</v>
      </c>
      <c r="N10" s="26">
        <f ca="1">OFFSET('Projects Tasks Data Sheet'!$B$1,'Gantt Scheduler'!$I10,'Gantt Scheduler'!N$3)</f>
        <v>7</v>
      </c>
      <c r="O10" s="22">
        <f ca="1">OFFSET('Projects Tasks Data Sheet'!$B$1,'Gantt Scheduler'!$I10,'Gantt Scheduler'!O$3)</f>
        <v>1</v>
      </c>
      <c r="P10" s="23">
        <f t="shared" ca="1" si="4"/>
        <v>7</v>
      </c>
      <c r="Q10" s="49" t="str">
        <f ca="1">OFFSET('Projects Tasks Data Sheet'!$B$1,'Gantt Scheduler'!$I10,'Gantt Scheduler'!Q$3)</f>
        <v>M1. Functional Requirement Specification (Project Requirement Document)</v>
      </c>
      <c r="R10" s="6"/>
      <c r="S10" s="6"/>
      <c r="T10" s="6"/>
      <c r="U10" s="6"/>
      <c r="V10" s="6"/>
      <c r="W10" s="6"/>
      <c r="X10" s="6"/>
      <c r="Y10" s="6"/>
      <c r="Z10" s="6"/>
      <c r="AA10" s="6"/>
      <c r="AB10" s="6"/>
      <c r="AC10" s="6"/>
      <c r="AD10" s="6"/>
      <c r="AE10" s="6"/>
      <c r="AF10" s="6"/>
      <c r="AG10" s="7"/>
      <c r="AH10" s="8"/>
    </row>
    <row r="11" spans="1:34" s="9" customFormat="1" x14ac:dyDescent="0.35">
      <c r="A11"/>
      <c r="B11"/>
      <c r="C11" s="129"/>
      <c r="D11" s="130"/>
      <c r="E11" s="48">
        <f>1-E10</f>
        <v>0.44924999999999993</v>
      </c>
      <c r="F11" s="38"/>
      <c r="G11" s="38"/>
      <c r="H11" s="38"/>
      <c r="I11" s="29">
        <f t="shared" si="3"/>
        <v>8</v>
      </c>
      <c r="J11" s="33" t="str">
        <f ca="1">IF(AND($J$1&lt;&gt;"All Projects",$J$1&lt;&gt;Q11),0,OFFSET('Projects Tasks Data Sheet'!$B$1,'Gantt Scheduler'!$I11,'Gantt Scheduler'!J$3))</f>
        <v>PRD V2.0, covers : M14, M15, M16 (Actual)</v>
      </c>
      <c r="K11" s="20" t="str">
        <f ca="1">OFFSET('Projects Tasks Data Sheet'!$B$1,'Gantt Scheduler'!$I11,'Gantt Scheduler'!K$3)</f>
        <v>Person 3</v>
      </c>
      <c r="L11" s="21">
        <f ca="1">OFFSET('Projects Tasks Data Sheet'!$B$1,'Gantt Scheduler'!$I11,'Gantt Scheduler'!L$3)</f>
        <v>42422</v>
      </c>
      <c r="M11" s="21">
        <f t="shared" ca="1" si="1"/>
        <v>42426</v>
      </c>
      <c r="N11" s="26">
        <f ca="1">OFFSET('Projects Tasks Data Sheet'!$B$1,'Gantt Scheduler'!$I11,'Gantt Scheduler'!N$3)</f>
        <v>5</v>
      </c>
      <c r="O11" s="22">
        <f ca="1">OFFSET('Projects Tasks Data Sheet'!$B$1,'Gantt Scheduler'!$I11,'Gantt Scheduler'!O$3)</f>
        <v>1</v>
      </c>
      <c r="P11" s="23">
        <f t="shared" ca="1" si="4"/>
        <v>5</v>
      </c>
      <c r="Q11" s="49" t="str">
        <f ca="1">OFFSET('Projects Tasks Data Sheet'!$B$1,'Gantt Scheduler'!$I11,'Gantt Scheduler'!Q$3)</f>
        <v>M1. Functional Requirement Specification (Project Requirement Document)</v>
      </c>
      <c r="R11" s="6"/>
      <c r="S11" s="6"/>
      <c r="T11" s="6"/>
      <c r="U11" s="6"/>
      <c r="V11" s="6"/>
      <c r="W11" s="6"/>
      <c r="X11" s="6"/>
      <c r="Y11" s="6"/>
      <c r="Z11" s="6"/>
      <c r="AA11" s="6"/>
      <c r="AB11" s="6"/>
      <c r="AC11" s="6"/>
      <c r="AD11" s="6"/>
      <c r="AE11" s="6"/>
      <c r="AF11" s="6"/>
      <c r="AG11" s="7"/>
      <c r="AH11" s="8"/>
    </row>
    <row r="12" spans="1:34" s="9" customFormat="1" x14ac:dyDescent="0.35">
      <c r="A12"/>
      <c r="B12"/>
      <c r="C12" s="129" t="s">
        <v>67</v>
      </c>
      <c r="D12" s="130"/>
      <c r="E12" s="38"/>
      <c r="F12" s="38"/>
      <c r="G12" s="38"/>
      <c r="H12" s="38"/>
      <c r="I12" s="29">
        <f t="shared" si="3"/>
        <v>9</v>
      </c>
      <c r="J12" s="33" t="str">
        <f ca="1">IF(AND($J$1&lt;&gt;"All Projects",$J$1&lt;&gt;Q12),0,OFFSET('Projects Tasks Data Sheet'!$B$1,'Gantt Scheduler'!$I12,'Gantt Scheduler'!J$3))</f>
        <v>LITEON Validation And Acceptance</v>
      </c>
      <c r="K12" s="20" t="str">
        <f ca="1">OFFSET('Projects Tasks Data Sheet'!$B$1,'Gantt Scheduler'!$I12,'Gantt Scheduler'!K$3)</f>
        <v>Person 4</v>
      </c>
      <c r="L12" s="21">
        <f ca="1">OFFSET('Projects Tasks Data Sheet'!$B$1,'Gantt Scheduler'!$I12,'Gantt Scheduler'!L$3)</f>
        <v>42422</v>
      </c>
      <c r="M12" s="21">
        <f t="shared" ca="1" si="1"/>
        <v>42430</v>
      </c>
      <c r="N12" s="26">
        <f ca="1">OFFSET('Projects Tasks Data Sheet'!$B$1,'Gantt Scheduler'!$I12,'Gantt Scheduler'!N$3)</f>
        <v>9</v>
      </c>
      <c r="O12" s="22">
        <f ca="1">OFFSET('Projects Tasks Data Sheet'!$B$1,'Gantt Scheduler'!$I12,'Gantt Scheduler'!O$3)</f>
        <v>1</v>
      </c>
      <c r="P12" s="23">
        <f t="shared" ca="1" si="4"/>
        <v>9</v>
      </c>
      <c r="Q12" s="49" t="str">
        <f ca="1">OFFSET('Projects Tasks Data Sheet'!$B$1,'Gantt Scheduler'!$I12,'Gantt Scheduler'!Q$3)</f>
        <v>M1. Functional Requirement Specification (Project Requirement Document)</v>
      </c>
      <c r="R12" s="6"/>
      <c r="S12" s="6"/>
      <c r="T12" s="6"/>
      <c r="U12" s="6"/>
      <c r="V12" s="6"/>
      <c r="W12" s="6"/>
      <c r="X12" s="6"/>
      <c r="Y12" s="6"/>
      <c r="Z12" s="6"/>
      <c r="AA12" s="6"/>
      <c r="AB12" s="6"/>
      <c r="AC12" s="6"/>
      <c r="AD12" s="6"/>
      <c r="AE12" s="6"/>
      <c r="AF12" s="6"/>
      <c r="AG12" s="7"/>
      <c r="AH12" s="8"/>
    </row>
    <row r="13" spans="1:34" s="9" customFormat="1" x14ac:dyDescent="0.35">
      <c r="A13"/>
      <c r="B13"/>
      <c r="C13" s="69" t="str">
        <f>E9-E8 &amp;" days"</f>
        <v>2624 days</v>
      </c>
      <c r="D13" s="38"/>
      <c r="E13" s="38"/>
      <c r="F13" s="38"/>
      <c r="G13" s="38"/>
      <c r="H13" s="38"/>
      <c r="I13" s="29">
        <f t="shared" si="3"/>
        <v>10</v>
      </c>
      <c r="J13" s="33" t="str">
        <f ca="1">IF(AND($J$1&lt;&gt;"All Projects",$J$1&lt;&gt;Q13),0,OFFSET('Projects Tasks Data Sheet'!$B$1,'Gantt Scheduler'!$I13,'Gantt Scheduler'!J$3))</f>
        <v>Task 10</v>
      </c>
      <c r="K13" s="20" t="str">
        <f ca="1">OFFSET('Projects Tasks Data Sheet'!$B$1,'Gantt Scheduler'!$I13,'Gantt Scheduler'!K$3)</f>
        <v>Person 5</v>
      </c>
      <c r="L13" s="21">
        <f ca="1">OFFSET('Projects Tasks Data Sheet'!$B$1,'Gantt Scheduler'!$I13,'Gantt Scheduler'!L$3)</f>
        <v>42423</v>
      </c>
      <c r="M13" s="21">
        <f t="shared" ca="1" si="1"/>
        <v>42428</v>
      </c>
      <c r="N13" s="26">
        <f ca="1">OFFSET('Projects Tasks Data Sheet'!$B$1,'Gantt Scheduler'!$I13,'Gantt Scheduler'!N$3)</f>
        <v>6</v>
      </c>
      <c r="O13" s="22">
        <f ca="1">OFFSET('Projects Tasks Data Sheet'!$B$1,'Gantt Scheduler'!$I13,'Gantt Scheduler'!O$3)</f>
        <v>1</v>
      </c>
      <c r="P13" s="23">
        <f t="shared" ca="1" si="4"/>
        <v>6</v>
      </c>
      <c r="Q13" s="49" t="str">
        <f ca="1">OFFSET('Projects Tasks Data Sheet'!$B$1,'Gantt Scheduler'!$I13,'Gantt Scheduler'!Q$3)</f>
        <v>NTU WP4</v>
      </c>
      <c r="R13" s="6"/>
      <c r="S13" s="6"/>
      <c r="T13" s="6"/>
      <c r="U13" s="6"/>
      <c r="V13" s="6"/>
      <c r="W13" s="6"/>
      <c r="X13" s="6"/>
      <c r="Y13" s="6"/>
      <c r="Z13" s="6"/>
      <c r="AA13" s="6"/>
      <c r="AB13" s="6"/>
      <c r="AC13" s="6"/>
      <c r="AD13" s="6"/>
      <c r="AE13" s="6"/>
      <c r="AF13" s="6"/>
      <c r="AG13" s="7"/>
      <c r="AH13" s="8"/>
    </row>
    <row r="14" spans="1:34" s="9" customFormat="1" x14ac:dyDescent="0.35">
      <c r="A14"/>
      <c r="B14"/>
      <c r="C14" s="69" t="str">
        <f>VLOOKUP('Gantt Scheduler'!J1,'Projects Schedules'!B2:G23,5,FALSE) &amp;" ManDays"</f>
        <v>1083 ManDays</v>
      </c>
      <c r="D14" s="38"/>
      <c r="E14" s="38"/>
      <c r="F14" s="38"/>
      <c r="G14" s="38"/>
      <c r="H14" s="38"/>
      <c r="I14" s="29">
        <f t="shared" si="3"/>
        <v>11</v>
      </c>
      <c r="J14" s="33" t="str">
        <f ca="1">IF(AND($J$1&lt;&gt;"All Projects",$J$1&lt;&gt;Q14),0,OFFSET('Projects Tasks Data Sheet'!$B$1,'Gantt Scheduler'!$I14,'Gantt Scheduler'!J$3))</f>
        <v>Task 11</v>
      </c>
      <c r="K14" s="20" t="str">
        <f ca="1">OFFSET('Projects Tasks Data Sheet'!$B$1,'Gantt Scheduler'!$I14,'Gantt Scheduler'!K$3)</f>
        <v>Person 1</v>
      </c>
      <c r="L14" s="21">
        <f ca="1">OFFSET('Projects Tasks Data Sheet'!$B$1,'Gantt Scheduler'!$I14,'Gantt Scheduler'!L$3)</f>
        <v>42413</v>
      </c>
      <c r="M14" s="21">
        <f t="shared" ca="1" si="1"/>
        <v>42419</v>
      </c>
      <c r="N14" s="26">
        <f ca="1">OFFSET('Projects Tasks Data Sheet'!$B$1,'Gantt Scheduler'!$I14,'Gantt Scheduler'!N$3)</f>
        <v>7</v>
      </c>
      <c r="O14" s="22">
        <f ca="1">OFFSET('Projects Tasks Data Sheet'!$B$1,'Gantt Scheduler'!$I14,'Gantt Scheduler'!O$3)</f>
        <v>0.59</v>
      </c>
      <c r="P14" s="23">
        <f t="shared" ca="1" si="4"/>
        <v>4.13</v>
      </c>
      <c r="Q14" s="49" t="str">
        <f ca="1">OFFSET('Projects Tasks Data Sheet'!$B$1,'Gantt Scheduler'!$I14,'Gantt Scheduler'!Q$3)</f>
        <v>NTU WP4</v>
      </c>
      <c r="R14" s="6"/>
      <c r="S14" s="6"/>
      <c r="T14" s="6"/>
      <c r="U14" s="6"/>
      <c r="V14" s="6"/>
      <c r="W14" s="6"/>
      <c r="X14" s="6"/>
      <c r="Y14" s="6"/>
      <c r="Z14" s="6"/>
      <c r="AA14" s="6"/>
      <c r="AB14" s="6"/>
      <c r="AC14" s="6"/>
      <c r="AD14" s="6"/>
      <c r="AE14" s="6"/>
      <c r="AF14" s="6"/>
      <c r="AG14" s="7"/>
      <c r="AH14" s="8"/>
    </row>
    <row r="15" spans="1:34" s="9" customFormat="1" x14ac:dyDescent="0.35">
      <c r="A15"/>
      <c r="B15"/>
      <c r="C15" s="68"/>
      <c r="D15" s="38"/>
      <c r="E15" s="38"/>
      <c r="F15" s="38"/>
      <c r="G15" s="38"/>
      <c r="H15" s="38"/>
      <c r="I15" s="29">
        <f t="shared" si="3"/>
        <v>12</v>
      </c>
      <c r="J15" s="33" t="str">
        <f ca="1">IF(AND($J$1&lt;&gt;"All Projects",$J$1&lt;&gt;Q15),0,OFFSET('Projects Tasks Data Sheet'!$B$1,'Gantt Scheduler'!$I15,'Gantt Scheduler'!J$3))</f>
        <v>Task 12</v>
      </c>
      <c r="K15" s="20" t="str">
        <f ca="1">OFFSET('Projects Tasks Data Sheet'!$B$1,'Gantt Scheduler'!$I15,'Gantt Scheduler'!K$3)</f>
        <v>Person 2</v>
      </c>
      <c r="L15" s="21">
        <f ca="1">OFFSET('Projects Tasks Data Sheet'!$B$1,'Gantt Scheduler'!$I15,'Gantt Scheduler'!L$3)</f>
        <v>42417</v>
      </c>
      <c r="M15" s="21">
        <f t="shared" ca="1" si="1"/>
        <v>42425</v>
      </c>
      <c r="N15" s="26">
        <f ca="1">OFFSET('Projects Tasks Data Sheet'!$B$1,'Gantt Scheduler'!$I15,'Gantt Scheduler'!N$3)</f>
        <v>9</v>
      </c>
      <c r="O15" s="22">
        <f ca="1">OFFSET('Projects Tasks Data Sheet'!$B$1,'Gantt Scheduler'!$I15,'Gantt Scheduler'!O$3)</f>
        <v>0.41</v>
      </c>
      <c r="P15" s="23">
        <f t="shared" ca="1" si="4"/>
        <v>3.69</v>
      </c>
      <c r="Q15" s="49" t="str">
        <f ca="1">OFFSET('Projects Tasks Data Sheet'!$B$1,'Gantt Scheduler'!$I15,'Gantt Scheduler'!Q$3)</f>
        <v>NTU WP4</v>
      </c>
      <c r="R15" s="6"/>
      <c r="S15" s="6"/>
      <c r="T15" s="6"/>
      <c r="U15" s="6"/>
      <c r="V15" s="6"/>
      <c r="W15" s="6"/>
      <c r="X15" s="6"/>
      <c r="Y15" s="6"/>
      <c r="Z15" s="6"/>
      <c r="AA15" s="6"/>
      <c r="AB15" s="6"/>
      <c r="AC15" s="6"/>
      <c r="AD15" s="6"/>
      <c r="AE15" s="6"/>
      <c r="AF15" s="6"/>
      <c r="AG15" s="7"/>
      <c r="AH15" s="8"/>
    </row>
    <row r="16" spans="1:34" s="9" customFormat="1" x14ac:dyDescent="0.35">
      <c r="A16"/>
      <c r="B16"/>
      <c r="C16" s="129" t="s">
        <v>70</v>
      </c>
      <c r="D16" s="130"/>
      <c r="E16" s="38"/>
      <c r="F16" s="43">
        <v>0</v>
      </c>
      <c r="G16" s="38"/>
      <c r="H16" s="38"/>
      <c r="I16" s="29">
        <f t="shared" si="3"/>
        <v>13</v>
      </c>
      <c r="J16" s="33" t="str">
        <f ca="1">IF(AND($J$1&lt;&gt;"All Projects",$J$1&lt;&gt;Q16),0,OFFSET('Projects Tasks Data Sheet'!$B$1,'Gantt Scheduler'!$I16,'Gantt Scheduler'!J$3))</f>
        <v>Task 13</v>
      </c>
      <c r="K16" s="20" t="str">
        <f ca="1">OFFSET('Projects Tasks Data Sheet'!$B$1,'Gantt Scheduler'!$I16,'Gantt Scheduler'!K$3)</f>
        <v>Person 3</v>
      </c>
      <c r="L16" s="21">
        <f ca="1">OFFSET('Projects Tasks Data Sheet'!$B$1,'Gantt Scheduler'!$I16,'Gantt Scheduler'!L$3)</f>
        <v>42418</v>
      </c>
      <c r="M16" s="21">
        <f t="shared" ca="1" si="1"/>
        <v>42425</v>
      </c>
      <c r="N16" s="26">
        <f ca="1">OFFSET('Projects Tasks Data Sheet'!$B$1,'Gantt Scheduler'!$I16,'Gantt Scheduler'!N$3)</f>
        <v>8</v>
      </c>
      <c r="O16" s="22">
        <f ca="1">OFFSET('Projects Tasks Data Sheet'!$B$1,'Gantt Scheduler'!$I16,'Gantt Scheduler'!O$3)</f>
        <v>0</v>
      </c>
      <c r="P16" s="23">
        <f t="shared" ca="1" si="4"/>
        <v>0</v>
      </c>
      <c r="Q16" s="49" t="str">
        <f ca="1">OFFSET('Projects Tasks Data Sheet'!$B$1,'Gantt Scheduler'!$I16,'Gantt Scheduler'!Q$3)</f>
        <v>NTU WP4</v>
      </c>
      <c r="R16" s="6"/>
      <c r="S16" s="6"/>
      <c r="T16" s="6"/>
      <c r="U16" s="6"/>
      <c r="V16" s="6"/>
      <c r="W16" s="6"/>
      <c r="X16" s="6"/>
      <c r="Y16" s="6"/>
      <c r="Z16" s="6"/>
      <c r="AA16" s="6"/>
      <c r="AB16" s="6"/>
      <c r="AC16" s="6"/>
      <c r="AD16" s="6"/>
      <c r="AE16" s="6"/>
      <c r="AF16" s="6"/>
      <c r="AG16" s="7"/>
      <c r="AH16" s="8"/>
    </row>
    <row r="17" spans="1:34" s="9" customFormat="1" x14ac:dyDescent="0.35">
      <c r="A17"/>
      <c r="B17"/>
      <c r="C17" s="68"/>
      <c r="D17" s="39"/>
      <c r="E17" s="39"/>
      <c r="F17" s="39"/>
      <c r="G17" s="38"/>
      <c r="H17" s="38"/>
      <c r="I17" s="29">
        <f t="shared" si="3"/>
        <v>14</v>
      </c>
      <c r="J17" s="33" t="str">
        <f ca="1">IF(AND($J$1&lt;&gt;"All Projects",$J$1&lt;&gt;Q17),0,OFFSET('Projects Tasks Data Sheet'!$B$1,'Gantt Scheduler'!$I17,'Gantt Scheduler'!J$3))</f>
        <v>Task 14</v>
      </c>
      <c r="K17" s="20" t="str">
        <f ca="1">OFFSET('Projects Tasks Data Sheet'!$B$1,'Gantt Scheduler'!$I17,'Gantt Scheduler'!K$3)</f>
        <v>Person 4</v>
      </c>
      <c r="L17" s="21">
        <f ca="1">OFFSET('Projects Tasks Data Sheet'!$B$1,'Gantt Scheduler'!$I17,'Gantt Scheduler'!L$3)</f>
        <v>42420</v>
      </c>
      <c r="M17" s="21">
        <f t="shared" ca="1" si="1"/>
        <v>42426</v>
      </c>
      <c r="N17" s="26">
        <f ca="1">OFFSET('Projects Tasks Data Sheet'!$B$1,'Gantt Scheduler'!$I17,'Gantt Scheduler'!N$3)</f>
        <v>7</v>
      </c>
      <c r="O17" s="22">
        <f ca="1">OFFSET('Projects Tasks Data Sheet'!$B$1,'Gantt Scheduler'!$I17,'Gantt Scheduler'!O$3)</f>
        <v>0.49</v>
      </c>
      <c r="P17" s="23">
        <f t="shared" ca="1" si="4"/>
        <v>3.4299999999999997</v>
      </c>
      <c r="Q17" s="49" t="str">
        <f ca="1">OFFSET('Projects Tasks Data Sheet'!$B$1,'Gantt Scheduler'!$I17,'Gantt Scheduler'!Q$3)</f>
        <v>Project 2</v>
      </c>
      <c r="R17" s="6"/>
      <c r="S17" s="6"/>
      <c r="T17" s="6"/>
      <c r="U17" s="6"/>
      <c r="V17" s="6"/>
      <c r="W17" s="6"/>
      <c r="X17" s="6"/>
      <c r="Y17" s="6"/>
      <c r="Z17" s="6"/>
      <c r="AA17" s="6"/>
      <c r="AB17" s="6"/>
      <c r="AC17" s="6"/>
      <c r="AD17" s="6"/>
      <c r="AE17" s="6"/>
      <c r="AF17" s="6"/>
      <c r="AG17" s="7"/>
      <c r="AH17" s="8"/>
    </row>
    <row r="18" spans="1:34" s="9" customFormat="1" ht="15.5" x14ac:dyDescent="0.35">
      <c r="A18"/>
      <c r="B18"/>
      <c r="C18" s="70" t="s">
        <v>73</v>
      </c>
      <c r="D18" s="44">
        <f>COUNTA(Table1[Task])</f>
        <v>80</v>
      </c>
      <c r="E18" s="47" t="s">
        <v>9</v>
      </c>
      <c r="F18" s="47"/>
      <c r="G18" s="38"/>
      <c r="H18" s="38"/>
      <c r="I18" s="29">
        <f t="shared" si="3"/>
        <v>15</v>
      </c>
      <c r="J18" s="33" t="str">
        <f ca="1">IF(AND($J$1&lt;&gt;"All Projects",$J$1&lt;&gt;Q18),0,OFFSET('Projects Tasks Data Sheet'!$B$1,'Gantt Scheduler'!$I18,'Gantt Scheduler'!J$3))</f>
        <v>Task 15</v>
      </c>
      <c r="K18" s="20" t="str">
        <f ca="1">OFFSET('Projects Tasks Data Sheet'!$B$1,'Gantt Scheduler'!$I18,'Gantt Scheduler'!K$3)</f>
        <v>Person 5</v>
      </c>
      <c r="L18" s="21">
        <f ca="1">OFFSET('Projects Tasks Data Sheet'!$B$1,'Gantt Scheduler'!$I18,'Gantt Scheduler'!L$3)</f>
        <v>42421</v>
      </c>
      <c r="M18" s="21">
        <f t="shared" ca="1" si="1"/>
        <v>42424</v>
      </c>
      <c r="N18" s="26">
        <f ca="1">OFFSET('Projects Tasks Data Sheet'!$B$1,'Gantt Scheduler'!$I18,'Gantt Scheduler'!N$3)</f>
        <v>4</v>
      </c>
      <c r="O18" s="22">
        <f ca="1">OFFSET('Projects Tasks Data Sheet'!$B$1,'Gantt Scheduler'!$I18,'Gantt Scheduler'!O$3)</f>
        <v>0.36</v>
      </c>
      <c r="P18" s="23">
        <f t="shared" ca="1" si="4"/>
        <v>1.44</v>
      </c>
      <c r="Q18" s="49" t="str">
        <f ca="1">OFFSET('Projects Tasks Data Sheet'!$B$1,'Gantt Scheduler'!$I18,'Gantt Scheduler'!Q$3)</f>
        <v>Project 2</v>
      </c>
      <c r="R18" s="6"/>
      <c r="S18" s="6"/>
      <c r="T18" s="6"/>
      <c r="U18" s="6"/>
      <c r="V18" s="6"/>
      <c r="W18" s="6"/>
      <c r="X18" s="6"/>
      <c r="Y18" s="6"/>
      <c r="Z18" s="6"/>
      <c r="AA18" s="6"/>
      <c r="AB18" s="6"/>
      <c r="AC18" s="6"/>
      <c r="AD18" s="6"/>
      <c r="AE18" s="6"/>
      <c r="AF18" s="6"/>
      <c r="AG18" s="7"/>
      <c r="AH18" s="8"/>
    </row>
    <row r="19" spans="1:34" s="9" customFormat="1" x14ac:dyDescent="0.35">
      <c r="A19"/>
      <c r="B19"/>
      <c r="C19" s="71" t="s">
        <v>80</v>
      </c>
      <c r="D19" s="45">
        <f>COUNTIF(Table1[Progress],"=0")</f>
        <v>2</v>
      </c>
      <c r="E19" s="124"/>
      <c r="F19" s="125"/>
      <c r="G19" s="38"/>
      <c r="H19" s="38"/>
      <c r="I19" s="29">
        <f t="shared" si="3"/>
        <v>16</v>
      </c>
      <c r="J19" s="33" t="str">
        <f ca="1">IF(AND($J$1&lt;&gt;"All Projects",$J$1&lt;&gt;Q19),0,OFFSET('Projects Tasks Data Sheet'!$B$1,'Gantt Scheduler'!$I19,'Gantt Scheduler'!J$3))</f>
        <v>Task 16</v>
      </c>
      <c r="K19" s="20" t="str">
        <f ca="1">OFFSET('Projects Tasks Data Sheet'!$B$1,'Gantt Scheduler'!$I19,'Gantt Scheduler'!K$3)</f>
        <v>Person 1</v>
      </c>
      <c r="L19" s="21">
        <f ca="1">OFFSET('Projects Tasks Data Sheet'!$B$1,'Gantt Scheduler'!$I19,'Gantt Scheduler'!L$3)</f>
        <v>42421</v>
      </c>
      <c r="M19" s="21">
        <f t="shared" ca="1" si="1"/>
        <v>42426</v>
      </c>
      <c r="N19" s="26">
        <f ca="1">OFFSET('Projects Tasks Data Sheet'!$B$1,'Gantt Scheduler'!$I19,'Gantt Scheduler'!N$3)</f>
        <v>6</v>
      </c>
      <c r="O19" s="22">
        <f ca="1">OFFSET('Projects Tasks Data Sheet'!$B$1,'Gantt Scheduler'!$I19,'Gantt Scheduler'!O$3)</f>
        <v>0.54</v>
      </c>
      <c r="P19" s="23">
        <f t="shared" ca="1" si="4"/>
        <v>3.24</v>
      </c>
      <c r="Q19" s="49" t="str">
        <f ca="1">OFFSET('Projects Tasks Data Sheet'!$B$1,'Gantt Scheduler'!$I19,'Gantt Scheduler'!Q$3)</f>
        <v>Project 2</v>
      </c>
      <c r="R19" s="6"/>
      <c r="S19" s="6"/>
      <c r="T19" s="6"/>
      <c r="U19" s="6"/>
      <c r="V19" s="6"/>
      <c r="W19" s="6"/>
      <c r="X19" s="6"/>
      <c r="Y19" s="6"/>
      <c r="Z19" s="6"/>
      <c r="AA19" s="6"/>
      <c r="AB19" s="6"/>
      <c r="AC19" s="6"/>
      <c r="AD19" s="6"/>
      <c r="AE19" s="6"/>
      <c r="AF19" s="6"/>
      <c r="AG19" s="7"/>
      <c r="AH19" s="8"/>
    </row>
    <row r="20" spans="1:34" s="9" customFormat="1" x14ac:dyDescent="0.35">
      <c r="A20"/>
      <c r="B20"/>
      <c r="C20" s="71" t="s">
        <v>79</v>
      </c>
      <c r="D20" s="45">
        <f>COUNTIFS(Table1[Progress],"&gt;0",Table1[Progress],"&lt;1")</f>
        <v>58</v>
      </c>
      <c r="E20" s="124"/>
      <c r="F20" s="125"/>
      <c r="G20" s="38"/>
      <c r="H20" s="38"/>
      <c r="I20" s="29">
        <f t="shared" si="3"/>
        <v>17</v>
      </c>
      <c r="J20" s="33" t="str">
        <f ca="1">IF(AND($J$1&lt;&gt;"All Projects",$J$1&lt;&gt;Q20),0,OFFSET('Projects Tasks Data Sheet'!$B$1,'Gantt Scheduler'!$I20,'Gantt Scheduler'!J$3))</f>
        <v>Task 17</v>
      </c>
      <c r="K20" s="20" t="str">
        <f ca="1">OFFSET('Projects Tasks Data Sheet'!$B$1,'Gantt Scheduler'!$I20,'Gantt Scheduler'!K$3)</f>
        <v>Person 2</v>
      </c>
      <c r="L20" s="21">
        <f ca="1">OFFSET('Projects Tasks Data Sheet'!$B$1,'Gantt Scheduler'!$I20,'Gantt Scheduler'!L$3)</f>
        <v>42424</v>
      </c>
      <c r="M20" s="21">
        <f t="shared" ca="1" si="1"/>
        <v>42429</v>
      </c>
      <c r="N20" s="26">
        <f ca="1">OFFSET('Projects Tasks Data Sheet'!$B$1,'Gantt Scheduler'!$I20,'Gantt Scheduler'!N$3)</f>
        <v>6</v>
      </c>
      <c r="O20" s="22">
        <f ca="1">OFFSET('Projects Tasks Data Sheet'!$B$1,'Gantt Scheduler'!$I20,'Gantt Scheduler'!O$3)</f>
        <v>0.56999999999999995</v>
      </c>
      <c r="P20" s="23">
        <f t="shared" ca="1" si="4"/>
        <v>3.42</v>
      </c>
      <c r="Q20" s="49" t="str">
        <f ca="1">OFFSET('Projects Tasks Data Sheet'!$B$1,'Gantt Scheduler'!$I20,'Gantt Scheduler'!Q$3)</f>
        <v>Project 2</v>
      </c>
      <c r="R20" s="6"/>
      <c r="S20" s="6"/>
      <c r="T20" s="6"/>
      <c r="U20" s="6"/>
      <c r="V20" s="6"/>
      <c r="W20" s="6"/>
      <c r="X20" s="6"/>
      <c r="Y20" s="6"/>
      <c r="Z20" s="6"/>
      <c r="AA20" s="6"/>
      <c r="AB20" s="6"/>
      <c r="AC20" s="6"/>
      <c r="AD20" s="6"/>
      <c r="AE20" s="6"/>
      <c r="AF20" s="6"/>
      <c r="AG20" s="7"/>
      <c r="AH20" s="8"/>
    </row>
    <row r="21" spans="1:34" s="9" customFormat="1" x14ac:dyDescent="0.35">
      <c r="A21"/>
      <c r="B21"/>
      <c r="C21" s="72" t="s">
        <v>74</v>
      </c>
      <c r="D21" s="46">
        <f>COUNTIFS(Table1[Progress],"&gt;0",Table1[Progress],"&lt;=.25")</f>
        <v>11</v>
      </c>
      <c r="E21" s="124"/>
      <c r="F21" s="125"/>
      <c r="G21" s="38"/>
      <c r="H21" s="38"/>
      <c r="I21" s="29">
        <f t="shared" si="3"/>
        <v>18</v>
      </c>
      <c r="J21" s="33" t="str">
        <f ca="1">IF(AND($J$1&lt;&gt;"All Projects",$J$1&lt;&gt;Q21),0,OFFSET('Projects Tasks Data Sheet'!$B$1,'Gantt Scheduler'!$I21,'Gantt Scheduler'!J$3))</f>
        <v>Task 18</v>
      </c>
      <c r="K21" s="20" t="str">
        <f ca="1">OFFSET('Projects Tasks Data Sheet'!$B$1,'Gantt Scheduler'!$I21,'Gantt Scheduler'!K$3)</f>
        <v>Person 3</v>
      </c>
      <c r="L21" s="21">
        <f ca="1">OFFSET('Projects Tasks Data Sheet'!$B$1,'Gantt Scheduler'!$I21,'Gantt Scheduler'!L$3)</f>
        <v>42425</v>
      </c>
      <c r="M21" s="21">
        <f t="shared" ca="1" si="1"/>
        <v>42428</v>
      </c>
      <c r="N21" s="26">
        <f ca="1">OFFSET('Projects Tasks Data Sheet'!$B$1,'Gantt Scheduler'!$I21,'Gantt Scheduler'!N$3)</f>
        <v>4</v>
      </c>
      <c r="O21" s="22">
        <f ca="1">OFFSET('Projects Tasks Data Sheet'!$B$1,'Gantt Scheduler'!$I21,'Gantt Scheduler'!O$3)</f>
        <v>0.22</v>
      </c>
      <c r="P21" s="23">
        <f t="shared" ca="1" si="4"/>
        <v>0.88</v>
      </c>
      <c r="Q21" s="49" t="str">
        <f ca="1">OFFSET('Projects Tasks Data Sheet'!$B$1,'Gantt Scheduler'!$I21,'Gantt Scheduler'!Q$3)</f>
        <v>Project 2</v>
      </c>
      <c r="R21" s="6"/>
      <c r="S21" s="6"/>
      <c r="T21" s="6"/>
      <c r="U21" s="6"/>
      <c r="V21" s="6"/>
      <c r="W21" s="6"/>
      <c r="X21" s="6"/>
      <c r="Y21" s="6"/>
      <c r="Z21" s="6"/>
      <c r="AA21" s="6"/>
      <c r="AB21" s="6"/>
      <c r="AC21" s="6"/>
      <c r="AD21" s="6"/>
      <c r="AE21" s="6"/>
      <c r="AF21" s="6"/>
      <c r="AG21" s="7"/>
      <c r="AH21" s="8"/>
    </row>
    <row r="22" spans="1:34" s="9" customFormat="1" x14ac:dyDescent="0.35">
      <c r="A22"/>
      <c r="B22"/>
      <c r="C22" s="72" t="s">
        <v>75</v>
      </c>
      <c r="D22" s="46">
        <f>COUNTIFS(Table1[Progress],"&gt;.25",Table1[Progress],"&lt;=.5")</f>
        <v>30</v>
      </c>
      <c r="E22" s="124"/>
      <c r="F22" s="125"/>
      <c r="G22" s="38"/>
      <c r="H22" s="38"/>
      <c r="I22" s="29">
        <f t="shared" si="3"/>
        <v>19</v>
      </c>
      <c r="J22" s="33" t="str">
        <f ca="1">IF(AND($J$1&lt;&gt;"All Projects",$J$1&lt;&gt;Q22),0,OFFSET('Projects Tasks Data Sheet'!$B$1,'Gantt Scheduler'!$I22,'Gantt Scheduler'!J$3))</f>
        <v>Task 19</v>
      </c>
      <c r="K22" s="20" t="str">
        <f ca="1">OFFSET('Projects Tasks Data Sheet'!$B$1,'Gantt Scheduler'!$I22,'Gantt Scheduler'!K$3)</f>
        <v>Person 4</v>
      </c>
      <c r="L22" s="21">
        <f ca="1">OFFSET('Projects Tasks Data Sheet'!$B$1,'Gantt Scheduler'!$I22,'Gantt Scheduler'!L$3)</f>
        <v>42427</v>
      </c>
      <c r="M22" s="21">
        <f t="shared" ca="1" si="1"/>
        <v>42433</v>
      </c>
      <c r="N22" s="26">
        <f ca="1">OFFSET('Projects Tasks Data Sheet'!$B$1,'Gantt Scheduler'!$I22,'Gantt Scheduler'!N$3)</f>
        <v>7</v>
      </c>
      <c r="O22" s="22">
        <f ca="1">OFFSET('Projects Tasks Data Sheet'!$B$1,'Gantt Scheduler'!$I22,'Gantt Scheduler'!O$3)</f>
        <v>0.46</v>
      </c>
      <c r="P22" s="23">
        <f t="shared" ca="1" si="4"/>
        <v>3.22</v>
      </c>
      <c r="Q22" s="49" t="str">
        <f ca="1">OFFSET('Projects Tasks Data Sheet'!$B$1,'Gantt Scheduler'!$I22,'Gantt Scheduler'!Q$3)</f>
        <v>Project 2</v>
      </c>
      <c r="R22" s="6"/>
      <c r="S22" s="6"/>
      <c r="T22" s="6"/>
      <c r="U22" s="6"/>
      <c r="V22" s="6"/>
      <c r="W22" s="6"/>
      <c r="X22" s="6"/>
      <c r="Y22" s="6"/>
      <c r="Z22" s="6"/>
      <c r="AA22" s="6"/>
      <c r="AB22" s="6"/>
      <c r="AC22" s="6"/>
      <c r="AD22" s="6"/>
      <c r="AE22" s="6"/>
      <c r="AF22" s="6"/>
      <c r="AG22" s="7"/>
      <c r="AH22" s="8"/>
    </row>
    <row r="23" spans="1:34" s="9" customFormat="1" x14ac:dyDescent="0.35">
      <c r="A23"/>
      <c r="B23"/>
      <c r="C23" s="72" t="s">
        <v>76</v>
      </c>
      <c r="D23" s="46">
        <f>COUNTIFS(Table1[Progress],"&gt;.5",Table1[Progress],"&lt;=.75")</f>
        <v>15</v>
      </c>
      <c r="E23" s="124"/>
      <c r="F23" s="125"/>
      <c r="G23" s="38"/>
      <c r="H23" s="38"/>
      <c r="I23" s="29">
        <f t="shared" si="3"/>
        <v>20</v>
      </c>
      <c r="J23" s="33" t="str">
        <f ca="1">IF(AND($J$1&lt;&gt;"All Projects",$J$1&lt;&gt;Q23),0,OFFSET('Projects Tasks Data Sheet'!$B$1,'Gantt Scheduler'!$I23,'Gantt Scheduler'!J$3))</f>
        <v>Task 20</v>
      </c>
      <c r="K23" s="20" t="str">
        <f ca="1">OFFSET('Projects Tasks Data Sheet'!$B$1,'Gantt Scheduler'!$I23,'Gantt Scheduler'!K$3)</f>
        <v>Person 5</v>
      </c>
      <c r="L23" s="21">
        <f ca="1">OFFSET('Projects Tasks Data Sheet'!$B$1,'Gantt Scheduler'!$I23,'Gantt Scheduler'!L$3)</f>
        <v>42416</v>
      </c>
      <c r="M23" s="21">
        <f t="shared" ca="1" si="1"/>
        <v>42418</v>
      </c>
      <c r="N23" s="26">
        <f ca="1">OFFSET('Projects Tasks Data Sheet'!$B$1,'Gantt Scheduler'!$I23,'Gantt Scheduler'!N$3)</f>
        <v>3</v>
      </c>
      <c r="O23" s="22">
        <f ca="1">OFFSET('Projects Tasks Data Sheet'!$B$1,'Gantt Scheduler'!$I23,'Gantt Scheduler'!O$3)</f>
        <v>1</v>
      </c>
      <c r="P23" s="23">
        <f t="shared" ca="1" si="4"/>
        <v>3</v>
      </c>
      <c r="Q23" s="49" t="str">
        <f ca="1">OFFSET('Projects Tasks Data Sheet'!$B$1,'Gantt Scheduler'!$I23,'Gantt Scheduler'!Q$3)</f>
        <v>Project 2</v>
      </c>
      <c r="R23" s="6"/>
      <c r="S23" s="6"/>
      <c r="T23" s="6"/>
      <c r="U23" s="6"/>
      <c r="V23" s="6"/>
      <c r="W23" s="6"/>
      <c r="X23" s="6"/>
      <c r="Y23" s="6"/>
      <c r="Z23" s="6"/>
      <c r="AA23" s="6"/>
      <c r="AB23" s="6"/>
      <c r="AC23" s="6"/>
      <c r="AD23" s="6"/>
      <c r="AE23" s="6"/>
      <c r="AF23" s="6"/>
      <c r="AG23" s="7"/>
      <c r="AH23" s="8"/>
    </row>
    <row r="24" spans="1:34" s="9" customFormat="1" x14ac:dyDescent="0.35">
      <c r="A24"/>
      <c r="B24"/>
      <c r="C24" s="72" t="s">
        <v>77</v>
      </c>
      <c r="D24" s="46">
        <f>COUNTIFS(Table1[Progress],"&gt;.75",Table1[Progress],"&lt;1")</f>
        <v>2</v>
      </c>
      <c r="E24" s="124"/>
      <c r="F24" s="125"/>
      <c r="G24" s="38"/>
      <c r="H24" s="38"/>
      <c r="I24" s="29">
        <f t="shared" si="3"/>
        <v>21</v>
      </c>
      <c r="J24" s="33" t="str">
        <f ca="1">IF(AND($J$1&lt;&gt;"All Projects",$J$1&lt;&gt;Q24),0,OFFSET('Projects Tasks Data Sheet'!$B$1,'Gantt Scheduler'!$I24,'Gantt Scheduler'!J$3))</f>
        <v>Task 21</v>
      </c>
      <c r="K24" s="20" t="str">
        <f ca="1">OFFSET('Projects Tasks Data Sheet'!$B$1,'Gantt Scheduler'!$I24,'Gantt Scheduler'!K$3)</f>
        <v>Person 1</v>
      </c>
      <c r="L24" s="21">
        <f ca="1">OFFSET('Projects Tasks Data Sheet'!$B$1,'Gantt Scheduler'!$I24,'Gantt Scheduler'!L$3)</f>
        <v>42412</v>
      </c>
      <c r="M24" s="21">
        <f t="shared" ca="1" si="1"/>
        <v>42421</v>
      </c>
      <c r="N24" s="26">
        <f ca="1">OFFSET('Projects Tasks Data Sheet'!$B$1,'Gantt Scheduler'!$I24,'Gantt Scheduler'!N$3)</f>
        <v>10</v>
      </c>
      <c r="O24" s="22">
        <f ca="1">OFFSET('Projects Tasks Data Sheet'!$B$1,'Gantt Scheduler'!$I24,'Gantt Scheduler'!O$3)</f>
        <v>1</v>
      </c>
      <c r="P24" s="23">
        <f t="shared" ca="1" si="4"/>
        <v>10</v>
      </c>
      <c r="Q24" s="49" t="str">
        <f ca="1">OFFSET('Projects Tasks Data Sheet'!$B$1,'Gantt Scheduler'!$I24,'Gantt Scheduler'!Q$3)</f>
        <v>Project 3</v>
      </c>
      <c r="R24" s="6"/>
      <c r="S24" s="6"/>
      <c r="T24" s="6"/>
      <c r="U24" s="6"/>
      <c r="V24" s="6"/>
      <c r="W24" s="6"/>
      <c r="X24" s="6"/>
      <c r="Y24" s="6"/>
      <c r="Z24" s="6"/>
      <c r="AA24" s="6"/>
      <c r="AB24" s="6"/>
      <c r="AC24" s="6"/>
      <c r="AD24" s="6"/>
      <c r="AE24" s="6"/>
      <c r="AF24" s="6"/>
      <c r="AG24" s="7"/>
      <c r="AH24" s="8"/>
    </row>
    <row r="25" spans="1:34" s="9" customFormat="1" x14ac:dyDescent="0.35">
      <c r="A25"/>
      <c r="B25"/>
      <c r="C25" s="71" t="s">
        <v>78</v>
      </c>
      <c r="D25" s="45">
        <f>COUNTIF(Table1[Progress],"=1")</f>
        <v>20</v>
      </c>
      <c r="E25" s="124"/>
      <c r="F25" s="125"/>
      <c r="G25" s="38"/>
      <c r="H25" s="38"/>
      <c r="I25" s="29">
        <f t="shared" si="3"/>
        <v>22</v>
      </c>
      <c r="J25" s="33" t="str">
        <f ca="1">IF(AND($J$1&lt;&gt;"All Projects",$J$1&lt;&gt;Q25),0,OFFSET('Projects Tasks Data Sheet'!$B$1,'Gantt Scheduler'!$I25,'Gantt Scheduler'!J$3))</f>
        <v>Task 22</v>
      </c>
      <c r="K25" s="20" t="str">
        <f ca="1">OFFSET('Projects Tasks Data Sheet'!$B$1,'Gantt Scheduler'!$I25,'Gantt Scheduler'!K$3)</f>
        <v>Person 2</v>
      </c>
      <c r="L25" s="21">
        <f ca="1">OFFSET('Projects Tasks Data Sheet'!$B$1,'Gantt Scheduler'!$I25,'Gantt Scheduler'!L$3)</f>
        <v>42421</v>
      </c>
      <c r="M25" s="21">
        <f t="shared" ca="1" si="1"/>
        <v>42425</v>
      </c>
      <c r="N25" s="26">
        <f ca="1">OFFSET('Projects Tasks Data Sheet'!$B$1,'Gantt Scheduler'!$I25,'Gantt Scheduler'!N$3)</f>
        <v>5</v>
      </c>
      <c r="O25" s="22">
        <f ca="1">OFFSET('Projects Tasks Data Sheet'!$B$1,'Gantt Scheduler'!$I25,'Gantt Scheduler'!O$3)</f>
        <v>1</v>
      </c>
      <c r="P25" s="23">
        <f t="shared" ca="1" si="4"/>
        <v>5</v>
      </c>
      <c r="Q25" s="49" t="str">
        <f ca="1">OFFSET('Projects Tasks Data Sheet'!$B$1,'Gantt Scheduler'!$I25,'Gantt Scheduler'!Q$3)</f>
        <v>Project 3</v>
      </c>
      <c r="R25" s="6"/>
      <c r="S25" s="6"/>
      <c r="T25" s="6"/>
      <c r="U25" s="6"/>
      <c r="V25" s="6"/>
      <c r="W25" s="6"/>
      <c r="X25" s="6"/>
      <c r="Y25" s="6"/>
      <c r="Z25" s="6"/>
      <c r="AA25" s="6"/>
      <c r="AB25" s="6"/>
      <c r="AC25" s="6"/>
      <c r="AD25" s="6"/>
      <c r="AE25" s="6"/>
      <c r="AF25" s="6"/>
      <c r="AG25" s="7"/>
      <c r="AH25" s="8"/>
    </row>
    <row r="26" spans="1:34" s="9" customFormat="1" x14ac:dyDescent="0.35">
      <c r="A26" s="2"/>
      <c r="B26" s="2"/>
      <c r="C26" s="68"/>
      <c r="D26" s="38"/>
      <c r="E26" s="38"/>
      <c r="F26" s="38"/>
      <c r="G26" s="38"/>
      <c r="H26" s="38"/>
      <c r="I26" s="29">
        <f t="shared" si="3"/>
        <v>23</v>
      </c>
      <c r="J26" s="33" t="str">
        <f ca="1">IF(AND($J$1&lt;&gt;"All Projects",$J$1&lt;&gt;Q26),0,OFFSET('Projects Tasks Data Sheet'!$B$1,'Gantt Scheduler'!$I26,'Gantt Scheduler'!J$3))</f>
        <v>Task 23</v>
      </c>
      <c r="K26" s="20" t="str">
        <f ca="1">OFFSET('Projects Tasks Data Sheet'!$B$1,'Gantt Scheduler'!$I26,'Gantt Scheduler'!K$3)</f>
        <v>Person 3</v>
      </c>
      <c r="L26" s="21">
        <f ca="1">OFFSET('Projects Tasks Data Sheet'!$B$1,'Gantt Scheduler'!$I26,'Gantt Scheduler'!L$3)</f>
        <v>42423</v>
      </c>
      <c r="M26" s="21">
        <f t="shared" ref="M26:M27" ca="1" si="5">L26+N26-1</f>
        <v>42429</v>
      </c>
      <c r="N26" s="26">
        <f ca="1">OFFSET('Projects Tasks Data Sheet'!$B$1,'Gantt Scheduler'!$I26,'Gantt Scheduler'!N$3)</f>
        <v>7</v>
      </c>
      <c r="O26" s="22">
        <f ca="1">OFFSET('Projects Tasks Data Sheet'!$B$1,'Gantt Scheduler'!$I26,'Gantt Scheduler'!O$3)</f>
        <v>1</v>
      </c>
      <c r="P26" s="23">
        <f t="shared" ref="P26:P27" ca="1" si="6">N26*O26</f>
        <v>7</v>
      </c>
      <c r="Q26" s="49" t="str">
        <f ca="1">OFFSET('Projects Tasks Data Sheet'!$B$1,'Gantt Scheduler'!$I26,'Gantt Scheduler'!Q$3)</f>
        <v>Project 3</v>
      </c>
      <c r="R26" s="6"/>
      <c r="S26" s="6"/>
      <c r="T26" s="6"/>
      <c r="U26" s="6"/>
      <c r="V26" s="6"/>
      <c r="W26" s="6"/>
      <c r="X26" s="6"/>
      <c r="Y26" s="6"/>
      <c r="Z26" s="6"/>
      <c r="AA26" s="6"/>
      <c r="AB26" s="6"/>
      <c r="AC26" s="6"/>
      <c r="AD26" s="6"/>
      <c r="AE26" s="6"/>
      <c r="AF26" s="6"/>
      <c r="AG26" s="7"/>
      <c r="AH26" s="8"/>
    </row>
    <row r="27" spans="1:34" s="9" customFormat="1" x14ac:dyDescent="0.35">
      <c r="A27"/>
      <c r="B27"/>
      <c r="C27" s="68"/>
      <c r="D27" s="38"/>
      <c r="E27" s="38"/>
      <c r="F27" s="38"/>
      <c r="G27" s="38"/>
      <c r="H27" s="38"/>
      <c r="I27" s="29">
        <f t="shared" si="3"/>
        <v>24</v>
      </c>
      <c r="J27" s="33" t="str">
        <f ca="1">IF(AND($J$1&lt;&gt;"All Projects",$J$1&lt;&gt;Q27),0,OFFSET('Projects Tasks Data Sheet'!$B$1,'Gantt Scheduler'!$I27,'Gantt Scheduler'!J$3))</f>
        <v>Task 24</v>
      </c>
      <c r="K27" s="20" t="str">
        <f ca="1">OFFSET('Projects Tasks Data Sheet'!$B$1,'Gantt Scheduler'!$I27,'Gantt Scheduler'!K$3)</f>
        <v>Person 4</v>
      </c>
      <c r="L27" s="21">
        <f ca="1">OFFSET('Projects Tasks Data Sheet'!$B$1,'Gantt Scheduler'!$I27,'Gantt Scheduler'!L$3)</f>
        <v>42426</v>
      </c>
      <c r="M27" s="21">
        <f t="shared" ca="1" si="5"/>
        <v>42432</v>
      </c>
      <c r="N27" s="26">
        <f ca="1">OFFSET('Projects Tasks Data Sheet'!$B$1,'Gantt Scheduler'!$I27,'Gantt Scheduler'!N$3)</f>
        <v>7</v>
      </c>
      <c r="O27" s="22">
        <f ca="1">OFFSET('Projects Tasks Data Sheet'!$B$1,'Gantt Scheduler'!$I27,'Gantt Scheduler'!O$3)</f>
        <v>1</v>
      </c>
      <c r="P27" s="23">
        <f t="shared" ca="1" si="6"/>
        <v>7</v>
      </c>
      <c r="Q27" s="49" t="str">
        <f ca="1">OFFSET('Projects Tasks Data Sheet'!$B$1,'Gantt Scheduler'!$I27,'Gantt Scheduler'!Q$3)</f>
        <v>Project 3</v>
      </c>
      <c r="R27" s="6"/>
      <c r="S27" s="6"/>
      <c r="T27" s="6"/>
      <c r="U27" s="6"/>
      <c r="V27" s="6"/>
      <c r="W27" s="6"/>
      <c r="X27" s="6"/>
      <c r="Y27" s="6"/>
      <c r="Z27" s="6"/>
      <c r="AA27" s="6"/>
      <c r="AB27" s="6"/>
      <c r="AC27" s="6"/>
      <c r="AD27" s="6"/>
      <c r="AE27" s="6"/>
      <c r="AF27" s="6"/>
      <c r="AG27" s="7"/>
      <c r="AH27" s="8"/>
    </row>
    <row r="28" spans="1:34" s="9" customFormat="1" x14ac:dyDescent="0.35">
      <c r="A28"/>
      <c r="B28"/>
      <c r="C28" s="126" t="s">
        <v>18</v>
      </c>
      <c r="D28" s="127"/>
      <c r="E28" s="73" t="s">
        <v>19</v>
      </c>
      <c r="F28" s="128" t="s">
        <v>71</v>
      </c>
      <c r="G28" s="127"/>
      <c r="H28" s="74"/>
      <c r="I28" s="75">
        <f t="shared" si="3"/>
        <v>25</v>
      </c>
      <c r="J28" s="76" t="str">
        <f ca="1">IF(AND($J$1&lt;&gt;"All Projects",$J$1&lt;&gt;Q28),0,OFFSET('Projects Tasks Data Sheet'!$B$1,'Gantt Scheduler'!$I28,'Gantt Scheduler'!J$3))</f>
        <v>Task 25</v>
      </c>
      <c r="K28" s="77" t="str">
        <f ca="1">OFFSET('Projects Tasks Data Sheet'!$B$1,'Gantt Scheduler'!$I28,'Gantt Scheduler'!K$3)</f>
        <v>Person 5</v>
      </c>
      <c r="L28" s="78">
        <f ca="1">OFFSET('Projects Tasks Data Sheet'!$B$1,'Gantt Scheduler'!$I28,'Gantt Scheduler'!L$3)</f>
        <v>42428</v>
      </c>
      <c r="M28" s="78">
        <f t="shared" ca="1" si="1"/>
        <v>42430</v>
      </c>
      <c r="N28" s="79">
        <f ca="1">OFFSET('Projects Tasks Data Sheet'!$B$1,'Gantt Scheduler'!$I28,'Gantt Scheduler'!N$3)</f>
        <v>3</v>
      </c>
      <c r="O28" s="80">
        <f ca="1">OFFSET('Projects Tasks Data Sheet'!$B$1,'Gantt Scheduler'!$I28,'Gantt Scheduler'!O$3)</f>
        <v>1</v>
      </c>
      <c r="P28" s="81">
        <f t="shared" ca="1" si="4"/>
        <v>3</v>
      </c>
      <c r="Q28" s="82" t="str">
        <f ca="1">OFFSET('Projects Tasks Data Sheet'!$B$1,'Gantt Scheduler'!$I28,'Gantt Scheduler'!Q$3)</f>
        <v>Project 3</v>
      </c>
      <c r="R28" s="83"/>
      <c r="S28" s="83"/>
      <c r="T28" s="83"/>
      <c r="U28" s="83"/>
      <c r="V28" s="83"/>
      <c r="W28" s="83"/>
      <c r="X28" s="83"/>
      <c r="Y28" s="83"/>
      <c r="Z28" s="83"/>
      <c r="AA28" s="10"/>
      <c r="AB28" s="10"/>
      <c r="AC28" s="10"/>
      <c r="AD28" s="10"/>
      <c r="AE28" s="10"/>
      <c r="AF28" s="10"/>
      <c r="AG28" s="11"/>
      <c r="AH28" s="8"/>
    </row>
    <row r="29" spans="1:34" x14ac:dyDescent="0.35">
      <c r="C29" s="123" t="s">
        <v>72</v>
      </c>
      <c r="D29" s="123"/>
      <c r="E29" s="123"/>
      <c r="F29" s="123"/>
      <c r="G29" s="123"/>
      <c r="H29" s="123"/>
      <c r="I29" s="24"/>
    </row>
    <row r="30" spans="1:34" ht="7.5" customHeight="1" x14ac:dyDescent="0.35">
      <c r="C30" s="123"/>
      <c r="D30" s="123"/>
      <c r="E30" s="123"/>
      <c r="F30" s="123"/>
      <c r="G30" s="123"/>
      <c r="H30" s="123"/>
    </row>
    <row r="31" spans="1:34" ht="7.5" customHeight="1" x14ac:dyDescent="0.35">
      <c r="C31" s="123"/>
      <c r="D31" s="123"/>
      <c r="E31" s="123"/>
      <c r="F31" s="123"/>
      <c r="G31" s="123"/>
      <c r="H31" s="123"/>
    </row>
    <row r="32" spans="1:34" ht="7.5" customHeight="1" x14ac:dyDescent="0.35"/>
    <row r="33" hidden="1" x14ac:dyDescent="0.35"/>
  </sheetData>
  <sheetProtection algorithmName="SHA-512" hashValue="exG+rSn6ebESGBxXuFHL5Nj54WTyCrkCHUaPs1xo+lGUQ51t/TgyBsZwGWaxJVn23yPO8QMnF0RrdeR0VJLAow==" saltValue="hQAOZFJLFxwyNl+LnOj5Iw==" spinCount="100000" sheet="1" objects="1" scenarios="1"/>
  <mergeCells count="21">
    <mergeCell ref="C1:G1"/>
    <mergeCell ref="K1:Z1"/>
    <mergeCell ref="C29:H31"/>
    <mergeCell ref="E19:F19"/>
    <mergeCell ref="E20:F20"/>
    <mergeCell ref="E21:F21"/>
    <mergeCell ref="E22:F22"/>
    <mergeCell ref="E23:F23"/>
    <mergeCell ref="E24:F24"/>
    <mergeCell ref="E25:F25"/>
    <mergeCell ref="C28:D28"/>
    <mergeCell ref="F28:G28"/>
    <mergeCell ref="C12:D12"/>
    <mergeCell ref="C11:D11"/>
    <mergeCell ref="C16:D16"/>
    <mergeCell ref="D2:F2"/>
    <mergeCell ref="C10:D10"/>
    <mergeCell ref="C4:D4"/>
    <mergeCell ref="C5:D5"/>
    <mergeCell ref="C8:D8"/>
    <mergeCell ref="C9:D9"/>
  </mergeCells>
  <conditionalFormatting sqref="R4:AG28">
    <cfRule type="expression" dxfId="5" priority="5" stopIfTrue="1">
      <formula>IF(AND(R$2&gt;=$L4,R$2&lt;$L4+$P4),TRUE,FALSE)</formula>
    </cfRule>
    <cfRule type="expression" dxfId="4" priority="6" stopIfTrue="1">
      <formula>IF(AND(R$2&gt;=$L4,R$2&lt;=$M4),TRUE,FALSE)</formula>
    </cfRule>
  </conditionalFormatting>
  <conditionalFormatting sqref="J4:AG28">
    <cfRule type="expression" dxfId="3" priority="2" stopIfTrue="1">
      <formula>IF($J4=0,TRUE,FALSE)</formula>
    </cfRule>
  </conditionalFormatting>
  <conditionalFormatting sqref="Q4:Q28">
    <cfRule type="expression" dxfId="2" priority="1">
      <formula>IF($J4=0,TRUE,FALSE)</formula>
    </cfRule>
  </conditionalFormatting>
  <dataValidations disablePrompts="1" count="1">
    <dataValidation type="list" allowBlank="1" showInputMessage="1" showErrorMessage="1" sqref="J1">
      <formula1>rng_All_Projects</formula1>
    </dataValidation>
  </dataValidations>
  <hyperlinks>
    <hyperlink ref="E28" r:id="rId1"/>
  </hyperlinks>
  <pageMargins left="0.7" right="0.7" top="0.75" bottom="0.75" header="0.3" footer="0.3"/>
  <pageSetup paperSize="9" orientation="portrait" verticalDpi="0" r:id="rId2"/>
  <ignoredErrors>
    <ignoredError sqref="I28 I4:I25 I26:I27 D18:D25 K4:P4 Q4:Q28 K28:P28 K5:P25 K26:P27 J4:J28" unlocked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1056" r:id="rId5" name="Scroll Bar 32">
              <controlPr defaultSize="0" autoPict="0">
                <anchor moveWithCells="1">
                  <from>
                    <xdr:col>3</xdr:col>
                    <xdr:colOff>0</xdr:colOff>
                    <xdr:row>14</xdr:row>
                    <xdr:rowOff>184150</xdr:rowOff>
                  </from>
                  <to>
                    <xdr:col>5</xdr:col>
                    <xdr:colOff>1028700</xdr:colOff>
                    <xdr:row>16</xdr:row>
                    <xdr:rowOff>69850</xdr:rowOff>
                  </to>
                </anchor>
              </controlPr>
            </control>
          </mc:Choice>
        </mc:AlternateContent>
        <mc:AlternateContent xmlns:mc="http://schemas.openxmlformats.org/markup-compatibility/2006">
          <mc:Choice Requires="x14">
            <control shapeId="1087" r:id="rId6" name="Scroll Bar 63">
              <controlPr defaultSize="0" autoPict="0">
                <anchor moveWithCells="1">
                  <from>
                    <xdr:col>7</xdr:col>
                    <xdr:colOff>76200</xdr:colOff>
                    <xdr:row>3</xdr:row>
                    <xdr:rowOff>31750</xdr:rowOff>
                  </from>
                  <to>
                    <xdr:col>7</xdr:col>
                    <xdr:colOff>355600</xdr:colOff>
                    <xdr:row>26</xdr:row>
                    <xdr:rowOff>127000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H24"/>
  <sheetViews>
    <sheetView showGridLines="0" tabSelected="1" zoomScale="70" zoomScaleNormal="70" workbookViewId="0">
      <selection activeCell="F4" sqref="F4"/>
    </sheetView>
  </sheetViews>
  <sheetFormatPr defaultRowHeight="14.5" x14ac:dyDescent="0.35"/>
  <cols>
    <col min="2" max="2" width="23.1796875" customWidth="1"/>
    <col min="3" max="8" width="12.7265625" customWidth="1"/>
  </cols>
  <sheetData>
    <row r="1" spans="2:8" ht="269.25" customHeight="1" x14ac:dyDescent="0.35"/>
    <row r="2" spans="2:8" ht="15.5" x14ac:dyDescent="0.35">
      <c r="B2" s="96" t="s">
        <v>97</v>
      </c>
      <c r="C2" s="90" t="s">
        <v>98</v>
      </c>
      <c r="D2" s="90" t="s">
        <v>94</v>
      </c>
      <c r="E2" s="90" t="s">
        <v>95</v>
      </c>
      <c r="F2" s="90" t="s">
        <v>96</v>
      </c>
      <c r="G2" s="90" t="s">
        <v>99</v>
      </c>
      <c r="H2" s="90" t="s">
        <v>101</v>
      </c>
    </row>
    <row r="3" spans="2:8" x14ac:dyDescent="0.35">
      <c r="B3" s="91" t="s">
        <v>82</v>
      </c>
      <c r="C3" s="91">
        <f>COUNTA(Table1[Project])</f>
        <v>80</v>
      </c>
      <c r="D3" s="92">
        <f>MIN(Table1[Start Date])</f>
        <v>42412</v>
      </c>
      <c r="E3" s="92">
        <f>MAX(Table1[Start Date])+MAX(Table1[Days Req.])</f>
        <v>45036</v>
      </c>
      <c r="F3" s="91">
        <f>SUM(Table1[Days Req.])</f>
        <v>1083</v>
      </c>
      <c r="G3" s="93">
        <f>AVERAGE('Projects Tasks Data Sheet'!F:F)</f>
        <v>0.55075000000000007</v>
      </c>
      <c r="H3" s="93">
        <f>IFERROR(1-G3,"")</f>
        <v>0.44924999999999993</v>
      </c>
    </row>
    <row r="4" spans="2:8" x14ac:dyDescent="0.35">
      <c r="B4" s="95" t="s">
        <v>110</v>
      </c>
      <c r="C4" s="91">
        <f>COUNTIF(Table1[Project],B4)</f>
        <v>3</v>
      </c>
      <c r="D4" s="92">
        <f t="array" ref="D4">MIN(IF(Table1[Project]=B4,Table1[Start Date]))</f>
        <v>44470</v>
      </c>
      <c r="E4" s="92">
        <f t="array" ref="E4">MAX(IF(Table1[Project]=B4,Table1[Start Date]))+MAX(IF(Table1[Project]=B4,Table1[Days Req.]))</f>
        <v>45036</v>
      </c>
      <c r="F4" s="91">
        <f>SUMIF(Table1[Project],'Projects Schedules'!B4,Table1[Days Req.])</f>
        <v>572</v>
      </c>
      <c r="G4" s="93">
        <f>AVERAGEIF(Table1[Project],'Projects Schedules'!B4,Table1[Progress])</f>
        <v>1</v>
      </c>
      <c r="H4" s="93">
        <f t="shared" ref="H4:H23" si="0">IFERROR(1-G4,"")</f>
        <v>0</v>
      </c>
    </row>
    <row r="5" spans="2:8" x14ac:dyDescent="0.35">
      <c r="B5" s="95" t="s">
        <v>128</v>
      </c>
      <c r="C5" s="91">
        <f>COUNTIF(Table1[Project],B5)</f>
        <v>6</v>
      </c>
      <c r="D5" s="92">
        <f t="array" ref="D5">MIN(IF(Table1[Project]=B5,Table1[Start Date]))</f>
        <v>42417</v>
      </c>
      <c r="E5" s="92">
        <f t="array" ref="E5">MAX(IF(Table1[Project]=B5,Table1[Start Date]))+MAX(IF(Table1[Project]=B5,Table1[Days Req.]))</f>
        <v>42431</v>
      </c>
      <c r="F5" s="91">
        <f>SUMIF(Table1[Project],'Projects Schedules'!B5,Table1[Days Req.])</f>
        <v>40</v>
      </c>
      <c r="G5" s="93">
        <f>AVERAGEIF(Table1[Project],'Projects Schedules'!B5,Table1[Progress])</f>
        <v>1</v>
      </c>
      <c r="H5" s="93">
        <f t="shared" si="0"/>
        <v>0</v>
      </c>
    </row>
    <row r="6" spans="2:8" x14ac:dyDescent="0.35">
      <c r="B6" s="95" t="s">
        <v>111</v>
      </c>
      <c r="C6" s="91">
        <f>COUNTIF(Table1[Project],B6)</f>
        <v>0</v>
      </c>
      <c r="D6" s="92">
        <f t="array" ref="D6">MIN(IF(Table1[Project]=B6,Table1[Start Date]))</f>
        <v>0</v>
      </c>
      <c r="E6" s="92">
        <f t="array" ref="E6">MAX(IF(Table1[Project]=B6,Table1[Start Date]))+MAX(IF(Table1[Project]=B6,Table1[Days Req.]))</f>
        <v>0</v>
      </c>
      <c r="F6" s="91">
        <f>SUMIF(Table1[Project],'Projects Schedules'!B6,Table1[Days Req.])</f>
        <v>0</v>
      </c>
      <c r="G6" s="93" t="e">
        <f>AVERAGEIF(Table1[Project],'Projects Schedules'!B6,Table1[Progress])</f>
        <v>#DIV/0!</v>
      </c>
      <c r="H6" s="93" t="str">
        <f t="shared" si="0"/>
        <v/>
      </c>
    </row>
    <row r="7" spans="2:8" x14ac:dyDescent="0.35">
      <c r="B7" s="95" t="s">
        <v>112</v>
      </c>
      <c r="C7" s="91">
        <f>COUNTIF(Table1[Project],B7)</f>
        <v>0</v>
      </c>
      <c r="D7" s="92">
        <f t="array" ref="D7">MIN(IF(Table1[Project]=B7,Table1[Start Date]))</f>
        <v>0</v>
      </c>
      <c r="E7" s="92">
        <f t="array" ref="E7">MAX(IF(Table1[Project]=B7,Table1[Start Date]))+MAX(IF(Table1[Project]=B7,Table1[Days Req.]))</f>
        <v>0</v>
      </c>
      <c r="F7" s="91">
        <f>SUMIF(Table1[Project],'Projects Schedules'!B7,Table1[Days Req.])</f>
        <v>0</v>
      </c>
      <c r="G7" s="93" t="e">
        <f>AVERAGEIF(Table1[Project],'Projects Schedules'!B7,Table1[Progress])</f>
        <v>#DIV/0!</v>
      </c>
      <c r="H7" s="93" t="str">
        <f t="shared" si="0"/>
        <v/>
      </c>
    </row>
    <row r="8" spans="2:8" x14ac:dyDescent="0.35">
      <c r="B8" s="95" t="s">
        <v>113</v>
      </c>
      <c r="C8" s="91">
        <f>COUNTIF(Table1[Project],B8)</f>
        <v>0</v>
      </c>
      <c r="D8" s="92">
        <f t="array" ref="D8">MIN(IF(Table1[Project]=B8,Table1[Start Date]))</f>
        <v>0</v>
      </c>
      <c r="E8" s="92">
        <f t="array" ref="E8">MAX(IF(Table1[Project]=B8,Table1[Start Date]))+MAX(IF(Table1[Project]=B8,Table1[Days Req.]))</f>
        <v>0</v>
      </c>
      <c r="F8" s="91">
        <f>SUMIF(Table1[Project],'Projects Schedules'!B8,Table1[Days Req.])</f>
        <v>0</v>
      </c>
      <c r="G8" s="93" t="e">
        <f>AVERAGEIF(Table1[Project],'Projects Schedules'!B8,Table1[Progress])</f>
        <v>#DIV/0!</v>
      </c>
      <c r="H8" s="93" t="str">
        <f t="shared" si="0"/>
        <v/>
      </c>
    </row>
    <row r="9" spans="2:8" x14ac:dyDescent="0.35">
      <c r="B9" s="95" t="s">
        <v>114</v>
      </c>
      <c r="C9" s="91">
        <f>COUNTIF(Table1[Project],B9)</f>
        <v>0</v>
      </c>
      <c r="D9" s="92">
        <f t="array" ref="D9">MIN(IF(Table1[Project]=B9,Table1[Start Date]))</f>
        <v>0</v>
      </c>
      <c r="E9" s="92">
        <f t="array" ref="E9">MAX(IF(Table1[Project]=B9,Table1[Start Date]))+MAX(IF(Table1[Project]=B9,Table1[Days Req.]))</f>
        <v>0</v>
      </c>
      <c r="F9" s="91">
        <f>SUMIF(Table1[Project],'Projects Schedules'!B9,Table1[Days Req.])</f>
        <v>0</v>
      </c>
      <c r="G9" s="93" t="e">
        <f>AVERAGEIF(Table1[Project],'Projects Schedules'!B9,Table1[Progress])</f>
        <v>#DIV/0!</v>
      </c>
      <c r="H9" s="93" t="str">
        <f t="shared" si="0"/>
        <v/>
      </c>
    </row>
    <row r="10" spans="2:8" x14ac:dyDescent="0.35">
      <c r="B10" s="95" t="s">
        <v>115</v>
      </c>
      <c r="C10" s="91">
        <f>COUNTIF(Table1[Project],B10)</f>
        <v>0</v>
      </c>
      <c r="D10" s="92">
        <f t="array" ref="D10">MIN(IF(Table1[Project]=B10,Table1[Start Date]))</f>
        <v>0</v>
      </c>
      <c r="E10" s="92">
        <f t="array" ref="E10">MAX(IF(Table1[Project]=B10,Table1[Start Date]))+MAX(IF(Table1[Project]=B10,Table1[Days Req.]))</f>
        <v>0</v>
      </c>
      <c r="F10" s="91">
        <f>SUMIF(Table1[Project],'Projects Schedules'!B10,Table1[Days Req.])</f>
        <v>0</v>
      </c>
      <c r="G10" s="93" t="e">
        <f>AVERAGEIF(Table1[Project],'Projects Schedules'!B10,Table1[Progress])</f>
        <v>#DIV/0!</v>
      </c>
      <c r="H10" s="93" t="str">
        <f t="shared" si="0"/>
        <v/>
      </c>
    </row>
    <row r="11" spans="2:8" x14ac:dyDescent="0.35">
      <c r="B11" s="95" t="s">
        <v>116</v>
      </c>
      <c r="C11" s="91">
        <f>COUNTIF(Table1[Project],B11)</f>
        <v>0</v>
      </c>
      <c r="D11" s="92">
        <f t="array" ref="D11">MIN(IF(Table1[Project]=B11,Table1[Start Date]))</f>
        <v>0</v>
      </c>
      <c r="E11" s="92">
        <f t="array" ref="E11">MAX(IF(Table1[Project]=B11,Table1[Start Date]))+MAX(IF(Table1[Project]=B11,Table1[Days Req.]))</f>
        <v>0</v>
      </c>
      <c r="F11" s="91">
        <f>SUMIF(Table1[Project],'Projects Schedules'!B11,Table1[Days Req.])</f>
        <v>0</v>
      </c>
      <c r="G11" s="93" t="e">
        <f>AVERAGEIF(Table1[Project],'Projects Schedules'!B11,Table1[Progress])</f>
        <v>#DIV/0!</v>
      </c>
      <c r="H11" s="93" t="str">
        <f t="shared" si="0"/>
        <v/>
      </c>
    </row>
    <row r="12" spans="2:8" x14ac:dyDescent="0.35">
      <c r="B12" s="95" t="s">
        <v>117</v>
      </c>
      <c r="C12" s="91">
        <f>COUNTIF(Table1[Project],B12)</f>
        <v>0</v>
      </c>
      <c r="D12" s="92">
        <f t="array" ref="D12">MIN(IF(Table1[Project]=B12,Table1[Start Date]))</f>
        <v>0</v>
      </c>
      <c r="E12" s="92">
        <f t="array" ref="E12">MAX(IF(Table1[Project]=B12,Table1[Start Date]))+MAX(IF(Table1[Project]=B12,Table1[Days Req.]))</f>
        <v>0</v>
      </c>
      <c r="F12" s="91">
        <f>SUMIF(Table1[Project],'Projects Schedules'!B12,Table1[Days Req.])</f>
        <v>0</v>
      </c>
      <c r="G12" s="93" t="e">
        <f>AVERAGEIF(Table1[Project],'Projects Schedules'!B12,Table1[Progress])</f>
        <v>#DIV/0!</v>
      </c>
      <c r="H12" s="93" t="str">
        <f t="shared" si="0"/>
        <v/>
      </c>
    </row>
    <row r="13" spans="2:8" s="2" customFormat="1" x14ac:dyDescent="0.35">
      <c r="B13" s="95" t="s">
        <v>118</v>
      </c>
      <c r="C13" s="91"/>
      <c r="D13" s="92"/>
      <c r="E13" s="92"/>
      <c r="F13" s="91"/>
      <c r="G13" s="93"/>
      <c r="H13" s="93"/>
    </row>
    <row r="14" spans="2:8" s="2" customFormat="1" x14ac:dyDescent="0.35">
      <c r="B14" s="95" t="s">
        <v>119</v>
      </c>
      <c r="C14" s="91"/>
      <c r="D14" s="92"/>
      <c r="E14" s="92"/>
      <c r="F14" s="91"/>
      <c r="G14" s="93"/>
      <c r="H14" s="93"/>
    </row>
    <row r="15" spans="2:8" s="2" customFormat="1" x14ac:dyDescent="0.35">
      <c r="B15" s="95" t="s">
        <v>120</v>
      </c>
      <c r="C15" s="91"/>
      <c r="D15" s="92"/>
      <c r="E15" s="92"/>
      <c r="F15" s="91"/>
      <c r="G15" s="93"/>
      <c r="H15" s="93"/>
    </row>
    <row r="16" spans="2:8" s="2" customFormat="1" x14ac:dyDescent="0.35">
      <c r="B16" s="95" t="s">
        <v>121</v>
      </c>
      <c r="C16" s="91"/>
      <c r="D16" s="92"/>
      <c r="E16" s="92"/>
      <c r="F16" s="91"/>
      <c r="G16" s="93"/>
      <c r="H16" s="93"/>
    </row>
    <row r="17" spans="2:8" s="2" customFormat="1" x14ac:dyDescent="0.35">
      <c r="B17" s="95" t="s">
        <v>122</v>
      </c>
      <c r="C17" s="91"/>
      <c r="D17" s="92"/>
      <c r="E17" s="92"/>
      <c r="F17" s="91"/>
      <c r="G17" s="93"/>
      <c r="H17" s="93"/>
    </row>
    <row r="18" spans="2:8" s="2" customFormat="1" x14ac:dyDescent="0.35">
      <c r="B18" s="95" t="s">
        <v>123</v>
      </c>
      <c r="C18" s="91"/>
      <c r="D18" s="92"/>
      <c r="E18" s="92"/>
      <c r="F18" s="91"/>
      <c r="G18" s="93"/>
      <c r="H18" s="93"/>
    </row>
    <row r="19" spans="2:8" s="2" customFormat="1" x14ac:dyDescent="0.35">
      <c r="B19" s="95" t="s">
        <v>124</v>
      </c>
      <c r="C19" s="91"/>
      <c r="D19" s="92"/>
      <c r="E19" s="92"/>
      <c r="F19" s="91"/>
      <c r="G19" s="93"/>
      <c r="H19" s="93"/>
    </row>
    <row r="20" spans="2:8" s="2" customFormat="1" x14ac:dyDescent="0.35">
      <c r="B20" s="95" t="s">
        <v>125</v>
      </c>
      <c r="C20" s="91"/>
      <c r="D20" s="92"/>
      <c r="E20" s="92"/>
      <c r="F20" s="91"/>
      <c r="G20" s="93"/>
      <c r="H20" s="93"/>
    </row>
    <row r="21" spans="2:8" s="2" customFormat="1" x14ac:dyDescent="0.35">
      <c r="B21" s="95" t="s">
        <v>126</v>
      </c>
      <c r="C21" s="91"/>
      <c r="D21" s="92"/>
      <c r="E21" s="92"/>
      <c r="F21" s="91"/>
      <c r="G21" s="93"/>
      <c r="H21" s="93"/>
    </row>
    <row r="22" spans="2:8" s="2" customFormat="1" x14ac:dyDescent="0.35">
      <c r="B22" s="95" t="s">
        <v>127</v>
      </c>
      <c r="C22" s="91"/>
      <c r="D22" s="92"/>
      <c r="E22" s="92"/>
      <c r="F22" s="91"/>
      <c r="G22" s="93"/>
      <c r="H22" s="93"/>
    </row>
    <row r="23" spans="2:8" x14ac:dyDescent="0.35">
      <c r="B23" s="95" t="s">
        <v>91</v>
      </c>
      <c r="C23" s="91">
        <f>COUNTIF(Table1[Project],B23)</f>
        <v>8</v>
      </c>
      <c r="D23" s="92">
        <f t="array" ref="D23">MIN(IF(Table1[Project]=B23,Table1[Start Date]))</f>
        <v>42419</v>
      </c>
      <c r="E23" s="92">
        <f t="array" ref="E23">MAX(IF(Table1[Project]=B23,Table1[Start Date]))+MAX(IF(Table1[Project]=B23,Table1[Days Req.]))</f>
        <v>42440</v>
      </c>
      <c r="F23" s="91">
        <f>SUMIF(Table1[Project],'Projects Schedules'!B23,Table1[Days Req.])</f>
        <v>55</v>
      </c>
      <c r="G23" s="93">
        <f>AVERAGEIF(Table1[Project],'Projects Schedules'!B23,Table1[Progress])</f>
        <v>0.33875</v>
      </c>
      <c r="H23" s="93">
        <f t="shared" si="0"/>
        <v>0.66125</v>
      </c>
    </row>
    <row r="24" spans="2:8" x14ac:dyDescent="0.35">
      <c r="G24" s="85"/>
    </row>
  </sheetData>
  <conditionalFormatting sqref="C3:H23">
    <cfRule type="expression" dxfId="0" priority="3">
      <formula>IF($C3=0,TRUE,FALSE)</formula>
    </cfRule>
  </conditionalFormatting>
  <conditionalFormatting sqref="B3">
    <cfRule type="expression" dxfId="1" priority="1">
      <formula>IF($C3=0,TRUE,FALSE)</formula>
    </cfRule>
  </conditionalFormatting>
  <pageMargins left="0.7" right="0.7" top="0.75" bottom="0.75" header="0.3" footer="0.3"/>
  <pageSetup paperSize="9" orientation="portrait" verticalDpi="0" r:id="rId1"/>
  <ignoredErrors>
    <ignoredError sqref="G23:G24 G9:G12" evalError="1"/>
  </ignoredError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81"/>
  <sheetViews>
    <sheetView workbookViewId="0">
      <selection activeCell="E5" sqref="E5"/>
    </sheetView>
  </sheetViews>
  <sheetFormatPr defaultRowHeight="14.5" x14ac:dyDescent="0.35"/>
  <cols>
    <col min="1" max="1" width="25.26953125" style="87" customWidth="1"/>
    <col min="2" max="2" width="24.453125" style="87" customWidth="1"/>
    <col min="3" max="3" width="14.81640625" style="87" customWidth="1"/>
    <col min="4" max="4" width="12.26953125" style="87" customWidth="1"/>
    <col min="5" max="5" width="13.26953125" style="87" customWidth="1"/>
    <col min="6" max="6" width="9.1796875" style="87"/>
    <col min="14" max="14" width="12.26953125" customWidth="1"/>
  </cols>
  <sheetData>
    <row r="1" spans="1:6" x14ac:dyDescent="0.35">
      <c r="A1" s="86" t="s">
        <v>81</v>
      </c>
      <c r="B1" s="86" t="s">
        <v>4</v>
      </c>
      <c r="C1" s="86" t="s">
        <v>100</v>
      </c>
      <c r="D1" s="86" t="s">
        <v>2</v>
      </c>
      <c r="E1" s="86" t="s">
        <v>5</v>
      </c>
      <c r="F1" s="86" t="s">
        <v>24</v>
      </c>
    </row>
    <row r="2" spans="1:6" x14ac:dyDescent="0.35">
      <c r="A2" s="87" t="s">
        <v>110</v>
      </c>
      <c r="B2" s="87" t="s">
        <v>129</v>
      </c>
      <c r="C2" s="87" t="s">
        <v>23</v>
      </c>
      <c r="D2" s="88">
        <v>44470</v>
      </c>
      <c r="E2" s="87">
        <v>454</v>
      </c>
      <c r="F2" s="89">
        <v>1</v>
      </c>
    </row>
    <row r="3" spans="1:6" x14ac:dyDescent="0.35">
      <c r="A3" s="87" t="s">
        <v>110</v>
      </c>
      <c r="B3" s="87" t="s">
        <v>130</v>
      </c>
      <c r="C3" s="87" t="s">
        <v>43</v>
      </c>
      <c r="D3" s="88">
        <v>44470</v>
      </c>
      <c r="E3" s="87">
        <v>111</v>
      </c>
      <c r="F3" s="89">
        <v>1</v>
      </c>
    </row>
    <row r="4" spans="1:6" x14ac:dyDescent="0.35">
      <c r="A4" s="87" t="s">
        <v>110</v>
      </c>
      <c r="B4" s="87" t="s">
        <v>131</v>
      </c>
      <c r="C4" s="87" t="s">
        <v>44</v>
      </c>
      <c r="D4" s="88">
        <v>44582</v>
      </c>
      <c r="E4" s="87">
        <v>7</v>
      </c>
      <c r="F4" s="89">
        <v>1</v>
      </c>
    </row>
    <row r="5" spans="1:6" x14ac:dyDescent="0.35">
      <c r="A5" s="87" t="s">
        <v>128</v>
      </c>
      <c r="B5" s="87" t="s">
        <v>132</v>
      </c>
      <c r="C5" s="87" t="s">
        <v>45</v>
      </c>
      <c r="D5" s="88">
        <v>42421</v>
      </c>
      <c r="E5" s="87">
        <v>9</v>
      </c>
      <c r="F5" s="89">
        <v>1</v>
      </c>
    </row>
    <row r="6" spans="1:6" x14ac:dyDescent="0.35">
      <c r="A6" s="87" t="s">
        <v>128</v>
      </c>
      <c r="B6" s="87" t="s">
        <v>133</v>
      </c>
      <c r="C6" s="87" t="s">
        <v>46</v>
      </c>
      <c r="D6" s="88">
        <v>42417</v>
      </c>
      <c r="E6" s="87">
        <v>4</v>
      </c>
      <c r="F6" s="89">
        <v>1</v>
      </c>
    </row>
    <row r="7" spans="1:6" x14ac:dyDescent="0.35">
      <c r="A7" s="87" t="s">
        <v>128</v>
      </c>
      <c r="B7" s="87" t="s">
        <v>131</v>
      </c>
      <c r="C7" s="87" t="s">
        <v>23</v>
      </c>
      <c r="D7" s="88">
        <v>42420</v>
      </c>
      <c r="E7" s="87">
        <v>6</v>
      </c>
      <c r="F7" s="89">
        <v>1</v>
      </c>
    </row>
    <row r="8" spans="1:6" x14ac:dyDescent="0.35">
      <c r="A8" s="87" t="s">
        <v>128</v>
      </c>
      <c r="B8" s="87" t="s">
        <v>134</v>
      </c>
      <c r="C8" s="87" t="s">
        <v>43</v>
      </c>
      <c r="D8" s="88">
        <v>42420</v>
      </c>
      <c r="E8" s="87">
        <v>7</v>
      </c>
      <c r="F8" s="89">
        <v>1</v>
      </c>
    </row>
    <row r="9" spans="1:6" x14ac:dyDescent="0.35">
      <c r="A9" s="87" t="s">
        <v>128</v>
      </c>
      <c r="B9" s="87" t="s">
        <v>135</v>
      </c>
      <c r="C9" s="87" t="s">
        <v>44</v>
      </c>
      <c r="D9" s="88">
        <v>42422</v>
      </c>
      <c r="E9" s="87">
        <v>5</v>
      </c>
      <c r="F9" s="89">
        <v>1</v>
      </c>
    </row>
    <row r="10" spans="1:6" x14ac:dyDescent="0.35">
      <c r="A10" s="87" t="s">
        <v>128</v>
      </c>
      <c r="B10" s="87" t="s">
        <v>131</v>
      </c>
      <c r="C10" s="87" t="s">
        <v>45</v>
      </c>
      <c r="D10" s="88">
        <v>42422</v>
      </c>
      <c r="E10" s="87">
        <v>9</v>
      </c>
      <c r="F10" s="89">
        <v>1</v>
      </c>
    </row>
    <row r="11" spans="1:6" x14ac:dyDescent="0.35">
      <c r="A11" s="87" t="s">
        <v>109</v>
      </c>
      <c r="B11" s="87" t="s">
        <v>32</v>
      </c>
      <c r="C11" s="87" t="s">
        <v>46</v>
      </c>
      <c r="D11" s="88">
        <v>42423</v>
      </c>
      <c r="E11" s="87">
        <v>6</v>
      </c>
      <c r="F11" s="89">
        <v>1</v>
      </c>
    </row>
    <row r="12" spans="1:6" x14ac:dyDescent="0.35">
      <c r="A12" s="87" t="s">
        <v>109</v>
      </c>
      <c r="B12" s="87" t="s">
        <v>33</v>
      </c>
      <c r="C12" s="87" t="s">
        <v>23</v>
      </c>
      <c r="D12" s="88">
        <v>42413</v>
      </c>
      <c r="E12" s="87">
        <v>7</v>
      </c>
      <c r="F12" s="89">
        <v>0.59</v>
      </c>
    </row>
    <row r="13" spans="1:6" x14ac:dyDescent="0.35">
      <c r="A13" s="87" t="s">
        <v>109</v>
      </c>
      <c r="B13" s="87" t="s">
        <v>34</v>
      </c>
      <c r="C13" s="87" t="s">
        <v>43</v>
      </c>
      <c r="D13" s="88">
        <v>42417</v>
      </c>
      <c r="E13" s="87">
        <v>9</v>
      </c>
      <c r="F13" s="89">
        <v>0.41</v>
      </c>
    </row>
    <row r="14" spans="1:6" x14ac:dyDescent="0.35">
      <c r="A14" s="87" t="s">
        <v>109</v>
      </c>
      <c r="B14" s="87" t="s">
        <v>35</v>
      </c>
      <c r="C14" s="87" t="s">
        <v>44</v>
      </c>
      <c r="D14" s="88">
        <v>42418</v>
      </c>
      <c r="E14" s="87">
        <v>8</v>
      </c>
      <c r="F14" s="89">
        <v>0</v>
      </c>
    </row>
    <row r="15" spans="1:6" x14ac:dyDescent="0.35">
      <c r="A15" s="87" t="s">
        <v>83</v>
      </c>
      <c r="B15" s="87" t="s">
        <v>36</v>
      </c>
      <c r="C15" s="87" t="s">
        <v>45</v>
      </c>
      <c r="D15" s="88">
        <v>42420</v>
      </c>
      <c r="E15" s="87">
        <v>7</v>
      </c>
      <c r="F15" s="89">
        <v>0.49</v>
      </c>
    </row>
    <row r="16" spans="1:6" x14ac:dyDescent="0.35">
      <c r="A16" s="87" t="s">
        <v>83</v>
      </c>
      <c r="B16" s="87" t="s">
        <v>37</v>
      </c>
      <c r="C16" s="87" t="s">
        <v>46</v>
      </c>
      <c r="D16" s="88">
        <v>42421</v>
      </c>
      <c r="E16" s="87">
        <v>4</v>
      </c>
      <c r="F16" s="89">
        <v>0.36</v>
      </c>
    </row>
    <row r="17" spans="1:6" x14ac:dyDescent="0.35">
      <c r="A17" s="87" t="s">
        <v>83</v>
      </c>
      <c r="B17" s="87" t="s">
        <v>38</v>
      </c>
      <c r="C17" s="87" t="s">
        <v>23</v>
      </c>
      <c r="D17" s="88">
        <v>42421</v>
      </c>
      <c r="E17" s="87">
        <v>6</v>
      </c>
      <c r="F17" s="89">
        <v>0.54</v>
      </c>
    </row>
    <row r="18" spans="1:6" x14ac:dyDescent="0.35">
      <c r="A18" s="87" t="s">
        <v>83</v>
      </c>
      <c r="B18" s="87" t="s">
        <v>39</v>
      </c>
      <c r="C18" s="87" t="s">
        <v>43</v>
      </c>
      <c r="D18" s="88">
        <v>42424</v>
      </c>
      <c r="E18" s="87">
        <v>6</v>
      </c>
      <c r="F18" s="89">
        <v>0.56999999999999995</v>
      </c>
    </row>
    <row r="19" spans="1:6" x14ac:dyDescent="0.35">
      <c r="A19" s="87" t="s">
        <v>83</v>
      </c>
      <c r="B19" s="87" t="s">
        <v>40</v>
      </c>
      <c r="C19" s="87" t="s">
        <v>44</v>
      </c>
      <c r="D19" s="88">
        <v>42425</v>
      </c>
      <c r="E19" s="87">
        <v>4</v>
      </c>
      <c r="F19" s="89">
        <v>0.22</v>
      </c>
    </row>
    <row r="20" spans="1:6" x14ac:dyDescent="0.35">
      <c r="A20" s="87" t="s">
        <v>83</v>
      </c>
      <c r="B20" s="87" t="s">
        <v>41</v>
      </c>
      <c r="C20" s="87" t="s">
        <v>45</v>
      </c>
      <c r="D20" s="88">
        <v>42427</v>
      </c>
      <c r="E20" s="87">
        <v>7</v>
      </c>
      <c r="F20" s="89">
        <v>0.46</v>
      </c>
    </row>
    <row r="21" spans="1:6" x14ac:dyDescent="0.35">
      <c r="A21" s="87" t="s">
        <v>83</v>
      </c>
      <c r="B21" s="87" t="s">
        <v>42</v>
      </c>
      <c r="C21" s="87" t="s">
        <v>46</v>
      </c>
      <c r="D21" s="88">
        <v>42416</v>
      </c>
      <c r="E21" s="87">
        <v>3</v>
      </c>
      <c r="F21" s="89">
        <v>1</v>
      </c>
    </row>
    <row r="22" spans="1:6" x14ac:dyDescent="0.35">
      <c r="A22" s="87" t="s">
        <v>84</v>
      </c>
      <c r="B22" s="87" t="s">
        <v>47</v>
      </c>
      <c r="C22" s="87" t="s">
        <v>23</v>
      </c>
      <c r="D22" s="88">
        <v>42412</v>
      </c>
      <c r="E22" s="87">
        <v>10</v>
      </c>
      <c r="F22" s="89">
        <v>1</v>
      </c>
    </row>
    <row r="23" spans="1:6" x14ac:dyDescent="0.35">
      <c r="A23" s="87" t="s">
        <v>84</v>
      </c>
      <c r="B23" s="87" t="s">
        <v>48</v>
      </c>
      <c r="C23" s="87" t="s">
        <v>43</v>
      </c>
      <c r="D23" s="88">
        <v>42421</v>
      </c>
      <c r="E23" s="87">
        <v>5</v>
      </c>
      <c r="F23" s="89">
        <v>1</v>
      </c>
    </row>
    <row r="24" spans="1:6" x14ac:dyDescent="0.35">
      <c r="A24" s="87" t="s">
        <v>84</v>
      </c>
      <c r="B24" s="87" t="s">
        <v>49</v>
      </c>
      <c r="C24" s="87" t="s">
        <v>44</v>
      </c>
      <c r="D24" s="88">
        <v>42423</v>
      </c>
      <c r="E24" s="87">
        <v>7</v>
      </c>
      <c r="F24" s="89">
        <v>1</v>
      </c>
    </row>
    <row r="25" spans="1:6" x14ac:dyDescent="0.35">
      <c r="A25" s="87" t="s">
        <v>84</v>
      </c>
      <c r="B25" s="87" t="s">
        <v>50</v>
      </c>
      <c r="C25" s="87" t="s">
        <v>45</v>
      </c>
      <c r="D25" s="88">
        <v>42426</v>
      </c>
      <c r="E25" s="87">
        <v>7</v>
      </c>
      <c r="F25" s="89">
        <v>1</v>
      </c>
    </row>
    <row r="26" spans="1:6" x14ac:dyDescent="0.35">
      <c r="A26" s="87" t="s">
        <v>84</v>
      </c>
      <c r="B26" s="87" t="s">
        <v>51</v>
      </c>
      <c r="C26" s="87" t="s">
        <v>46</v>
      </c>
      <c r="D26" s="88">
        <v>42428</v>
      </c>
      <c r="E26" s="87">
        <v>3</v>
      </c>
      <c r="F26" s="89">
        <v>1</v>
      </c>
    </row>
    <row r="27" spans="1:6" x14ac:dyDescent="0.35">
      <c r="A27" s="87" t="s">
        <v>85</v>
      </c>
      <c r="B27" s="87" t="s">
        <v>52</v>
      </c>
      <c r="C27" s="87" t="s">
        <v>23</v>
      </c>
      <c r="D27" s="88">
        <v>42430</v>
      </c>
      <c r="E27" s="87">
        <v>9</v>
      </c>
      <c r="F27" s="89">
        <v>0.88</v>
      </c>
    </row>
    <row r="28" spans="1:6" x14ac:dyDescent="0.35">
      <c r="A28" s="87" t="s">
        <v>85</v>
      </c>
      <c r="B28" s="87" t="s">
        <v>53</v>
      </c>
      <c r="C28" s="87" t="s">
        <v>43</v>
      </c>
      <c r="D28" s="88">
        <v>42431</v>
      </c>
      <c r="E28" s="87">
        <v>10</v>
      </c>
      <c r="F28" s="89">
        <v>0.2</v>
      </c>
    </row>
    <row r="29" spans="1:6" x14ac:dyDescent="0.35">
      <c r="A29" s="87" t="s">
        <v>85</v>
      </c>
      <c r="B29" s="87" t="s">
        <v>54</v>
      </c>
      <c r="C29" s="87" t="s">
        <v>44</v>
      </c>
      <c r="D29" s="88">
        <v>42416</v>
      </c>
      <c r="E29" s="87">
        <v>4</v>
      </c>
      <c r="F29" s="89">
        <v>0.1</v>
      </c>
    </row>
    <row r="30" spans="1:6" x14ac:dyDescent="0.35">
      <c r="A30" s="87" t="s">
        <v>85</v>
      </c>
      <c r="B30" s="87" t="s">
        <v>55</v>
      </c>
      <c r="C30" s="87" t="s">
        <v>45</v>
      </c>
      <c r="D30" s="88">
        <v>42419</v>
      </c>
      <c r="E30" s="87">
        <v>8</v>
      </c>
      <c r="F30" s="89">
        <v>0.6</v>
      </c>
    </row>
    <row r="31" spans="1:6" x14ac:dyDescent="0.35">
      <c r="A31" s="87" t="s">
        <v>85</v>
      </c>
      <c r="B31" s="87" t="s">
        <v>56</v>
      </c>
      <c r="C31" s="87" t="s">
        <v>46</v>
      </c>
      <c r="D31" s="88">
        <v>42422</v>
      </c>
      <c r="E31" s="87">
        <v>10</v>
      </c>
      <c r="F31" s="89">
        <v>0.34</v>
      </c>
    </row>
    <row r="32" spans="1:6" x14ac:dyDescent="0.35">
      <c r="A32" s="87" t="s">
        <v>85</v>
      </c>
      <c r="B32" s="87" t="s">
        <v>57</v>
      </c>
      <c r="C32" s="87" t="s">
        <v>23</v>
      </c>
      <c r="D32" s="88">
        <v>42425</v>
      </c>
      <c r="E32" s="87">
        <v>6</v>
      </c>
      <c r="F32" s="89">
        <v>0.51</v>
      </c>
    </row>
    <row r="33" spans="1:6" x14ac:dyDescent="0.35">
      <c r="A33" s="87" t="s">
        <v>85</v>
      </c>
      <c r="B33" s="87" t="s">
        <v>58</v>
      </c>
      <c r="C33" s="87" t="s">
        <v>43</v>
      </c>
      <c r="D33" s="88">
        <v>42425</v>
      </c>
      <c r="E33" s="87">
        <v>4</v>
      </c>
      <c r="F33" s="89">
        <v>0.48</v>
      </c>
    </row>
    <row r="34" spans="1:6" x14ac:dyDescent="0.35">
      <c r="A34" s="87" t="s">
        <v>86</v>
      </c>
      <c r="B34" s="87" t="s">
        <v>59</v>
      </c>
      <c r="C34" s="87" t="s">
        <v>44</v>
      </c>
      <c r="D34" s="88">
        <v>42428</v>
      </c>
      <c r="E34" s="87">
        <v>8</v>
      </c>
      <c r="F34" s="89">
        <v>0.32</v>
      </c>
    </row>
    <row r="35" spans="1:6" x14ac:dyDescent="0.35">
      <c r="A35" s="87" t="s">
        <v>86</v>
      </c>
      <c r="B35" s="87" t="s">
        <v>60</v>
      </c>
      <c r="C35" s="87" t="s">
        <v>45</v>
      </c>
      <c r="D35" s="88">
        <v>42430</v>
      </c>
      <c r="E35" s="87">
        <v>9</v>
      </c>
      <c r="F35" s="89">
        <v>0.42</v>
      </c>
    </row>
    <row r="36" spans="1:6" x14ac:dyDescent="0.35">
      <c r="A36" s="87" t="s">
        <v>86</v>
      </c>
      <c r="B36" s="87" t="s">
        <v>61</v>
      </c>
      <c r="C36" s="87" t="s">
        <v>46</v>
      </c>
      <c r="D36" s="88">
        <v>42420</v>
      </c>
      <c r="E36" s="87">
        <v>5</v>
      </c>
      <c r="F36" s="89">
        <v>0.59</v>
      </c>
    </row>
    <row r="37" spans="1:6" x14ac:dyDescent="0.35">
      <c r="A37" s="87" t="s">
        <v>86</v>
      </c>
      <c r="B37" s="87" t="s">
        <v>62</v>
      </c>
      <c r="C37" s="87" t="s">
        <v>23</v>
      </c>
      <c r="D37" s="88">
        <v>42419</v>
      </c>
      <c r="E37" s="87">
        <v>3</v>
      </c>
      <c r="F37" s="89">
        <v>0.31</v>
      </c>
    </row>
    <row r="38" spans="1:6" x14ac:dyDescent="0.35">
      <c r="A38" s="87" t="s">
        <v>86</v>
      </c>
      <c r="B38" s="87" t="s">
        <v>63</v>
      </c>
      <c r="C38" s="87" t="s">
        <v>43</v>
      </c>
      <c r="D38" s="88">
        <v>42421</v>
      </c>
      <c r="E38" s="87">
        <v>7</v>
      </c>
      <c r="F38" s="89">
        <v>0.49</v>
      </c>
    </row>
    <row r="39" spans="1:6" x14ac:dyDescent="0.35">
      <c r="A39" s="87" t="s">
        <v>86</v>
      </c>
      <c r="B39" s="87" t="s">
        <v>64</v>
      </c>
      <c r="C39" s="87" t="s">
        <v>44</v>
      </c>
      <c r="D39" s="88">
        <v>42422</v>
      </c>
      <c r="E39" s="87">
        <v>10</v>
      </c>
      <c r="F39" s="89">
        <v>0.16</v>
      </c>
    </row>
    <row r="40" spans="1:6" x14ac:dyDescent="0.35">
      <c r="A40" s="87" t="s">
        <v>86</v>
      </c>
      <c r="B40" s="87" t="s">
        <v>65</v>
      </c>
      <c r="C40" s="87" t="s">
        <v>45</v>
      </c>
      <c r="D40" s="88">
        <v>42422</v>
      </c>
      <c r="E40" s="87">
        <v>10</v>
      </c>
      <c r="F40" s="89">
        <v>0.31</v>
      </c>
    </row>
    <row r="41" spans="1:6" x14ac:dyDescent="0.35">
      <c r="A41" s="87" t="s">
        <v>86</v>
      </c>
      <c r="B41" s="87" t="s">
        <v>66</v>
      </c>
      <c r="C41" s="87" t="s">
        <v>46</v>
      </c>
      <c r="D41" s="88">
        <v>42422</v>
      </c>
      <c r="E41" s="87">
        <v>3</v>
      </c>
      <c r="F41" s="89">
        <v>0.11</v>
      </c>
    </row>
    <row r="42" spans="1:6" x14ac:dyDescent="0.35">
      <c r="A42" s="87" t="s">
        <v>87</v>
      </c>
      <c r="B42" s="87" t="s">
        <v>6</v>
      </c>
      <c r="C42" s="87" t="s">
        <v>23</v>
      </c>
      <c r="D42" s="88">
        <v>42416</v>
      </c>
      <c r="E42" s="87">
        <v>5</v>
      </c>
      <c r="F42" s="89">
        <v>0.47</v>
      </c>
    </row>
    <row r="43" spans="1:6" x14ac:dyDescent="0.35">
      <c r="A43" s="87" t="s">
        <v>87</v>
      </c>
      <c r="B43" s="87" t="s">
        <v>7</v>
      </c>
      <c r="C43" s="87" t="s">
        <v>43</v>
      </c>
      <c r="D43" s="88">
        <v>42417</v>
      </c>
      <c r="E43" s="87">
        <v>6</v>
      </c>
      <c r="F43" s="89">
        <v>0.43</v>
      </c>
    </row>
    <row r="44" spans="1:6" x14ac:dyDescent="0.35">
      <c r="A44" s="87" t="s">
        <v>87</v>
      </c>
      <c r="B44" s="87" t="s">
        <v>25</v>
      </c>
      <c r="C44" s="87" t="s">
        <v>44</v>
      </c>
      <c r="D44" s="88">
        <v>42418</v>
      </c>
      <c r="E44" s="87">
        <v>10</v>
      </c>
      <c r="F44" s="89">
        <v>0.38</v>
      </c>
    </row>
    <row r="45" spans="1:6" x14ac:dyDescent="0.35">
      <c r="A45" s="87" t="s">
        <v>87</v>
      </c>
      <c r="B45" s="87" t="s">
        <v>26</v>
      </c>
      <c r="C45" s="87" t="s">
        <v>45</v>
      </c>
      <c r="D45" s="88">
        <v>42421</v>
      </c>
      <c r="E45" s="87">
        <v>9</v>
      </c>
      <c r="F45" s="89">
        <v>1</v>
      </c>
    </row>
    <row r="46" spans="1:6" x14ac:dyDescent="0.35">
      <c r="A46" s="87" t="s">
        <v>87</v>
      </c>
      <c r="B46" s="87" t="s">
        <v>27</v>
      </c>
      <c r="C46" s="87" t="s">
        <v>46</v>
      </c>
      <c r="D46" s="88">
        <v>42417</v>
      </c>
      <c r="E46" s="87">
        <v>4</v>
      </c>
      <c r="F46" s="89">
        <v>1</v>
      </c>
    </row>
    <row r="47" spans="1:6" x14ac:dyDescent="0.35">
      <c r="A47" s="87" t="s">
        <v>87</v>
      </c>
      <c r="B47" s="87" t="s">
        <v>28</v>
      </c>
      <c r="C47" s="87" t="s">
        <v>23</v>
      </c>
      <c r="D47" s="88">
        <v>42420</v>
      </c>
      <c r="E47" s="87">
        <v>6</v>
      </c>
      <c r="F47" s="89">
        <v>1</v>
      </c>
    </row>
    <row r="48" spans="1:6" x14ac:dyDescent="0.35">
      <c r="A48" s="87" t="s">
        <v>87</v>
      </c>
      <c r="B48" s="87" t="s">
        <v>29</v>
      </c>
      <c r="C48" s="87" t="s">
        <v>43</v>
      </c>
      <c r="D48" s="88">
        <v>42420</v>
      </c>
      <c r="E48" s="87">
        <v>7</v>
      </c>
      <c r="F48" s="89">
        <v>0.42</v>
      </c>
    </row>
    <row r="49" spans="1:6" x14ac:dyDescent="0.35">
      <c r="A49" s="87" t="s">
        <v>87</v>
      </c>
      <c r="B49" s="87" t="s">
        <v>30</v>
      </c>
      <c r="C49" s="87" t="s">
        <v>44</v>
      </c>
      <c r="D49" s="88">
        <v>42422</v>
      </c>
      <c r="E49" s="87">
        <v>5</v>
      </c>
      <c r="F49" s="89">
        <v>0.34</v>
      </c>
    </row>
    <row r="50" spans="1:6" x14ac:dyDescent="0.35">
      <c r="A50" s="87" t="s">
        <v>88</v>
      </c>
      <c r="B50" s="87" t="s">
        <v>31</v>
      </c>
      <c r="C50" s="87" t="s">
        <v>45</v>
      </c>
      <c r="D50" s="88">
        <v>42422</v>
      </c>
      <c r="E50" s="87">
        <v>9</v>
      </c>
      <c r="F50" s="89">
        <v>0.14000000000000001</v>
      </c>
    </row>
    <row r="51" spans="1:6" x14ac:dyDescent="0.35">
      <c r="A51" s="87" t="s">
        <v>88</v>
      </c>
      <c r="B51" s="87" t="s">
        <v>32</v>
      </c>
      <c r="C51" s="87" t="s">
        <v>46</v>
      </c>
      <c r="D51" s="88">
        <v>42423</v>
      </c>
      <c r="E51" s="87">
        <v>6</v>
      </c>
      <c r="F51" s="89">
        <v>0.55000000000000004</v>
      </c>
    </row>
    <row r="52" spans="1:6" x14ac:dyDescent="0.35">
      <c r="A52" s="87" t="s">
        <v>88</v>
      </c>
      <c r="B52" s="87" t="s">
        <v>33</v>
      </c>
      <c r="C52" s="87" t="s">
        <v>23</v>
      </c>
      <c r="D52" s="88">
        <v>42413</v>
      </c>
      <c r="E52" s="87">
        <v>7</v>
      </c>
      <c r="F52" s="89">
        <v>0.59</v>
      </c>
    </row>
    <row r="53" spans="1:6" x14ac:dyDescent="0.35">
      <c r="A53" s="87" t="s">
        <v>88</v>
      </c>
      <c r="B53" s="87" t="s">
        <v>34</v>
      </c>
      <c r="C53" s="87" t="s">
        <v>43</v>
      </c>
      <c r="D53" s="88">
        <v>42417</v>
      </c>
      <c r="E53" s="87">
        <v>9</v>
      </c>
      <c r="F53" s="89">
        <v>0.41</v>
      </c>
    </row>
    <row r="54" spans="1:6" x14ac:dyDescent="0.35">
      <c r="A54" s="87" t="s">
        <v>88</v>
      </c>
      <c r="B54" s="87" t="s">
        <v>35</v>
      </c>
      <c r="C54" s="87" t="s">
        <v>44</v>
      </c>
      <c r="D54" s="88">
        <v>42418</v>
      </c>
      <c r="E54" s="87">
        <v>8</v>
      </c>
      <c r="F54" s="89">
        <v>0</v>
      </c>
    </row>
    <row r="55" spans="1:6" x14ac:dyDescent="0.35">
      <c r="A55" s="87" t="s">
        <v>88</v>
      </c>
      <c r="B55" s="87" t="s">
        <v>36</v>
      </c>
      <c r="C55" s="87" t="s">
        <v>45</v>
      </c>
      <c r="D55" s="88">
        <v>42420</v>
      </c>
      <c r="E55" s="87">
        <v>7</v>
      </c>
      <c r="F55" s="89">
        <v>0.49</v>
      </c>
    </row>
    <row r="56" spans="1:6" x14ac:dyDescent="0.35">
      <c r="A56" s="87" t="s">
        <v>88</v>
      </c>
      <c r="B56" s="87" t="s">
        <v>37</v>
      </c>
      <c r="C56" s="87" t="s">
        <v>46</v>
      </c>
      <c r="D56" s="88">
        <v>42421</v>
      </c>
      <c r="E56" s="87">
        <v>4</v>
      </c>
      <c r="F56" s="89">
        <v>0.36</v>
      </c>
    </row>
    <row r="57" spans="1:6" x14ac:dyDescent="0.35">
      <c r="A57" s="87" t="s">
        <v>88</v>
      </c>
      <c r="B57" s="87" t="s">
        <v>38</v>
      </c>
      <c r="C57" s="87" t="s">
        <v>23</v>
      </c>
      <c r="D57" s="88">
        <v>42421</v>
      </c>
      <c r="E57" s="87">
        <v>6</v>
      </c>
      <c r="F57" s="89">
        <v>0.54</v>
      </c>
    </row>
    <row r="58" spans="1:6" x14ac:dyDescent="0.35">
      <c r="A58" s="87" t="s">
        <v>88</v>
      </c>
      <c r="B58" s="87" t="s">
        <v>39</v>
      </c>
      <c r="C58" s="87" t="s">
        <v>43</v>
      </c>
      <c r="D58" s="88">
        <v>42424</v>
      </c>
      <c r="E58" s="87">
        <v>6</v>
      </c>
      <c r="F58" s="89">
        <v>0.56999999999999995</v>
      </c>
    </row>
    <row r="59" spans="1:6" x14ac:dyDescent="0.35">
      <c r="A59" s="87" t="s">
        <v>89</v>
      </c>
      <c r="B59" s="87" t="s">
        <v>40</v>
      </c>
      <c r="C59" s="87" t="s">
        <v>44</v>
      </c>
      <c r="D59" s="88">
        <v>42425</v>
      </c>
      <c r="E59" s="87">
        <v>4</v>
      </c>
      <c r="F59" s="89">
        <v>0.22</v>
      </c>
    </row>
    <row r="60" spans="1:6" x14ac:dyDescent="0.35">
      <c r="A60" s="87" t="s">
        <v>89</v>
      </c>
      <c r="B60" s="87" t="s">
        <v>41</v>
      </c>
      <c r="C60" s="87" t="s">
        <v>45</v>
      </c>
      <c r="D60" s="88">
        <v>42427</v>
      </c>
      <c r="E60" s="87">
        <v>7</v>
      </c>
      <c r="F60" s="89">
        <v>0.46</v>
      </c>
    </row>
    <row r="61" spans="1:6" x14ac:dyDescent="0.35">
      <c r="A61" s="87" t="s">
        <v>89</v>
      </c>
      <c r="B61" s="87" t="s">
        <v>42</v>
      </c>
      <c r="C61" s="87" t="s">
        <v>46</v>
      </c>
      <c r="D61" s="88">
        <v>42416</v>
      </c>
      <c r="E61" s="87">
        <v>3</v>
      </c>
      <c r="F61" s="89">
        <v>1</v>
      </c>
    </row>
    <row r="62" spans="1:6" x14ac:dyDescent="0.35">
      <c r="A62" s="87" t="s">
        <v>89</v>
      </c>
      <c r="B62" s="87" t="s">
        <v>47</v>
      </c>
      <c r="C62" s="87" t="s">
        <v>23</v>
      </c>
      <c r="D62" s="88">
        <v>42412</v>
      </c>
      <c r="E62" s="87">
        <v>10</v>
      </c>
      <c r="F62" s="89">
        <v>0.47</v>
      </c>
    </row>
    <row r="63" spans="1:6" x14ac:dyDescent="0.35">
      <c r="A63" s="87" t="s">
        <v>89</v>
      </c>
      <c r="B63" s="87" t="s">
        <v>48</v>
      </c>
      <c r="C63" s="87" t="s">
        <v>43</v>
      </c>
      <c r="D63" s="88">
        <v>42421</v>
      </c>
      <c r="E63" s="87">
        <v>5</v>
      </c>
      <c r="F63" s="89">
        <v>0.55000000000000004</v>
      </c>
    </row>
    <row r="64" spans="1:6" x14ac:dyDescent="0.35">
      <c r="A64" s="87" t="s">
        <v>89</v>
      </c>
      <c r="B64" s="87" t="s">
        <v>49</v>
      </c>
      <c r="C64" s="87" t="s">
        <v>44</v>
      </c>
      <c r="D64" s="88">
        <v>42423</v>
      </c>
      <c r="E64" s="87">
        <v>7</v>
      </c>
      <c r="F64" s="89">
        <v>0.38</v>
      </c>
    </row>
    <row r="65" spans="1:6" x14ac:dyDescent="0.35">
      <c r="A65" s="87" t="s">
        <v>89</v>
      </c>
      <c r="B65" s="87" t="s">
        <v>50</v>
      </c>
      <c r="C65" s="87" t="s">
        <v>45</v>
      </c>
      <c r="D65" s="88">
        <v>42426</v>
      </c>
      <c r="E65" s="87">
        <v>7</v>
      </c>
      <c r="F65" s="89">
        <v>0.33</v>
      </c>
    </row>
    <row r="66" spans="1:6" x14ac:dyDescent="0.35">
      <c r="A66" s="87" t="s">
        <v>89</v>
      </c>
      <c r="B66" s="87" t="s">
        <v>51</v>
      </c>
      <c r="C66" s="87" t="s">
        <v>46</v>
      </c>
      <c r="D66" s="88">
        <v>42428</v>
      </c>
      <c r="E66" s="87">
        <v>3</v>
      </c>
      <c r="F66" s="89">
        <v>0.68</v>
      </c>
    </row>
    <row r="67" spans="1:6" x14ac:dyDescent="0.35">
      <c r="A67" s="87" t="s">
        <v>89</v>
      </c>
      <c r="B67" s="87" t="s">
        <v>52</v>
      </c>
      <c r="C67" s="87" t="s">
        <v>23</v>
      </c>
      <c r="D67" s="88">
        <v>42430</v>
      </c>
      <c r="E67" s="87">
        <v>9</v>
      </c>
      <c r="F67" s="89">
        <v>0.88</v>
      </c>
    </row>
    <row r="68" spans="1:6" x14ac:dyDescent="0.35">
      <c r="A68" s="87" t="s">
        <v>89</v>
      </c>
      <c r="B68" s="87" t="s">
        <v>53</v>
      </c>
      <c r="C68" s="87" t="s">
        <v>43</v>
      </c>
      <c r="D68" s="88">
        <v>42431</v>
      </c>
      <c r="E68" s="87">
        <v>10</v>
      </c>
      <c r="F68" s="89">
        <v>0.2</v>
      </c>
    </row>
    <row r="69" spans="1:6" x14ac:dyDescent="0.35">
      <c r="A69" s="87" t="s">
        <v>89</v>
      </c>
      <c r="B69" s="87" t="s">
        <v>54</v>
      </c>
      <c r="C69" s="87" t="s">
        <v>44</v>
      </c>
      <c r="D69" s="88">
        <v>42416</v>
      </c>
      <c r="E69" s="87">
        <v>4</v>
      </c>
      <c r="F69" s="89">
        <v>0.1</v>
      </c>
    </row>
    <row r="70" spans="1:6" x14ac:dyDescent="0.35">
      <c r="A70" s="87" t="s">
        <v>90</v>
      </c>
      <c r="B70" s="87" t="s">
        <v>55</v>
      </c>
      <c r="C70" s="87" t="s">
        <v>45</v>
      </c>
      <c r="D70" s="88">
        <v>42419</v>
      </c>
      <c r="E70" s="87">
        <v>8</v>
      </c>
      <c r="F70" s="89">
        <v>0.6</v>
      </c>
    </row>
    <row r="71" spans="1:6" x14ac:dyDescent="0.35">
      <c r="A71" s="87" t="s">
        <v>90</v>
      </c>
      <c r="B71" s="87" t="s">
        <v>56</v>
      </c>
      <c r="C71" s="87" t="s">
        <v>46</v>
      </c>
      <c r="D71" s="88">
        <v>42422</v>
      </c>
      <c r="E71" s="87">
        <v>10</v>
      </c>
      <c r="F71" s="89">
        <v>0.34</v>
      </c>
    </row>
    <row r="72" spans="1:6" x14ac:dyDescent="0.35">
      <c r="A72" s="87" t="s">
        <v>90</v>
      </c>
      <c r="B72" s="87" t="s">
        <v>57</v>
      </c>
      <c r="C72" s="87" t="s">
        <v>23</v>
      </c>
      <c r="D72" s="88">
        <v>42425</v>
      </c>
      <c r="E72" s="87">
        <v>6</v>
      </c>
      <c r="F72" s="89">
        <v>0.51</v>
      </c>
    </row>
    <row r="73" spans="1:6" x14ac:dyDescent="0.35">
      <c r="A73" s="87" t="s">
        <v>90</v>
      </c>
      <c r="B73" s="87" t="s">
        <v>58</v>
      </c>
      <c r="C73" s="87" t="s">
        <v>43</v>
      </c>
      <c r="D73" s="88">
        <v>42425</v>
      </c>
      <c r="E73" s="87">
        <v>4</v>
      </c>
      <c r="F73" s="89">
        <v>0.48</v>
      </c>
    </row>
    <row r="74" spans="1:6" x14ac:dyDescent="0.35">
      <c r="A74" s="87" t="s">
        <v>91</v>
      </c>
      <c r="B74" s="87" t="s">
        <v>59</v>
      </c>
      <c r="C74" s="87" t="s">
        <v>44</v>
      </c>
      <c r="D74" s="88">
        <v>42428</v>
      </c>
      <c r="E74" s="87">
        <v>8</v>
      </c>
      <c r="F74" s="89">
        <v>0.32</v>
      </c>
    </row>
    <row r="75" spans="1:6" x14ac:dyDescent="0.35">
      <c r="A75" s="87" t="s">
        <v>91</v>
      </c>
      <c r="B75" s="87" t="s">
        <v>60</v>
      </c>
      <c r="C75" s="87" t="s">
        <v>45</v>
      </c>
      <c r="D75" s="88">
        <v>42430</v>
      </c>
      <c r="E75" s="87">
        <v>9</v>
      </c>
      <c r="F75" s="89">
        <v>0.42</v>
      </c>
    </row>
    <row r="76" spans="1:6" x14ac:dyDescent="0.35">
      <c r="A76" s="87" t="s">
        <v>91</v>
      </c>
      <c r="B76" s="87" t="s">
        <v>61</v>
      </c>
      <c r="C76" s="87" t="s">
        <v>46</v>
      </c>
      <c r="D76" s="88">
        <v>42420</v>
      </c>
      <c r="E76" s="87">
        <v>5</v>
      </c>
      <c r="F76" s="89">
        <v>0.59</v>
      </c>
    </row>
    <row r="77" spans="1:6" x14ac:dyDescent="0.35">
      <c r="A77" s="87" t="s">
        <v>91</v>
      </c>
      <c r="B77" s="87" t="s">
        <v>62</v>
      </c>
      <c r="C77" s="87" t="s">
        <v>23</v>
      </c>
      <c r="D77" s="88">
        <v>42419</v>
      </c>
      <c r="E77" s="87">
        <v>3</v>
      </c>
      <c r="F77" s="89">
        <v>0.31</v>
      </c>
    </row>
    <row r="78" spans="1:6" x14ac:dyDescent="0.35">
      <c r="A78" s="87" t="s">
        <v>91</v>
      </c>
      <c r="B78" s="87" t="s">
        <v>63</v>
      </c>
      <c r="C78" s="87" t="s">
        <v>43</v>
      </c>
      <c r="D78" s="88">
        <v>42421</v>
      </c>
      <c r="E78" s="87">
        <v>7</v>
      </c>
      <c r="F78" s="89">
        <v>0.49</v>
      </c>
    </row>
    <row r="79" spans="1:6" x14ac:dyDescent="0.35">
      <c r="A79" s="87" t="s">
        <v>91</v>
      </c>
      <c r="B79" s="87" t="s">
        <v>64</v>
      </c>
      <c r="C79" s="87" t="s">
        <v>44</v>
      </c>
      <c r="D79" s="88">
        <v>42422</v>
      </c>
      <c r="E79" s="87">
        <v>10</v>
      </c>
      <c r="F79" s="89">
        <v>0.16</v>
      </c>
    </row>
    <row r="80" spans="1:6" x14ac:dyDescent="0.35">
      <c r="A80" s="87" t="s">
        <v>91</v>
      </c>
      <c r="B80" s="87" t="s">
        <v>65</v>
      </c>
      <c r="C80" s="87" t="s">
        <v>45</v>
      </c>
      <c r="D80" s="88">
        <v>42422</v>
      </c>
      <c r="E80" s="87">
        <v>10</v>
      </c>
      <c r="F80" s="89">
        <v>0.31</v>
      </c>
    </row>
    <row r="81" spans="1:6" x14ac:dyDescent="0.35">
      <c r="A81" s="87" t="s">
        <v>91</v>
      </c>
      <c r="B81" s="87" t="s">
        <v>66</v>
      </c>
      <c r="C81" s="87" t="s">
        <v>46</v>
      </c>
      <c r="D81" s="88">
        <v>42422</v>
      </c>
      <c r="E81" s="87">
        <v>3</v>
      </c>
      <c r="F81" s="89">
        <v>0.11</v>
      </c>
    </row>
  </sheetData>
  <pageMargins left="0.7" right="0.7" top="0.75" bottom="0.75" header="0.3" footer="0.3"/>
  <pageSetup paperSize="9"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'Projects Schedules'!$B$4:$B$23</xm:f>
          </x14:formula1>
          <xm:sqref>A2:A81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90"/>
  <sheetViews>
    <sheetView showGridLines="0" showRowColHeaders="0" topLeftCell="A16" workbookViewId="0"/>
  </sheetViews>
  <sheetFormatPr defaultRowHeight="14.5" x14ac:dyDescent="0.35"/>
  <cols>
    <col min="1" max="1" width="3.81640625" style="2" customWidth="1"/>
  </cols>
  <sheetData>
    <row r="1" spans="2:15" x14ac:dyDescent="0.35">
      <c r="B1" s="19"/>
      <c r="C1" s="19"/>
      <c r="D1" s="19"/>
      <c r="E1" s="19"/>
      <c r="F1" s="19"/>
      <c r="G1" s="19"/>
      <c r="H1" s="19"/>
      <c r="I1" s="19"/>
      <c r="J1" s="19"/>
      <c r="K1" s="19"/>
      <c r="L1" s="19"/>
      <c r="M1" s="19"/>
      <c r="N1" s="19"/>
      <c r="O1" s="19"/>
    </row>
    <row r="2" spans="2:15" x14ac:dyDescent="0.35">
      <c r="B2" s="19"/>
      <c r="C2" s="19"/>
      <c r="D2" s="19"/>
      <c r="E2" s="19"/>
      <c r="F2" s="19"/>
      <c r="G2" s="19"/>
      <c r="H2" s="19"/>
      <c r="I2" s="19"/>
      <c r="J2" s="19"/>
      <c r="K2" s="19"/>
      <c r="L2" s="19"/>
      <c r="M2" s="19"/>
      <c r="N2" s="19"/>
      <c r="O2" s="19"/>
    </row>
    <row r="3" spans="2:15" x14ac:dyDescent="0.35">
      <c r="B3" s="19"/>
      <c r="C3" s="19"/>
      <c r="D3" s="19"/>
      <c r="E3" s="19"/>
      <c r="F3" s="19"/>
      <c r="G3" s="19"/>
      <c r="H3" s="19"/>
      <c r="I3" s="19"/>
      <c r="J3" s="19"/>
      <c r="K3" s="19"/>
      <c r="L3" s="19"/>
      <c r="M3" s="19"/>
      <c r="N3" s="19"/>
      <c r="O3" s="19"/>
    </row>
    <row r="4" spans="2:15" x14ac:dyDescent="0.35">
      <c r="B4" s="19"/>
      <c r="C4" s="19"/>
      <c r="D4" s="19"/>
      <c r="E4" s="19"/>
      <c r="F4" s="19"/>
      <c r="G4" s="19"/>
      <c r="H4" s="19"/>
      <c r="I4" s="19"/>
      <c r="J4" s="19"/>
      <c r="K4" s="19"/>
      <c r="L4" s="19"/>
      <c r="M4" s="19"/>
      <c r="N4" s="19"/>
      <c r="O4" s="19"/>
    </row>
    <row r="5" spans="2:15" x14ac:dyDescent="0.35">
      <c r="B5" s="19"/>
      <c r="C5" s="19"/>
      <c r="D5" s="19"/>
      <c r="E5" s="19"/>
      <c r="F5" s="19"/>
      <c r="G5" s="19"/>
      <c r="H5" s="19"/>
      <c r="I5" s="19"/>
      <c r="J5" s="19"/>
      <c r="K5" s="19"/>
      <c r="L5" s="19"/>
      <c r="M5" s="19"/>
      <c r="N5" s="19"/>
      <c r="O5" s="19"/>
    </row>
    <row r="6" spans="2:15" s="2" customFormat="1" x14ac:dyDescent="0.35">
      <c r="B6" s="19"/>
      <c r="C6" s="19"/>
      <c r="D6" s="19"/>
      <c r="E6" s="19"/>
      <c r="F6" s="19"/>
      <c r="G6" s="19"/>
      <c r="H6" s="19"/>
      <c r="I6" s="19"/>
      <c r="J6" s="19"/>
      <c r="K6" s="19"/>
      <c r="L6" s="19"/>
      <c r="M6" s="19"/>
      <c r="N6" s="19"/>
      <c r="O6" s="19"/>
    </row>
    <row r="7" spans="2:15" s="2" customFormat="1" x14ac:dyDescent="0.35"/>
    <row r="8" spans="2:15" s="2" customFormat="1" x14ac:dyDescent="0.35"/>
    <row r="9" spans="2:15" s="2" customFormat="1" x14ac:dyDescent="0.35"/>
    <row r="10" spans="2:15" s="2" customFormat="1" x14ac:dyDescent="0.35"/>
    <row r="11" spans="2:15" s="2" customFormat="1" x14ac:dyDescent="0.35"/>
    <row r="12" spans="2:15" s="2" customFormat="1" x14ac:dyDescent="0.35"/>
    <row r="13" spans="2:15" s="2" customFormat="1" x14ac:dyDescent="0.35"/>
    <row r="14" spans="2:15" s="2" customFormat="1" x14ac:dyDescent="0.35"/>
    <row r="15" spans="2:15" s="2" customFormat="1" x14ac:dyDescent="0.35"/>
    <row r="16" spans="2:15" s="2" customFormat="1" x14ac:dyDescent="0.35"/>
    <row r="17" s="2" customFormat="1" x14ac:dyDescent="0.35"/>
    <row r="18" s="2" customFormat="1" x14ac:dyDescent="0.35"/>
    <row r="19" s="2" customFormat="1" x14ac:dyDescent="0.35"/>
    <row r="20" s="2" customFormat="1" x14ac:dyDescent="0.35"/>
    <row r="21" s="2" customFormat="1" x14ac:dyDescent="0.35"/>
    <row r="22" s="2" customFormat="1" x14ac:dyDescent="0.35"/>
    <row r="23" s="2" customFormat="1" x14ac:dyDescent="0.35"/>
    <row r="24" s="2" customFormat="1" x14ac:dyDescent="0.35"/>
    <row r="25" s="2" customFormat="1" x14ac:dyDescent="0.35"/>
    <row r="26" s="2" customFormat="1" x14ac:dyDescent="0.35"/>
    <row r="27" s="2" customFormat="1" x14ac:dyDescent="0.35"/>
    <row r="28" s="2" customFormat="1" x14ac:dyDescent="0.35"/>
    <row r="29" s="2" customFormat="1" x14ac:dyDescent="0.35"/>
    <row r="30" s="2" customFormat="1" x14ac:dyDescent="0.35"/>
    <row r="31" s="2" customFormat="1" x14ac:dyDescent="0.35"/>
    <row r="32" s="2" customFormat="1" x14ac:dyDescent="0.35"/>
    <row r="33" s="2" customFormat="1" x14ac:dyDescent="0.35"/>
    <row r="34" s="2" customFormat="1" x14ac:dyDescent="0.35"/>
    <row r="35" s="2" customFormat="1" x14ac:dyDescent="0.35"/>
    <row r="36" s="2" customFormat="1" x14ac:dyDescent="0.35"/>
    <row r="37" s="2" customFormat="1" x14ac:dyDescent="0.35"/>
    <row r="86" spans="2:16" x14ac:dyDescent="0.35">
      <c r="B86" s="19"/>
      <c r="C86" s="19"/>
      <c r="D86" s="19"/>
      <c r="E86" s="19"/>
      <c r="F86" s="19"/>
      <c r="G86" s="19"/>
      <c r="H86" s="19"/>
      <c r="I86" s="19"/>
      <c r="J86" s="19"/>
      <c r="K86" s="19"/>
      <c r="L86" s="19"/>
      <c r="M86" s="19"/>
      <c r="N86" s="19"/>
      <c r="O86" s="19"/>
      <c r="P86" s="19"/>
    </row>
    <row r="87" spans="2:16" x14ac:dyDescent="0.35">
      <c r="B87" s="19"/>
      <c r="C87" s="19"/>
      <c r="D87" s="19"/>
      <c r="E87" s="19"/>
      <c r="F87" s="19"/>
      <c r="G87" s="19"/>
      <c r="H87" s="19"/>
      <c r="I87" s="19"/>
      <c r="J87" s="19"/>
      <c r="K87" s="19"/>
      <c r="L87" s="19"/>
      <c r="M87" s="19"/>
      <c r="N87" s="19"/>
      <c r="O87" s="19"/>
      <c r="P87" s="19"/>
    </row>
    <row r="88" spans="2:16" x14ac:dyDescent="0.35">
      <c r="B88" s="19"/>
      <c r="C88" s="19"/>
      <c r="D88" s="19"/>
      <c r="E88" s="19"/>
      <c r="F88" s="19"/>
      <c r="G88" s="19"/>
      <c r="H88" s="19"/>
      <c r="I88" s="19"/>
      <c r="J88" s="19"/>
      <c r="K88" s="19"/>
      <c r="L88" s="19"/>
      <c r="M88" s="19"/>
      <c r="N88" s="19"/>
      <c r="O88" s="19"/>
      <c r="P88" s="19"/>
    </row>
    <row r="89" spans="2:16" x14ac:dyDescent="0.35">
      <c r="B89" s="19"/>
      <c r="C89" s="19"/>
      <c r="D89" s="19"/>
      <c r="E89" s="19"/>
      <c r="F89" s="19"/>
      <c r="G89" s="19"/>
      <c r="H89" s="19"/>
      <c r="I89" s="19"/>
      <c r="J89" s="19"/>
      <c r="K89" s="19"/>
      <c r="L89" s="19"/>
      <c r="M89" s="19"/>
      <c r="N89" s="19"/>
      <c r="O89" s="19"/>
      <c r="P89" s="19"/>
    </row>
    <row r="90" spans="2:16" x14ac:dyDescent="0.35">
      <c r="B90" s="2"/>
      <c r="C90" s="2"/>
      <c r="D90" s="2"/>
      <c r="E90" s="2"/>
      <c r="F90" s="2"/>
      <c r="G90" s="2"/>
      <c r="H90" s="2"/>
      <c r="I90" s="2"/>
      <c r="J90" s="2"/>
      <c r="K90" s="2"/>
      <c r="L90" s="2"/>
      <c r="M90" s="2"/>
      <c r="N90" s="2"/>
      <c r="O90" s="2"/>
      <c r="P90" s="2"/>
    </row>
  </sheetData>
  <sheetProtection sheet="1" objects="1" scenarios="1"/>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Details</vt:lpstr>
      <vt:lpstr>Gantt Scheduler</vt:lpstr>
      <vt:lpstr>Projects Schedules</vt:lpstr>
      <vt:lpstr>Projects Tasks Data Sheet</vt:lpstr>
      <vt:lpstr>Advanced Project Plan Template</vt:lpstr>
      <vt:lpstr>rng_All_Projects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PNRao</dc:creator>
  <cp:lastModifiedBy>Gabriel Chen</cp:lastModifiedBy>
  <dcterms:created xsi:type="dcterms:W3CDTF">2014-01-17T11:24:01Z</dcterms:created>
  <dcterms:modified xsi:type="dcterms:W3CDTF">2023-06-13T01:39:31Z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0e0e53c-4d26-49e4-ad77-afdf409a8d28_Enabled">
    <vt:lpwstr>true</vt:lpwstr>
  </property>
  <property fmtid="{D5CDD505-2E9C-101B-9397-08002B2CF9AE}" pid="3" name="MSIP_Label_50e0e53c-4d26-49e4-ad77-afdf409a8d28_SetDate">
    <vt:lpwstr>2023-06-12T09:33:56Z</vt:lpwstr>
  </property>
  <property fmtid="{D5CDD505-2E9C-101B-9397-08002B2CF9AE}" pid="4" name="MSIP_Label_50e0e53c-4d26-49e4-ad77-afdf409a8d28_Method">
    <vt:lpwstr>Privileged</vt:lpwstr>
  </property>
  <property fmtid="{D5CDD505-2E9C-101B-9397-08002B2CF9AE}" pid="5" name="MSIP_Label_50e0e53c-4d26-49e4-ad77-afdf409a8d28_Name">
    <vt:lpwstr>50e0e53c-4d26-49e4-ad77-afdf409a8d28</vt:lpwstr>
  </property>
  <property fmtid="{D5CDD505-2E9C-101B-9397-08002B2CF9AE}" pid="6" name="MSIP_Label_50e0e53c-4d26-49e4-ad77-afdf409a8d28_SiteId">
    <vt:lpwstr>5a7a259b-6730-404b-bc25-5c6c773229ca</vt:lpwstr>
  </property>
  <property fmtid="{D5CDD505-2E9C-101B-9397-08002B2CF9AE}" pid="7" name="MSIP_Label_50e0e53c-4d26-49e4-ad77-afdf409a8d28_ActionId">
    <vt:lpwstr>77740f7e-1cde-438f-800f-77a7ecbdbf8d</vt:lpwstr>
  </property>
  <property fmtid="{D5CDD505-2E9C-101B-9397-08002B2CF9AE}" pid="8" name="MSIP_Label_50e0e53c-4d26-49e4-ad77-afdf409a8d28_ContentBits">
    <vt:lpwstr>0</vt:lpwstr>
  </property>
</Properties>
</file>