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4 Ano\Projeto em Engenharia da Computação 1\Tarefas\Projeto - Bancada de Empuxo\Materiais\Motor\"/>
    </mc:Choice>
  </mc:AlternateContent>
  <xr:revisionPtr revIDLastSave="0" documentId="13_ncr:1_{A97D45B1-A0F4-439A-BF34-E9FB1A6CE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 M82 - EXEMPLO" sheetId="5" r:id="rId1"/>
  </sheets>
  <externalReferences>
    <externalReference r:id="rId2"/>
  </externalReferences>
  <definedNames>
    <definedName name="a">#REF!</definedName>
    <definedName name="Cd">#REF!</definedName>
    <definedName name="classtab">[1]Class!$C$11:$F$25</definedName>
    <definedName name="Dia">#REF!</definedName>
    <definedName name="f">#REF!</definedName>
    <definedName name="fact1">#REF!</definedName>
    <definedName name="fact2">#REF!</definedName>
    <definedName name="fact3">#REF!</definedName>
    <definedName name="fact4">#REF!</definedName>
    <definedName name="it">#REF!</definedName>
    <definedName name="iterm">#REF!</definedName>
    <definedName name="mp">#REF!</definedName>
    <definedName name="mr">#REF!</definedName>
    <definedName name="mra">#REF!</definedName>
    <definedName name="t">#REF!</definedName>
    <definedName name="vmax">#REF!</definedName>
    <definedName name="zed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5" l="1"/>
  <c r="D44" i="5"/>
  <c r="B44" i="5" l="1"/>
  <c r="D43" i="5"/>
  <c r="B43" i="5"/>
  <c r="D42" i="5"/>
  <c r="B42" i="5"/>
  <c r="D41" i="5"/>
  <c r="B41" i="5"/>
  <c r="B40" i="5"/>
  <c r="B39" i="5"/>
  <c r="D40" i="5"/>
  <c r="D39" i="5"/>
  <c r="D38" i="5"/>
  <c r="B38" i="5"/>
  <c r="B28" i="5"/>
  <c r="B29" i="5" s="1"/>
  <c r="B30" i="5" s="1"/>
  <c r="B31" i="5" s="1"/>
  <c r="B32" i="5" s="1"/>
  <c r="B33" i="5" s="1"/>
  <c r="B34" i="5" s="1"/>
  <c r="B35" i="5" s="1"/>
  <c r="B36" i="5" s="1"/>
  <c r="B37" i="5" s="1"/>
  <c r="B27" i="5"/>
  <c r="C105" i="5" l="1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B127" i="5"/>
  <c r="B128" i="5"/>
  <c r="B129" i="5"/>
  <c r="B130" i="5"/>
  <c r="B131" i="5"/>
  <c r="B132" i="5"/>
  <c r="B133" i="5"/>
  <c r="B134" i="5"/>
  <c r="B135" i="5"/>
  <c r="B136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88" i="5"/>
  <c r="B89" i="5"/>
  <c r="B90" i="5"/>
  <c r="B91" i="5"/>
  <c r="B87" i="5"/>
  <c r="B86" i="5"/>
  <c r="C104" i="5"/>
  <c r="C103" i="5"/>
  <c r="C102" i="5"/>
  <c r="E65" i="5"/>
  <c r="E66" i="5"/>
  <c r="E67" i="5"/>
  <c r="E68" i="5"/>
  <c r="E69" i="5"/>
  <c r="E70" i="5"/>
  <c r="E71" i="5"/>
  <c r="E72" i="5"/>
  <c r="E73" i="5"/>
  <c r="E74" i="5"/>
  <c r="E75" i="5"/>
  <c r="E76" i="5"/>
  <c r="D27" i="5" l="1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26" i="5"/>
  <c r="C87" i="5" l="1"/>
  <c r="D28" i="5"/>
  <c r="C88" i="5" s="1"/>
  <c r="D29" i="5"/>
  <c r="C89" i="5" s="1"/>
  <c r="D30" i="5"/>
  <c r="C90" i="5" s="1"/>
  <c r="D31" i="5"/>
  <c r="C91" i="5" s="1"/>
  <c r="D32" i="5"/>
  <c r="C92" i="5" s="1"/>
  <c r="D33" i="5"/>
  <c r="C93" i="5" s="1"/>
  <c r="D34" i="5"/>
  <c r="C94" i="5" s="1"/>
  <c r="D35" i="5"/>
  <c r="C95" i="5" s="1"/>
  <c r="D36" i="5"/>
  <c r="C96" i="5" s="1"/>
  <c r="D37" i="5"/>
  <c r="C97" i="5" s="1"/>
  <c r="C99" i="5"/>
  <c r="C100" i="5"/>
  <c r="C101" i="5"/>
  <c r="D26" i="5"/>
  <c r="C86" i="5" s="1"/>
  <c r="H30" i="5"/>
  <c r="H31" i="5" l="1"/>
  <c r="C98" i="5"/>
  <c r="H32" i="5"/>
  <c r="H33" i="5" s="1"/>
  <c r="H38" i="5" l="1"/>
  <c r="H40" i="5" s="1"/>
  <c r="H35" i="5"/>
  <c r="H36" i="5" s="1"/>
  <c r="H37" i="5"/>
  <c r="H41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 de Paula Vieira</author>
  </authors>
  <commentList>
    <comment ref="E8" authorId="0" shapeId="0" xr:uid="{600E1127-A09D-4F17-8CE3-3E2BEBF4D087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Fórmula Internacional da Gravidade</t>
        </r>
      </text>
    </comment>
    <comment ref="E9" authorId="0" shapeId="0" xr:uid="{2578990E-93B1-495D-816E-891C8A750EF4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Altímetro ou GPS</t>
        </r>
      </text>
    </comment>
    <comment ref="E10" authorId="0" shapeId="0" xr:uid="{EEEA327A-9580-4840-8C0A-665308057D76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Termômetro</t>
        </r>
      </text>
    </comment>
    <comment ref="E11" authorId="0" shapeId="0" xr:uid="{D7A48616-9D73-4C54-B91F-BA86D5DEDA86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Barômetro</t>
        </r>
      </text>
    </comment>
    <comment ref="E13" authorId="0" shapeId="0" xr:uid="{23A9D45F-A872-4260-80D3-B81CE1DFE1F1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X: Havia
Colocar n° de unidades dentro do motor.</t>
        </r>
      </text>
    </comment>
    <comment ref="E14" authorId="0" shapeId="0" xr:uid="{1195A540-BC4C-442A-90A2-62C81BEFB352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X: Havia
Colocar n° de unidades dentro do motor.</t>
        </r>
      </text>
    </comment>
    <comment ref="E15" authorId="0" shapeId="0" xr:uid="{B5D09A34-AFCD-4DE4-8645-180B78E2B129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X: Havia
Colocar nome do cabo e comprimento.</t>
        </r>
      </text>
    </comment>
    <comment ref="E16" authorId="0" shapeId="0" xr:uid="{37F3482A-9074-4277-A159-A74C073EE44C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X: Havia
Colocar nome e voltagem.</t>
        </r>
      </text>
    </comment>
    <comment ref="E17" authorId="0" shapeId="0" xr:uid="{33BC2B65-6A55-445D-B84F-386AD2568F6C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X: Havia
Colocar nome do acionador. (Maleta, Caixa Laranja, etc.)</t>
        </r>
      </text>
    </comment>
    <comment ref="D19" authorId="0" shapeId="0" xr:uid="{B8EC8E35-8190-46AF-9FA8-35C2F1565D0D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X: Havia
Comentar qual era o banco e como foi montado no solo.</t>
        </r>
      </text>
    </comment>
    <comment ref="D20" authorId="0" shapeId="0" xr:uid="{BCEA98C8-5524-44B5-90ED-1041555D2BE9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Comentar qual a célula utilizada.</t>
        </r>
      </text>
    </comment>
    <comment ref="D21" authorId="0" shapeId="0" xr:uid="{A0421546-EE25-413A-A38E-A674FBC8814C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Comentar como a célula é ligada ao dispositivo que registra os dados.</t>
        </r>
      </text>
    </comment>
    <comment ref="D22" authorId="0" shapeId="0" xr:uid="{B35D134E-F957-436B-B4AD-41DFCB3F627B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A taxa de aquisição de dados é quantos pontos por segundo é possível coletar.
10 Hz = 10 pontos por segundo.</t>
        </r>
      </text>
    </comment>
    <comment ref="J24" authorId="0" shapeId="0" xr:uid="{E60D59C8-7964-4653-B347-979365FFC89E}">
      <text>
        <r>
          <rPr>
            <b/>
            <sz val="11"/>
            <color indexed="81"/>
            <rFont val="Segoe UI"/>
            <family val="2"/>
          </rPr>
          <t>Mateus de Paula Vieira:</t>
        </r>
        <r>
          <rPr>
            <sz val="11"/>
            <color indexed="81"/>
            <rFont val="Segoe UI"/>
            <family val="2"/>
          </rPr>
          <t xml:space="preserve">
Escreva tudo o que for importante para a análise posterior dos resultados do ensaio.</t>
        </r>
      </text>
    </comment>
    <comment ref="B25" authorId="0" shapeId="0" xr:uid="{44F79A84-3D05-404E-95A1-A1BABAFB6736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Nessa coluna insere-se os valores de tempo coletados pela bancada. 
Para taxa de aquisição de dados de 10Hz, cada linha equivale a 0,1 segundos.</t>
        </r>
      </text>
    </comment>
    <comment ref="C25" authorId="0" shapeId="0" xr:uid="{0384C809-87B5-484B-9236-0189DAD742EF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Nesta coluna insere-se os valores de força gerada pelo motor em cada ponto correspondente ao tempo indicado na coluna à esquerda.
Esses valores são retirados do .txt gerado pela bancada e sua unidade é o kgf (quilograma-força).
A coluna ao lado direito transforma os valores em kgf para Newton (N) multiplicando-os pela aceler. da gravidade (9,785 m/s²).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25" authorId="0" shapeId="0" xr:uid="{3E1D4FB7-031C-457E-B477-9254E14B678D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Aqui estão os valores da força de empuxo (em N) gerada pelo motor por unidade de tempo.
Esses valores vão compôr o gráfico da curva de empuxo.
Cada valor em N é o valor medido em kgf multiplicado pelo valor da gravidade local (g) inserido na tabela "Dados do Local do Ensaio" abaixo.</t>
        </r>
      </text>
    </comment>
    <comment ref="H26" authorId="0" shapeId="0" xr:uid="{93AA1FC5-686D-4F6E-A06B-13C2D9E5A329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Medido com Paquímetro</t>
        </r>
      </text>
    </comment>
    <comment ref="H27" authorId="0" shapeId="0" xr:uid="{E378667A-8FE2-49D3-A117-1789269D6BA5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Medido com Paquímetro</t>
        </r>
      </text>
    </comment>
    <comment ref="H28" authorId="0" shapeId="0" xr:uid="{62BE56AD-093E-4BDF-A615-138BDFE2101F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Massa do motor antes de ir para o banco-estático.
</t>
        </r>
        <r>
          <rPr>
            <b/>
            <sz val="10"/>
            <color indexed="81"/>
            <rFont val="Segoe UI"/>
            <family val="2"/>
          </rPr>
          <t>MEDIDO EM BALANÇA DE PRECISÃO.</t>
        </r>
      </text>
    </comment>
    <comment ref="H29" authorId="0" shapeId="0" xr:uid="{BE738A36-FAA6-4BF4-ACBA-7C0427D36965}">
      <text>
        <r>
          <rPr>
            <b/>
            <sz val="9"/>
            <color indexed="81"/>
            <rFont val="Segoe UI"/>
            <family val="2"/>
          </rPr>
          <t xml:space="preserve">Mateus de Paula </t>
        </r>
        <r>
          <rPr>
            <b/>
            <sz val="10"/>
            <color indexed="81"/>
            <rFont val="Segoe UI"/>
            <family val="2"/>
          </rPr>
          <t>Vieira:</t>
        </r>
        <r>
          <rPr>
            <sz val="10"/>
            <color indexed="81"/>
            <rFont val="Segoe UI"/>
            <family val="2"/>
          </rPr>
          <t xml:space="preserve">
Massa do motor APÓS a queima.
</t>
        </r>
        <r>
          <rPr>
            <b/>
            <sz val="10"/>
            <color indexed="81"/>
            <rFont val="Segoe UI"/>
            <family val="2"/>
          </rPr>
          <t>MEDIDO EM BALANÇA DE PRECISÃO.</t>
        </r>
      </text>
    </comment>
    <comment ref="H30" authorId="0" shapeId="0" xr:uid="{57B1FB72-5C56-4A92-840C-538C705AD33C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mp = massa carregado - massa vazio</t>
        </r>
      </text>
    </comment>
    <comment ref="H31" authorId="0" shapeId="0" xr:uid="{2D8F7775-9424-4756-A575-4761E116B448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Média de todos os valores de empuxo instântaneo medidos.</t>
        </r>
      </text>
    </comment>
    <comment ref="H32" authorId="0" shapeId="0" xr:uid="{B1BB961A-E016-4539-9266-EA1242D9BC11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Maior valor de empuxo apresentado pelo motor.</t>
        </r>
      </text>
    </comment>
    <comment ref="H33" authorId="0" shapeId="0" xr:uid="{4BF1F093-0CCE-4BA0-B7F7-2C5C58286C8C}">
      <text>
        <r>
          <rPr>
            <b/>
            <sz val="10"/>
            <color indexed="81"/>
            <rFont val="Segoe UI"/>
            <family val="2"/>
          </rPr>
          <t xml:space="preserve">Mateus de Paula Vieira:
</t>
        </r>
        <r>
          <rPr>
            <sz val="10"/>
            <color indexed="81"/>
            <rFont val="Segoe UI"/>
            <family val="2"/>
          </rPr>
          <t>Instante em que ocorreu o pico de empuxo.</t>
        </r>
      </text>
    </comment>
    <comment ref="H34" authorId="0" shapeId="0" xr:uid="{7BD303C3-9126-4AEB-805C-E71A7D4C4677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É o tempo em que houve a última medida de empuxo. Tempo que o empuxo registrado foi 0, indicando que o motor chegou ao final da queima.</t>
        </r>
      </text>
    </comment>
    <comment ref="H35" authorId="0" shapeId="0" xr:uid="{8E2E1135-09C2-4947-A405-5A693D0BB220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O Valor do It deve ser igual ao valor da área abaixo da curva de empuxo, que é dada pela integral de 0 à tf da equação y(x) indicada no gráfico da curva de empuxo.
It também pode ser =mp*c </t>
        </r>
      </text>
    </comment>
    <comment ref="H36" authorId="0" shapeId="0" xr:uid="{68FD01B8-DDF2-4889-928F-BCC62CCD9511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De acordo com a NAR</t>
        </r>
      </text>
    </comment>
    <comment ref="H37" authorId="0" shapeId="0" xr:uid="{03B5D02E-F6DE-4E52-A481-14632EBBFEFE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fm=dm/dt
ESTÁ EM g/s, mas o certo para os cálculos é kg/s.</t>
        </r>
      </text>
    </comment>
    <comment ref="H38" authorId="0" shapeId="0" xr:uid="{A6405C79-5BBF-4C7E-A393-41CB84FAE1E1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c=v2
c=F/fm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40" authorId="0" shapeId="0" xr:uid="{28EADDEB-C1EB-4E19-8417-444F134EF77C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Isp=c/g = it/g.mp</t>
        </r>
      </text>
    </comment>
    <comment ref="H41" authorId="0" shapeId="0" xr:uid="{661C3951-CCB0-4F06-8BE1-6C56D7BE390F}">
      <text>
        <r>
          <rPr>
            <b/>
            <sz val="10"/>
            <color indexed="81"/>
            <rFont val="Segoe UI"/>
            <family val="2"/>
          </rPr>
          <t>Mateus de Paula Vieira:</t>
        </r>
        <r>
          <rPr>
            <sz val="10"/>
            <color indexed="81"/>
            <rFont val="Segoe UI"/>
            <family val="2"/>
          </rPr>
          <t xml:space="preserve">
1/Isp</t>
        </r>
      </text>
    </comment>
  </commentList>
</comments>
</file>

<file path=xl/sharedStrings.xml><?xml version="1.0" encoding="utf-8"?>
<sst xmlns="http://schemas.openxmlformats.org/spreadsheetml/2006/main" count="86" uniqueCount="76">
  <si>
    <t>[N.s]</t>
  </si>
  <si>
    <t>[s]</t>
  </si>
  <si>
    <t>[N]</t>
  </si>
  <si>
    <t>Valor</t>
  </si>
  <si>
    <t>Propriedades do Motor</t>
  </si>
  <si>
    <t>Elemento</t>
  </si>
  <si>
    <t>Classe</t>
  </si>
  <si>
    <t>[-]</t>
  </si>
  <si>
    <t>OBSERVAÇÕES</t>
  </si>
  <si>
    <r>
      <rPr>
        <b/>
        <sz val="12"/>
        <color theme="0"/>
        <rFont val="Arial"/>
        <family val="2"/>
      </rPr>
      <t xml:space="preserve">ENSAIO ESTÁTICO DE MOTOR - </t>
    </r>
    <r>
      <rPr>
        <sz val="12"/>
        <color theme="0"/>
        <rFont val="Arial"/>
        <family val="2"/>
      </rPr>
      <t>Divisão de Combustão e Propulsão | Bravo Aerospace - Laboratório de Jato Propulsão - Univap</t>
    </r>
  </si>
  <si>
    <t>Unid.</t>
  </si>
  <si>
    <t>Massa do motor carregado</t>
  </si>
  <si>
    <t>Massa do motor vazio</t>
  </si>
  <si>
    <t>[g]</t>
  </si>
  <si>
    <t>[m/s²]</t>
  </si>
  <si>
    <t>[°C]</t>
  </si>
  <si>
    <t>[hPa]</t>
  </si>
  <si>
    <t>Tempo de Operação [s]</t>
  </si>
  <si>
    <t>Empuxo medido [kgf]</t>
  </si>
  <si>
    <t>g - Gravidade Local</t>
  </si>
  <si>
    <t>p - Pressão Atmosférica</t>
  </si>
  <si>
    <t>Nome do Motor</t>
  </si>
  <si>
    <t>Hora</t>
  </si>
  <si>
    <t>Data</t>
  </si>
  <si>
    <t>Tudo ocorreu conforme o esperado.
Não ejetou tampão nem tubeira.</t>
  </si>
  <si>
    <t>[m]</t>
  </si>
  <si>
    <t>Dados obtidos com o 
Banco-Estático</t>
  </si>
  <si>
    <t>t-Emáx - Tempo para o Emáx</t>
  </si>
  <si>
    <t>T - Temperatura Local</t>
  </si>
  <si>
    <t>Altitute Local</t>
  </si>
  <si>
    <t>Local do Ensaio</t>
  </si>
  <si>
    <t>LOCAL DO ENSAIO</t>
  </si>
  <si>
    <t>SISTEMA DE AQUISIÇÃO DE DADOS</t>
  </si>
  <si>
    <t>SISTEMA DE IGNIÇÃO</t>
  </si>
  <si>
    <t>Pavio chinês</t>
  </si>
  <si>
    <t>Skib</t>
  </si>
  <si>
    <t>Bateria</t>
  </si>
  <si>
    <t>Acionador</t>
  </si>
  <si>
    <t>X</t>
  </si>
  <si>
    <t>Cabo de Energia</t>
  </si>
  <si>
    <t>Banco-Estático</t>
  </si>
  <si>
    <t>Célula de Carga</t>
  </si>
  <si>
    <t>Taxa de Aquisição [Hz]</t>
  </si>
  <si>
    <t>LJP - Gramado ao lado</t>
  </si>
  <si>
    <t>Interface</t>
  </si>
  <si>
    <t>Célula ligada em Módulo HX com Arduino Uno ligado na fonte elétrica e dados gravados em SD Card</t>
  </si>
  <si>
    <t>g/s</t>
  </si>
  <si>
    <t>[m/s]</t>
  </si>
  <si>
    <t>[s-¹]</t>
  </si>
  <si>
    <t>mp - Massa de propelente útil</t>
  </si>
  <si>
    <t>Emed - Empuxo médio</t>
  </si>
  <si>
    <t>Emáx - Empuxo máximo</t>
  </si>
  <si>
    <t>tf - Tempo de queima</t>
  </si>
  <si>
    <t>fm - Fluxo de massa médio</t>
  </si>
  <si>
    <t>c - Velocidade de exaustão efetiva média</t>
  </si>
  <si>
    <t>Isp - Impulso específico médio</t>
  </si>
  <si>
    <t xml:space="preserve">It - Impulso total </t>
  </si>
  <si>
    <t>Comprimento do grão</t>
  </si>
  <si>
    <t>Diâmetro do grão</t>
  </si>
  <si>
    <t>[mm]</t>
  </si>
  <si>
    <t>SFC - Consumo Específico</t>
  </si>
  <si>
    <t>ATENÇÃO</t>
  </si>
  <si>
    <t>Não podem haver valores de empuxo 0,000 após o útimo ponto registrado!</t>
  </si>
  <si>
    <t>Tempo (s)</t>
  </si>
  <si>
    <t>Empuxo (N)</t>
  </si>
  <si>
    <t>Para transformar em .txt</t>
  </si>
  <si>
    <t>1 unidade</t>
  </si>
  <si>
    <t>100 kg</t>
  </si>
  <si>
    <t>13 Hz</t>
  </si>
  <si>
    <t>F59</t>
  </si>
  <si>
    <t>17h00</t>
  </si>
  <si>
    <t>30 m, CABO BRANCO</t>
  </si>
  <si>
    <t>7 V, 7Ah</t>
  </si>
  <si>
    <t>Caixinha do Silas</t>
  </si>
  <si>
    <t>Mesa padrão 2022 montada na vertical fixada no solo</t>
  </si>
  <si>
    <t>Empuxo [N]
(kgf x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</si>
</sst>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rgb="FF59595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indexed="81"/>
      <name val="Segoe UI"/>
      <family val="2"/>
    </font>
    <font>
      <sz val="10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indexed="81"/>
      <name val="Segoe UI"/>
      <family val="2"/>
    </font>
    <font>
      <sz val="11"/>
      <color indexed="81"/>
      <name val="Segoe UI"/>
      <family val="2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 vertical="center" readingOrder="1"/>
    </xf>
    <xf numFmtId="0" fontId="2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/>
    <xf numFmtId="164" fontId="11" fillId="5" borderId="1" xfId="0" applyNumberFormat="1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164" fontId="0" fillId="0" borderId="0" xfId="0" applyNumberFormat="1"/>
    <xf numFmtId="164" fontId="5" fillId="0" borderId="0" xfId="0" applyNumberFormat="1" applyFont="1"/>
    <xf numFmtId="164" fontId="19" fillId="0" borderId="0" xfId="0" applyNumberFormat="1" applyFont="1"/>
    <xf numFmtId="0" fontId="12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9" fillId="6" borderId="1" xfId="0" applyNumberFormat="1" applyFont="1" applyFill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2" fontId="5" fillId="0" borderId="0" xfId="0" applyNumberFormat="1" applyFont="1"/>
    <xf numFmtId="164" fontId="9" fillId="0" borderId="13" xfId="0" applyNumberFormat="1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2" fillId="4" borderId="9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/>
    </xf>
    <xf numFmtId="0" fontId="12" fillId="4" borderId="11" xfId="0" applyFont="1" applyFill="1" applyBorder="1" applyAlignment="1">
      <alignment horizontal="left"/>
    </xf>
    <xf numFmtId="0" fontId="12" fillId="4" borderId="9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9" fillId="0" borderId="9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14" fontId="9" fillId="0" borderId="1" xfId="0" applyNumberFormat="1" applyFont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9" xfId="0" applyFont="1" applyFill="1" applyBorder="1"/>
    <xf numFmtId="0" fontId="12" fillId="4" borderId="11" xfId="0" applyFont="1" applyFill="1" applyBorder="1"/>
    <xf numFmtId="0" fontId="12" fillId="4" borderId="9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000099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Curva de Empuxo | Motor: F58 / Data: 09/11/2022 </a:t>
            </a:r>
          </a:p>
        </c:rich>
      </c:tx>
      <c:layout>
        <c:manualLayout>
          <c:xMode val="edge"/>
          <c:yMode val="edge"/>
          <c:x val="0.21469259817873279"/>
          <c:y val="3.2042710157286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6536838588662314E-2"/>
                  <c:y val="-0.1634996317891963"/>
                </c:manualLayout>
              </c:layout>
              <c:numFmt formatCode="#,##0.000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dk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'Motor M82 - EXEMPLO'!$B$26:$B$46</c:f>
              <c:numCache>
                <c:formatCode>0.000</c:formatCode>
                <c:ptCount val="21"/>
                <c:pt idx="0">
                  <c:v>0</c:v>
                </c:pt>
                <c:pt idx="1">
                  <c:v>7.6923076923076927E-2</c:v>
                </c:pt>
                <c:pt idx="2">
                  <c:v>0.15384615384615385</c:v>
                </c:pt>
                <c:pt idx="3">
                  <c:v>0.23076923076923078</c:v>
                </c:pt>
                <c:pt idx="4">
                  <c:v>0.30769230769230771</c:v>
                </c:pt>
                <c:pt idx="5">
                  <c:v>0.38461538461538464</c:v>
                </c:pt>
                <c:pt idx="6">
                  <c:v>0.46153846153846156</c:v>
                </c:pt>
                <c:pt idx="7">
                  <c:v>0.53846153846153855</c:v>
                </c:pt>
                <c:pt idx="8">
                  <c:v>0.61538461538461542</c:v>
                </c:pt>
                <c:pt idx="9">
                  <c:v>0.69230769230769229</c:v>
                </c:pt>
                <c:pt idx="10">
                  <c:v>0.76923076923076916</c:v>
                </c:pt>
                <c:pt idx="11">
                  <c:v>0.84615384615384603</c:v>
                </c:pt>
                <c:pt idx="12">
                  <c:v>0.92307692307692291</c:v>
                </c:pt>
                <c:pt idx="13">
                  <c:v>0.99999999999999978</c:v>
                </c:pt>
                <c:pt idx="14">
                  <c:v>1.0769230769230766</c:v>
                </c:pt>
                <c:pt idx="15">
                  <c:v>1.1538461538461535</c:v>
                </c:pt>
                <c:pt idx="16">
                  <c:v>1.2307692307692304</c:v>
                </c:pt>
                <c:pt idx="17">
                  <c:v>1.3076923076923073</c:v>
                </c:pt>
                <c:pt idx="18">
                  <c:v>1.3846153846153841</c:v>
                </c:pt>
              </c:numCache>
            </c:numRef>
          </c:xVal>
          <c:yVal>
            <c:numRef>
              <c:f>'Motor M82 - EXEMPLO'!$D$26:$D$46</c:f>
              <c:numCache>
                <c:formatCode>0.000</c:formatCode>
                <c:ptCount val="21"/>
                <c:pt idx="0">
                  <c:v>0</c:v>
                </c:pt>
                <c:pt idx="1">
                  <c:v>1.7063483999999998</c:v>
                </c:pt>
                <c:pt idx="2">
                  <c:v>5.9820259999999994</c:v>
                </c:pt>
                <c:pt idx="3">
                  <c:v>8.7671004000000003</c:v>
                </c:pt>
                <c:pt idx="4">
                  <c:v>11.7973398</c:v>
                </c:pt>
                <c:pt idx="5">
                  <c:v>16.720253</c:v>
                </c:pt>
                <c:pt idx="6">
                  <c:v>22.143302800000001</c:v>
                </c:pt>
                <c:pt idx="7">
                  <c:v>24.516500000000001</c:v>
                </c:pt>
                <c:pt idx="8">
                  <c:v>24.8205046</c:v>
                </c:pt>
                <c:pt idx="9">
                  <c:v>24.487080199999998</c:v>
                </c:pt>
                <c:pt idx="10">
                  <c:v>23.6044862</c:v>
                </c:pt>
                <c:pt idx="11">
                  <c:v>22.319821599999997</c:v>
                </c:pt>
                <c:pt idx="12">
                  <c:v>20.682119399999998</c:v>
                </c:pt>
                <c:pt idx="13">
                  <c:v>18.495247599999999</c:v>
                </c:pt>
                <c:pt idx="14">
                  <c:v>15.945531599999999</c:v>
                </c:pt>
                <c:pt idx="15">
                  <c:v>12.5328348</c:v>
                </c:pt>
                <c:pt idx="16">
                  <c:v>6.5508088000000004</c:v>
                </c:pt>
                <c:pt idx="17">
                  <c:v>4.0010927999999994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CF-4ADC-AF4A-45F7C9519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42895"/>
        <c:axId val="439139151"/>
      </c:scatterChart>
      <c:valAx>
        <c:axId val="43914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b="1"/>
                  <a:t>Tempo</a:t>
                </a:r>
                <a:r>
                  <a:rPr lang="pt-BR" b="1" baseline="0"/>
                  <a:t> de Operação do Motor [s]</a:t>
                </a:r>
                <a:endParaRPr lang="pt-BR" b="1"/>
              </a:p>
            </c:rich>
          </c:tx>
          <c:layout>
            <c:manualLayout>
              <c:xMode val="edge"/>
              <c:yMode val="edge"/>
              <c:x val="0.36870346797292297"/>
              <c:y val="0.92673953461236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39139151"/>
        <c:crosses val="autoZero"/>
        <c:crossBetween val="midCat"/>
        <c:majorUnit val="0.1"/>
      </c:valAx>
      <c:valAx>
        <c:axId val="4391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b="1"/>
                  <a:t>Empuxo [N]</a:t>
                </a:r>
              </a:p>
            </c:rich>
          </c:tx>
          <c:layout>
            <c:manualLayout>
              <c:xMode val="edge"/>
              <c:yMode val="edge"/>
              <c:x val="1.4794265067216346E-2"/>
              <c:y val="0.38496667053534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3914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228602</xdr:colOff>
      <xdr:row>34</xdr:row>
      <xdr:rowOff>57150</xdr:rowOff>
    </xdr:from>
    <xdr:to>
      <xdr:col>11</xdr:col>
      <xdr:colOff>523875</xdr:colOff>
      <xdr:row>52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A5C3858-FDCC-4636-89B8-70D1591A8B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" t="1828" r="5283" b="1326"/>
        <a:stretch/>
      </xdr:blipFill>
      <xdr:spPr bwMode="auto">
        <a:xfrm>
          <a:off x="5876927" y="7496175"/>
          <a:ext cx="1752598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9523</xdr:colOff>
      <xdr:row>2</xdr:row>
      <xdr:rowOff>4762</xdr:rowOff>
    </xdr:from>
    <xdr:to>
      <xdr:col>19</xdr:col>
      <xdr:colOff>400050</xdr:colOff>
      <xdr:row>20</xdr:row>
      <xdr:rowOff>209550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87DBC9A-F9D3-4F1E-8B52-37E9184E3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os%20Locais/Bravo%20Aerospace/Testes/Users/mateu/Google%20Drive/Documentos/Bravo%20Rocket%20Team/Biblioteca%20Virtual/Biblioteca%20Virtual%20-%20Drive/DCP%20-%20Propuls&#227;o/ezalt_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English"/>
      <sheetName val="Metric"/>
      <sheetName val="Best Mass"/>
      <sheetName val="Class"/>
      <sheetName val="Revisions"/>
    </sheetNames>
    <sheetDataSet>
      <sheetData sheetId="0"/>
      <sheetData sheetId="1"/>
      <sheetData sheetId="2"/>
      <sheetData sheetId="3"/>
      <sheetData sheetId="4">
        <row r="11">
          <cell r="C11">
            <v>2.5</v>
          </cell>
          <cell r="D11" t="str">
            <v>-</v>
          </cell>
          <cell r="E11">
            <v>5</v>
          </cell>
          <cell r="F11" t="str">
            <v>B</v>
          </cell>
        </row>
        <row r="12">
          <cell r="C12">
            <v>5.0999999999999996</v>
          </cell>
          <cell r="D12" t="str">
            <v>-</v>
          </cell>
          <cell r="E12">
            <v>10</v>
          </cell>
          <cell r="F12" t="str">
            <v>C</v>
          </cell>
        </row>
        <row r="13">
          <cell r="C13">
            <v>10.1</v>
          </cell>
          <cell r="D13" t="str">
            <v>-</v>
          </cell>
          <cell r="E13">
            <v>20</v>
          </cell>
          <cell r="F13" t="str">
            <v>D</v>
          </cell>
        </row>
        <row r="14">
          <cell r="C14">
            <v>20.100000000000001</v>
          </cell>
          <cell r="D14" t="str">
            <v>-</v>
          </cell>
          <cell r="E14">
            <v>40</v>
          </cell>
          <cell r="F14" t="str">
            <v>E</v>
          </cell>
        </row>
        <row r="15">
          <cell r="C15">
            <v>40.1</v>
          </cell>
          <cell r="D15" t="str">
            <v>-</v>
          </cell>
          <cell r="E15">
            <v>80</v>
          </cell>
          <cell r="F15" t="str">
            <v>F</v>
          </cell>
        </row>
        <row r="16">
          <cell r="C16">
            <v>80.099999999999994</v>
          </cell>
          <cell r="D16" t="str">
            <v>-</v>
          </cell>
          <cell r="E16">
            <v>160</v>
          </cell>
          <cell r="F16" t="str">
            <v>G</v>
          </cell>
        </row>
        <row r="17">
          <cell r="C17">
            <v>160.1</v>
          </cell>
          <cell r="D17" t="str">
            <v>-</v>
          </cell>
          <cell r="E17">
            <v>320</v>
          </cell>
          <cell r="F17" t="str">
            <v>H</v>
          </cell>
        </row>
        <row r="18">
          <cell r="C18">
            <v>320.10000000000002</v>
          </cell>
          <cell r="D18" t="str">
            <v>-</v>
          </cell>
          <cell r="E18">
            <v>640</v>
          </cell>
          <cell r="F18" t="str">
            <v>I</v>
          </cell>
        </row>
        <row r="19">
          <cell r="C19">
            <v>640.1</v>
          </cell>
          <cell r="D19" t="str">
            <v>-</v>
          </cell>
          <cell r="E19">
            <v>1280</v>
          </cell>
          <cell r="F19" t="str">
            <v>J</v>
          </cell>
        </row>
        <row r="20">
          <cell r="C20">
            <v>1280.0999999999999</v>
          </cell>
          <cell r="D20" t="str">
            <v>-</v>
          </cell>
          <cell r="E20">
            <v>2560</v>
          </cell>
          <cell r="F20" t="str">
            <v>K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1"/>
  <sheetViews>
    <sheetView showGridLines="0" tabSelected="1" zoomScaleNormal="100" workbookViewId="0">
      <selection activeCell="A2" sqref="A2"/>
    </sheetView>
  </sheetViews>
  <sheetFormatPr defaultRowHeight="14.4" x14ac:dyDescent="0.3"/>
  <cols>
    <col min="1" max="1" width="2.5546875" customWidth="1"/>
    <col min="2" max="2" width="12.33203125" customWidth="1"/>
    <col min="3" max="3" width="12" customWidth="1"/>
    <col min="4" max="4" width="11.33203125" customWidth="1"/>
    <col min="5" max="5" width="3.44140625" customWidth="1"/>
    <col min="6" max="6" width="26.109375" customWidth="1"/>
    <col min="7" max="7" width="7.5546875" bestFit="1" customWidth="1"/>
    <col min="8" max="8" width="9.44140625" customWidth="1"/>
    <col min="9" max="9" width="3.5546875" customWidth="1"/>
    <col min="20" max="20" width="6.6640625" customWidth="1"/>
  </cols>
  <sheetData>
    <row r="1" spans="1:69" ht="27" customHeight="1" x14ac:dyDescent="0.3">
      <c r="A1" s="5"/>
      <c r="B1" s="5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12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5" customHeight="1" x14ac:dyDescent="0.3">
      <c r="B3" s="49" t="s">
        <v>21</v>
      </c>
      <c r="C3" s="49"/>
      <c r="D3" s="33" t="s">
        <v>69</v>
      </c>
      <c r="E3" s="33"/>
      <c r="F3" s="33"/>
      <c r="G3" s="33"/>
      <c r="H3" s="3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15" customHeight="1" x14ac:dyDescent="0.3">
      <c r="B4" s="49" t="s">
        <v>23</v>
      </c>
      <c r="C4" s="49"/>
      <c r="D4" s="44">
        <v>44882</v>
      </c>
      <c r="E4" s="44"/>
      <c r="F4" s="44"/>
      <c r="G4" s="44"/>
      <c r="H4" s="4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15" customHeight="1" x14ac:dyDescent="0.3">
      <c r="B5" s="49" t="s">
        <v>22</v>
      </c>
      <c r="C5" s="49"/>
      <c r="D5" s="33" t="s">
        <v>70</v>
      </c>
      <c r="E5" s="33"/>
      <c r="F5" s="33"/>
      <c r="G5" s="33"/>
      <c r="H5" s="3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15" customHeight="1" x14ac:dyDescent="0.3">
      <c r="B6" s="46" t="s">
        <v>31</v>
      </c>
      <c r="C6" s="47"/>
      <c r="D6" s="47"/>
      <c r="E6" s="47"/>
      <c r="F6" s="47"/>
      <c r="G6" s="47"/>
      <c r="H6" s="4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ht="15" customHeight="1" x14ac:dyDescent="0.3">
      <c r="B7" s="52" t="s">
        <v>30</v>
      </c>
      <c r="C7" s="53"/>
      <c r="D7" s="45" t="s">
        <v>43</v>
      </c>
      <c r="E7" s="45"/>
      <c r="F7" s="45"/>
      <c r="G7" s="45"/>
      <c r="H7" s="4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ht="15" customHeight="1" x14ac:dyDescent="0.3">
      <c r="B8" s="37" t="s">
        <v>19</v>
      </c>
      <c r="C8" s="38"/>
      <c r="D8" s="8" t="s">
        <v>14</v>
      </c>
      <c r="E8" s="33">
        <v>9.8065999999999995</v>
      </c>
      <c r="F8" s="33"/>
      <c r="G8" s="33"/>
      <c r="H8" s="3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ht="15" customHeight="1" x14ac:dyDescent="0.3">
      <c r="B9" s="54" t="s">
        <v>29</v>
      </c>
      <c r="C9" s="54"/>
      <c r="D9" s="18" t="s">
        <v>25</v>
      </c>
      <c r="E9" s="33">
        <v>585</v>
      </c>
      <c r="F9" s="33"/>
      <c r="G9" s="33"/>
      <c r="H9" s="3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ht="15" customHeight="1" x14ac:dyDescent="0.3">
      <c r="B10" s="50" t="s">
        <v>28</v>
      </c>
      <c r="C10" s="51"/>
      <c r="D10" s="8" t="s">
        <v>15</v>
      </c>
      <c r="E10" s="33">
        <v>28</v>
      </c>
      <c r="F10" s="33"/>
      <c r="G10" s="33"/>
      <c r="H10" s="3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ht="15" customHeight="1" x14ac:dyDescent="0.3">
      <c r="B11" s="50" t="s">
        <v>20</v>
      </c>
      <c r="C11" s="51"/>
      <c r="D11" s="8" t="s">
        <v>16</v>
      </c>
      <c r="E11" s="33">
        <v>1013</v>
      </c>
      <c r="F11" s="33"/>
      <c r="G11" s="33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ht="15" customHeight="1" x14ac:dyDescent="0.3">
      <c r="B12" s="30" t="s">
        <v>33</v>
      </c>
      <c r="C12" s="31"/>
      <c r="D12" s="31"/>
      <c r="E12" s="31"/>
      <c r="F12" s="31"/>
      <c r="G12" s="31"/>
      <c r="H12" s="3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ht="15" customHeight="1" x14ac:dyDescent="0.3">
      <c r="B13" s="35" t="s">
        <v>34</v>
      </c>
      <c r="C13" s="36"/>
      <c r="D13" s="18" t="s">
        <v>38</v>
      </c>
      <c r="E13" s="33" t="s">
        <v>66</v>
      </c>
      <c r="F13" s="33"/>
      <c r="G13" s="33"/>
      <c r="H13" s="3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69" ht="15" customHeight="1" x14ac:dyDescent="0.3">
      <c r="A14" s="19"/>
      <c r="B14" s="35" t="s">
        <v>35</v>
      </c>
      <c r="C14" s="36"/>
      <c r="D14" s="18" t="s">
        <v>38</v>
      </c>
      <c r="E14" s="33">
        <v>1</v>
      </c>
      <c r="F14" s="33"/>
      <c r="G14" s="33"/>
      <c r="H14" s="3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69" ht="15" customHeight="1" x14ac:dyDescent="0.3">
      <c r="A15" s="19"/>
      <c r="B15" s="22" t="s">
        <v>39</v>
      </c>
      <c r="C15" s="22"/>
      <c r="D15" s="18" t="s">
        <v>38</v>
      </c>
      <c r="E15" s="33" t="s">
        <v>71</v>
      </c>
      <c r="F15" s="33"/>
      <c r="G15" s="33"/>
      <c r="H15" s="3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69" ht="15" customHeight="1" x14ac:dyDescent="0.3">
      <c r="A16" s="19"/>
      <c r="B16" s="35" t="s">
        <v>36</v>
      </c>
      <c r="C16" s="36"/>
      <c r="D16" s="18" t="s">
        <v>38</v>
      </c>
      <c r="E16" s="33" t="s">
        <v>72</v>
      </c>
      <c r="F16" s="33"/>
      <c r="G16" s="33"/>
      <c r="H16" s="3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5" customHeight="1" x14ac:dyDescent="0.3">
      <c r="A17" s="19"/>
      <c r="B17" s="35" t="s">
        <v>37</v>
      </c>
      <c r="C17" s="36"/>
      <c r="D17" s="18" t="s">
        <v>38</v>
      </c>
      <c r="E17" s="33" t="s">
        <v>73</v>
      </c>
      <c r="F17" s="33"/>
      <c r="G17" s="33"/>
      <c r="H17" s="3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 x14ac:dyDescent="0.3">
      <c r="A18" s="19"/>
      <c r="B18" s="30" t="s">
        <v>32</v>
      </c>
      <c r="C18" s="31"/>
      <c r="D18" s="31"/>
      <c r="E18" s="31"/>
      <c r="F18" s="31"/>
      <c r="G18" s="31"/>
      <c r="H18" s="3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 x14ac:dyDescent="0.3">
      <c r="A19" s="19"/>
      <c r="B19" s="35" t="s">
        <v>40</v>
      </c>
      <c r="C19" s="36"/>
      <c r="D19" s="33" t="s">
        <v>74</v>
      </c>
      <c r="E19" s="33"/>
      <c r="F19" s="33"/>
      <c r="G19" s="33"/>
      <c r="H19" s="3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customHeight="1" x14ac:dyDescent="0.3">
      <c r="A20" s="19"/>
      <c r="B20" s="37" t="s">
        <v>41</v>
      </c>
      <c r="C20" s="38"/>
      <c r="D20" s="34" t="s">
        <v>67</v>
      </c>
      <c r="E20" s="34"/>
      <c r="F20" s="34"/>
      <c r="G20" s="34"/>
      <c r="H20" s="3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28.5" customHeight="1" x14ac:dyDescent="0.3">
      <c r="A21" s="19"/>
      <c r="B21" s="35" t="s">
        <v>44</v>
      </c>
      <c r="C21" s="36"/>
      <c r="D21" s="41" t="s">
        <v>45</v>
      </c>
      <c r="E21" s="42"/>
      <c r="F21" s="42"/>
      <c r="G21" s="42"/>
      <c r="H21" s="4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">
      <c r="A22" s="19"/>
      <c r="B22" s="39" t="s">
        <v>42</v>
      </c>
      <c r="C22" s="40"/>
      <c r="D22" s="34" t="s">
        <v>68</v>
      </c>
      <c r="E22" s="34"/>
      <c r="F22" s="34"/>
      <c r="G22" s="34"/>
      <c r="H22" s="3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24.9" customHeight="1" x14ac:dyDescent="0.3">
      <c r="A23" s="19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35.1" customHeight="1" x14ac:dyDescent="0.3">
      <c r="A24" s="19"/>
      <c r="B24" s="76" t="s">
        <v>26</v>
      </c>
      <c r="C24" s="76"/>
      <c r="D24" s="76"/>
      <c r="E24" s="2"/>
      <c r="F24" s="77" t="s">
        <v>4</v>
      </c>
      <c r="G24" s="77"/>
      <c r="H24" s="77"/>
      <c r="I24" s="3"/>
      <c r="J24" s="55" t="s">
        <v>8</v>
      </c>
      <c r="K24" s="56"/>
      <c r="L24" s="64" t="s">
        <v>24</v>
      </c>
      <c r="M24" s="65"/>
      <c r="N24" s="65"/>
      <c r="O24" s="65"/>
      <c r="P24" s="65"/>
      <c r="Q24" s="65"/>
      <c r="R24" s="65"/>
      <c r="S24" s="65"/>
      <c r="T24" s="66"/>
      <c r="U24" s="3"/>
    </row>
    <row r="25" spans="1:32" ht="26.4" x14ac:dyDescent="0.3">
      <c r="A25" s="19"/>
      <c r="B25" s="6" t="s">
        <v>17</v>
      </c>
      <c r="C25" s="6" t="s">
        <v>18</v>
      </c>
      <c r="D25" s="6" t="s">
        <v>75</v>
      </c>
      <c r="E25" s="3"/>
      <c r="F25" s="7" t="s">
        <v>5</v>
      </c>
      <c r="G25" s="7" t="s">
        <v>10</v>
      </c>
      <c r="H25" s="7" t="s">
        <v>3</v>
      </c>
      <c r="I25" s="3"/>
      <c r="J25" s="57"/>
      <c r="K25" s="58"/>
      <c r="L25" s="67"/>
      <c r="M25" s="68"/>
      <c r="N25" s="68"/>
      <c r="O25" s="68"/>
      <c r="P25" s="68"/>
      <c r="Q25" s="68"/>
      <c r="R25" s="68"/>
      <c r="S25" s="68"/>
      <c r="T25" s="69"/>
      <c r="U25" s="3"/>
    </row>
    <row r="26" spans="1:32" x14ac:dyDescent="0.3">
      <c r="A26" s="19"/>
      <c r="B26" s="9">
        <v>0</v>
      </c>
      <c r="C26" s="9">
        <v>0</v>
      </c>
      <c r="D26" s="11">
        <f t="shared" ref="D26:D44" si="0">C26*$E$8</f>
        <v>0</v>
      </c>
      <c r="E26" s="21">
        <f>B26</f>
        <v>0</v>
      </c>
      <c r="F26" s="16" t="s">
        <v>57</v>
      </c>
      <c r="G26" s="13" t="s">
        <v>59</v>
      </c>
      <c r="H26" s="24">
        <v>90</v>
      </c>
      <c r="I26" s="3"/>
      <c r="J26" s="57"/>
      <c r="K26" s="58"/>
      <c r="L26" s="67"/>
      <c r="M26" s="68"/>
      <c r="N26" s="68"/>
      <c r="O26" s="68"/>
      <c r="P26" s="68"/>
      <c r="Q26" s="68"/>
      <c r="R26" s="68"/>
      <c r="S26" s="68"/>
      <c r="T26" s="69"/>
      <c r="U26" s="3"/>
    </row>
    <row r="27" spans="1:32" x14ac:dyDescent="0.3">
      <c r="A27" s="19"/>
      <c r="B27" s="9">
        <f>B26+1/13</f>
        <v>7.6923076923076927E-2</v>
      </c>
      <c r="C27" s="9">
        <v>0.17399999999999999</v>
      </c>
      <c r="D27" s="11">
        <f t="shared" si="0"/>
        <v>1.7063483999999998</v>
      </c>
      <c r="E27" s="21">
        <f t="shared" ref="E27:E76" si="1">B27</f>
        <v>7.6923076923076927E-2</v>
      </c>
      <c r="F27" s="16" t="s">
        <v>58</v>
      </c>
      <c r="G27" s="13" t="s">
        <v>59</v>
      </c>
      <c r="H27" s="24">
        <v>9</v>
      </c>
      <c r="I27" s="3"/>
      <c r="J27" s="57"/>
      <c r="K27" s="58"/>
      <c r="L27" s="67"/>
      <c r="M27" s="68"/>
      <c r="N27" s="68"/>
      <c r="O27" s="68"/>
      <c r="P27" s="68"/>
      <c r="Q27" s="68"/>
      <c r="R27" s="68"/>
      <c r="S27" s="68"/>
      <c r="T27" s="69"/>
      <c r="U27" s="3"/>
    </row>
    <row r="28" spans="1:32" x14ac:dyDescent="0.3">
      <c r="A28" s="19"/>
      <c r="B28" s="9">
        <f t="shared" ref="B28:B44" si="2">B27+1/13</f>
        <v>0.15384615384615385</v>
      </c>
      <c r="C28" s="9">
        <v>0.61</v>
      </c>
      <c r="D28" s="11">
        <f t="shared" si="0"/>
        <v>5.9820259999999994</v>
      </c>
      <c r="E28" s="21">
        <f t="shared" si="1"/>
        <v>0.15384615384615385</v>
      </c>
      <c r="F28" s="16" t="s">
        <v>11</v>
      </c>
      <c r="G28" s="13" t="s">
        <v>13</v>
      </c>
      <c r="H28" s="24">
        <v>240</v>
      </c>
      <c r="I28" s="3"/>
      <c r="J28" s="57"/>
      <c r="K28" s="58"/>
      <c r="L28" s="67"/>
      <c r="M28" s="68"/>
      <c r="N28" s="68"/>
      <c r="O28" s="68"/>
      <c r="P28" s="68"/>
      <c r="Q28" s="68"/>
      <c r="R28" s="68"/>
      <c r="S28" s="68"/>
      <c r="T28" s="69"/>
      <c r="U28" s="3"/>
    </row>
    <row r="29" spans="1:32" x14ac:dyDescent="0.3">
      <c r="A29" s="19"/>
      <c r="B29" s="9">
        <f t="shared" si="2"/>
        <v>0.23076923076923078</v>
      </c>
      <c r="C29" s="9">
        <v>0.89400000000000002</v>
      </c>
      <c r="D29" s="11">
        <f t="shared" si="0"/>
        <v>8.7671004000000003</v>
      </c>
      <c r="E29" s="21">
        <f t="shared" si="1"/>
        <v>0.23076923076923078</v>
      </c>
      <c r="F29" s="16" t="s">
        <v>12</v>
      </c>
      <c r="G29" s="13" t="s">
        <v>13</v>
      </c>
      <c r="H29" s="24">
        <v>162</v>
      </c>
      <c r="I29" s="3"/>
      <c r="J29" s="57"/>
      <c r="K29" s="58"/>
      <c r="L29" s="67"/>
      <c r="M29" s="68"/>
      <c r="N29" s="68"/>
      <c r="O29" s="68"/>
      <c r="P29" s="68"/>
      <c r="Q29" s="68"/>
      <c r="R29" s="68"/>
      <c r="S29" s="68"/>
      <c r="T29" s="69"/>
      <c r="U29" s="3"/>
    </row>
    <row r="30" spans="1:32" x14ac:dyDescent="0.3">
      <c r="A30" s="19"/>
      <c r="B30" s="9">
        <f t="shared" si="2"/>
        <v>0.30769230769230771</v>
      </c>
      <c r="C30" s="9">
        <v>1.2030000000000001</v>
      </c>
      <c r="D30" s="11">
        <f t="shared" si="0"/>
        <v>11.7973398</v>
      </c>
      <c r="E30" s="21">
        <f t="shared" si="1"/>
        <v>0.30769230769230771</v>
      </c>
      <c r="F30" s="16" t="s">
        <v>49</v>
      </c>
      <c r="G30" s="13" t="s">
        <v>13</v>
      </c>
      <c r="H30" s="11">
        <f>H28-H29</f>
        <v>78</v>
      </c>
      <c r="I30" s="3"/>
      <c r="J30" s="57"/>
      <c r="K30" s="58"/>
      <c r="L30" s="67"/>
      <c r="M30" s="68"/>
      <c r="N30" s="68"/>
      <c r="O30" s="68"/>
      <c r="P30" s="68"/>
      <c r="Q30" s="68"/>
      <c r="R30" s="68"/>
      <c r="S30" s="68"/>
      <c r="T30" s="69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3">
      <c r="A31" s="19"/>
      <c r="B31" s="9">
        <f t="shared" si="2"/>
        <v>0.38461538461538464</v>
      </c>
      <c r="C31" s="9">
        <v>1.7050000000000001</v>
      </c>
      <c r="D31" s="11">
        <f t="shared" si="0"/>
        <v>16.720253</v>
      </c>
      <c r="E31" s="21">
        <f t="shared" si="1"/>
        <v>0.38461538461538464</v>
      </c>
      <c r="F31" s="17" t="s">
        <v>50</v>
      </c>
      <c r="G31" s="18" t="s">
        <v>2</v>
      </c>
      <c r="H31" s="12">
        <f>AVERAGE(D26:D76)</f>
        <v>13.951178842105261</v>
      </c>
      <c r="I31" s="3"/>
      <c r="J31" s="57"/>
      <c r="K31" s="58"/>
      <c r="L31" s="67"/>
      <c r="M31" s="68"/>
      <c r="N31" s="68"/>
      <c r="O31" s="68"/>
      <c r="P31" s="68"/>
      <c r="Q31" s="68"/>
      <c r="R31" s="68"/>
      <c r="S31" s="68"/>
      <c r="T31" s="6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3">
      <c r="A32" s="19"/>
      <c r="B32" s="9">
        <f t="shared" si="2"/>
        <v>0.46153846153846156</v>
      </c>
      <c r="C32" s="9">
        <v>2.258</v>
      </c>
      <c r="D32" s="11">
        <f t="shared" si="0"/>
        <v>22.143302800000001</v>
      </c>
      <c r="E32" s="21">
        <f t="shared" si="1"/>
        <v>0.46153846153846156</v>
      </c>
      <c r="F32" s="17" t="s">
        <v>51</v>
      </c>
      <c r="G32" s="18" t="s">
        <v>2</v>
      </c>
      <c r="H32" s="12">
        <f>LARGE(D26:D76,1)</f>
        <v>24.8205046</v>
      </c>
      <c r="I32" s="3"/>
      <c r="J32" s="57"/>
      <c r="K32" s="58"/>
      <c r="L32" s="67"/>
      <c r="M32" s="68"/>
      <c r="N32" s="68"/>
      <c r="O32" s="68"/>
      <c r="P32" s="68"/>
      <c r="Q32" s="68"/>
      <c r="R32" s="68"/>
      <c r="S32" s="68"/>
      <c r="T32" s="69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3">
      <c r="A33" s="19"/>
      <c r="B33" s="9">
        <f t="shared" si="2"/>
        <v>0.53846153846153855</v>
      </c>
      <c r="C33" s="9">
        <v>2.5</v>
      </c>
      <c r="D33" s="11">
        <f t="shared" si="0"/>
        <v>24.516500000000001</v>
      </c>
      <c r="E33" s="21">
        <f t="shared" si="1"/>
        <v>0.53846153846153855</v>
      </c>
      <c r="F33" s="17" t="s">
        <v>27</v>
      </c>
      <c r="G33" s="18" t="s">
        <v>1</v>
      </c>
      <c r="H33" s="12">
        <f>VLOOKUP(H32,D26:E76,2,FALSE)</f>
        <v>0.61538461538461542</v>
      </c>
      <c r="I33" s="3"/>
      <c r="J33" s="59"/>
      <c r="K33" s="60"/>
      <c r="L33" s="70"/>
      <c r="M33" s="71"/>
      <c r="N33" s="71"/>
      <c r="O33" s="71"/>
      <c r="P33" s="71"/>
      <c r="Q33" s="71"/>
      <c r="R33" s="71"/>
      <c r="S33" s="71"/>
      <c r="T33" s="72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3">
      <c r="A34" s="19"/>
      <c r="B34" s="9">
        <f t="shared" si="2"/>
        <v>0.61538461538461542</v>
      </c>
      <c r="C34" s="9">
        <v>2.5310000000000001</v>
      </c>
      <c r="D34" s="11">
        <f t="shared" si="0"/>
        <v>24.8205046</v>
      </c>
      <c r="E34" s="21">
        <f t="shared" si="1"/>
        <v>0.61538461538461542</v>
      </c>
      <c r="F34" s="17" t="s">
        <v>52</v>
      </c>
      <c r="G34" s="18" t="s">
        <v>1</v>
      </c>
      <c r="H34" s="12">
        <f>VLOOKUP(0,D27:E76,2,FALSE)</f>
        <v>1.3846153846153841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19"/>
      <c r="B35" s="9">
        <f t="shared" si="2"/>
        <v>0.69230769230769229</v>
      </c>
      <c r="C35" s="9">
        <v>2.4969999999999999</v>
      </c>
      <c r="D35" s="11">
        <f t="shared" si="0"/>
        <v>24.487080199999998</v>
      </c>
      <c r="E35" s="21">
        <f t="shared" si="1"/>
        <v>0.69230769230769229</v>
      </c>
      <c r="F35" s="17" t="s">
        <v>56</v>
      </c>
      <c r="G35" s="18" t="s">
        <v>0</v>
      </c>
      <c r="H35" s="12">
        <f>H31*H34</f>
        <v>19.317016858299585</v>
      </c>
      <c r="I35" s="3"/>
      <c r="J35" s="3"/>
      <c r="K35" s="3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19"/>
      <c r="B36" s="9">
        <f t="shared" si="2"/>
        <v>0.76923076923076916</v>
      </c>
      <c r="C36" s="9">
        <v>2.407</v>
      </c>
      <c r="D36" s="11">
        <f t="shared" si="0"/>
        <v>23.6044862</v>
      </c>
      <c r="E36" s="21">
        <f t="shared" si="1"/>
        <v>0.76923076923076916</v>
      </c>
      <c r="F36" s="17" t="s">
        <v>6</v>
      </c>
      <c r="G36" s="18" t="s">
        <v>7</v>
      </c>
      <c r="H36" s="14" t="str">
        <f>IF(AND(H35&gt;1.26,H35&lt;2.5),"A",IF(AND(H35&gt;2.5,H35&lt;5),"B",IF(AND(H35&gt;5,H35&lt;10),"C",IF(AND(H35&gt;10,H35&lt;20),"D",IF(AND(H35&gt;20,H35&lt;40),"E",IF(AND(H35&gt;40,H35&lt;80),"F",IF(AND(H35&gt;80,H35&lt;160),"G",IF(AND(H35&gt;160,H35&lt;320),"H",IF(AND(H35&gt;320,H35&lt;640),"I",IF(AND(H35&gt;640,H35&lt;1280),"J",IF(AND(H35&gt;1280,H35&lt;2560),"K",IF(AND(H35&gt;2560,H35&lt;5120),"L",IF(AND(H35&gt;5120,H35&lt;10240),"M","Baita dum motor")))))))))))))</f>
        <v>D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19"/>
      <c r="B37" s="9">
        <f t="shared" si="2"/>
        <v>0.84615384615384603</v>
      </c>
      <c r="C37" s="9">
        <v>2.2759999999999998</v>
      </c>
      <c r="D37" s="11">
        <f t="shared" si="0"/>
        <v>22.319821599999997</v>
      </c>
      <c r="E37" s="21">
        <f t="shared" si="1"/>
        <v>0.84615384615384603</v>
      </c>
      <c r="F37" s="17" t="s">
        <v>53</v>
      </c>
      <c r="G37" s="18" t="s">
        <v>46</v>
      </c>
      <c r="H37" s="11">
        <f>H30/H34</f>
        <v>56.33333333333335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19"/>
      <c r="B38" s="9">
        <f t="shared" si="2"/>
        <v>0.92307692307692291</v>
      </c>
      <c r="C38" s="9">
        <v>2.109</v>
      </c>
      <c r="D38" s="11">
        <f t="shared" si="0"/>
        <v>20.682119399999998</v>
      </c>
      <c r="E38" s="21">
        <f t="shared" si="1"/>
        <v>0.92307692307692291</v>
      </c>
      <c r="F38" s="61" t="s">
        <v>54</v>
      </c>
      <c r="G38" s="62" t="s">
        <v>47</v>
      </c>
      <c r="H38" s="63">
        <f>H31/((H30/1000)/H34)</f>
        <v>247.65406228589211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19"/>
      <c r="B39" s="9">
        <f t="shared" si="2"/>
        <v>0.99999999999999978</v>
      </c>
      <c r="C39" s="9">
        <v>1.8859999999999999</v>
      </c>
      <c r="D39" s="11">
        <f t="shared" si="0"/>
        <v>18.495247599999999</v>
      </c>
      <c r="E39" s="21">
        <f t="shared" si="1"/>
        <v>0.99999999999999978</v>
      </c>
      <c r="F39" s="61"/>
      <c r="G39" s="62"/>
      <c r="H39" s="6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A40" s="19"/>
      <c r="B40" s="9">
        <f t="shared" si="2"/>
        <v>1.0769230769230766</v>
      </c>
      <c r="C40" s="9">
        <v>1.6259999999999999</v>
      </c>
      <c r="D40" s="11">
        <f t="shared" si="0"/>
        <v>15.945531599999999</v>
      </c>
      <c r="E40" s="21">
        <f t="shared" si="1"/>
        <v>1.0769230769230766</v>
      </c>
      <c r="F40" s="15" t="s">
        <v>55</v>
      </c>
      <c r="G40" s="18" t="s">
        <v>1</v>
      </c>
      <c r="H40" s="11">
        <f>H38/E8</f>
        <v>25.25381501090002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3">
      <c r="A41" s="19"/>
      <c r="B41" s="9">
        <f t="shared" si="2"/>
        <v>1.1538461538461535</v>
      </c>
      <c r="C41" s="9">
        <v>1.278</v>
      </c>
      <c r="D41" s="11">
        <f t="shared" si="0"/>
        <v>12.5328348</v>
      </c>
      <c r="E41" s="21">
        <f t="shared" si="1"/>
        <v>1.1538461538461535</v>
      </c>
      <c r="F41" s="23" t="s">
        <v>60</v>
      </c>
      <c r="G41" s="18" t="s">
        <v>48</v>
      </c>
      <c r="H41" s="11">
        <f>E8/H38</f>
        <v>3.9597977555802216E-2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3">
      <c r="A42" s="19"/>
      <c r="B42" s="9">
        <f t="shared" si="2"/>
        <v>1.2307692307692304</v>
      </c>
      <c r="C42" s="9">
        <v>0.66800000000000004</v>
      </c>
      <c r="D42" s="11">
        <f t="shared" si="0"/>
        <v>6.5508088000000004</v>
      </c>
      <c r="E42" s="21">
        <f t="shared" si="1"/>
        <v>1.2307692307692304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3">
      <c r="A43" s="19"/>
      <c r="B43" s="9">
        <f t="shared" si="2"/>
        <v>1.3076923076923073</v>
      </c>
      <c r="C43" s="9">
        <v>0.40799999999999997</v>
      </c>
      <c r="D43" s="11">
        <f t="shared" si="0"/>
        <v>4.0010927999999994</v>
      </c>
      <c r="E43" s="21">
        <f t="shared" si="1"/>
        <v>1.3076923076923073</v>
      </c>
      <c r="F43" s="74" t="s">
        <v>61</v>
      </c>
      <c r="G43" s="74"/>
      <c r="H43" s="7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3">
      <c r="A44" s="19"/>
      <c r="B44" s="9">
        <f t="shared" si="2"/>
        <v>1.3846153846153841</v>
      </c>
      <c r="C44" s="9">
        <v>0</v>
      </c>
      <c r="D44" s="11">
        <f t="shared" si="0"/>
        <v>0</v>
      </c>
      <c r="E44" s="21">
        <f t="shared" si="1"/>
        <v>1.3846153846153841</v>
      </c>
      <c r="F44" s="74"/>
      <c r="G44" s="74"/>
      <c r="H44" s="7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3">
      <c r="A45" s="19"/>
      <c r="B45" s="9"/>
      <c r="C45" s="29"/>
      <c r="D45" s="11"/>
      <c r="E45" s="21">
        <f t="shared" si="1"/>
        <v>0</v>
      </c>
      <c r="F45" s="75" t="s">
        <v>62</v>
      </c>
      <c r="G45" s="75"/>
      <c r="H45" s="7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3">
      <c r="A46" s="19"/>
      <c r="B46" s="9"/>
      <c r="C46" s="9"/>
      <c r="D46" s="11"/>
      <c r="E46" s="21">
        <f t="shared" si="1"/>
        <v>0</v>
      </c>
      <c r="F46" s="75"/>
      <c r="G46" s="75"/>
      <c r="H46" s="7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3">
      <c r="B47" s="9"/>
      <c r="C47" s="9"/>
      <c r="D47" s="11"/>
      <c r="E47" s="21">
        <f t="shared" si="1"/>
        <v>0</v>
      </c>
      <c r="F47" s="75"/>
      <c r="G47" s="75"/>
      <c r="H47" s="7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3">
      <c r="B48" s="9"/>
      <c r="C48" s="9"/>
      <c r="D48" s="11"/>
      <c r="E48" s="21">
        <f t="shared" si="1"/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x14ac:dyDescent="0.3">
      <c r="B49" s="9"/>
      <c r="C49" s="9"/>
      <c r="D49" s="11"/>
      <c r="E49" s="21">
        <f t="shared" si="1"/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x14ac:dyDescent="0.3">
      <c r="B50" s="9"/>
      <c r="C50" s="9"/>
      <c r="D50" s="11"/>
      <c r="E50" s="21">
        <f t="shared" si="1"/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x14ac:dyDescent="0.3">
      <c r="B51" s="9"/>
      <c r="C51" s="9"/>
      <c r="D51" s="11"/>
      <c r="E51" s="21">
        <f t="shared" si="1"/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x14ac:dyDescent="0.3">
      <c r="B52" s="9"/>
      <c r="C52" s="9"/>
      <c r="D52" s="11"/>
      <c r="E52" s="21">
        <f t="shared" si="1"/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x14ac:dyDescent="0.3">
      <c r="B53" s="9"/>
      <c r="C53" s="9"/>
      <c r="D53" s="11"/>
      <c r="E53" s="21">
        <f t="shared" si="1"/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x14ac:dyDescent="0.3">
      <c r="B54" s="9"/>
      <c r="C54" s="10"/>
      <c r="D54" s="11"/>
      <c r="E54" s="21">
        <f t="shared" si="1"/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 x14ac:dyDescent="0.3">
      <c r="B55" s="9"/>
      <c r="C55" s="10"/>
      <c r="D55" s="11"/>
      <c r="E55" s="21">
        <f t="shared" si="1"/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x14ac:dyDescent="0.3">
      <c r="B56" s="9"/>
      <c r="C56" s="10"/>
      <c r="D56" s="11"/>
      <c r="E56" s="21">
        <f t="shared" si="1"/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x14ac:dyDescent="0.3">
      <c r="B57" s="9"/>
      <c r="C57" s="10"/>
      <c r="D57" s="11"/>
      <c r="E57" s="21">
        <f t="shared" si="1"/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x14ac:dyDescent="0.3">
      <c r="B58" s="9"/>
      <c r="C58" s="10"/>
      <c r="D58" s="11"/>
      <c r="E58" s="21">
        <f t="shared" si="1"/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x14ac:dyDescent="0.3">
      <c r="B59" s="9"/>
      <c r="C59" s="10"/>
      <c r="D59" s="11"/>
      <c r="E59" s="21">
        <f t="shared" si="1"/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x14ac:dyDescent="0.3">
      <c r="B60" s="9"/>
      <c r="C60" s="10"/>
      <c r="D60" s="11"/>
      <c r="E60" s="21">
        <f t="shared" si="1"/>
        <v>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x14ac:dyDescent="0.3">
      <c r="B61" s="9"/>
      <c r="C61" s="10"/>
      <c r="D61" s="11"/>
      <c r="E61" s="21">
        <f t="shared" si="1"/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x14ac:dyDescent="0.3">
      <c r="B62" s="9"/>
      <c r="C62" s="10"/>
      <c r="D62" s="11"/>
      <c r="E62" s="21">
        <f t="shared" si="1"/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x14ac:dyDescent="0.3">
      <c r="B63" s="9"/>
      <c r="C63" s="10"/>
      <c r="D63" s="11"/>
      <c r="E63" s="21">
        <f t="shared" si="1"/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x14ac:dyDescent="0.3">
      <c r="B64" s="9"/>
      <c r="C64" s="10"/>
      <c r="D64" s="11"/>
      <c r="E64" s="21">
        <f t="shared" si="1"/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x14ac:dyDescent="0.3">
      <c r="B65" s="9"/>
      <c r="C65" s="3"/>
      <c r="D65" s="11"/>
      <c r="E65" s="21">
        <f t="shared" si="1"/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 x14ac:dyDescent="0.3">
      <c r="B66" s="9"/>
      <c r="C66" s="10"/>
      <c r="D66" s="11"/>
      <c r="E66" s="21">
        <f t="shared" si="1"/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x14ac:dyDescent="0.3">
      <c r="B67" s="9"/>
      <c r="C67" s="3"/>
      <c r="D67" s="11"/>
      <c r="E67" s="21">
        <f t="shared" si="1"/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3">
      <c r="B68" s="9"/>
      <c r="C68" s="10"/>
      <c r="D68" s="11"/>
      <c r="E68" s="21">
        <f t="shared" si="1"/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x14ac:dyDescent="0.3">
      <c r="B69" s="9"/>
      <c r="C69" s="3"/>
      <c r="D69" s="11"/>
      <c r="E69" s="21">
        <f t="shared" si="1"/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x14ac:dyDescent="0.3">
      <c r="B70" s="9"/>
      <c r="C70" s="10"/>
      <c r="D70" s="11"/>
      <c r="E70" s="21">
        <f t="shared" si="1"/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x14ac:dyDescent="0.3">
      <c r="B71" s="9"/>
      <c r="C71" s="3"/>
      <c r="D71" s="11"/>
      <c r="E71" s="21">
        <f t="shared" si="1"/>
        <v>0</v>
      </c>
      <c r="F71" s="2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 x14ac:dyDescent="0.3">
      <c r="B72" s="9"/>
      <c r="C72" s="10"/>
      <c r="D72" s="11"/>
      <c r="E72" s="21">
        <f t="shared" si="1"/>
        <v>0</v>
      </c>
      <c r="F72" s="2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 x14ac:dyDescent="0.3">
      <c r="B73" s="9"/>
      <c r="C73" s="3"/>
      <c r="D73" s="11"/>
      <c r="E73" s="21">
        <f t="shared" si="1"/>
        <v>0</v>
      </c>
      <c r="F73" s="2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 x14ac:dyDescent="0.3">
      <c r="B74" s="9"/>
      <c r="C74" s="10"/>
      <c r="D74" s="11"/>
      <c r="E74" s="21">
        <f t="shared" si="1"/>
        <v>0</v>
      </c>
      <c r="F74" s="2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 x14ac:dyDescent="0.3">
      <c r="B75" s="9"/>
      <c r="C75" s="3"/>
      <c r="D75" s="11"/>
      <c r="E75" s="21">
        <f t="shared" si="1"/>
        <v>0</v>
      </c>
      <c r="F75" s="2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 x14ac:dyDescent="0.3">
      <c r="B76" s="9"/>
      <c r="C76" s="10"/>
      <c r="D76" s="11"/>
      <c r="E76" s="21">
        <f t="shared" si="1"/>
        <v>0</v>
      </c>
      <c r="F76" s="2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 x14ac:dyDescent="0.3">
      <c r="B77" s="20"/>
      <c r="C77" s="20"/>
      <c r="D77" s="3"/>
      <c r="E77" s="3"/>
      <c r="F77" s="2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 x14ac:dyDescent="0.3">
      <c r="B78" s="20"/>
      <c r="C78" s="20"/>
      <c r="D78" s="3"/>
      <c r="E78" s="3"/>
      <c r="F78" s="2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 x14ac:dyDescent="0.3">
      <c r="B79" s="20"/>
      <c r="C79" s="20"/>
      <c r="D79" s="3"/>
      <c r="E79" s="3"/>
      <c r="F79" s="2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 x14ac:dyDescent="0.3">
      <c r="B80" s="20"/>
      <c r="C80" s="20"/>
      <c r="D80" s="3"/>
      <c r="E80" s="3"/>
      <c r="F80" s="2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 x14ac:dyDescent="0.3">
      <c r="B81" s="20"/>
      <c r="C81" s="20"/>
      <c r="D81" s="3"/>
      <c r="E81" s="3"/>
      <c r="F81" s="2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 x14ac:dyDescent="0.3">
      <c r="B82" s="20"/>
      <c r="C82" s="20"/>
      <c r="D82" s="3"/>
      <c r="E82" s="3"/>
      <c r="F82" s="2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 x14ac:dyDescent="0.3">
      <c r="B83" s="73" t="s">
        <v>65</v>
      </c>
      <c r="C83" s="73"/>
      <c r="D83" s="3"/>
      <c r="E83" s="3"/>
      <c r="F83" s="2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 x14ac:dyDescent="0.3">
      <c r="B84" s="73"/>
      <c r="C84" s="73"/>
      <c r="D84" s="3"/>
      <c r="E84" s="3"/>
      <c r="F84" s="2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 x14ac:dyDescent="0.3">
      <c r="B85" s="27" t="s">
        <v>63</v>
      </c>
      <c r="C85" s="25" t="s">
        <v>64</v>
      </c>
      <c r="D85" s="3"/>
      <c r="E85" s="3"/>
      <c r="F85" s="2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 x14ac:dyDescent="0.3">
      <c r="B86" s="26">
        <f>B26</f>
        <v>0</v>
      </c>
      <c r="C86" s="26">
        <f>D26</f>
        <v>0</v>
      </c>
      <c r="D86" s="3"/>
      <c r="E86" s="3"/>
      <c r="F86" s="2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 x14ac:dyDescent="0.3">
      <c r="B87" s="26">
        <f>B27</f>
        <v>7.6923076923076927E-2</v>
      </c>
      <c r="C87" s="26">
        <f t="shared" ref="C87:C136" si="3">D27</f>
        <v>1.7063483999999998</v>
      </c>
      <c r="D87" s="3"/>
      <c r="E87" s="3"/>
      <c r="F87" s="2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 x14ac:dyDescent="0.3">
      <c r="B88" s="26">
        <f t="shared" ref="B88:B126" si="4">B28</f>
        <v>0.15384615384615385</v>
      </c>
      <c r="C88" s="26">
        <f t="shared" si="3"/>
        <v>5.9820259999999994</v>
      </c>
      <c r="D88" s="3"/>
      <c r="E88" s="3"/>
      <c r="F88" s="2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 x14ac:dyDescent="0.3">
      <c r="B89" s="26">
        <f t="shared" si="4"/>
        <v>0.23076923076923078</v>
      </c>
      <c r="C89" s="26">
        <f t="shared" si="3"/>
        <v>8.7671004000000003</v>
      </c>
      <c r="D89" s="3"/>
      <c r="E89" s="3"/>
      <c r="F89" s="2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 x14ac:dyDescent="0.3">
      <c r="B90" s="26">
        <f t="shared" si="4"/>
        <v>0.30769230769230771</v>
      </c>
      <c r="C90" s="26">
        <f t="shared" si="3"/>
        <v>11.7973398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 x14ac:dyDescent="0.3">
      <c r="B91" s="26">
        <f t="shared" si="4"/>
        <v>0.38461538461538464</v>
      </c>
      <c r="C91" s="26">
        <f t="shared" si="3"/>
        <v>16.720253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 x14ac:dyDescent="0.3">
      <c r="B92" s="26">
        <f t="shared" si="4"/>
        <v>0.46153846153846156</v>
      </c>
      <c r="C92" s="26">
        <f t="shared" si="3"/>
        <v>22.143302800000001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 x14ac:dyDescent="0.3">
      <c r="B93" s="26">
        <f t="shared" si="4"/>
        <v>0.53846153846153855</v>
      </c>
      <c r="C93" s="26">
        <f t="shared" si="3"/>
        <v>24.516500000000001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 x14ac:dyDescent="0.3">
      <c r="B94" s="26">
        <f t="shared" si="4"/>
        <v>0.61538461538461542</v>
      </c>
      <c r="C94" s="26">
        <f t="shared" si="3"/>
        <v>24.8205046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 x14ac:dyDescent="0.3">
      <c r="B95" s="26">
        <f t="shared" si="4"/>
        <v>0.69230769230769229</v>
      </c>
      <c r="C95" s="26">
        <f t="shared" si="3"/>
        <v>24.487080199999998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 x14ac:dyDescent="0.3">
      <c r="B96" s="26">
        <f t="shared" si="4"/>
        <v>0.76923076923076916</v>
      </c>
      <c r="C96" s="26">
        <f t="shared" si="3"/>
        <v>23.6044862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 x14ac:dyDescent="0.3">
      <c r="B97" s="26">
        <f t="shared" si="4"/>
        <v>0.84615384615384603</v>
      </c>
      <c r="C97" s="26">
        <f t="shared" si="3"/>
        <v>22.319821599999997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 x14ac:dyDescent="0.3">
      <c r="B98" s="26">
        <f t="shared" si="4"/>
        <v>0.92307692307692291</v>
      </c>
      <c r="C98" s="26">
        <f t="shared" si="3"/>
        <v>20.682119399999998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 x14ac:dyDescent="0.3">
      <c r="B99" s="26">
        <f t="shared" si="4"/>
        <v>0.99999999999999978</v>
      </c>
      <c r="C99" s="26">
        <f t="shared" si="3"/>
        <v>18.495247599999999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 x14ac:dyDescent="0.3">
      <c r="B100" s="26">
        <f t="shared" si="4"/>
        <v>1.0769230769230766</v>
      </c>
      <c r="C100" s="26">
        <f t="shared" si="3"/>
        <v>15.945531599999999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 x14ac:dyDescent="0.3">
      <c r="B101" s="26">
        <f t="shared" si="4"/>
        <v>1.1538461538461535</v>
      </c>
      <c r="C101" s="26">
        <f t="shared" si="3"/>
        <v>12.5328348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 x14ac:dyDescent="0.3">
      <c r="B102" s="26">
        <f t="shared" si="4"/>
        <v>1.2307692307692304</v>
      </c>
      <c r="C102" s="26">
        <f t="shared" si="3"/>
        <v>6.5508088000000004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 x14ac:dyDescent="0.3">
      <c r="B103" s="26">
        <f t="shared" si="4"/>
        <v>1.3076923076923073</v>
      </c>
      <c r="C103" s="26">
        <f t="shared" si="3"/>
        <v>4.0010927999999994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 x14ac:dyDescent="0.3">
      <c r="B104" s="26">
        <f t="shared" si="4"/>
        <v>1.3846153846153841</v>
      </c>
      <c r="C104" s="26">
        <f t="shared" si="3"/>
        <v>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 x14ac:dyDescent="0.3">
      <c r="B105" s="26">
        <f t="shared" si="4"/>
        <v>0</v>
      </c>
      <c r="C105" s="26">
        <f t="shared" si="3"/>
        <v>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 x14ac:dyDescent="0.3">
      <c r="B106" s="26">
        <f t="shared" si="4"/>
        <v>0</v>
      </c>
      <c r="C106" s="26">
        <f t="shared" si="3"/>
        <v>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 x14ac:dyDescent="0.3">
      <c r="B107" s="26">
        <f t="shared" si="4"/>
        <v>0</v>
      </c>
      <c r="C107" s="26">
        <f t="shared" si="3"/>
        <v>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 x14ac:dyDescent="0.3">
      <c r="B108" s="26">
        <f t="shared" si="4"/>
        <v>0</v>
      </c>
      <c r="C108" s="26">
        <f t="shared" si="3"/>
        <v>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 x14ac:dyDescent="0.3">
      <c r="B109" s="26">
        <f t="shared" si="4"/>
        <v>0</v>
      </c>
      <c r="C109" s="26">
        <f t="shared" si="3"/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 x14ac:dyDescent="0.3">
      <c r="B110" s="26">
        <f t="shared" si="4"/>
        <v>0</v>
      </c>
      <c r="C110" s="26">
        <f t="shared" si="3"/>
        <v>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 x14ac:dyDescent="0.3">
      <c r="B111" s="26">
        <f t="shared" si="4"/>
        <v>0</v>
      </c>
      <c r="C111" s="26">
        <f t="shared" si="3"/>
        <v>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 x14ac:dyDescent="0.3">
      <c r="B112" s="26">
        <f t="shared" si="4"/>
        <v>0</v>
      </c>
      <c r="C112" s="26">
        <f t="shared" si="3"/>
        <v>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 x14ac:dyDescent="0.3">
      <c r="B113" s="26">
        <f t="shared" si="4"/>
        <v>0</v>
      </c>
      <c r="C113" s="26">
        <f t="shared" si="3"/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 x14ac:dyDescent="0.3">
      <c r="B114" s="26">
        <f t="shared" si="4"/>
        <v>0</v>
      </c>
      <c r="C114" s="26">
        <f t="shared" si="3"/>
        <v>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 x14ac:dyDescent="0.3">
      <c r="B115" s="26">
        <f t="shared" si="4"/>
        <v>0</v>
      </c>
      <c r="C115" s="26">
        <f t="shared" si="3"/>
        <v>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 x14ac:dyDescent="0.3">
      <c r="B116" s="26">
        <f t="shared" si="4"/>
        <v>0</v>
      </c>
      <c r="C116" s="26">
        <f t="shared" si="3"/>
        <v>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 x14ac:dyDescent="0.3">
      <c r="B117" s="26">
        <f t="shared" si="4"/>
        <v>0</v>
      </c>
      <c r="C117" s="26">
        <f t="shared" si="3"/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 x14ac:dyDescent="0.3">
      <c r="B118" s="26">
        <f t="shared" si="4"/>
        <v>0</v>
      </c>
      <c r="C118" s="26">
        <f t="shared" si="3"/>
        <v>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 x14ac:dyDescent="0.3">
      <c r="B119" s="26">
        <f t="shared" si="4"/>
        <v>0</v>
      </c>
      <c r="C119" s="26">
        <f t="shared" si="3"/>
        <v>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 x14ac:dyDescent="0.3">
      <c r="B120" s="26">
        <f t="shared" si="4"/>
        <v>0</v>
      </c>
      <c r="C120" s="26">
        <f t="shared" si="3"/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 x14ac:dyDescent="0.3">
      <c r="B121" s="26">
        <f t="shared" si="4"/>
        <v>0</v>
      </c>
      <c r="C121" s="26">
        <f t="shared" si="3"/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 x14ac:dyDescent="0.3">
      <c r="B122" s="26">
        <f t="shared" si="4"/>
        <v>0</v>
      </c>
      <c r="C122" s="26">
        <f t="shared" si="3"/>
        <v>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 x14ac:dyDescent="0.3">
      <c r="B123" s="26">
        <f t="shared" si="4"/>
        <v>0</v>
      </c>
      <c r="C123" s="26">
        <f t="shared" si="3"/>
        <v>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 x14ac:dyDescent="0.3">
      <c r="B124" s="26">
        <f t="shared" si="4"/>
        <v>0</v>
      </c>
      <c r="C124" s="26">
        <f t="shared" si="3"/>
        <v>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 x14ac:dyDescent="0.3">
      <c r="B125" s="26">
        <f t="shared" si="4"/>
        <v>0</v>
      </c>
      <c r="C125" s="26">
        <f t="shared" si="3"/>
        <v>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 x14ac:dyDescent="0.3">
      <c r="B126" s="26">
        <f t="shared" si="4"/>
        <v>0</v>
      </c>
      <c r="C126" s="26">
        <f t="shared" si="3"/>
        <v>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 x14ac:dyDescent="0.3">
      <c r="B127" s="26">
        <f>B67</f>
        <v>0</v>
      </c>
      <c r="C127" s="26">
        <f t="shared" si="3"/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 x14ac:dyDescent="0.3">
      <c r="B128" s="26">
        <f>B68</f>
        <v>0</v>
      </c>
      <c r="C128" s="26">
        <f t="shared" si="3"/>
        <v>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 x14ac:dyDescent="0.3">
      <c r="B129" s="26">
        <f t="shared" ref="B129:B136" si="5">B69</f>
        <v>0</v>
      </c>
      <c r="C129" s="26">
        <f t="shared" si="3"/>
        <v>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 x14ac:dyDescent="0.3">
      <c r="B130" s="26">
        <f t="shared" si="5"/>
        <v>0</v>
      </c>
      <c r="C130" s="26">
        <f t="shared" si="3"/>
        <v>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 x14ac:dyDescent="0.3">
      <c r="B131" s="26">
        <f t="shared" si="5"/>
        <v>0</v>
      </c>
      <c r="C131" s="26">
        <f t="shared" si="3"/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 x14ac:dyDescent="0.3">
      <c r="B132" s="26">
        <f t="shared" si="5"/>
        <v>0</v>
      </c>
      <c r="C132" s="26">
        <f t="shared" si="3"/>
        <v>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 x14ac:dyDescent="0.3">
      <c r="B133" s="26">
        <f t="shared" si="5"/>
        <v>0</v>
      </c>
      <c r="C133" s="26">
        <f t="shared" si="3"/>
        <v>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 x14ac:dyDescent="0.3">
      <c r="B134" s="26">
        <f t="shared" si="5"/>
        <v>0</v>
      </c>
      <c r="C134" s="26">
        <f t="shared" si="3"/>
        <v>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 x14ac:dyDescent="0.3">
      <c r="B135" s="26">
        <f t="shared" si="5"/>
        <v>0</v>
      </c>
      <c r="C135" s="26">
        <f t="shared" si="3"/>
        <v>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 x14ac:dyDescent="0.3">
      <c r="B136" s="26">
        <f t="shared" si="5"/>
        <v>0</v>
      </c>
      <c r="C136" s="26">
        <f t="shared" si="3"/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 x14ac:dyDescent="0.3"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 x14ac:dyDescent="0.3"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 x14ac:dyDescent="0.3"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 x14ac:dyDescent="0.3"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 x14ac:dyDescent="0.3">
      <c r="B141" s="20"/>
      <c r="C141" s="3"/>
      <c r="D141" s="3"/>
      <c r="E141" s="3"/>
      <c r="F141" s="3"/>
      <c r="G141" s="3"/>
      <c r="H141" s="3"/>
      <c r="I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 x14ac:dyDescent="0.3">
      <c r="B142" s="20"/>
      <c r="C142" s="3"/>
      <c r="D142" s="3"/>
      <c r="E142" s="3"/>
      <c r="F142" s="3"/>
      <c r="G142" s="3"/>
      <c r="H142" s="3"/>
      <c r="I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 x14ac:dyDescent="0.3">
      <c r="B143" s="20"/>
      <c r="C143" s="3"/>
      <c r="D143" s="3"/>
      <c r="E143" s="3"/>
      <c r="F143" s="3"/>
      <c r="G143" s="3"/>
      <c r="H143" s="3"/>
      <c r="I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 x14ac:dyDescent="0.3">
      <c r="B144" s="20"/>
      <c r="C144" s="3"/>
      <c r="D144" s="3"/>
      <c r="E144" s="3"/>
      <c r="F144" s="3"/>
      <c r="G144" s="3"/>
      <c r="H144" s="3"/>
      <c r="I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 x14ac:dyDescent="0.3">
      <c r="B145" s="20"/>
      <c r="C145" s="3"/>
      <c r="D145" s="3"/>
      <c r="E145" s="3"/>
      <c r="F145" s="3"/>
      <c r="G145" s="3"/>
      <c r="H145" s="3"/>
      <c r="I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 x14ac:dyDescent="0.3">
      <c r="B146" s="20"/>
      <c r="C146" s="3"/>
      <c r="D146" s="3"/>
      <c r="E146" s="3"/>
      <c r="F146" s="3"/>
      <c r="G146" s="3"/>
      <c r="H146" s="3"/>
      <c r="I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 x14ac:dyDescent="0.3">
      <c r="B147" s="20"/>
      <c r="C147" s="3"/>
      <c r="D147" s="3"/>
      <c r="E147" s="3"/>
      <c r="F147" s="3"/>
      <c r="G147" s="3"/>
      <c r="H147" s="3"/>
    </row>
    <row r="148" spans="2:32" x14ac:dyDescent="0.3">
      <c r="B148" s="20"/>
      <c r="C148" s="3"/>
      <c r="D148" s="3"/>
      <c r="E148" s="3"/>
      <c r="F148" s="3"/>
      <c r="G148" s="3"/>
      <c r="H148" s="3"/>
    </row>
    <row r="149" spans="2:32" x14ac:dyDescent="0.3">
      <c r="B149" s="20"/>
      <c r="C149" s="3"/>
      <c r="D149" s="3"/>
      <c r="E149" s="3"/>
      <c r="F149" s="3"/>
      <c r="G149" s="3"/>
      <c r="H149" s="3"/>
    </row>
    <row r="150" spans="2:32" x14ac:dyDescent="0.3">
      <c r="B150" s="20"/>
      <c r="C150" s="3"/>
      <c r="D150" s="3"/>
      <c r="E150" s="3"/>
      <c r="F150" s="3"/>
      <c r="G150" s="3"/>
      <c r="H150" s="3"/>
    </row>
    <row r="151" spans="2:32" x14ac:dyDescent="0.3">
      <c r="B151" s="20"/>
      <c r="C151" s="3"/>
      <c r="D151" s="3"/>
      <c r="E151" s="3"/>
      <c r="F151" s="3"/>
      <c r="G151" s="3"/>
      <c r="H151" s="3"/>
    </row>
    <row r="152" spans="2:32" x14ac:dyDescent="0.3">
      <c r="B152" s="20"/>
      <c r="C152" s="3"/>
      <c r="D152" s="3"/>
      <c r="E152" s="3"/>
      <c r="F152" s="3"/>
      <c r="G152" s="3"/>
      <c r="H152" s="3"/>
    </row>
    <row r="153" spans="2:32" x14ac:dyDescent="0.3">
      <c r="B153" s="20"/>
      <c r="C153" s="3"/>
      <c r="D153" s="3"/>
      <c r="E153" s="3"/>
      <c r="F153" s="3"/>
      <c r="G153" s="3"/>
      <c r="H153" s="3"/>
    </row>
    <row r="154" spans="2:32" x14ac:dyDescent="0.3">
      <c r="B154" s="20"/>
      <c r="C154" s="3"/>
      <c r="D154" s="3"/>
      <c r="E154" s="3"/>
      <c r="F154" s="3"/>
      <c r="G154" s="3"/>
      <c r="H154" s="3"/>
    </row>
    <row r="155" spans="2:32" x14ac:dyDescent="0.3">
      <c r="B155" s="20"/>
      <c r="C155" s="3"/>
      <c r="D155" s="3"/>
      <c r="E155" s="3"/>
      <c r="F155" s="3"/>
      <c r="G155" s="3"/>
      <c r="H155" s="3"/>
    </row>
    <row r="156" spans="2:32" x14ac:dyDescent="0.3">
      <c r="B156" s="3"/>
      <c r="C156" s="3"/>
      <c r="D156" s="3"/>
      <c r="E156" s="3"/>
      <c r="F156" s="3"/>
      <c r="G156" s="3"/>
      <c r="H156" s="3"/>
    </row>
    <row r="157" spans="2:32" x14ac:dyDescent="0.3">
      <c r="B157" s="3"/>
      <c r="C157" s="3"/>
      <c r="D157" s="3"/>
      <c r="E157" s="3"/>
      <c r="F157" s="3"/>
      <c r="G157" s="3"/>
      <c r="H157" s="3"/>
    </row>
    <row r="158" spans="2:32" x14ac:dyDescent="0.3">
      <c r="B158" s="3"/>
      <c r="C158" s="3"/>
      <c r="D158" s="3"/>
      <c r="E158" s="3"/>
      <c r="F158" s="3"/>
      <c r="G158" s="3"/>
      <c r="H158" s="3"/>
    </row>
    <row r="159" spans="2:32" x14ac:dyDescent="0.3">
      <c r="F159" s="3"/>
      <c r="G159" s="3"/>
      <c r="H159" s="3"/>
    </row>
    <row r="160" spans="2:32" x14ac:dyDescent="0.3">
      <c r="F160" s="3"/>
      <c r="G160" s="3"/>
      <c r="H160" s="3"/>
    </row>
    <row r="161" spans="6:8" x14ac:dyDescent="0.3">
      <c r="F161" s="3"/>
      <c r="G161" s="3"/>
      <c r="H161" s="3"/>
    </row>
    <row r="162" spans="6:8" x14ac:dyDescent="0.3">
      <c r="F162" s="3"/>
      <c r="G162" s="3"/>
      <c r="H162" s="3"/>
    </row>
    <row r="163" spans="6:8" x14ac:dyDescent="0.3">
      <c r="F163" s="3"/>
      <c r="G163" s="3"/>
      <c r="H163" s="3"/>
    </row>
    <row r="164" spans="6:8" x14ac:dyDescent="0.3">
      <c r="F164" s="3"/>
      <c r="G164" s="3"/>
      <c r="H164" s="3"/>
    </row>
    <row r="165" spans="6:8" x14ac:dyDescent="0.3">
      <c r="F165" s="3"/>
      <c r="G165" s="3"/>
      <c r="H165" s="3"/>
    </row>
    <row r="166" spans="6:8" x14ac:dyDescent="0.3">
      <c r="F166" s="3"/>
      <c r="G166" s="3"/>
      <c r="H166" s="3"/>
    </row>
    <row r="167" spans="6:8" x14ac:dyDescent="0.3">
      <c r="F167" s="3"/>
      <c r="G167" s="3"/>
      <c r="H167" s="3"/>
    </row>
    <row r="168" spans="6:8" x14ac:dyDescent="0.3">
      <c r="F168" s="3"/>
      <c r="G168" s="3"/>
      <c r="H168" s="3"/>
    </row>
    <row r="169" spans="6:8" x14ac:dyDescent="0.3">
      <c r="F169" s="3"/>
      <c r="G169" s="3"/>
      <c r="H169" s="3"/>
    </row>
    <row r="170" spans="6:8" x14ac:dyDescent="0.3">
      <c r="F170" s="3"/>
      <c r="G170" s="3"/>
      <c r="H170" s="3"/>
    </row>
    <row r="171" spans="6:8" x14ac:dyDescent="0.3">
      <c r="F171" s="3"/>
      <c r="G171" s="3"/>
      <c r="H171" s="3"/>
    </row>
  </sheetData>
  <mergeCells count="46">
    <mergeCell ref="B83:C84"/>
    <mergeCell ref="F43:H44"/>
    <mergeCell ref="F45:H47"/>
    <mergeCell ref="B24:D24"/>
    <mergeCell ref="F24:H24"/>
    <mergeCell ref="J24:K33"/>
    <mergeCell ref="F38:F39"/>
    <mergeCell ref="G38:G39"/>
    <mergeCell ref="H38:H39"/>
    <mergeCell ref="L24:T33"/>
    <mergeCell ref="B12:H12"/>
    <mergeCell ref="E13:H13"/>
    <mergeCell ref="B7:C7"/>
    <mergeCell ref="E8:H8"/>
    <mergeCell ref="E9:H9"/>
    <mergeCell ref="E10:H10"/>
    <mergeCell ref="B9:C9"/>
    <mergeCell ref="E17:H17"/>
    <mergeCell ref="B14:C14"/>
    <mergeCell ref="B16:C16"/>
    <mergeCell ref="B17:C17"/>
    <mergeCell ref="B13:C13"/>
    <mergeCell ref="E14:H14"/>
    <mergeCell ref="E15:H15"/>
    <mergeCell ref="E16:H16"/>
    <mergeCell ref="D3:H3"/>
    <mergeCell ref="D4:H4"/>
    <mergeCell ref="D5:H5"/>
    <mergeCell ref="D7:H7"/>
    <mergeCell ref="E11:H11"/>
    <mergeCell ref="B6:H6"/>
    <mergeCell ref="B4:C4"/>
    <mergeCell ref="B5:C5"/>
    <mergeCell ref="B3:C3"/>
    <mergeCell ref="B11:C11"/>
    <mergeCell ref="B10:C10"/>
    <mergeCell ref="B8:C8"/>
    <mergeCell ref="B18:H18"/>
    <mergeCell ref="D19:H19"/>
    <mergeCell ref="D20:H20"/>
    <mergeCell ref="D22:H22"/>
    <mergeCell ref="B19:C19"/>
    <mergeCell ref="B20:C20"/>
    <mergeCell ref="B22:C22"/>
    <mergeCell ref="D21:H21"/>
    <mergeCell ref="B21:C2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M82 - 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 Paula Vieira</dc:creator>
  <cp:lastModifiedBy>Gabriel Nazaré</cp:lastModifiedBy>
  <dcterms:created xsi:type="dcterms:W3CDTF">2020-02-29T03:48:49Z</dcterms:created>
  <dcterms:modified xsi:type="dcterms:W3CDTF">2023-05-06T15:50:33Z</dcterms:modified>
</cp:coreProperties>
</file>