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teira" state="visible" r:id="rId4"/>
    <sheet sheetId="2" name="Gráficos" state="visible" r:id="rId5"/>
    <sheet sheetId="3" name="Histórico de Operações" state="visible" r:id="rId6"/>
    <sheet sheetId="4" name="Setores Econômicos" state="visible" r:id="rId7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<sst xmlns="http://schemas.openxmlformats.org/spreadsheetml/2006/main" count="1274" uniqueCount="770">
  <si>
    <t>Nome:</t>
  </si>
  <si>
    <t>Cotação</t>
  </si>
  <si>
    <t>% dia</t>
  </si>
  <si>
    <t>%1mês</t>
  </si>
  <si>
    <t>%12meses</t>
  </si>
  <si>
    <t>e-mail:</t>
  </si>
  <si>
    <t>IBOVESPA</t>
  </si>
  <si>
    <t>Telefone:</t>
  </si>
  <si>
    <t>S&amp;P500</t>
  </si>
  <si>
    <t>Perfil do Investidor:</t>
  </si>
  <si>
    <t>NASDAQ</t>
  </si>
  <si>
    <t>USD/BRL</t>
  </si>
  <si>
    <t>Carteira Inicial</t>
  </si>
  <si>
    <t>Carteira Atual</t>
  </si>
  <si>
    <t>Carteira de Investimentos</t>
  </si>
  <si>
    <t>Valor (R$)</t>
  </si>
  <si>
    <t>%</t>
  </si>
  <si>
    <t>Δ Preço Atual x Preço Médio</t>
  </si>
  <si>
    <t>Lucro/Prejuízo</t>
  </si>
  <si>
    <t>% Ideal</t>
  </si>
  <si>
    <t>Comentários</t>
  </si>
  <si>
    <t>Renda Fixa</t>
  </si>
  <si>
    <t>Classificação</t>
  </si>
  <si>
    <t>Liquidez</t>
  </si>
  <si>
    <t>-</t>
  </si>
  <si>
    <t>O que fazer?</t>
  </si>
  <si>
    <t>Carteira Recomendada</t>
  </si>
  <si>
    <t>Corretora</t>
  </si>
  <si>
    <t>Fundo de Investimento</t>
  </si>
  <si>
    <t>Estratégia</t>
  </si>
  <si>
    <t>Advice Rating</t>
  </si>
  <si>
    <t>Fundo Imobiliário</t>
  </si>
  <si>
    <t>Quantidade</t>
  </si>
  <si>
    <t>Preço Médio</t>
  </si>
  <si>
    <t>Preço Atual</t>
  </si>
  <si>
    <t>Preço Recomendado</t>
  </si>
  <si>
    <t>Setor</t>
  </si>
  <si>
    <t>BOVA11</t>
  </si>
  <si>
    <t>308 - CLEAR CORRETORA - GRUPO XP</t>
  </si>
  <si>
    <t>HGRU11</t>
  </si>
  <si>
    <t>HSML11</t>
  </si>
  <si>
    <t>IRDM11</t>
  </si>
  <si>
    <t>IRDM12</t>
  </si>
  <si>
    <t>TAEE11</t>
  </si>
  <si>
    <t>VGIP11</t>
  </si>
  <si>
    <t>VISC11</t>
  </si>
  <si>
    <t>VRTA11</t>
  </si>
  <si>
    <t>Ações</t>
  </si>
  <si>
    <t>ABEV3</t>
  </si>
  <si>
    <t>BBSE3</t>
  </si>
  <si>
    <t>CVCB3</t>
  </si>
  <si>
    <t>EGIE3</t>
  </si>
  <si>
    <t>ENBR3</t>
  </si>
  <si>
    <t>FLRY3</t>
  </si>
  <si>
    <t>GOLL4</t>
  </si>
  <si>
    <t>ITSA4</t>
  </si>
  <si>
    <t>PETR4</t>
  </si>
  <si>
    <t>SMLS3</t>
  </si>
  <si>
    <t>VIVT3</t>
  </si>
  <si>
    <t>WIZS3</t>
  </si>
  <si>
    <t>Hedge</t>
  </si>
  <si>
    <t>Caixa</t>
  </si>
  <si>
    <t>Total</t>
  </si>
  <si>
    <t>Inicial</t>
  </si>
  <si>
    <t>Atual</t>
  </si>
  <si>
    <t>Ideal</t>
  </si>
  <si>
    <t>Fundo Investimento</t>
  </si>
  <si>
    <t>FII</t>
  </si>
  <si>
    <t>Data</t>
  </si>
  <si>
    <t>Ticker</t>
  </si>
  <si>
    <t>Qtd</t>
  </si>
  <si>
    <t>Preço Venda</t>
  </si>
  <si>
    <t>Segmento</t>
  </si>
  <si>
    <t>CSAN3</t>
  </si>
  <si>
    <t>Exploração, Refino e Distribuição</t>
  </si>
  <si>
    <t>DMMO3</t>
  </si>
  <si>
    <t>ENAT3</t>
  </si>
  <si>
    <t>RPMG3</t>
  </si>
  <si>
    <t>PETR3</t>
  </si>
  <si>
    <t>BRDT3</t>
  </si>
  <si>
    <t>PRIO3</t>
  </si>
  <si>
    <t>UGPA3</t>
  </si>
  <si>
    <t>LUPA3</t>
  </si>
  <si>
    <t>Equipamentos e Serviços</t>
  </si>
  <si>
    <t>OSXB3</t>
  </si>
  <si>
    <t>BRAP3</t>
  </si>
  <si>
    <t>Minerais Metálicos</t>
  </si>
  <si>
    <t>LTEL3B</t>
  </si>
  <si>
    <t>MMXM3</t>
  </si>
  <si>
    <t>VALE3</t>
  </si>
  <si>
    <t>FESA3</t>
  </si>
  <si>
    <t>Siderurgia</t>
  </si>
  <si>
    <t>FESA4</t>
  </si>
  <si>
    <t>GGBR3</t>
  </si>
  <si>
    <t>GGBR4</t>
  </si>
  <si>
    <t>GOAU3</t>
  </si>
  <si>
    <t>GOAU4</t>
  </si>
  <si>
    <t>CSNA3</t>
  </si>
  <si>
    <t>USIM3</t>
  </si>
  <si>
    <t>USIM5</t>
  </si>
  <si>
    <t>USIM6</t>
  </si>
  <si>
    <t>MGEL3</t>
  </si>
  <si>
    <t>Artefatos de Ferro e Aço</t>
  </si>
  <si>
    <t>PATI3</t>
  </si>
  <si>
    <t>TKNO3</t>
  </si>
  <si>
    <t>PMAM3</t>
  </si>
  <si>
    <t>Artefatos de Cobre</t>
  </si>
  <si>
    <t>BRKM3</t>
  </si>
  <si>
    <t>Petroquímicos</t>
  </si>
  <si>
    <t>BRKM4</t>
  </si>
  <si>
    <t>BRKM5</t>
  </si>
  <si>
    <t>GPCP3</t>
  </si>
  <si>
    <t>FHER3</t>
  </si>
  <si>
    <t>Fertilizantes e Defensivos</t>
  </si>
  <si>
    <t>NUTR3</t>
  </si>
  <si>
    <t>CRPG3</t>
  </si>
  <si>
    <t>Químicos Diversos</t>
  </si>
  <si>
    <t>UNIP3</t>
  </si>
  <si>
    <t>DTEX3</t>
  </si>
  <si>
    <t>Madeira</t>
  </si>
  <si>
    <t>EUCA3</t>
  </si>
  <si>
    <t>RANI3</t>
  </si>
  <si>
    <t>Papel e Celulose</t>
  </si>
  <si>
    <t>KLBN11</t>
  </si>
  <si>
    <t>KLBN3</t>
  </si>
  <si>
    <t>KLBN4</t>
  </si>
  <si>
    <t>MSPA3</t>
  </si>
  <si>
    <t>NEMO3</t>
  </si>
  <si>
    <t>SUZB3</t>
  </si>
  <si>
    <t>MTIG3</t>
  </si>
  <si>
    <t>Embalagens</t>
  </si>
  <si>
    <t>SNSY3</t>
  </si>
  <si>
    <t>Materiais Diversos</t>
  </si>
  <si>
    <t>ETER3</t>
  </si>
  <si>
    <t>Produtos para Construção</t>
  </si>
  <si>
    <t>HAGA3</t>
  </si>
  <si>
    <t>PTBL3</t>
  </si>
  <si>
    <t>AZEV3</t>
  </si>
  <si>
    <t>Construção Pesada</t>
  </si>
  <si>
    <t>SOND3</t>
  </si>
  <si>
    <t>Engenharia Consultiva</t>
  </si>
  <si>
    <t>TCNO3</t>
  </si>
  <si>
    <t>MILS3</t>
  </si>
  <si>
    <t>Serviços Diversos</t>
  </si>
  <si>
    <t>EMBR3</t>
  </si>
  <si>
    <t>Material Aeronáutico e de Defesa</t>
  </si>
  <si>
    <t>FRAS3</t>
  </si>
  <si>
    <t>Material Rodoviário</t>
  </si>
  <si>
    <t>POMO3</t>
  </si>
  <si>
    <t>RAPT3</t>
  </si>
  <si>
    <t>RCSL3</t>
  </si>
  <si>
    <t>RCSL4</t>
  </si>
  <si>
    <t>RSUL3</t>
  </si>
  <si>
    <t>TUPY3</t>
  </si>
  <si>
    <t>MWET3</t>
  </si>
  <si>
    <t>SHUL3</t>
  </si>
  <si>
    <t>Motores, Compressores e Outros</t>
  </si>
  <si>
    <t>WEGE3</t>
  </si>
  <si>
    <t>EALT3</t>
  </si>
  <si>
    <t>Máq. e Equip. Industriais</t>
  </si>
  <si>
    <t>BDLL3</t>
  </si>
  <si>
    <t>ROMI3</t>
  </si>
  <si>
    <t>INEP3</t>
  </si>
  <si>
    <t>KEPL3</t>
  </si>
  <si>
    <t>FRIO3</t>
  </si>
  <si>
    <t>NORD3</t>
  </si>
  <si>
    <t>PTCA11</t>
  </si>
  <si>
    <t>MTSA3</t>
  </si>
  <si>
    <t>Máq. e Equip. Construção e Agrícolas</t>
  </si>
  <si>
    <t>STTR3</t>
  </si>
  <si>
    <t>TASA3</t>
  </si>
  <si>
    <t>Armas e Munições</t>
  </si>
  <si>
    <t>TASA4</t>
  </si>
  <si>
    <t>AZUL4</t>
  </si>
  <si>
    <t>Transporte Aéreo</t>
  </si>
  <si>
    <t>RLOG3</t>
  </si>
  <si>
    <t>Transporte Ferroviário</t>
  </si>
  <si>
    <t>VSPT3</t>
  </si>
  <si>
    <t>MRSA3B</t>
  </si>
  <si>
    <t>RAIL3</t>
  </si>
  <si>
    <t>HBSA3</t>
  </si>
  <si>
    <t>Transporte Hidroviário</t>
  </si>
  <si>
    <t>LOGN3</t>
  </si>
  <si>
    <t>LUXM3</t>
  </si>
  <si>
    <t>JSLG11</t>
  </si>
  <si>
    <t>Transporte Rodoviário</t>
  </si>
  <si>
    <t>TGMA3</t>
  </si>
  <si>
    <t>CCRO3</t>
  </si>
  <si>
    <t>Exploração de Rodovias</t>
  </si>
  <si>
    <t>ECOR3</t>
  </si>
  <si>
    <t>TPIS3</t>
  </si>
  <si>
    <t>STBP3</t>
  </si>
  <si>
    <t>Serviços de Apoio e Armazenagem</t>
  </si>
  <si>
    <t>WSON33</t>
  </si>
  <si>
    <t>ATMP3</t>
  </si>
  <si>
    <t>AMBP3</t>
  </si>
  <si>
    <t>BBML3</t>
  </si>
  <si>
    <t>CARD3</t>
  </si>
  <si>
    <t>DTCY3</t>
  </si>
  <si>
    <t>ALPK3</t>
  </si>
  <si>
    <t>FLEX3</t>
  </si>
  <si>
    <t>PRNR3</t>
  </si>
  <si>
    <t>VLID3</t>
  </si>
  <si>
    <t>BTTL3</t>
  </si>
  <si>
    <t>Material de Transporte</t>
  </si>
  <si>
    <t>MMAQ3</t>
  </si>
  <si>
    <t>WLMM3</t>
  </si>
  <si>
    <t>APTI3</t>
  </si>
  <si>
    <t>Agricultura</t>
  </si>
  <si>
    <t>AGRO3</t>
  </si>
  <si>
    <t>FRTA3</t>
  </si>
  <si>
    <t>SLCE3</t>
  </si>
  <si>
    <t>TESA3</t>
  </si>
  <si>
    <t>BSEV3</t>
  </si>
  <si>
    <t>Açucar e Alcool</t>
  </si>
  <si>
    <t>SMTO3</t>
  </si>
  <si>
    <t>BRFS3</t>
  </si>
  <si>
    <t>Carnes e Derivados</t>
  </si>
  <si>
    <t>BAUH4</t>
  </si>
  <si>
    <t>JBSS3</t>
  </si>
  <si>
    <t>MRFG3</t>
  </si>
  <si>
    <t>BEEF3</t>
  </si>
  <si>
    <t>MNPR3</t>
  </si>
  <si>
    <t>CAML3</t>
  </si>
  <si>
    <t>Alimentos Diversos</t>
  </si>
  <si>
    <t>JOPA3</t>
  </si>
  <si>
    <t>MDIA3</t>
  </si>
  <si>
    <t>ODER4</t>
  </si>
  <si>
    <t>Cervejas e Refrigerantes</t>
  </si>
  <si>
    <t>NTCO3</t>
  </si>
  <si>
    <t>Produtos de Uso Pessoal</t>
  </si>
  <si>
    <t>BOBR3</t>
  </si>
  <si>
    <t>Produtos de Limpeza</t>
  </si>
  <si>
    <t>CRFB3</t>
  </si>
  <si>
    <t>Alimentos</t>
  </si>
  <si>
    <t>PCAR3</t>
  </si>
  <si>
    <t>CALI3</t>
  </si>
  <si>
    <t>Incorporações</t>
  </si>
  <si>
    <t>CRDE3</t>
  </si>
  <si>
    <t>CURY3</t>
  </si>
  <si>
    <t>CYRE3</t>
  </si>
  <si>
    <t>DIRR3</t>
  </si>
  <si>
    <t>EVEN3</t>
  </si>
  <si>
    <t>EZTC3</t>
  </si>
  <si>
    <t>GFSA3</t>
  </si>
  <si>
    <t>HBOR3</t>
  </si>
  <si>
    <t>INNT3</t>
  </si>
  <si>
    <t>JHSF3</t>
  </si>
  <si>
    <t>JFEN3</t>
  </si>
  <si>
    <t>LAVV3</t>
  </si>
  <si>
    <t>MELK3</t>
  </si>
  <si>
    <t>MTRE3</t>
  </si>
  <si>
    <t>MDNE3</t>
  </si>
  <si>
    <t>MRVE3</t>
  </si>
  <si>
    <t>PDGR3</t>
  </si>
  <si>
    <t>PLPL3</t>
  </si>
  <si>
    <t>RDNI3</t>
  </si>
  <si>
    <t>RSID3</t>
  </si>
  <si>
    <t>TCSA3</t>
  </si>
  <si>
    <t>TEND3</t>
  </si>
  <si>
    <t>TRIS3</t>
  </si>
  <si>
    <t>VIVR3</t>
  </si>
  <si>
    <t>CEDO3</t>
  </si>
  <si>
    <t>Fios e Tecidos</t>
  </si>
  <si>
    <t>CTNM3</t>
  </si>
  <si>
    <t>DOHL3</t>
  </si>
  <si>
    <t>ECPR3</t>
  </si>
  <si>
    <t>CATA3</t>
  </si>
  <si>
    <t>CTKA3</t>
  </si>
  <si>
    <t>PTNT3</t>
  </si>
  <si>
    <t>CTSA3</t>
  </si>
  <si>
    <t>SGPS3</t>
  </si>
  <si>
    <t>TEKA3</t>
  </si>
  <si>
    <t>TXRX3</t>
  </si>
  <si>
    <t>HGTX3</t>
  </si>
  <si>
    <t>Vestuário</t>
  </si>
  <si>
    <t>ALPA3</t>
  </si>
  <si>
    <t>Calçados</t>
  </si>
  <si>
    <t>CAMB3</t>
  </si>
  <si>
    <t>GRND3</t>
  </si>
  <si>
    <t>VULC3</t>
  </si>
  <si>
    <t>MNDL3</t>
  </si>
  <si>
    <t>Acessórios</t>
  </si>
  <si>
    <t>TECN3</t>
  </si>
  <si>
    <t>VIVA3</t>
  </si>
  <si>
    <t>WHRL3</t>
  </si>
  <si>
    <t>Eletrodomésticos</t>
  </si>
  <si>
    <t>UCAS3</t>
  </si>
  <si>
    <t>Móveis</t>
  </si>
  <si>
    <t>HETA3</t>
  </si>
  <si>
    <t>Utensílios Domésticos</t>
  </si>
  <si>
    <t>MYPK3</t>
  </si>
  <si>
    <t>Automóveis e Motocicletas</t>
  </si>
  <si>
    <t>LEVE3</t>
  </si>
  <si>
    <t>PLAS3</t>
  </si>
  <si>
    <t>HOOT3</t>
  </si>
  <si>
    <t>Hotelaria</t>
  </si>
  <si>
    <t>BKBR3</t>
  </si>
  <si>
    <t>Restaurante e Similares</t>
  </si>
  <si>
    <t>MEAL3</t>
  </si>
  <si>
    <t>BMKS3</t>
  </si>
  <si>
    <t>Bicicletas</t>
  </si>
  <si>
    <t>ESTR3</t>
  </si>
  <si>
    <t>Brinquedos e Jogos</t>
  </si>
  <si>
    <t>AHEB3</t>
  </si>
  <si>
    <t>Produção de Eventos e Shows</t>
  </si>
  <si>
    <t>SHOW3</t>
  </si>
  <si>
    <t>Viagens e Turismo</t>
  </si>
  <si>
    <t>SMFT3</t>
  </si>
  <si>
    <t>Atividades Esportivas</t>
  </si>
  <si>
    <t>ANIM3</t>
  </si>
  <si>
    <t>Serviços Educacionais</t>
  </si>
  <si>
    <t>BAHI3</t>
  </si>
  <si>
    <t>COGN3</t>
  </si>
  <si>
    <t>SEER3</t>
  </si>
  <si>
    <t>YDUQ3</t>
  </si>
  <si>
    <t>RENT3</t>
  </si>
  <si>
    <t>Aluguel de carros</t>
  </si>
  <si>
    <t>LCAM3</t>
  </si>
  <si>
    <t>MSRO3</t>
  </si>
  <si>
    <t>MOVI3</t>
  </si>
  <si>
    <t>Programas de Fidelização</t>
  </si>
  <si>
    <t>ARZZ3</t>
  </si>
  <si>
    <t>Tecidos, Vestuário e Calçados</t>
  </si>
  <si>
    <t>CEAB3</t>
  </si>
  <si>
    <t>CGRA3</t>
  </si>
  <si>
    <t>SOMA3</t>
  </si>
  <si>
    <t>GUAR3</t>
  </si>
  <si>
    <t>LLIS3</t>
  </si>
  <si>
    <t>AMAR3</t>
  </si>
  <si>
    <t>LREN3</t>
  </si>
  <si>
    <t>MGLU3</t>
  </si>
  <si>
    <t>VVAR3</t>
  </si>
  <si>
    <t>BTOW3</t>
  </si>
  <si>
    <t>Produtos Diversos</t>
  </si>
  <si>
    <t>CNTO3</t>
  </si>
  <si>
    <t>LAME3</t>
  </si>
  <si>
    <t>PETZ3</t>
  </si>
  <si>
    <t>LJQQ3</t>
  </si>
  <si>
    <t>SLED3</t>
  </si>
  <si>
    <t>BIOM3</t>
  </si>
  <si>
    <t>Medicamentos e Outros Produtos</t>
  </si>
  <si>
    <t>GBIO33</t>
  </si>
  <si>
    <t>NRTQ3</t>
  </si>
  <si>
    <t>OFSA3</t>
  </si>
  <si>
    <t>ADHM3</t>
  </si>
  <si>
    <t>Serviços Médico - Hospitalares, Análises e Diagnósticos</t>
  </si>
  <si>
    <t>AALR3</t>
  </si>
  <si>
    <t>DASA3</t>
  </si>
  <si>
    <t>HAPV3</t>
  </si>
  <si>
    <t>PARD3</t>
  </si>
  <si>
    <t>GNDI3</t>
  </si>
  <si>
    <t>ODPV3</t>
  </si>
  <si>
    <t>QUAL3</t>
  </si>
  <si>
    <t>BALM3</t>
  </si>
  <si>
    <t>Equipamentos</t>
  </si>
  <si>
    <t>PNVL3</t>
  </si>
  <si>
    <t>DMVF3</t>
  </si>
  <si>
    <t>HYPE3</t>
  </si>
  <si>
    <t>PGMN3</t>
  </si>
  <si>
    <t>PFRM3</t>
  </si>
  <si>
    <t>RADL3</t>
  </si>
  <si>
    <t>POSI3</t>
  </si>
  <si>
    <t>Computadores e Equipamentos</t>
  </si>
  <si>
    <t>BRQB3</t>
  </si>
  <si>
    <t>Programas e Serviços</t>
  </si>
  <si>
    <t>LINX3</t>
  </si>
  <si>
    <t>LWSA3</t>
  </si>
  <si>
    <t>QUSW3</t>
  </si>
  <si>
    <t>SQIA3</t>
  </si>
  <si>
    <t>TOTS3</t>
  </si>
  <si>
    <t>OIBR3</t>
  </si>
  <si>
    <t>Telecomunicações</t>
  </si>
  <si>
    <t>OIBR4</t>
  </si>
  <si>
    <t>TELB3</t>
  </si>
  <si>
    <t>VIVT4</t>
  </si>
  <si>
    <t>CNSY3</t>
  </si>
  <si>
    <t>Produção e Difusão de Filmes e Programas</t>
  </si>
  <si>
    <t>TIET11</t>
  </si>
  <si>
    <t>Energia Elétrica</t>
  </si>
  <si>
    <t>TIET3</t>
  </si>
  <si>
    <t>TIET4</t>
  </si>
  <si>
    <t>AFLT3</t>
  </si>
  <si>
    <t>ALUP11</t>
  </si>
  <si>
    <t>CBEE3</t>
  </si>
  <si>
    <t>CEBR3</t>
  </si>
  <si>
    <t>CEED3</t>
  </si>
  <si>
    <t>EEEL3</t>
  </si>
  <si>
    <t>CLSC3</t>
  </si>
  <si>
    <t>GPAR3</t>
  </si>
  <si>
    <t>CEPE3</t>
  </si>
  <si>
    <t>CMIG3</t>
  </si>
  <si>
    <t>CESP3</t>
  </si>
  <si>
    <t>CEEB3</t>
  </si>
  <si>
    <t>COCE3</t>
  </si>
  <si>
    <t>CPLE3</t>
  </si>
  <si>
    <t>CSRN3</t>
  </si>
  <si>
    <t>CPFE3</t>
  </si>
  <si>
    <t>CPRE3</t>
  </si>
  <si>
    <t>EKTR3</t>
  </si>
  <si>
    <t>ELET3</t>
  </si>
  <si>
    <t>LIPR3</t>
  </si>
  <si>
    <t>EMAE3</t>
  </si>
  <si>
    <t>ENGI11</t>
  </si>
  <si>
    <t>ENMT3</t>
  </si>
  <si>
    <t>ENEV3</t>
  </si>
  <si>
    <t>EQPA3</t>
  </si>
  <si>
    <t>EQTL3</t>
  </si>
  <si>
    <t>GEPA3</t>
  </si>
  <si>
    <t>LIGT3</t>
  </si>
  <si>
    <t>NEOE3</t>
  </si>
  <si>
    <t>OMGE3</t>
  </si>
  <si>
    <t>REDE3</t>
  </si>
  <si>
    <t>RNEW11</t>
  </si>
  <si>
    <t>STKF3</t>
  </si>
  <si>
    <t>TAEE3</t>
  </si>
  <si>
    <t>TAEE4</t>
  </si>
  <si>
    <t>TRPL3</t>
  </si>
  <si>
    <t>TRPL4</t>
  </si>
  <si>
    <t>CASN3</t>
  </si>
  <si>
    <t>Água e Saneamento</t>
  </si>
  <si>
    <t>CSMG3</t>
  </si>
  <si>
    <t>IGSN3</t>
  </si>
  <si>
    <t>SBSP3</t>
  </si>
  <si>
    <t>SAPR11</t>
  </si>
  <si>
    <t>SAPR3</t>
  </si>
  <si>
    <t>SAPR4</t>
  </si>
  <si>
    <t>CEGR3</t>
  </si>
  <si>
    <t>Gás</t>
  </si>
  <si>
    <t>CGAS3</t>
  </si>
  <si>
    <t>CGAS5</t>
  </si>
  <si>
    <t>ABCB4</t>
  </si>
  <si>
    <t>Bancos</t>
  </si>
  <si>
    <t>RPAD3</t>
  </si>
  <si>
    <t>BRIV3</t>
  </si>
  <si>
    <t>BAZA3</t>
  </si>
  <si>
    <t>BMGB4</t>
  </si>
  <si>
    <t>BIDI11</t>
  </si>
  <si>
    <t>BPAN4</t>
  </si>
  <si>
    <t>BGIP3</t>
  </si>
  <si>
    <t>BEES3</t>
  </si>
  <si>
    <t>BPAR3</t>
  </si>
  <si>
    <t>BRSR3</t>
  </si>
  <si>
    <t>BRSR6</t>
  </si>
  <si>
    <t>BBDC3</t>
  </si>
  <si>
    <t>BBDC4</t>
  </si>
  <si>
    <t>BBAS3</t>
  </si>
  <si>
    <t>BSLI3</t>
  </si>
  <si>
    <t>BPAC11</t>
  </si>
  <si>
    <t>BPAC5</t>
  </si>
  <si>
    <t>IDVL3</t>
  </si>
  <si>
    <t>ITSA3</t>
  </si>
  <si>
    <t>ITUB3</t>
  </si>
  <si>
    <t>ITUB4</t>
  </si>
  <si>
    <t>BMEB3</t>
  </si>
  <si>
    <t>BMIN3</t>
  </si>
  <si>
    <t>BNBR3</t>
  </si>
  <si>
    <t>PINE3</t>
  </si>
  <si>
    <t>SANB11</t>
  </si>
  <si>
    <t>SANB3</t>
  </si>
  <si>
    <t>SANB4</t>
  </si>
  <si>
    <t>CRIV3</t>
  </si>
  <si>
    <t>Soc. Crédito e Financiamento</t>
  </si>
  <si>
    <t>FNCN3</t>
  </si>
  <si>
    <t>MERC3</t>
  </si>
  <si>
    <t>BFRE11</t>
  </si>
  <si>
    <t>Gestão de Recursos e Investimentos</t>
  </si>
  <si>
    <t>GPIV33</t>
  </si>
  <si>
    <t>PDTC3</t>
  </si>
  <si>
    <t>PPLA11</t>
  </si>
  <si>
    <t>B3SA3</t>
  </si>
  <si>
    <t>Serviços Financeiros Diversos</t>
  </si>
  <si>
    <t>BOAS3</t>
  </si>
  <si>
    <t>CIEL3</t>
  </si>
  <si>
    <t>BRGE11</t>
  </si>
  <si>
    <t>Seguradoras</t>
  </si>
  <si>
    <t>IRBR3</t>
  </si>
  <si>
    <t>PSSA3</t>
  </si>
  <si>
    <t>CSAB3</t>
  </si>
  <si>
    <t>SULA11</t>
  </si>
  <si>
    <t>APER3</t>
  </si>
  <si>
    <t>Corretoras de Seguros</t>
  </si>
  <si>
    <t>ALSO3</t>
  </si>
  <si>
    <t>Exploração de Imóveis</t>
  </si>
  <si>
    <t>BRML3</t>
  </si>
  <si>
    <t>BRPR3</t>
  </si>
  <si>
    <t>CORR3</t>
  </si>
  <si>
    <t>CCPR3</t>
  </si>
  <si>
    <t>GSHP3</t>
  </si>
  <si>
    <t>HBTS5</t>
  </si>
  <si>
    <t>IGBR3</t>
  </si>
  <si>
    <t>IGTA3</t>
  </si>
  <si>
    <t>JPSA3</t>
  </si>
  <si>
    <t>LOGG3</t>
  </si>
  <si>
    <t>MULT3</t>
  </si>
  <si>
    <t>SCAR3</t>
  </si>
  <si>
    <t>BBRK3</t>
  </si>
  <si>
    <t>Intermediação Imobiliária</t>
  </si>
  <si>
    <t>LPSB3</t>
  </si>
  <si>
    <t>MOAR3</t>
  </si>
  <si>
    <t>Holdings Diversificadas</t>
  </si>
  <si>
    <t>PEAB3</t>
  </si>
  <si>
    <t>SIMH3</t>
  </si>
  <si>
    <t>QVQP3B</t>
  </si>
  <si>
    <t>Outros</t>
  </si>
  <si>
    <t>ATOM3</t>
  </si>
  <si>
    <t>MAPT3</t>
  </si>
  <si>
    <t>CMSA3</t>
  </si>
  <si>
    <t>FIGE3</t>
  </si>
  <si>
    <t>JBDU3</t>
  </si>
  <si>
    <t>PPAR3</t>
  </si>
  <si>
    <t>XP</t>
  </si>
  <si>
    <t>GOOGL</t>
  </si>
  <si>
    <t>Teconologia</t>
  </si>
  <si>
    <t>AAPL</t>
  </si>
  <si>
    <t>FB</t>
  </si>
  <si>
    <t>MSFT</t>
  </si>
  <si>
    <t>BRK.B</t>
  </si>
  <si>
    <t>V</t>
  </si>
  <si>
    <t>Serviços Financeiros</t>
  </si>
  <si>
    <t>DIS</t>
  </si>
  <si>
    <t>Mídia/Entretenimento</t>
  </si>
  <si>
    <t>NKE</t>
  </si>
  <si>
    <t>Bens de Consumo</t>
  </si>
  <si>
    <t>JPM</t>
  </si>
  <si>
    <t>PG</t>
  </si>
  <si>
    <t>KO</t>
  </si>
  <si>
    <t>VNQ</t>
  </si>
  <si>
    <t>ETF-Reits</t>
  </si>
  <si>
    <t>EQIX</t>
  </si>
  <si>
    <t>Reit - Datacenters</t>
  </si>
  <si>
    <t>PLD</t>
  </si>
  <si>
    <t>Reit - Logistica</t>
  </si>
  <si>
    <t>ESS</t>
  </si>
  <si>
    <t>Reit - Apart.</t>
  </si>
  <si>
    <t>O</t>
  </si>
  <si>
    <t>Reit - Lojas</t>
  </si>
  <si>
    <t>AMZN</t>
  </si>
  <si>
    <t>Varejo/Atacado</t>
  </si>
  <si>
    <t>CARE11</t>
  </si>
  <si>
    <t>Híbrido</t>
  </si>
  <si>
    <t>SCPF11</t>
  </si>
  <si>
    <t>Shoppings</t>
  </si>
  <si>
    <t>XPCM11</t>
  </si>
  <si>
    <t>Lajes Corporativas</t>
  </si>
  <si>
    <t>BRCR11</t>
  </si>
  <si>
    <t>JSRE11</t>
  </si>
  <si>
    <t>HTMX11</t>
  </si>
  <si>
    <t>Hotel</t>
  </si>
  <si>
    <t>XPPR11</t>
  </si>
  <si>
    <t>QAGR11</t>
  </si>
  <si>
    <t>Desenvolvimento Agro</t>
  </si>
  <si>
    <t>PATC11</t>
  </si>
  <si>
    <t>RFOF11</t>
  </si>
  <si>
    <t>FoF</t>
  </si>
  <si>
    <t>VGIR11</t>
  </si>
  <si>
    <t>Títulos e Val. Mob.</t>
  </si>
  <si>
    <t>MALL11</t>
  </si>
  <si>
    <t>HGRE11</t>
  </si>
  <si>
    <t>RBRD11</t>
  </si>
  <si>
    <t>HGBS11</t>
  </si>
  <si>
    <t>KNCR11</t>
  </si>
  <si>
    <t>XPSF11</t>
  </si>
  <si>
    <t>FEXC11</t>
  </si>
  <si>
    <t>HGCR11</t>
  </si>
  <si>
    <t>RECT11</t>
  </si>
  <si>
    <t>VINO11</t>
  </si>
  <si>
    <t>MGFF11</t>
  </si>
  <si>
    <t>PORD11</t>
  </si>
  <si>
    <t>BCIA11</t>
  </si>
  <si>
    <t>XPML11</t>
  </si>
  <si>
    <t>TRXF11</t>
  </si>
  <si>
    <t>KNRI11</t>
  </si>
  <si>
    <t>LASC11</t>
  </si>
  <si>
    <t>PVBI11</t>
  </si>
  <si>
    <t>HFOF11</t>
  </si>
  <si>
    <t>RBVA11</t>
  </si>
  <si>
    <t>CPTS11</t>
  </si>
  <si>
    <t>RBRF11</t>
  </si>
  <si>
    <t>MXRF11</t>
  </si>
  <si>
    <t>KNHY11</t>
  </si>
  <si>
    <t>SDIL11</t>
  </si>
  <si>
    <t>Logístico</t>
  </si>
  <si>
    <t>IFIE11</t>
  </si>
  <si>
    <t>FLMA11</t>
  </si>
  <si>
    <t>HGPO11</t>
  </si>
  <si>
    <t>BARI11</t>
  </si>
  <si>
    <t>BCFF11</t>
  </si>
  <si>
    <t>RECR11</t>
  </si>
  <si>
    <t>LGCP11</t>
  </si>
  <si>
    <t>RBRP11</t>
  </si>
  <si>
    <t>XPIN11</t>
  </si>
  <si>
    <t>GGRC11</t>
  </si>
  <si>
    <t>TORD11</t>
  </si>
  <si>
    <t>TGAR11</t>
  </si>
  <si>
    <t>LVBI11</t>
  </si>
  <si>
    <t>BTLG11</t>
  </si>
  <si>
    <t>HABT11</t>
  </si>
  <si>
    <t>VILG11</t>
  </si>
  <si>
    <t>TFOF11</t>
  </si>
  <si>
    <t>XPLG11</t>
  </si>
  <si>
    <t>MFII11</t>
  </si>
  <si>
    <t>HGLG11</t>
  </si>
  <si>
    <t>FIIB11</t>
  </si>
  <si>
    <t>ALZR11</t>
  </si>
  <si>
    <t>BRCO11</t>
  </si>
  <si>
    <t>HCTR11</t>
  </si>
  <si>
    <t>BBPO11</t>
  </si>
  <si>
    <t>TEPP11</t>
  </si>
  <si>
    <t>RBRR11</t>
  </si>
  <si>
    <t>JNJ</t>
  </si>
  <si>
    <t>Saúde</t>
  </si>
  <si>
    <t>VZ</t>
  </si>
  <si>
    <t>NFLX</t>
  </si>
  <si>
    <t>Mídia / Entretenimento</t>
  </si>
  <si>
    <t>CRM</t>
  </si>
  <si>
    <t>Tecnologia</t>
  </si>
  <si>
    <t>SSFO34</t>
  </si>
  <si>
    <t>AMZO34</t>
  </si>
  <si>
    <t>JNJB34</t>
  </si>
  <si>
    <t>COCA34</t>
  </si>
  <si>
    <t>NFLX34</t>
  </si>
  <si>
    <t>RZTR11</t>
  </si>
  <si>
    <t>GMAT3</t>
  </si>
  <si>
    <t>AAXJ</t>
  </si>
  <si>
    <t>ETF Ásia</t>
  </si>
  <si>
    <t>IYF</t>
  </si>
  <si>
    <t>ETF U.S Financials</t>
  </si>
  <si>
    <t>PDBC</t>
  </si>
  <si>
    <t>ETF Commodities</t>
  </si>
  <si>
    <t>VGSH</t>
  </si>
  <si>
    <t>ETF Caixa</t>
  </si>
  <si>
    <t>RDOR3</t>
  </si>
  <si>
    <t>HGFF11</t>
  </si>
  <si>
    <t>XPHT11</t>
  </si>
  <si>
    <t>Hóteis</t>
  </si>
  <si>
    <t>VVPR11</t>
  </si>
  <si>
    <t>BRAP4</t>
  </si>
  <si>
    <t>VIFI11</t>
  </si>
  <si>
    <t>MELI34</t>
  </si>
  <si>
    <t>MCCI11</t>
  </si>
  <si>
    <t>KNSC11</t>
  </si>
  <si>
    <t>UBER</t>
  </si>
  <si>
    <t>CCL</t>
  </si>
  <si>
    <t>Turismo</t>
  </si>
  <si>
    <t>BKNG</t>
  </si>
  <si>
    <t>EA</t>
  </si>
  <si>
    <t>Games</t>
  </si>
  <si>
    <t>DLR</t>
  </si>
  <si>
    <t>NVDA</t>
  </si>
  <si>
    <t>Semicondutores - Tecnologia</t>
  </si>
  <si>
    <t>SCHH</t>
  </si>
  <si>
    <t>FIIP11B</t>
  </si>
  <si>
    <t>OUJP11</t>
  </si>
  <si>
    <t>BERK34</t>
  </si>
  <si>
    <t>AAPL34</t>
  </si>
  <si>
    <t>MSFT34</t>
  </si>
  <si>
    <t>TSLA34</t>
  </si>
  <si>
    <t>Automotivo</t>
  </si>
  <si>
    <t>PFIZ34</t>
  </si>
  <si>
    <t>BRK.A</t>
  </si>
  <si>
    <t>TSLA</t>
  </si>
  <si>
    <t>PFE</t>
  </si>
  <si>
    <t>MMM</t>
  </si>
  <si>
    <t>BAC</t>
  </si>
  <si>
    <t>ET</t>
  </si>
  <si>
    <t>XOM</t>
  </si>
  <si>
    <t>Óleo e Gás</t>
  </si>
  <si>
    <t>MAIN</t>
  </si>
  <si>
    <t>PSEC</t>
  </si>
  <si>
    <t>WFC</t>
  </si>
  <si>
    <t>SPY</t>
  </si>
  <si>
    <t>ETF - S&amp;P500</t>
  </si>
  <si>
    <t>DISB34</t>
  </si>
  <si>
    <t>GOGL34</t>
  </si>
  <si>
    <t>ALUP3</t>
  </si>
  <si>
    <t>LAME4</t>
  </si>
  <si>
    <t>FBOK34</t>
  </si>
  <si>
    <t>BABA34</t>
  </si>
  <si>
    <t>Varejo / atacado</t>
  </si>
  <si>
    <t>BTCR11</t>
  </si>
  <si>
    <t>HSAF11</t>
  </si>
  <si>
    <t>RCRB11</t>
  </si>
  <si>
    <t>BDIV11</t>
  </si>
  <si>
    <t>ETF - Infraestutura</t>
  </si>
  <si>
    <t>BABA</t>
  </si>
  <si>
    <t>RNGO11</t>
  </si>
  <si>
    <t>SPTW11</t>
  </si>
  <si>
    <t>AERI3</t>
  </si>
  <si>
    <t>SLV</t>
  </si>
  <si>
    <t>ETF - Prata</t>
  </si>
  <si>
    <t>ENB</t>
  </si>
  <si>
    <t>MO</t>
  </si>
  <si>
    <t>Bens de consumo</t>
  </si>
  <si>
    <t>BBOV11</t>
  </si>
  <si>
    <t>BB ETF IBOVESPA</t>
  </si>
  <si>
    <t>BBSD11</t>
  </si>
  <si>
    <t>BB ETF S&amp;P DIVIDENDOS</t>
  </si>
  <si>
    <t>ESGB11</t>
  </si>
  <si>
    <t>BTG ETF ESG S&amp;P/B3</t>
  </si>
  <si>
    <t>XBOV11</t>
  </si>
  <si>
    <t>CAIXA ETF IBOVESPA</t>
  </si>
  <si>
    <t>BOVB11</t>
  </si>
  <si>
    <t>BRA ETF IBOVESPA</t>
  </si>
  <si>
    <t>SMAL11</t>
  </si>
  <si>
    <t>ETF SMALL CAPS</t>
  </si>
  <si>
    <t>ETF IBOVESPA</t>
  </si>
  <si>
    <t>BRAX11</t>
  </si>
  <si>
    <t>ETF IBRX-100</t>
  </si>
  <si>
    <t>ECOO11</t>
  </si>
  <si>
    <t>ETF ECOO CARBONO ICO2</t>
  </si>
  <si>
    <t>IVVB11</t>
  </si>
  <si>
    <t>ETF S&amp;P500</t>
  </si>
  <si>
    <t>BOVV11</t>
  </si>
  <si>
    <t>DIVO11</t>
  </si>
  <si>
    <t>ETF DIVIDENDOS</t>
  </si>
  <si>
    <t>FIND11</t>
  </si>
  <si>
    <t>ETF IFNC</t>
  </si>
  <si>
    <t>GOVE11</t>
  </si>
  <si>
    <t>ETF IGCT</t>
  </si>
  <si>
    <t>MATB11</t>
  </si>
  <si>
    <t>ETF IMAT</t>
  </si>
  <si>
    <t>ISUS11</t>
  </si>
  <si>
    <t>ETF ISE</t>
  </si>
  <si>
    <t>PIBB11</t>
  </si>
  <si>
    <t>ETF IBRX-50</t>
  </si>
  <si>
    <t>SPXI11</t>
  </si>
  <si>
    <t>SMAC11</t>
  </si>
  <si>
    <t>XFIX11</t>
  </si>
  <si>
    <t>ETF IFIX</t>
  </si>
  <si>
    <t>GOLD11</t>
  </si>
  <si>
    <t>ETF TREND OURO</t>
  </si>
  <si>
    <t>ACWI11</t>
  </si>
  <si>
    <t>ETF MSCI ACWI - AÇÕES GLOBAIS</t>
  </si>
  <si>
    <t>XINA11</t>
  </si>
  <si>
    <t>ETF MSCI CHINA</t>
  </si>
  <si>
    <t>EURP11</t>
  </si>
  <si>
    <t>ETF MSCI EUROPA</t>
  </si>
  <si>
    <t>NIO</t>
  </si>
  <si>
    <t>RBFF11</t>
  </si>
  <si>
    <t>RBRL11</t>
  </si>
  <si>
    <t>CVBI11</t>
  </si>
  <si>
    <t>CURRENCY:BTCBRL</t>
  </si>
  <si>
    <t>Criptoativo</t>
  </si>
  <si>
    <t>CURRENCY:BCHBRL</t>
  </si>
  <si>
    <t>CURRENCY:ETHBRL</t>
  </si>
  <si>
    <t>CURRENCY:LTCBRL</t>
  </si>
  <si>
    <t>CURRENCY:XRPBRL</t>
  </si>
  <si>
    <t>VT</t>
  </si>
  <si>
    <t>ETF - Global Total Market</t>
  </si>
  <si>
    <t>VTRS</t>
  </si>
  <si>
    <t>AOA</t>
  </si>
  <si>
    <t>ETF - Core Agressive Allocation</t>
  </si>
  <si>
    <t>AOM</t>
  </si>
  <si>
    <t>ETF - Core Moderate Allocation</t>
  </si>
  <si>
    <t>INDA</t>
  </si>
  <si>
    <t>ETF - MSCI India</t>
  </si>
  <si>
    <t>MCHI</t>
  </si>
  <si>
    <t>ETF - MSCI China</t>
  </si>
  <si>
    <t>CL</t>
  </si>
  <si>
    <t>QQQ</t>
  </si>
  <si>
    <t>ETF - U.S Large Cap</t>
  </si>
  <si>
    <t>SLYV</t>
  </si>
  <si>
    <t>ETF - S&amp;P600 Small Cap Value</t>
  </si>
  <si>
    <t>VEA</t>
  </si>
  <si>
    <t>ETF - FTSE Devoloped Markets</t>
  </si>
  <si>
    <t>MCD</t>
  </si>
  <si>
    <t>Lazer / Artes / Hospitalidade</t>
  </si>
  <si>
    <t>VOO</t>
  </si>
  <si>
    <t>MCDC34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</si>
</sst>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R$ -416]#,##0.0000"/>
    <numFmt numFmtId="165" formatCode="[$R$ -416]#,##0.00"/>
    <numFmt numFmtId="166" formatCode="[$$]#,##0.00"/>
    <numFmt numFmtId="167" formatCode="dd/MM/yyyy"/>
  </numFmts>
  <fonts count="18" x14ac:knownFonts="1">
    <font>
      <color theme="1"/>
      <family val="2"/>
      <scheme val="minor"/>
      <sz val="11"/>
      <name val="Calibri"/>
    </font>
    <font>
      <b/>
      <color rgb="FF000000"/>
      <sz val="11"/>
      <name val="Arial"/>
    </font>
    <font>
      <color rgb="FF000000"/>
      <sz val="11"/>
      <name val="Calibri"/>
    </font>
    <font>
      <color rgb="FFFF0000"/>
      <sz val="11"/>
      <name val="Calibri"/>
    </font>
    <font>
      <b/>
      <color rgb="FFFFFFFF"/>
      <sz val="12"/>
      <name val="Calibri"/>
    </font>
    <font>
      <b/>
      <color rgb="FF000000"/>
      <sz val="11"/>
      <name val="Calibri"/>
    </font>
    <font>
      <b/>
      <color rgb="FF000000"/>
      <name val="Arial"/>
    </font>
    <font>
      <b/>
      <color rgb="FFFF0000"/>
      <sz val="12"/>
      <name val="Calibri"/>
    </font>
    <font>
      <b/>
      <color rgb="FF000000"/>
      <sz val="12"/>
      <name val="Calibri"/>
    </font>
    <font/>
    <font>
      <b/>
      <color rgb="FFFFFFFF"/>
      <name val="Calibri"/>
    </font>
    <font>
      <color rgb="FF000000"/>
      <name val="Calibri"/>
    </font>
    <font>
      <b/>
      <color rgb="FF000000"/>
      <name val="Calibri"/>
    </font>
    <font>
      <color rgb="FFFFFFFF"/>
      <name val="Calibri"/>
    </font>
    <font>
      <b/>
      <color rgb="FFFFFFFF"/>
      <sz val="11"/>
      <name val="Calibri"/>
    </font>
    <font>
      <color rgb="FFFFFFFF"/>
      <name val="Arial"/>
    </font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6417AD"/>
        <bgColor rgb="FF6417A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808080"/>
      </right>
      <top/>
      <bottom/>
      <diagonal/>
    </border>
    <border>
      <left style="thick">
        <color rgb="FF000000"/>
      </left>
      <right/>
      <top style="thin">
        <color rgb="FF808080"/>
      </top>
      <bottom style="thick">
        <color rgb="FF000000"/>
      </bottom>
      <diagonal/>
    </border>
    <border>
      <left/>
      <right/>
      <top style="thin">
        <color rgb="FF808080"/>
      </top>
      <bottom style="thick">
        <color rgb="FF000000"/>
      </bottom>
      <diagonal/>
    </border>
    <border>
      <left/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2" borderId="0" xfId="0" applyFont="1" applyFill="1" applyAlignment="1">
      <alignment horizontal="center"/>
    </xf>
    <xf numFmtId="4" fontId="5" fillId="3" borderId="0" xfId="0" applyNumberFormat="1" applyFont="1" applyFill="1" applyAlignment="1">
      <alignment horizontal="center" vertical="bottom" wrapText="1" shrinkToFit="1"/>
    </xf>
    <xf numFmtId="10" fontId="5" fillId="0" borderId="0" xfId="0" applyNumberFormat="1" applyFont="1" applyAlignment="1">
      <alignment horizontal="center" vertical="bottom" wrapText="1" shrinkToFit="1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wrapText="1" shrinkToFit="1"/>
    </xf>
    <xf numFmtId="164" fontId="5" fillId="3" borderId="0" xfId="0" applyNumberFormat="1" applyFont="1" applyFill="1" applyAlignment="1">
      <alignment horizontal="center" vertical="bottom" wrapText="1" shrinkToFit="1"/>
    </xf>
    <xf numFmtId="10" fontId="2" fillId="0" borderId="0" xfId="0" applyNumberFormat="1" applyFont="1" applyAlignment="1">
      <alignment vertical="bottom" wrapText="1" shrinkToFit="1"/>
    </xf>
    <xf numFmtId="10" fontId="8" fillId="0" borderId="0" xfId="0" applyNumberFormat="1" applyFont="1" applyAlignment="1">
      <alignment wrapText="1" shrinkToFit="1"/>
    </xf>
    <xf numFmtId="0" fontId="2" fillId="4" borderId="0" xfId="0" applyFont="1" applyFill="1" applyAlignment="1">
      <alignment vertical="bottom" wrapText="1" shrinkToFit="1"/>
    </xf>
    <xf numFmtId="0" fontId="5" fillId="5" borderId="1" xfId="0" applyFont="1" applyFill="1" applyBorder="1" applyAlignment="1">
      <alignment horizontal="center" vertical="bottom" wrapText="1" shrinkToFit="1"/>
    </xf>
    <xf numFmtId="0" fontId="9" fillId="0" borderId="2" xfId="0" applyFont="1" applyBorder="1"/>
    <xf numFmtId="0" fontId="9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5" xfId="0" applyFont="1" applyFill="1" applyBorder="1" applyAlignment="1">
      <alignment horizontal="center"/>
    </xf>
    <xf numFmtId="165" fontId="10" fillId="6" borderId="4" xfId="0" applyNumberFormat="1" applyFont="1" applyFill="1" applyBorder="1" applyAlignment="1">
      <alignment horizontal="center"/>
    </xf>
    <xf numFmtId="9" fontId="10" fillId="6" borderId="5" xfId="0" applyNumberFormat="1" applyFont="1" applyFill="1" applyBorder="1" applyAlignment="1">
      <alignment horizontal="center" vertical="bottom"/>
    </xf>
    <xf numFmtId="9" fontId="10" fillId="6" borderId="0" xfId="0" applyNumberFormat="1" applyFont="1" applyFill="1" applyAlignment="1">
      <alignment horizontal="center" vertical="bottom"/>
    </xf>
    <xf numFmtId="165" fontId="10" fillId="6" borderId="0" xfId="0" applyNumberFormat="1" applyFont="1" applyFill="1" applyAlignment="1">
      <alignment horizontal="center" vertical="bottom"/>
    </xf>
    <xf numFmtId="9" fontId="10" fillId="6" borderId="5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wrapText="1" shrinkToFit="1"/>
    </xf>
    <xf numFmtId="0" fontId="11" fillId="4" borderId="0" xfId="0" applyFont="1" applyFill="1" applyAlignment="1">
      <alignment horizontal="center" wrapText="1" shrinkToFit="1"/>
    </xf>
    <xf numFmtId="0" fontId="11" fillId="4" borderId="5" xfId="0" applyFont="1" applyFill="1" applyBorder="1" applyAlignment="1">
      <alignment horizontal="center" wrapText="1" shrinkToFit="1"/>
    </xf>
    <xf numFmtId="165" fontId="11" fillId="4" borderId="4" xfId="0" applyNumberFormat="1" applyFont="1" applyFill="1" applyBorder="1" applyAlignment="1">
      <alignment horizontal="center" wrapText="1" shrinkToFit="1"/>
    </xf>
    <xf numFmtId="9" fontId="11" fillId="4" borderId="5" xfId="0" applyNumberFormat="1" applyFont="1" applyFill="1" applyBorder="1" applyAlignment="1">
      <alignment horizontal="center" vertical="bottom" wrapText="1" shrinkToFit="1"/>
    </xf>
    <xf numFmtId="9" fontId="11" fillId="4" borderId="0" xfId="0" applyNumberFormat="1" applyFont="1" applyFill="1" applyAlignment="1">
      <alignment horizontal="center" vertical="bottom" wrapText="1" shrinkToFit="1"/>
    </xf>
    <xf numFmtId="165" fontId="11" fillId="4" borderId="0" xfId="0" applyNumberFormat="1" applyFont="1" applyFill="1" applyAlignment="1">
      <alignment horizontal="center" vertical="bottom" wrapText="1" shrinkToFit="1"/>
    </xf>
    <xf numFmtId="0" fontId="11" fillId="4" borderId="6" xfId="0" applyFont="1" applyFill="1" applyBorder="1" applyAlignment="1">
      <alignment horizontal="center" wrapText="1" shrinkToFit="1"/>
    </xf>
    <xf numFmtId="0" fontId="12" fillId="4" borderId="6" xfId="0" applyFont="1" applyFill="1" applyBorder="1" applyAlignment="1">
      <alignment horizontal="center" wrapText="1" shrinkToFit="1"/>
    </xf>
    <xf numFmtId="0" fontId="11" fillId="7" borderId="4" xfId="0" applyFont="1" applyFill="1" applyBorder="1" applyAlignment="1">
      <alignment horizontal="center" wrapText="1" shrinkToFit="1"/>
    </xf>
    <xf numFmtId="3" fontId="11" fillId="7" borderId="0" xfId="0" applyNumberFormat="1" applyFont="1" applyFill="1" applyAlignment="1">
      <alignment horizontal="center" wrapText="1" shrinkToFit="1"/>
    </xf>
    <xf numFmtId="165" fontId="11" fillId="7" borderId="0" xfId="0" applyNumberFormat="1" applyFont="1" applyFill="1" applyAlignment="1">
      <alignment horizontal="center" wrapText="1" shrinkToFit="1"/>
    </xf>
    <xf numFmtId="165" fontId="11" fillId="4" borderId="0" xfId="0" applyNumberFormat="1" applyFont="1" applyFill="1" applyAlignment="1">
      <alignment horizontal="center" wrapText="1" shrinkToFit="1"/>
    </xf>
    <xf numFmtId="9" fontId="2" fillId="0" borderId="0" xfId="0" applyNumberFormat="1" applyFont="1" applyAlignment="1">
      <alignment vertical="bottom" wrapText="1" shrinkToFit="1"/>
    </xf>
    <xf numFmtId="166" fontId="11" fillId="4" borderId="0" xfId="0" applyNumberFormat="1" applyFont="1" applyFill="1" applyAlignment="1">
      <alignment horizontal="center" wrapText="1" shrinkToFit="1"/>
    </xf>
    <xf numFmtId="0" fontId="11" fillId="7" borderId="0" xfId="0" applyFont="1" applyFill="1" applyAlignment="1">
      <alignment horizontal="center" wrapText="1" shrinkToFit="1"/>
    </xf>
    <xf numFmtId="0" fontId="13" fillId="6" borderId="0" xfId="0" applyFont="1" applyFill="1" applyAlignment="1">
      <alignment horizontal="center" wrapText="1" shrinkToFit="1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9" fontId="14" fillId="2" borderId="11" xfId="0" applyNumberFormat="1" applyFont="1" applyFill="1" applyBorder="1" applyAlignment="1">
      <alignment horizontal="center" vertical="bottom"/>
    </xf>
    <xf numFmtId="9" fontId="14" fillId="2" borderId="12" xfId="0" applyNumberFormat="1" applyFont="1" applyFill="1" applyBorder="1" applyAlignment="1">
      <alignment horizontal="center" vertical="bottom"/>
    </xf>
    <xf numFmtId="165" fontId="14" fillId="2" borderId="12" xfId="0" applyNumberFormat="1" applyFont="1" applyFill="1" applyBorder="1" applyAlignment="1">
      <alignment horizontal="center" vertical="bottom"/>
    </xf>
    <xf numFmtId="0" fontId="14" fillId="2" borderId="13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167" fontId="16" fillId="0" borderId="0" xfId="0" applyNumberFormat="1" applyFont="1"/>
    <xf numFmtId="0" fontId="16" fillId="0" borderId="0" xfId="0" applyFont="1"/>
    <xf numFmtId="4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6" fillId="0" borderId="14" xfId="0" applyFont="1" applyBorder="1" applyAlignment="1">
      <alignment vertical="bottom"/>
    </xf>
    <xf numFmtId="0" fontId="17" fillId="0" borderId="14" xfId="0" applyFont="1" applyBorder="1" applyAlignment="1">
      <alignment vertical="bottom"/>
    </xf>
    <xf numFmtId="0" fontId="16" fillId="0" borderId="14" xfId="0" applyFont="1" applyBorder="1" applyAlignment="1">
      <alignment vertical="bottom"/>
    </xf>
  </cellXfs>
  <cellStyles count="1">
    <cellStyle name="Normal" xfId="0" builtinId="0"/>
  </cellStyles>
  <dxfs count="2">
    <dxf>
      <border>
        <left/>
        <right/>
        <top/>
        <bottom/>
        <diagonal/>
      </border>
      <fill>
        <patternFill patternType="solid">
          <fgColor rgb="FFE06666"/>
          <bgColor rgb="FFE06666"/>
        </patternFill>
      </fill>
      <font>
        <color rgb="FF000000"/>
      </font>
    </dxf>
    <dxf>
      <border>
        <left/>
        <right/>
        <top/>
        <bottom/>
        <diagonal/>
      </border>
      <fill>
        <patternFill patternType="solid">
          <fgColor rgb="FF93C47D"/>
          <bgColor rgb="FF93C47D"/>
        </patternFill>
      </fill>
      <font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workbookViewId="0" zoomScale="100" zoomScaleNormal="100"/>
  </sheetViews>
  <sheetFormatPr defaultRowHeight="15" outlineLevelRow="0" outlineLevelCol="0" x14ac:dyDescent="0" defaultColWidth="14.43"/>
  <cols>
    <col min="1" max="1" width="25.71" customWidth="1"/>
    <col min="2" max="3" width="11.14" customWidth="1"/>
    <col min="4" max="4" width="13.14" customWidth="1"/>
    <col min="5" max="5" width="17.43" customWidth="1"/>
    <col min="6" max="6" width="11" customWidth="1"/>
    <col min="7" max="7" width="19.14" customWidth="1"/>
    <col min="8" max="8" width="10.57" customWidth="1"/>
    <col min="9" max="9" width="8.86" customWidth="1"/>
    <col min="10" max="10" width="0.71" customWidth="1"/>
    <col min="11" max="11" width="13.86" customWidth="1"/>
    <col min="12" max="12" width="6" customWidth="1"/>
    <col min="13" max="13" width="0.86" customWidth="1"/>
    <col min="14" max="14" width="13.57" customWidth="1"/>
    <col min="15" max="15" width="5.86" customWidth="1"/>
    <col min="16" max="16" width="28" customWidth="1"/>
    <col min="17" max="17" width="14.86" customWidth="1"/>
    <col min="18" max="18" width="8.14" customWidth="1"/>
    <col min="19" max="19" width="58.29" customWidth="1"/>
    <col min="20" max="20" width="21.71" customWidth="1"/>
    <col min="21" max="21" width="20.57" customWidth="1"/>
    <col min="22" max="29" width="21.57" customWidth="1"/>
  </cols>
  <sheetData>
    <row r="1" ht="15.75" customHeight="1" spans="1:8" x14ac:dyDescent="0.25">
      <c r="A1" s="1" t="s">
        <v>0</v>
      </c>
      <c r="B1" s="2"/>
      <c r="C1" s="3"/>
      <c r="E1" s="4" t="s">
        <v>1</v>
      </c>
      <c r="F1" s="4" t="s">
        <v>2</v>
      </c>
      <c r="G1" s="4" t="s">
        <v>3</v>
      </c>
      <c r="H1" s="4" t="s">
        <v>4</v>
      </c>
    </row>
    <row r="2" ht="15.75" customHeight="1" spans="1:8" x14ac:dyDescent="0.25">
      <c r="A2" s="1" t="s">
        <v>5</v>
      </c>
      <c r="B2" s="2"/>
      <c r="C2" s="3"/>
      <c r="D2" s="4" t="s">
        <v>6</v>
      </c>
      <c r="E2" s="5">
        <f>IFERROR(__xludf.DUMMYFUNCTION("GOOGLEFINANCE(""IBOV"")"),112776.49)</f>
        <v>112776.49</v>
      </c>
      <c r="F2" s="6">
        <f>IFERROR(__xludf.DUMMYFUNCTION("GOOGLEFINANCE(""IBOV"",""changepct"")/100"),0.013000000000000001)</f>
        <v>0.013</v>
      </c>
      <c r="G2" s="7">
        <f>IFERROR(__xludf.DUMMYFUNCTION("GOOGLEfinance(""ibov"")/INDEX(GoogleFinance(""ibov"",""Close"",TODAY()-30),2,2)-1"),-0.05603950126398216)</f>
        <v>-0.05603950126</v>
      </c>
      <c r="H2" s="7">
        <f>IFERROR(__xludf.DUMMYFUNCTION("GOOGLEfinance(""ibov"")/INDEX(GoogleFinance(""ibov"",""Close"",TODAY()-365),2,2)-1"),0.32411639953585203)</f>
        <v>0.3241163995</v>
      </c>
    </row>
    <row r="3" ht="15.75" customHeight="1" spans="1:29" x14ac:dyDescent="0.25">
      <c r="A3" s="1" t="s">
        <v>7</v>
      </c>
      <c r="B3" s="2"/>
      <c r="C3" s="3"/>
      <c r="D3" s="4" t="s">
        <v>8</v>
      </c>
      <c r="E3" s="5">
        <f>IFERROR(__xludf.DUMMYFUNCTION("GOOGLEFINANCE("".inx"")"),3898.81)</f>
        <v>3898.81</v>
      </c>
      <c r="F3" s="6">
        <f>IFERROR(__xludf.DUMMYFUNCTION("GOOGLEFINANCE("".inx"",""changepct"")/100"),0.006)</f>
        <v>0.006</v>
      </c>
      <c r="G3" s="7">
        <f>IFERROR(__xludf.DUMMYFUNCTION("GOOGLEfinance("".inx"")/INDEX(GoogleFinance("".inx"",""Close"",TODAY()-30),2,2)-1"),-0.003175471654696893)</f>
        <v>-0.003175471655</v>
      </c>
      <c r="H3" s="7">
        <f>IFERROR(__xludf.DUMMYFUNCTION("GOOGLEfinance("".inx"")/INDEX(GoogleFinance("".inx"",""Close"",TODAY()-365),2,2)-1"),0.42220706359570714)</f>
        <v>0.4222070636</v>
      </c>
      <c r="L3" s="2"/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 spans="1:29" x14ac:dyDescent="0.25">
      <c r="A4" s="1" t="s">
        <v>9</v>
      </c>
      <c r="B4" s="2"/>
      <c r="C4" s="3"/>
      <c r="D4" s="4" t="s">
        <v>10</v>
      </c>
      <c r="E4" s="5">
        <f>IFERROR(__xludf.DUMMYFUNCTION("GOOGLEFINANCE("".ixic"")"),13068.83)</f>
        <v>13068.83</v>
      </c>
      <c r="F4" s="6">
        <f>IFERROR(__xludf.DUMMYFUNCTION("GOOGLEFINANCE("".ixic"",""changepct"")/100"),-4.0E-4)</f>
        <v>-0.0004</v>
      </c>
      <c r="G4" s="7">
        <f>IFERROR(__xludf.DUMMYFUNCTION("GOOGLEfinance("".ixic"")/INDEX(GoogleFinance("".ixic"",""Close"",TODAY()-30),2,2)-1"),-0.06702527895371835)</f>
        <v>-0.06702527895</v>
      </c>
      <c r="H4" s="7">
        <f>IFERROR(__xludf.DUMMYFUNCTION("GOOGLEfinance("".ixic"")/INDEX(GoogleFinance("".ixic"",""Close"",TODAY()-365),2,2)-1"),0.6434542036330253)</f>
        <v>0.6434542036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5.75" customHeight="1" spans="1:29" x14ac:dyDescent="0.25">
      <c r="A5" s="8"/>
      <c r="B5" s="8"/>
      <c r="C5" s="8"/>
      <c r="D5" s="4" t="s">
        <v>11</v>
      </c>
      <c r="E5" s="9">
        <f>IFERROR(__xludf.DUMMYFUNCTION("GOOGLEFINANCE(""usdbrl"")"),5.672)</f>
        <v>5.672</v>
      </c>
      <c r="F5" s="10"/>
      <c r="G5" s="11"/>
      <c r="H5" s="11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5.75" customHeight="1" spans="1:29" x14ac:dyDescent="0.25">
      <c r="A6" s="12"/>
      <c r="B6" s="12"/>
      <c r="C6" s="12"/>
      <c r="D6" s="12"/>
      <c r="E6" s="12"/>
      <c r="F6" s="12"/>
      <c r="G6" s="12"/>
      <c r="H6" s="12"/>
      <c r="I6" s="12"/>
      <c r="J6" s="2"/>
      <c r="K6" s="13" t="s">
        <v>12</v>
      </c>
      <c r="L6" s="14"/>
      <c r="M6" s="2"/>
      <c r="N6" s="13" t="s">
        <v>13</v>
      </c>
      <c r="O6" s="15"/>
      <c r="P6" s="15"/>
      <c r="Q6" s="15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5.75" customHeight="1" spans="1:29" x14ac:dyDescent="0.25">
      <c r="A7" s="16" t="s">
        <v>14</v>
      </c>
      <c r="B7" s="15"/>
      <c r="C7" s="15"/>
      <c r="D7" s="15"/>
      <c r="E7" s="15"/>
      <c r="F7" s="15"/>
      <c r="G7" s="15"/>
      <c r="H7" s="15"/>
      <c r="I7" s="14"/>
      <c r="J7" s="2"/>
      <c r="K7" s="17" t="s">
        <v>15</v>
      </c>
      <c r="L7" s="18" t="s">
        <v>16</v>
      </c>
      <c r="M7" s="2"/>
      <c r="N7" s="17" t="s">
        <v>15</v>
      </c>
      <c r="O7" s="19" t="s">
        <v>16</v>
      </c>
      <c r="P7" s="4" t="s">
        <v>17</v>
      </c>
      <c r="Q7" s="4" t="s">
        <v>18</v>
      </c>
      <c r="R7" s="18" t="s">
        <v>19</v>
      </c>
      <c r="S7" s="4" t="s">
        <v>20</v>
      </c>
      <c r="T7" s="2"/>
      <c r="U7" s="2"/>
      <c r="V7" s="2"/>
      <c r="W7" s="2"/>
      <c r="X7" s="2"/>
      <c r="Y7" s="2"/>
      <c r="Z7" s="2"/>
      <c r="AA7" s="2"/>
      <c r="AB7" s="2"/>
      <c r="AC7" s="2"/>
    </row>
    <row r="8" ht="15.75" customHeight="1" spans="1:29" x14ac:dyDescent="0.25">
      <c r="A8" s="20" t="s">
        <v>21</v>
      </c>
      <c r="B8" s="21" t="s">
        <v>22</v>
      </c>
      <c r="C8" s="21" t="s">
        <v>23</v>
      </c>
      <c r="D8" s="21" t="s">
        <v>24</v>
      </c>
      <c r="E8" s="21" t="s">
        <v>24</v>
      </c>
      <c r="F8" s="21" t="s">
        <v>25</v>
      </c>
      <c r="G8" s="21" t="s">
        <v>26</v>
      </c>
      <c r="H8" s="21" t="s">
        <v>24</v>
      </c>
      <c r="I8" s="22" t="s">
        <v>27</v>
      </c>
      <c r="J8" s="2"/>
      <c r="K8" s="23">
        <f t="shared" ref="K8:L8" si="0">SUM(K9:K13)</f>
        <v>0</v>
      </c>
      <c r="L8" s="24">
        <f t="shared" si="0"/>
        <v>0</v>
      </c>
      <c r="M8" s="2"/>
      <c r="N8" s="23">
        <f t="shared" ref="N8:O8" si="1">SUM(N9:N13)</f>
        <v>0</v>
      </c>
      <c r="O8" s="25">
        <f t="shared" si="1"/>
        <v>0</v>
      </c>
      <c r="P8" s="25">
        <f t="shared" ref="P8:P76" si="2">IFERROR(N8/K8-1,"")</f>
      </c>
      <c r="Q8" s="26">
        <f>SUM(Q9:Q13)</f>
        <v>0</v>
      </c>
      <c r="R8" s="27">
        <v>0</v>
      </c>
      <c r="S8" s="28"/>
      <c r="T8" s="2"/>
      <c r="U8" s="2"/>
      <c r="V8" s="2"/>
      <c r="W8" s="2"/>
      <c r="X8" s="2"/>
      <c r="Y8" s="2"/>
      <c r="Z8" s="2"/>
      <c r="AA8" s="2"/>
      <c r="AB8" s="2"/>
      <c r="AC8" s="2"/>
    </row>
    <row r="9" ht="15.75" customHeight="1" spans="1:29" x14ac:dyDescent="0.25">
      <c r="A9" s="29"/>
      <c r="B9" s="30"/>
      <c r="C9" s="30"/>
      <c r="D9" s="30"/>
      <c r="E9" s="30"/>
      <c r="F9" s="30"/>
      <c r="G9" s="30"/>
      <c r="H9" s="30"/>
      <c r="I9" s="31"/>
      <c r="J9" s="2"/>
      <c r="K9" s="32"/>
      <c r="L9" s="33">
        <f t="shared" ref="L9:L13" si="3">IFERROR(K9/$K$79,0)</f>
        <v>0</v>
      </c>
      <c r="M9" s="2"/>
      <c r="N9" s="32"/>
      <c r="O9" s="34">
        <f t="shared" ref="O9:O13" si="4">IFERROR(N9/$N$79,0)</f>
        <v>0</v>
      </c>
      <c r="P9" s="34">
        <f t="shared" si="2"/>
      </c>
      <c r="Q9" s="35">
        <f t="shared" ref="Q9:Q13" si="5">N9-K9</f>
        <v>0</v>
      </c>
      <c r="R9" s="27"/>
      <c r="S9" s="36"/>
      <c r="T9" s="2"/>
      <c r="U9" s="2"/>
      <c r="V9" s="2"/>
      <c r="W9" s="2"/>
      <c r="X9" s="2"/>
      <c r="Y9" s="2"/>
      <c r="Z9" s="2"/>
      <c r="AA9" s="2"/>
      <c r="AB9" s="2"/>
      <c r="AC9" s="2"/>
    </row>
    <row r="10" ht="15.75" customHeight="1" spans="1:29" x14ac:dyDescent="0.25">
      <c r="A10" s="29"/>
      <c r="B10" s="30"/>
      <c r="C10" s="30"/>
      <c r="D10" s="30"/>
      <c r="E10" s="30"/>
      <c r="F10" s="30"/>
      <c r="G10" s="30"/>
      <c r="H10" s="30"/>
      <c r="I10" s="31"/>
      <c r="J10" s="2"/>
      <c r="K10" s="32"/>
      <c r="L10" s="33">
        <f t="shared" si="3"/>
        <v>0</v>
      </c>
      <c r="M10" s="2"/>
      <c r="N10" s="32"/>
      <c r="O10" s="34">
        <f t="shared" si="4"/>
        <v>0</v>
      </c>
      <c r="P10" s="34">
        <f t="shared" si="2"/>
      </c>
      <c r="Q10" s="35">
        <f t="shared" si="5"/>
        <v>0</v>
      </c>
      <c r="R10" s="27"/>
      <c r="S10" s="37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5.75" customHeight="1" spans="1:29" x14ac:dyDescent="0.25">
      <c r="A11" s="29"/>
      <c r="B11" s="30"/>
      <c r="C11" s="30"/>
      <c r="D11" s="30"/>
      <c r="E11" s="30"/>
      <c r="F11" s="30"/>
      <c r="G11" s="30"/>
      <c r="H11" s="30"/>
      <c r="I11" s="31"/>
      <c r="J11" s="2"/>
      <c r="K11" s="32"/>
      <c r="L11" s="33">
        <f t="shared" si="3"/>
        <v>0</v>
      </c>
      <c r="M11" s="2"/>
      <c r="N11" s="32"/>
      <c r="O11" s="34">
        <f t="shared" si="4"/>
        <v>0</v>
      </c>
      <c r="P11" s="34">
        <f t="shared" si="2"/>
      </c>
      <c r="Q11" s="35">
        <f t="shared" si="5"/>
        <v>0</v>
      </c>
      <c r="R11" s="27"/>
      <c r="S11" s="37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 spans="1:29" x14ac:dyDescent="0.25">
      <c r="A12" s="29"/>
      <c r="B12" s="30"/>
      <c r="C12" s="30"/>
      <c r="D12" s="30"/>
      <c r="E12" s="30"/>
      <c r="F12" s="30"/>
      <c r="G12" s="30"/>
      <c r="H12" s="30"/>
      <c r="I12" s="31"/>
      <c r="J12" s="2"/>
      <c r="K12" s="32"/>
      <c r="L12" s="33">
        <f t="shared" si="3"/>
        <v>0</v>
      </c>
      <c r="M12" s="2"/>
      <c r="N12" s="32"/>
      <c r="O12" s="34">
        <f t="shared" si="4"/>
        <v>0</v>
      </c>
      <c r="P12" s="34">
        <f t="shared" si="2"/>
      </c>
      <c r="Q12" s="35">
        <f t="shared" si="5"/>
        <v>0</v>
      </c>
      <c r="R12" s="27"/>
      <c r="S12" s="37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5.75" customHeight="1" spans="1:29" x14ac:dyDescent="0.25">
      <c r="A13" s="29"/>
      <c r="B13" s="30"/>
      <c r="C13" s="30"/>
      <c r="D13" s="30"/>
      <c r="E13" s="30"/>
      <c r="F13" s="30"/>
      <c r="G13" s="30"/>
      <c r="H13" s="30"/>
      <c r="I13" s="31"/>
      <c r="J13" s="2"/>
      <c r="K13" s="32"/>
      <c r="L13" s="33">
        <f t="shared" si="3"/>
        <v>0</v>
      </c>
      <c r="M13" s="2"/>
      <c r="N13" s="32"/>
      <c r="O13" s="34">
        <f t="shared" si="4"/>
        <v>0</v>
      </c>
      <c r="P13" s="34">
        <f t="shared" si="2"/>
      </c>
      <c r="Q13" s="35">
        <f t="shared" si="5"/>
        <v>0</v>
      </c>
      <c r="R13" s="27"/>
      <c r="S13" s="37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5.75" customHeight="1" spans="1:29" x14ac:dyDescent="0.25">
      <c r="A14" s="20" t="s">
        <v>28</v>
      </c>
      <c r="B14" s="21" t="s">
        <v>29</v>
      </c>
      <c r="C14" s="21" t="s">
        <v>23</v>
      </c>
      <c r="D14" s="21" t="s">
        <v>30</v>
      </c>
      <c r="E14" s="21" t="s">
        <v>24</v>
      </c>
      <c r="F14" s="21" t="s">
        <v>25</v>
      </c>
      <c r="G14" s="21" t="s">
        <v>26</v>
      </c>
      <c r="H14" s="21" t="s">
        <v>24</v>
      </c>
      <c r="I14" s="22" t="s">
        <v>27</v>
      </c>
      <c r="J14" s="2"/>
      <c r="K14" s="23">
        <f t="shared" ref="K14:L14" si="6">SUM(K15:K19)</f>
        <v>0</v>
      </c>
      <c r="L14" s="24">
        <f t="shared" si="6"/>
        <v>0</v>
      </c>
      <c r="M14" s="2"/>
      <c r="N14" s="23">
        <f t="shared" ref="N14:O14" si="7">SUM(N15:N19)</f>
        <v>0</v>
      </c>
      <c r="O14" s="25">
        <f t="shared" si="7"/>
        <v>0</v>
      </c>
      <c r="P14" s="25">
        <f t="shared" si="2"/>
      </c>
      <c r="Q14" s="26">
        <f t="shared" ref="Q14:R14" si="8">SUM(Q15:Q19)</f>
        <v>0</v>
      </c>
      <c r="R14" s="27">
        <f t="shared" si="8"/>
        <v>0</v>
      </c>
      <c r="S14" s="28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5.75" customHeight="1" spans="1:29" x14ac:dyDescent="0.25">
      <c r="A15" s="29"/>
      <c r="B15" s="30"/>
      <c r="C15" s="30"/>
      <c r="D15" s="30"/>
      <c r="E15" s="30"/>
      <c r="F15" s="30"/>
      <c r="G15" s="30"/>
      <c r="H15" s="30"/>
      <c r="I15" s="31"/>
      <c r="J15" s="2"/>
      <c r="K15" s="32"/>
      <c r="L15" s="33">
        <f t="shared" ref="L15:L19" si="9">IFERROR(K15/$K$79,0)</f>
        <v>0</v>
      </c>
      <c r="M15" s="2"/>
      <c r="N15" s="32"/>
      <c r="O15" s="34">
        <f t="shared" ref="O15:O19" si="10">IFERROR(N15/$N$79,0)</f>
        <v>0</v>
      </c>
      <c r="P15" s="34">
        <f t="shared" si="2"/>
      </c>
      <c r="Q15" s="35">
        <f t="shared" ref="Q15:Q19" si="11">N15-K15</f>
        <v>0</v>
      </c>
      <c r="R15" s="27"/>
      <c r="S15" s="36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5.75" customHeight="1" spans="1:29" x14ac:dyDescent="0.25">
      <c r="A16" s="29"/>
      <c r="B16" s="30"/>
      <c r="C16" s="30"/>
      <c r="D16" s="30"/>
      <c r="E16" s="30"/>
      <c r="F16" s="30"/>
      <c r="G16" s="30"/>
      <c r="H16" s="30"/>
      <c r="I16" s="31"/>
      <c r="J16" s="2"/>
      <c r="K16" s="32"/>
      <c r="L16" s="33">
        <f t="shared" si="9"/>
        <v>0</v>
      </c>
      <c r="M16" s="2"/>
      <c r="N16" s="32"/>
      <c r="O16" s="34">
        <f t="shared" si="10"/>
        <v>0</v>
      </c>
      <c r="P16" s="34">
        <f t="shared" si="2"/>
      </c>
      <c r="Q16" s="35">
        <f t="shared" si="11"/>
        <v>0</v>
      </c>
      <c r="R16" s="27"/>
      <c r="S16" s="36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 spans="1:29" x14ac:dyDescent="0.25">
      <c r="A17" s="29"/>
      <c r="B17" s="30"/>
      <c r="C17" s="30"/>
      <c r="D17" s="30"/>
      <c r="E17" s="30"/>
      <c r="F17" s="30"/>
      <c r="G17" s="30"/>
      <c r="H17" s="30"/>
      <c r="I17" s="31"/>
      <c r="J17" s="2"/>
      <c r="K17" s="32"/>
      <c r="L17" s="33">
        <f t="shared" si="9"/>
        <v>0</v>
      </c>
      <c r="M17" s="2"/>
      <c r="N17" s="32"/>
      <c r="O17" s="34">
        <f t="shared" si="10"/>
        <v>0</v>
      </c>
      <c r="P17" s="34">
        <f t="shared" si="2"/>
      </c>
      <c r="Q17" s="35">
        <f t="shared" si="11"/>
        <v>0</v>
      </c>
      <c r="R17" s="27"/>
      <c r="S17" s="36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5.75" customHeight="1" spans="1:29" x14ac:dyDescent="0.25">
      <c r="A18" s="29"/>
      <c r="B18" s="30"/>
      <c r="C18" s="30"/>
      <c r="D18" s="30"/>
      <c r="E18" s="30"/>
      <c r="F18" s="30"/>
      <c r="G18" s="30"/>
      <c r="H18" s="30"/>
      <c r="I18" s="31"/>
      <c r="J18" s="2"/>
      <c r="K18" s="32"/>
      <c r="L18" s="33">
        <f t="shared" si="9"/>
        <v>0</v>
      </c>
      <c r="M18" s="2"/>
      <c r="N18" s="32"/>
      <c r="O18" s="34">
        <f t="shared" si="10"/>
        <v>0</v>
      </c>
      <c r="P18" s="34">
        <f t="shared" si="2"/>
      </c>
      <c r="Q18" s="35">
        <f t="shared" si="11"/>
        <v>0</v>
      </c>
      <c r="R18" s="27"/>
      <c r="S18" s="36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5.75" customHeight="1" spans="1:29" x14ac:dyDescent="0.25">
      <c r="A19" s="29"/>
      <c r="B19" s="30"/>
      <c r="C19" s="30"/>
      <c r="D19" s="30"/>
      <c r="E19" s="30"/>
      <c r="F19" s="30"/>
      <c r="G19" s="30"/>
      <c r="H19" s="30"/>
      <c r="I19" s="31"/>
      <c r="J19" s="2"/>
      <c r="K19" s="32"/>
      <c r="L19" s="33">
        <f t="shared" si="9"/>
        <v>0</v>
      </c>
      <c r="M19" s="2"/>
      <c r="N19" s="32"/>
      <c r="O19" s="34">
        <f t="shared" si="10"/>
        <v>0</v>
      </c>
      <c r="P19" s="34">
        <f t="shared" si="2"/>
      </c>
      <c r="Q19" s="35">
        <f t="shared" si="11"/>
        <v>0</v>
      </c>
      <c r="R19" s="27"/>
      <c r="S19" s="36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5.75" customHeight="1" spans="1:29" x14ac:dyDescent="0.25">
      <c r="A20" s="20" t="s">
        <v>31</v>
      </c>
      <c r="B20" s="21" t="s">
        <v>32</v>
      </c>
      <c r="C20" s="21" t="s">
        <v>33</v>
      </c>
      <c r="D20" s="21" t="s">
        <v>34</v>
      </c>
      <c r="E20" s="21" t="s">
        <v>35</v>
      </c>
      <c r="F20" s="21" t="s">
        <v>25</v>
      </c>
      <c r="G20" s="21" t="s">
        <v>26</v>
      </c>
      <c r="H20" s="21" t="s">
        <v>36</v>
      </c>
      <c r="I20" s="22" t="s">
        <v>27</v>
      </c>
      <c r="J20" s="2"/>
      <c r="K20" s="23">
        <f t="shared" ref="K20:L20" si="12">SUM(K21:K32)</f>
        <v>0</v>
      </c>
      <c r="L20" s="24">
        <f t="shared" si="12"/>
        <v>0</v>
      </c>
      <c r="M20" s="2"/>
      <c r="N20" s="23">
        <f t="shared" ref="N20:O20" si="13">SUM(N21:N32)</f>
        <v>0</v>
      </c>
      <c r="O20" s="25">
        <f t="shared" si="13"/>
        <v>0</v>
      </c>
      <c r="P20" s="25">
        <f t="shared" si="2"/>
      </c>
      <c r="Q20" s="26">
        <f t="shared" ref="Q20:R20" si="14">SUM(Q21:Q32)</f>
        <v>0</v>
      </c>
      <c r="R20" s="27">
        <f t="shared" si="14"/>
        <v>0</v>
      </c>
      <c r="S20" s="28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 spans="1:29" x14ac:dyDescent="0.25">
      <c r="A21" s="38" t="s">
        <v>37</v>
      </c>
      <c r="B21" s="39">
        <v>10</v>
      </c>
      <c r="C21" s="40"/>
      <c r="D21" s="41">
        <v>110.45</v>
      </c>
      <c r="E21" s="41"/>
      <c r="F21" s="30"/>
      <c r="G21" s="30"/>
      <c r="H21" s="30"/>
      <c r="I21" s="31" t="s">
        <v>38</v>
      </c>
      <c r="J21" s="2"/>
      <c r="K21" s="32">
        <f t="shared" ref="K21:K42" si="15">B21*C21</f>
        <v>0</v>
      </c>
      <c r="L21" s="33">
        <f t="shared" ref="L21:L42" si="16">IFERROR(K21/$K$79,0)</f>
        <v>0</v>
      </c>
      <c r="M21" s="2"/>
      <c r="N21" s="32">
        <f t="shared" ref="N21:N42" si="17">B21*D21</f>
        <v>0</v>
      </c>
      <c r="O21" s="34">
        <f t="shared" ref="O21:O42" si="18">IFERROR(N21/$N$79,0)</f>
        <v>0</v>
      </c>
      <c r="P21" s="34">
        <f t="shared" si="2"/>
      </c>
      <c r="Q21" s="35">
        <f t="shared" ref="Q21:Q42" si="19">N21-K21</f>
        <v>0</v>
      </c>
      <c r="R21" s="27"/>
      <c r="S21" s="36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 spans="1:29" x14ac:dyDescent="0.25">
      <c r="A22" s="38" t="s">
        <v>39</v>
      </c>
      <c r="B22" s="39">
        <v>74</v>
      </c>
      <c r="C22" s="40"/>
      <c r="D22" s="41">
        <v>125.87</v>
      </c>
      <c r="E22" s="41"/>
      <c r="F22" s="30"/>
      <c r="G22" s="30"/>
      <c r="H22" s="30"/>
      <c r="I22" s="31" t="s">
        <v>38</v>
      </c>
      <c r="J22" s="2"/>
      <c r="K22" s="32">
        <f t="shared" si="15"/>
        <v>0</v>
      </c>
      <c r="L22" s="33">
        <f t="shared" si="16"/>
        <v>0</v>
      </c>
      <c r="M22" s="2"/>
      <c r="N22" s="32">
        <f t="shared" si="17"/>
        <v>0</v>
      </c>
      <c r="O22" s="34">
        <f t="shared" si="18"/>
        <v>0</v>
      </c>
      <c r="P22" s="34">
        <f t="shared" si="2"/>
      </c>
      <c r="Q22" s="35">
        <f t="shared" si="19"/>
        <v>0</v>
      </c>
      <c r="R22" s="27"/>
      <c r="S22" s="36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 spans="1:29" x14ac:dyDescent="0.25">
      <c r="A23" s="38" t="s">
        <v>40</v>
      </c>
      <c r="B23" s="39">
        <v>22</v>
      </c>
      <c r="C23" s="40"/>
      <c r="D23" s="41">
        <v>88.85</v>
      </c>
      <c r="E23" s="41"/>
      <c r="F23" s="30"/>
      <c r="G23" s="30"/>
      <c r="H23" s="30">
        <f>IFERROR(VLOOKUP(A23,'Setores Econômicos'!$A$2:$B$570,2,0),"")</f>
      </c>
      <c r="I23" s="31" t="s">
        <v>38</v>
      </c>
      <c r="J23" s="2"/>
      <c r="K23" s="32">
        <f t="shared" si="15"/>
        <v>0</v>
      </c>
      <c r="L23" s="33">
        <f t="shared" si="16"/>
        <v>0</v>
      </c>
      <c r="M23" s="2"/>
      <c r="N23" s="32">
        <f t="shared" si="17"/>
        <v>0</v>
      </c>
      <c r="O23" s="34">
        <f t="shared" si="18"/>
        <v>0</v>
      </c>
      <c r="P23" s="34">
        <f t="shared" si="2"/>
      </c>
      <c r="Q23" s="35">
        <f t="shared" si="19"/>
        <v>0</v>
      </c>
      <c r="R23" s="27"/>
      <c r="S23" s="36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 spans="1:29" x14ac:dyDescent="0.25">
      <c r="A24" s="38" t="s">
        <v>41</v>
      </c>
      <c r="B24" s="39">
        <v>55</v>
      </c>
      <c r="C24" s="40"/>
      <c r="D24" s="41">
        <v>137</v>
      </c>
      <c r="E24" s="41"/>
      <c r="F24" s="30"/>
      <c r="G24" s="30"/>
      <c r="H24" s="30">
        <f>IFERROR(VLOOKUP(A24,'Setores Econômicos'!$A$2:$B$570,2,0),"")</f>
      </c>
      <c r="I24" s="31" t="s">
        <v>38</v>
      </c>
      <c r="J24" s="2"/>
      <c r="K24" s="32">
        <f t="shared" si="15"/>
        <v>0</v>
      </c>
      <c r="L24" s="33">
        <f t="shared" si="16"/>
        <v>0</v>
      </c>
      <c r="M24" s="2"/>
      <c r="N24" s="32">
        <f t="shared" si="17"/>
        <v>0</v>
      </c>
      <c r="O24" s="34">
        <f t="shared" si="18"/>
        <v>0</v>
      </c>
      <c r="P24" s="34">
        <f t="shared" si="2"/>
      </c>
      <c r="Q24" s="35">
        <f t="shared" si="19"/>
        <v>0</v>
      </c>
      <c r="R24" s="27"/>
      <c r="S24" s="36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 spans="1:29" x14ac:dyDescent="0.25">
      <c r="A25" s="38" t="s">
        <v>42</v>
      </c>
      <c r="B25" s="39">
        <v>17</v>
      </c>
      <c r="C25" s="40"/>
      <c r="D25" s="41">
        <v>0</v>
      </c>
      <c r="E25" s="41"/>
      <c r="F25" s="30"/>
      <c r="G25" s="30"/>
      <c r="H25" s="30">
        <f>IFERROR(VLOOKUP(A25,'Setores Econômicos'!$A$2:$B$570,2,0),"")</f>
      </c>
      <c r="I25" s="31" t="s">
        <v>38</v>
      </c>
      <c r="J25" s="2"/>
      <c r="K25" s="32">
        <f t="shared" si="15"/>
        <v>0</v>
      </c>
      <c r="L25" s="33">
        <f t="shared" si="16"/>
        <v>0</v>
      </c>
      <c r="M25" s="2"/>
      <c r="N25" s="32">
        <f t="shared" si="17"/>
        <v>0</v>
      </c>
      <c r="O25" s="34">
        <f t="shared" si="18"/>
        <v>0</v>
      </c>
      <c r="P25" s="34">
        <f t="shared" si="2"/>
      </c>
      <c r="Q25" s="35">
        <f t="shared" si="19"/>
        <v>0</v>
      </c>
      <c r="R25" s="27"/>
      <c r="S25" s="36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 spans="1:29" x14ac:dyDescent="0.25">
      <c r="A26" s="38" t="s">
        <v>43</v>
      </c>
      <c r="B26" s="39">
        <v>424</v>
      </c>
      <c r="C26" s="40"/>
      <c r="D26" s="41">
        <v>33.05</v>
      </c>
      <c r="E26" s="41"/>
      <c r="F26" s="30"/>
      <c r="G26" s="30"/>
      <c r="H26" s="30">
        <f>IFERROR(VLOOKUP(A26,'Setores Econômicos'!$A$2:$B$570,2,0),"")</f>
      </c>
      <c r="I26" s="31" t="s">
        <v>38</v>
      </c>
      <c r="J26" s="2"/>
      <c r="K26" s="32">
        <f t="shared" si="15"/>
        <v>0</v>
      </c>
      <c r="L26" s="33">
        <f t="shared" si="16"/>
        <v>0</v>
      </c>
      <c r="M26" s="2"/>
      <c r="N26" s="32">
        <f t="shared" si="17"/>
        <v>0</v>
      </c>
      <c r="O26" s="34">
        <f t="shared" si="18"/>
        <v>0</v>
      </c>
      <c r="P26" s="34">
        <f t="shared" si="2"/>
      </c>
      <c r="Q26" s="35">
        <f t="shared" si="19"/>
        <v>0</v>
      </c>
      <c r="R26" s="27"/>
      <c r="S26" s="36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 spans="1:29" x14ac:dyDescent="0.25">
      <c r="A27" s="38" t="s">
        <v>44</v>
      </c>
      <c r="B27" s="39">
        <v>35</v>
      </c>
      <c r="C27" s="40"/>
      <c r="D27" s="41">
        <v>115.75</v>
      </c>
      <c r="E27" s="41"/>
      <c r="F27" s="30"/>
      <c r="G27" s="30"/>
      <c r="H27" s="30"/>
      <c r="I27" s="31" t="s">
        <v>38</v>
      </c>
      <c r="J27" s="2"/>
      <c r="K27" s="32">
        <f t="shared" si="15"/>
        <v>0</v>
      </c>
      <c r="L27" s="33">
        <f t="shared" si="16"/>
        <v>0</v>
      </c>
      <c r="M27" s="2"/>
      <c r="N27" s="32">
        <f t="shared" si="17"/>
        <v>0</v>
      </c>
      <c r="O27" s="34">
        <f t="shared" si="18"/>
        <v>0</v>
      </c>
      <c r="P27" s="34">
        <f t="shared" si="2"/>
      </c>
      <c r="Q27" s="35">
        <f t="shared" si="19"/>
        <v>0</v>
      </c>
      <c r="R27" s="27"/>
      <c r="S27" s="36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 spans="1:29" x14ac:dyDescent="0.25">
      <c r="A28" s="38" t="s">
        <v>45</v>
      </c>
      <c r="B28" s="39">
        <v>6</v>
      </c>
      <c r="C28" s="40"/>
      <c r="D28" s="41">
        <v>108.63</v>
      </c>
      <c r="E28" s="41"/>
      <c r="F28" s="30"/>
      <c r="G28" s="30"/>
      <c r="H28" s="30">
        <f>IFERROR(VLOOKUP(A28,'Setores Econômicos'!$A$2:$B$570,2,0),"")</f>
      </c>
      <c r="I28" s="31" t="s">
        <v>38</v>
      </c>
      <c r="J28" s="2"/>
      <c r="K28" s="32">
        <f t="shared" si="15"/>
        <v>0</v>
      </c>
      <c r="L28" s="33">
        <f t="shared" si="16"/>
        <v>0</v>
      </c>
      <c r="M28" s="2"/>
      <c r="N28" s="32">
        <f t="shared" si="17"/>
        <v>0</v>
      </c>
      <c r="O28" s="34">
        <f t="shared" si="18"/>
        <v>0</v>
      </c>
      <c r="P28" s="34">
        <f t="shared" si="2"/>
      </c>
      <c r="Q28" s="35">
        <f t="shared" si="19"/>
        <v>0</v>
      </c>
      <c r="R28" s="27"/>
      <c r="S28" s="36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 spans="1:29" x14ac:dyDescent="0.25">
      <c r="A29" s="38" t="s">
        <v>46</v>
      </c>
      <c r="B29" s="39">
        <v>73</v>
      </c>
      <c r="C29" s="40"/>
      <c r="D29" s="41">
        <v>114</v>
      </c>
      <c r="E29" s="41"/>
      <c r="F29" s="30"/>
      <c r="G29" s="30"/>
      <c r="H29" s="30">
        <f>IFERROR(VLOOKUP(A29,'Setores Econômicos'!$A$2:$B$570,2,0),"")</f>
      </c>
      <c r="I29" s="31" t="s">
        <v>38</v>
      </c>
      <c r="J29" s="2"/>
      <c r="K29" s="32">
        <f t="shared" si="15"/>
        <v>0</v>
      </c>
      <c r="L29" s="33">
        <f t="shared" si="16"/>
        <v>0</v>
      </c>
      <c r="M29" s="2"/>
      <c r="N29" s="32">
        <f t="shared" si="17"/>
        <v>0</v>
      </c>
      <c r="O29" s="34">
        <f t="shared" si="18"/>
        <v>0</v>
      </c>
      <c r="P29" s="34">
        <f t="shared" si="2"/>
      </c>
      <c r="Q29" s="35">
        <f t="shared" si="19"/>
        <v>0</v>
      </c>
      <c r="R29" s="27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 spans="1:29" x14ac:dyDescent="0.25">
      <c r="A30" s="38"/>
      <c r="B30" s="39"/>
      <c r="C30" s="40"/>
      <c r="D30" s="41">
        <f>IFERROR(__xludf.DUMMYFUNCTION("IFERROR(GOOGLEFINANCE(A30,""price""),"""")"),"")</f>
      </c>
      <c r="E30" s="41"/>
      <c r="F30" s="30"/>
      <c r="G30" s="30"/>
      <c r="H30" s="30">
        <f>IFERROR(VLOOKUP(A30,'Setores Econômicos'!$A$2:$B$570,2,0),"")</f>
      </c>
      <c r="I30" s="31"/>
      <c r="J30" s="2"/>
      <c r="K30" s="32">
        <f t="shared" si="15"/>
        <v>0</v>
      </c>
      <c r="L30" s="33">
        <f t="shared" si="16"/>
        <v>0</v>
      </c>
      <c r="M30" s="2"/>
      <c r="N30" s="32">
        <f t="shared" si="17"/>
        <v>0</v>
      </c>
      <c r="O30" s="34">
        <f t="shared" si="18"/>
        <v>0</v>
      </c>
      <c r="P30" s="34">
        <f t="shared" si="2"/>
      </c>
      <c r="Q30" s="35">
        <f t="shared" si="19"/>
        <v>0</v>
      </c>
      <c r="R30" s="27"/>
      <c r="S30" s="36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 spans="1:29" x14ac:dyDescent="0.25">
      <c r="A31" s="38"/>
      <c r="B31" s="39"/>
      <c r="C31" s="40"/>
      <c r="D31" s="41">
        <f>IFERROR(__xludf.DUMMYFUNCTION("IFERROR(GOOGLEFINANCE(A31,""price""),"""")"),"")</f>
      </c>
      <c r="E31" s="41"/>
      <c r="F31" s="30"/>
      <c r="G31" s="30"/>
      <c r="H31" s="30">
        <f>IFERROR(VLOOKUP(A31,'Setores Econômicos'!$A$2:$B$570,2,0),"")</f>
      </c>
      <c r="I31" s="31"/>
      <c r="J31" s="2"/>
      <c r="K31" s="32">
        <f t="shared" si="15"/>
        <v>0</v>
      </c>
      <c r="L31" s="33">
        <f t="shared" si="16"/>
        <v>0</v>
      </c>
      <c r="M31" s="2"/>
      <c r="N31" s="32">
        <f t="shared" si="17"/>
        <v>0</v>
      </c>
      <c r="O31" s="34">
        <f t="shared" si="18"/>
        <v>0</v>
      </c>
      <c r="P31" s="34">
        <f t="shared" si="2"/>
      </c>
      <c r="Q31" s="35">
        <f t="shared" si="19"/>
        <v>0</v>
      </c>
      <c r="R31" s="27"/>
      <c r="S31" s="36"/>
      <c r="T31" s="2"/>
      <c r="U31" s="2"/>
      <c r="V31" s="42"/>
      <c r="W31" s="42"/>
      <c r="X31" s="42"/>
      <c r="Y31" s="42"/>
      <c r="Z31" s="42"/>
      <c r="AA31" s="42"/>
      <c r="AB31" s="42"/>
      <c r="AC31" s="42"/>
    </row>
    <row r="32" ht="15.75" customHeight="1" spans="1:29" x14ac:dyDescent="0.25">
      <c r="A32" s="38"/>
      <c r="B32" s="39"/>
      <c r="C32" s="40"/>
      <c r="D32" s="41">
        <f>IFERROR(__xludf.DUMMYFUNCTION("IFERROR(GOOGLEFINANCE(A32,""price""),"""")"),"")</f>
      </c>
      <c r="E32" s="41"/>
      <c r="F32" s="30"/>
      <c r="G32" s="30"/>
      <c r="H32" s="30">
        <f>IFERROR(VLOOKUP(A32,'Setores Econômicos'!$A$2:$B$570,2,0),"")</f>
      </c>
      <c r="I32" s="31"/>
      <c r="J32" s="2"/>
      <c r="K32" s="32">
        <f t="shared" si="15"/>
        <v>0</v>
      </c>
      <c r="L32" s="33">
        <f t="shared" si="16"/>
        <v>0</v>
      </c>
      <c r="M32" s="2"/>
      <c r="N32" s="32">
        <f t="shared" si="17"/>
        <v>0</v>
      </c>
      <c r="O32" s="34">
        <f t="shared" si="18"/>
        <v>0</v>
      </c>
      <c r="P32" s="34">
        <f t="shared" si="2"/>
      </c>
      <c r="Q32" s="35">
        <f t="shared" si="19"/>
        <v>0</v>
      </c>
      <c r="R32" s="27"/>
      <c r="S32" s="36"/>
      <c r="T32" s="2"/>
      <c r="U32" s="2"/>
      <c r="V32" s="42"/>
      <c r="W32" s="42"/>
      <c r="X32" s="42"/>
      <c r="Y32" s="42"/>
      <c r="Z32" s="42"/>
      <c r="AA32" s="42"/>
      <c r="AB32" s="42"/>
      <c r="AC32" s="42"/>
    </row>
    <row r="33" ht="15.75" customHeight="1" spans="1:29" x14ac:dyDescent="0.25">
      <c r="A33" s="38"/>
      <c r="B33" s="39"/>
      <c r="C33" s="40"/>
      <c r="D33" s="41"/>
      <c r="E33" s="41"/>
      <c r="F33" s="30"/>
      <c r="G33" s="30"/>
      <c r="H33" s="30"/>
      <c r="I33" s="31"/>
      <c r="J33" s="2"/>
      <c r="K33" s="32">
        <f t="shared" si="15"/>
        <v>0</v>
      </c>
      <c r="L33" s="33">
        <f t="shared" si="16"/>
        <v>0</v>
      </c>
      <c r="M33" s="2"/>
      <c r="N33" s="32">
        <f t="shared" si="17"/>
        <v>0</v>
      </c>
      <c r="O33" s="34">
        <f t="shared" si="18"/>
        <v>0</v>
      </c>
      <c r="P33" s="34">
        <f t="shared" si="2"/>
      </c>
      <c r="Q33" s="35">
        <f t="shared" si="19"/>
        <v>0</v>
      </c>
      <c r="R33" s="27"/>
      <c r="S33" s="36"/>
      <c r="T33" s="2"/>
      <c r="U33" s="2"/>
      <c r="V33" s="42"/>
      <c r="W33" s="42"/>
      <c r="X33" s="42"/>
      <c r="Y33" s="42"/>
      <c r="Z33" s="42"/>
      <c r="AA33" s="42"/>
      <c r="AB33" s="42"/>
      <c r="AC33" s="42"/>
    </row>
    <row r="34" ht="15.75" customHeight="1" spans="1:29" x14ac:dyDescent="0.25">
      <c r="A34" s="38"/>
      <c r="B34" s="39"/>
      <c r="C34" s="40"/>
      <c r="D34" s="41"/>
      <c r="E34" s="41"/>
      <c r="F34" s="30"/>
      <c r="G34" s="30"/>
      <c r="H34" s="30"/>
      <c r="I34" s="31"/>
      <c r="J34" s="2"/>
      <c r="K34" s="32">
        <f t="shared" si="15"/>
        <v>0</v>
      </c>
      <c r="L34" s="33">
        <f t="shared" si="16"/>
        <v>0</v>
      </c>
      <c r="M34" s="2"/>
      <c r="N34" s="32">
        <f t="shared" si="17"/>
        <v>0</v>
      </c>
      <c r="O34" s="34">
        <f t="shared" si="18"/>
        <v>0</v>
      </c>
      <c r="P34" s="34">
        <f t="shared" si="2"/>
      </c>
      <c r="Q34" s="35">
        <f t="shared" si="19"/>
        <v>0</v>
      </c>
      <c r="R34" s="27"/>
      <c r="S34" s="36"/>
      <c r="T34" s="2"/>
      <c r="U34" s="2"/>
      <c r="V34" s="42"/>
      <c r="W34" s="42"/>
      <c r="X34" s="42"/>
      <c r="Y34" s="42"/>
      <c r="Z34" s="42"/>
      <c r="AA34" s="42"/>
      <c r="AB34" s="42"/>
      <c r="AC34" s="42"/>
    </row>
    <row r="35" ht="15.75" customHeight="1" spans="1:29" x14ac:dyDescent="0.25">
      <c r="A35" s="38"/>
      <c r="B35" s="39"/>
      <c r="C35" s="40"/>
      <c r="D35" s="41"/>
      <c r="E35" s="41"/>
      <c r="F35" s="30"/>
      <c r="G35" s="30"/>
      <c r="H35" s="30"/>
      <c r="I35" s="31"/>
      <c r="J35" s="2"/>
      <c r="K35" s="32">
        <f t="shared" si="15"/>
        <v>0</v>
      </c>
      <c r="L35" s="33">
        <f t="shared" si="16"/>
        <v>0</v>
      </c>
      <c r="M35" s="2"/>
      <c r="N35" s="32">
        <f t="shared" si="17"/>
        <v>0</v>
      </c>
      <c r="O35" s="34">
        <f t="shared" si="18"/>
        <v>0</v>
      </c>
      <c r="P35" s="34">
        <f t="shared" si="2"/>
      </c>
      <c r="Q35" s="35">
        <f t="shared" si="19"/>
        <v>0</v>
      </c>
      <c r="R35" s="27"/>
      <c r="S35" s="36"/>
      <c r="T35" s="2"/>
      <c r="U35" s="2"/>
      <c r="V35" s="42"/>
      <c r="W35" s="42"/>
      <c r="X35" s="42"/>
      <c r="Y35" s="42"/>
      <c r="Z35" s="42"/>
      <c r="AA35" s="42"/>
      <c r="AB35" s="42"/>
      <c r="AC35" s="42"/>
    </row>
    <row r="36" ht="15.75" customHeight="1" spans="1:29" x14ac:dyDescent="0.25">
      <c r="A36" s="38"/>
      <c r="B36" s="39"/>
      <c r="C36" s="40"/>
      <c r="D36" s="41"/>
      <c r="E36" s="41"/>
      <c r="F36" s="30"/>
      <c r="G36" s="30"/>
      <c r="H36" s="30"/>
      <c r="I36" s="31"/>
      <c r="J36" s="2"/>
      <c r="K36" s="32">
        <f t="shared" si="15"/>
        <v>0</v>
      </c>
      <c r="L36" s="33">
        <f t="shared" si="16"/>
        <v>0</v>
      </c>
      <c r="M36" s="2"/>
      <c r="N36" s="32">
        <f t="shared" si="17"/>
        <v>0</v>
      </c>
      <c r="O36" s="34">
        <f t="shared" si="18"/>
        <v>0</v>
      </c>
      <c r="P36" s="34">
        <f t="shared" si="2"/>
      </c>
      <c r="Q36" s="35">
        <f t="shared" si="19"/>
        <v>0</v>
      </c>
      <c r="R36" s="27"/>
      <c r="S36" s="36"/>
      <c r="T36" s="2"/>
      <c r="U36" s="2"/>
      <c r="V36" s="42"/>
      <c r="W36" s="42"/>
      <c r="X36" s="42"/>
      <c r="Y36" s="42"/>
      <c r="Z36" s="42"/>
      <c r="AA36" s="42"/>
      <c r="AB36" s="42"/>
      <c r="AC36" s="42"/>
    </row>
    <row r="37" ht="15.75" customHeight="1" spans="1:29" x14ac:dyDescent="0.25">
      <c r="A37" s="38"/>
      <c r="B37" s="39"/>
      <c r="C37" s="40"/>
      <c r="D37" s="41"/>
      <c r="E37" s="41"/>
      <c r="F37" s="30"/>
      <c r="G37" s="30"/>
      <c r="H37" s="30"/>
      <c r="I37" s="31"/>
      <c r="J37" s="2"/>
      <c r="K37" s="32">
        <f t="shared" si="15"/>
        <v>0</v>
      </c>
      <c r="L37" s="33">
        <f t="shared" si="16"/>
        <v>0</v>
      </c>
      <c r="M37" s="2"/>
      <c r="N37" s="32">
        <f t="shared" si="17"/>
        <v>0</v>
      </c>
      <c r="O37" s="34">
        <f t="shared" si="18"/>
        <v>0</v>
      </c>
      <c r="P37" s="34">
        <f t="shared" si="2"/>
      </c>
      <c r="Q37" s="35">
        <f t="shared" si="19"/>
        <v>0</v>
      </c>
      <c r="R37" s="27"/>
      <c r="S37" s="36"/>
      <c r="T37" s="2"/>
      <c r="U37" s="2"/>
      <c r="V37" s="42"/>
      <c r="W37" s="42"/>
      <c r="X37" s="42"/>
      <c r="Y37" s="42"/>
      <c r="Z37" s="42"/>
      <c r="AA37" s="42"/>
      <c r="AB37" s="42"/>
      <c r="AC37" s="42"/>
    </row>
    <row r="38" ht="15.75" customHeight="1" spans="1:29" x14ac:dyDescent="0.25">
      <c r="A38" s="38"/>
      <c r="B38" s="39"/>
      <c r="C38" s="40"/>
      <c r="D38" s="41"/>
      <c r="E38" s="41"/>
      <c r="F38" s="30"/>
      <c r="G38" s="30"/>
      <c r="H38" s="30"/>
      <c r="I38" s="31"/>
      <c r="J38" s="2"/>
      <c r="K38" s="32">
        <f t="shared" si="15"/>
        <v>0</v>
      </c>
      <c r="L38" s="33">
        <f t="shared" si="16"/>
        <v>0</v>
      </c>
      <c r="M38" s="2"/>
      <c r="N38" s="32">
        <f t="shared" si="17"/>
        <v>0</v>
      </c>
      <c r="O38" s="34">
        <f t="shared" si="18"/>
        <v>0</v>
      </c>
      <c r="P38" s="34">
        <f t="shared" si="2"/>
      </c>
      <c r="Q38" s="35">
        <f t="shared" si="19"/>
        <v>0</v>
      </c>
      <c r="R38" s="27"/>
      <c r="S38" s="36"/>
      <c r="T38" s="2"/>
      <c r="U38" s="2"/>
      <c r="V38" s="42"/>
      <c r="W38" s="42"/>
      <c r="X38" s="42"/>
      <c r="Y38" s="42"/>
      <c r="Z38" s="42"/>
      <c r="AA38" s="42"/>
      <c r="AB38" s="42"/>
      <c r="AC38" s="42"/>
    </row>
    <row r="39" ht="15.75" customHeight="1" spans="1:29" x14ac:dyDescent="0.25">
      <c r="A39" s="38"/>
      <c r="B39" s="39"/>
      <c r="C39" s="40"/>
      <c r="D39" s="41"/>
      <c r="E39" s="41"/>
      <c r="F39" s="30"/>
      <c r="G39" s="30"/>
      <c r="H39" s="30"/>
      <c r="I39" s="31"/>
      <c r="J39" s="2"/>
      <c r="K39" s="32">
        <f t="shared" si="15"/>
        <v>0</v>
      </c>
      <c r="L39" s="33">
        <f t="shared" si="16"/>
        <v>0</v>
      </c>
      <c r="M39" s="2"/>
      <c r="N39" s="32">
        <f t="shared" si="17"/>
        <v>0</v>
      </c>
      <c r="O39" s="34">
        <f t="shared" si="18"/>
        <v>0</v>
      </c>
      <c r="P39" s="34">
        <f t="shared" si="2"/>
      </c>
      <c r="Q39" s="35">
        <f t="shared" si="19"/>
        <v>0</v>
      </c>
      <c r="R39" s="27"/>
      <c r="S39" s="36"/>
      <c r="T39" s="2"/>
      <c r="U39" s="2"/>
      <c r="V39" s="42"/>
      <c r="W39" s="42"/>
      <c r="X39" s="42"/>
      <c r="Y39" s="42"/>
      <c r="Z39" s="42"/>
      <c r="AA39" s="42"/>
      <c r="AB39" s="42"/>
      <c r="AC39" s="42"/>
    </row>
    <row r="40" ht="15.75" customHeight="1" spans="1:29" x14ac:dyDescent="0.25">
      <c r="A40" s="38"/>
      <c r="B40" s="39"/>
      <c r="C40" s="40"/>
      <c r="D40" s="41"/>
      <c r="E40" s="41"/>
      <c r="F40" s="30"/>
      <c r="G40" s="30"/>
      <c r="H40" s="30"/>
      <c r="I40" s="31"/>
      <c r="J40" s="2"/>
      <c r="K40" s="32">
        <f t="shared" si="15"/>
        <v>0</v>
      </c>
      <c r="L40" s="33">
        <f t="shared" si="16"/>
        <v>0</v>
      </c>
      <c r="M40" s="2"/>
      <c r="N40" s="32">
        <f t="shared" si="17"/>
        <v>0</v>
      </c>
      <c r="O40" s="34">
        <f t="shared" si="18"/>
        <v>0</v>
      </c>
      <c r="P40" s="34">
        <f t="shared" si="2"/>
      </c>
      <c r="Q40" s="35">
        <f t="shared" si="19"/>
        <v>0</v>
      </c>
      <c r="R40" s="27"/>
      <c r="S40" s="36"/>
      <c r="T40" s="2"/>
      <c r="U40" s="2"/>
      <c r="V40" s="42"/>
      <c r="W40" s="42"/>
      <c r="X40" s="42"/>
      <c r="Y40" s="42"/>
      <c r="Z40" s="42"/>
      <c r="AA40" s="42"/>
      <c r="AB40" s="42"/>
      <c r="AC40" s="42"/>
    </row>
    <row r="41" ht="15.75" customHeight="1" spans="1:29" x14ac:dyDescent="0.25">
      <c r="A41" s="38"/>
      <c r="B41" s="39"/>
      <c r="C41" s="40"/>
      <c r="D41" s="41"/>
      <c r="E41" s="41"/>
      <c r="F41" s="30"/>
      <c r="G41" s="30"/>
      <c r="H41" s="30"/>
      <c r="I41" s="31"/>
      <c r="J41" s="2"/>
      <c r="K41" s="32">
        <f t="shared" si="15"/>
        <v>0</v>
      </c>
      <c r="L41" s="33">
        <f t="shared" si="16"/>
        <v>0</v>
      </c>
      <c r="M41" s="2"/>
      <c r="N41" s="32">
        <f t="shared" si="17"/>
        <v>0</v>
      </c>
      <c r="O41" s="34">
        <f t="shared" si="18"/>
        <v>0</v>
      </c>
      <c r="P41" s="34">
        <f t="shared" si="2"/>
      </c>
      <c r="Q41" s="35">
        <f t="shared" si="19"/>
        <v>0</v>
      </c>
      <c r="R41" s="27"/>
      <c r="S41" s="36"/>
      <c r="T41" s="2"/>
      <c r="U41" s="2"/>
      <c r="V41" s="42"/>
      <c r="W41" s="42"/>
      <c r="X41" s="42"/>
      <c r="Y41" s="42"/>
      <c r="Z41" s="42"/>
      <c r="AA41" s="42"/>
      <c r="AB41" s="42"/>
      <c r="AC41" s="42"/>
    </row>
    <row r="42" ht="15.75" customHeight="1" spans="1:29" x14ac:dyDescent="0.25">
      <c r="A42" s="38"/>
      <c r="B42" s="39"/>
      <c r="C42" s="40"/>
      <c r="D42" s="41">
        <f>IFERROR(__xludf.DUMMYFUNCTION("IFERROR(GOOGLEFINANCE(A42,""price""),"""")"),"")</f>
      </c>
      <c r="E42" s="41"/>
      <c r="F42" s="30"/>
      <c r="G42" s="30"/>
      <c r="H42" s="30">
        <f>IFERROR(VLOOKUP(A42,'Setores Econômicos'!$A$2:$B$570,2,0),"")</f>
      </c>
      <c r="I42" s="31"/>
      <c r="J42" s="2"/>
      <c r="K42" s="32">
        <f t="shared" si="15"/>
        <v>0</v>
      </c>
      <c r="L42" s="33">
        <f t="shared" si="16"/>
        <v>0</v>
      </c>
      <c r="M42" s="2"/>
      <c r="N42" s="32">
        <f t="shared" si="17"/>
        <v>0</v>
      </c>
      <c r="O42" s="34">
        <f t="shared" si="18"/>
        <v>0</v>
      </c>
      <c r="P42" s="34">
        <f t="shared" si="2"/>
      </c>
      <c r="Q42" s="35">
        <f t="shared" si="19"/>
        <v>0</v>
      </c>
      <c r="R42" s="27"/>
      <c r="S42" s="36"/>
      <c r="T42" s="2"/>
      <c r="U42" s="2"/>
      <c r="V42" s="42"/>
      <c r="W42" s="42"/>
      <c r="X42" s="42"/>
      <c r="Y42" s="42"/>
      <c r="Z42" s="42"/>
      <c r="AA42" s="42"/>
      <c r="AB42" s="42"/>
      <c r="AC42" s="42"/>
    </row>
    <row r="43" ht="15.75" customHeight="1" spans="1:29" x14ac:dyDescent="0.25">
      <c r="A43" s="20" t="s">
        <v>47</v>
      </c>
      <c r="B43" s="21" t="s">
        <v>32</v>
      </c>
      <c r="C43" s="21" t="s">
        <v>33</v>
      </c>
      <c r="D43" s="21" t="s">
        <v>34</v>
      </c>
      <c r="E43" s="21" t="s">
        <v>35</v>
      </c>
      <c r="F43" s="21" t="s">
        <v>25</v>
      </c>
      <c r="G43" s="21" t="s">
        <v>26</v>
      </c>
      <c r="H43" s="21" t="s">
        <v>36</v>
      </c>
      <c r="I43" s="22" t="s">
        <v>27</v>
      </c>
      <c r="J43" s="2"/>
      <c r="K43" s="23">
        <f t="shared" ref="K43:L43" si="20">SUM(K47:K70)</f>
        <v>0</v>
      </c>
      <c r="L43" s="24">
        <f t="shared" si="20"/>
        <v>0</v>
      </c>
      <c r="M43" s="2"/>
      <c r="N43" s="23">
        <f t="shared" ref="N43:O43" si="21">SUM(N47:N70)</f>
        <v>0</v>
      </c>
      <c r="O43" s="25">
        <f t="shared" si="21"/>
        <v>0</v>
      </c>
      <c r="P43" s="25">
        <f t="shared" si="2"/>
      </c>
      <c r="Q43" s="26">
        <f t="shared" ref="Q43:R43" si="22">SUM(Q47:Q70)</f>
        <v>0</v>
      </c>
      <c r="R43" s="27">
        <f t="shared" si="22"/>
        <v>0</v>
      </c>
      <c r="S43" s="28"/>
      <c r="T43" s="2"/>
      <c r="U43" s="2"/>
      <c r="V43" s="42"/>
      <c r="W43" s="42"/>
      <c r="X43" s="42"/>
      <c r="Y43" s="42"/>
      <c r="Z43" s="42"/>
      <c r="AA43" s="42"/>
      <c r="AB43" s="42"/>
      <c r="AC43" s="42"/>
    </row>
    <row r="44" ht="15.75" customHeight="1" spans="1:29" x14ac:dyDescent="0.25">
      <c r="A44" s="38" t="s">
        <v>48</v>
      </c>
      <c r="B44" s="39">
        <v>168</v>
      </c>
      <c r="C44" s="40"/>
      <c r="D44" s="41">
        <v>15.09</v>
      </c>
      <c r="E44" s="41"/>
      <c r="F44" s="30"/>
      <c r="G44" s="30"/>
      <c r="H44" s="30"/>
      <c r="I44" s="31" t="s">
        <v>38</v>
      </c>
      <c r="J44" s="2"/>
      <c r="K44" s="32">
        <f t="shared" ref="K44:K70" si="23">B44*C44</f>
        <v>0</v>
      </c>
      <c r="L44" s="33">
        <f t="shared" ref="L44:L70" si="24">IFERROR(K44/$K$79,0)</f>
        <v>0</v>
      </c>
      <c r="M44" s="2"/>
      <c r="N44" s="32">
        <f t="shared" ref="N44:N50" si="25">B44*D44</f>
        <v>0</v>
      </c>
      <c r="O44" s="34">
        <f t="shared" ref="O44:O70" si="26">IFERROR(N44/$N$79,0)</f>
        <v>0</v>
      </c>
      <c r="P44" s="34">
        <f t="shared" si="2"/>
      </c>
      <c r="Q44" s="35">
        <f t="shared" ref="Q44:Q70" si="27">N44-K44</f>
        <v>0</v>
      </c>
      <c r="R44" s="27"/>
      <c r="S44" s="36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 spans="1:29" x14ac:dyDescent="0.25">
      <c r="A45" s="38" t="s">
        <v>49</v>
      </c>
      <c r="B45" s="39">
        <v>377</v>
      </c>
      <c r="C45" s="40"/>
      <c r="D45" s="41">
        <v>24.37</v>
      </c>
      <c r="E45" s="41"/>
      <c r="F45" s="30"/>
      <c r="G45" s="30"/>
      <c r="H45" s="30"/>
      <c r="I45" s="31" t="s">
        <v>38</v>
      </c>
      <c r="J45" s="2"/>
      <c r="K45" s="32">
        <f t="shared" si="23"/>
        <v>0</v>
      </c>
      <c r="L45" s="33">
        <f t="shared" si="24"/>
        <v>0</v>
      </c>
      <c r="M45" s="2"/>
      <c r="N45" s="32">
        <f t="shared" si="25"/>
        <v>0</v>
      </c>
      <c r="O45" s="34">
        <f t="shared" si="26"/>
        <v>0</v>
      </c>
      <c r="P45" s="34">
        <f t="shared" si="2"/>
      </c>
      <c r="Q45" s="35">
        <f t="shared" si="27"/>
        <v>0</v>
      </c>
      <c r="R45" s="27"/>
      <c r="S45" s="36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 spans="1:29" x14ac:dyDescent="0.25">
      <c r="A46" s="38" t="s">
        <v>50</v>
      </c>
      <c r="B46" s="39">
        <v>624</v>
      </c>
      <c r="C46" s="40"/>
      <c r="D46" s="41">
        <v>18.12</v>
      </c>
      <c r="E46" s="41"/>
      <c r="F46" s="30"/>
      <c r="G46" s="30"/>
      <c r="H46" s="30"/>
      <c r="I46" s="31" t="s">
        <v>38</v>
      </c>
      <c r="J46" s="2"/>
      <c r="K46" s="32">
        <f t="shared" si="23"/>
        <v>0</v>
      </c>
      <c r="L46" s="33">
        <f t="shared" si="24"/>
        <v>0</v>
      </c>
      <c r="M46" s="2"/>
      <c r="N46" s="32">
        <f t="shared" si="25"/>
        <v>0</v>
      </c>
      <c r="O46" s="34">
        <f t="shared" si="26"/>
        <v>0</v>
      </c>
      <c r="P46" s="34">
        <f t="shared" si="2"/>
      </c>
      <c r="Q46" s="35">
        <f t="shared" si="27"/>
        <v>0</v>
      </c>
      <c r="R46" s="27"/>
      <c r="S46" s="36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 spans="1:29" x14ac:dyDescent="0.25">
      <c r="A47" s="38" t="s">
        <v>51</v>
      </c>
      <c r="B47" s="39">
        <v>194</v>
      </c>
      <c r="C47" s="40"/>
      <c r="D47" s="41">
        <v>39.94</v>
      </c>
      <c r="E47" s="41"/>
      <c r="F47" s="30"/>
      <c r="G47" s="30"/>
      <c r="H47" s="30"/>
      <c r="I47" s="31" t="s">
        <v>38</v>
      </c>
      <c r="J47" s="2"/>
      <c r="K47" s="32">
        <f t="shared" si="23"/>
        <v>0</v>
      </c>
      <c r="L47" s="33">
        <f t="shared" si="24"/>
        <v>0</v>
      </c>
      <c r="M47" s="2"/>
      <c r="N47" s="32">
        <f t="shared" si="25"/>
        <v>0</v>
      </c>
      <c r="O47" s="34">
        <f t="shared" si="26"/>
        <v>0</v>
      </c>
      <c r="P47" s="34">
        <f t="shared" si="2"/>
      </c>
      <c r="Q47" s="35">
        <f t="shared" si="27"/>
        <v>0</v>
      </c>
      <c r="R47" s="27"/>
      <c r="S47" s="36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 spans="1:29" x14ac:dyDescent="0.25">
      <c r="A48" s="38" t="s">
        <v>52</v>
      </c>
      <c r="B48" s="39">
        <v>395</v>
      </c>
      <c r="C48" s="40"/>
      <c r="D48" s="41">
        <v>18.95</v>
      </c>
      <c r="E48" s="41"/>
      <c r="F48" s="30"/>
      <c r="G48" s="30"/>
      <c r="H48" s="30"/>
      <c r="I48" s="31" t="s">
        <v>38</v>
      </c>
      <c r="J48" s="2"/>
      <c r="K48" s="32">
        <f t="shared" si="23"/>
        <v>0</v>
      </c>
      <c r="L48" s="33">
        <f t="shared" si="24"/>
        <v>0</v>
      </c>
      <c r="M48" s="2"/>
      <c r="N48" s="32">
        <f t="shared" si="25"/>
        <v>0</v>
      </c>
      <c r="O48" s="34">
        <f t="shared" si="26"/>
        <v>0</v>
      </c>
      <c r="P48" s="34">
        <f t="shared" si="2"/>
      </c>
      <c r="Q48" s="35">
        <f t="shared" si="27"/>
        <v>0</v>
      </c>
      <c r="R48" s="27"/>
      <c r="S48" s="36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 spans="1:29" x14ac:dyDescent="0.25">
      <c r="A49" s="38" t="s">
        <v>53</v>
      </c>
      <c r="B49" s="39">
        <v>155</v>
      </c>
      <c r="C49" s="40"/>
      <c r="D49" s="41">
        <v>24.85</v>
      </c>
      <c r="E49" s="41"/>
      <c r="F49" s="30"/>
      <c r="G49" s="30"/>
      <c r="H49" s="30"/>
      <c r="I49" s="31" t="s">
        <v>38</v>
      </c>
      <c r="J49" s="2"/>
      <c r="K49" s="32">
        <f t="shared" si="23"/>
        <v>0</v>
      </c>
      <c r="L49" s="33">
        <f t="shared" si="24"/>
        <v>0</v>
      </c>
      <c r="M49" s="2"/>
      <c r="N49" s="32">
        <f t="shared" si="25"/>
        <v>0</v>
      </c>
      <c r="O49" s="34">
        <f t="shared" si="26"/>
        <v>0</v>
      </c>
      <c r="P49" s="34">
        <f t="shared" si="2"/>
      </c>
      <c r="Q49" s="35">
        <f t="shared" si="27"/>
        <v>0</v>
      </c>
      <c r="R49" s="27"/>
      <c r="S49" s="36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 spans="1:29" x14ac:dyDescent="0.25">
      <c r="A50" s="38" t="s">
        <v>54</v>
      </c>
      <c r="B50" s="39">
        <v>1</v>
      </c>
      <c r="C50" s="40"/>
      <c r="D50" s="41">
        <v>23.03</v>
      </c>
      <c r="E50" s="41"/>
      <c r="F50" s="30"/>
      <c r="G50" s="30"/>
      <c r="H50" s="30">
        <f>IFERROR(VLOOKUP(A50,'Setores Econômicos'!$A$2:$B$570,2,0),"")</f>
      </c>
      <c r="I50" s="31" t="s">
        <v>38</v>
      </c>
      <c r="J50" s="2"/>
      <c r="K50" s="32">
        <f t="shared" si="23"/>
        <v>0</v>
      </c>
      <c r="L50" s="33">
        <f t="shared" si="24"/>
        <v>0</v>
      </c>
      <c r="M50" s="2"/>
      <c r="N50" s="32">
        <f t="shared" si="25"/>
        <v>0</v>
      </c>
      <c r="O50" s="34">
        <f t="shared" si="26"/>
        <v>0</v>
      </c>
      <c r="P50" s="34">
        <f t="shared" si="2"/>
      </c>
      <c r="Q50" s="35">
        <f t="shared" si="27"/>
        <v>0</v>
      </c>
      <c r="R50" s="27"/>
      <c r="S50" s="36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 spans="1:29" x14ac:dyDescent="0.25">
      <c r="A51" s="38" t="s">
        <v>55</v>
      </c>
      <c r="B51" s="39">
        <v>1315</v>
      </c>
      <c r="C51" s="40"/>
      <c r="D51" s="43">
        <v>10.05</v>
      </c>
      <c r="E51" s="41"/>
      <c r="F51" s="30"/>
      <c r="G51" s="30"/>
      <c r="H51" s="30">
        <f>IFERROR(VLOOKUP(A51,'Setores Econômicos'!$A$2:$B$570,2,0),"")</f>
      </c>
      <c r="I51" s="31" t="s">
        <v>38</v>
      </c>
      <c r="J51" s="2"/>
      <c r="K51" s="32">
        <f t="shared" si="23"/>
        <v>0</v>
      </c>
      <c r="L51" s="33">
        <f t="shared" si="24"/>
        <v>0</v>
      </c>
      <c r="M51" s="2"/>
      <c r="N51" s="32">
        <f>B51*D51*$E$5</f>
        <v>0</v>
      </c>
      <c r="O51" s="34">
        <f t="shared" si="26"/>
        <v>0</v>
      </c>
      <c r="P51" s="34">
        <f t="shared" si="2"/>
      </c>
      <c r="Q51" s="35">
        <f t="shared" si="27"/>
        <v>0</v>
      </c>
      <c r="R51" s="27"/>
      <c r="S51" s="36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 spans="1:29" x14ac:dyDescent="0.25">
      <c r="A52" s="38" t="s">
        <v>56</v>
      </c>
      <c r="B52" s="39">
        <v>326</v>
      </c>
      <c r="C52" s="40"/>
      <c r="D52" s="41">
        <v>23.29</v>
      </c>
      <c r="E52" s="41"/>
      <c r="F52" s="30"/>
      <c r="G52" s="30"/>
      <c r="H52" s="30">
        <f>IFERROR(VLOOKUP(A52,'Setores Econômicos'!$A$2:$B$570,2,0),"")</f>
      </c>
      <c r="I52" s="31" t="s">
        <v>38</v>
      </c>
      <c r="J52" s="2"/>
      <c r="K52" s="32">
        <f t="shared" si="23"/>
        <v>0</v>
      </c>
      <c r="L52" s="33">
        <f t="shared" si="24"/>
        <v>0</v>
      </c>
      <c r="M52" s="2"/>
      <c r="N52" s="32">
        <f t="shared" ref="N52:N70" si="28">B52*D52</f>
        <v>0</v>
      </c>
      <c r="O52" s="34">
        <f t="shared" si="26"/>
        <v>0</v>
      </c>
      <c r="P52" s="34">
        <f t="shared" si="2"/>
      </c>
      <c r="Q52" s="35">
        <f t="shared" si="27"/>
        <v>0</v>
      </c>
      <c r="R52" s="27"/>
      <c r="S52" s="36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 spans="1:29" x14ac:dyDescent="0.25">
      <c r="A53" s="38" t="s">
        <v>57</v>
      </c>
      <c r="B53" s="39">
        <v>176</v>
      </c>
      <c r="C53" s="40"/>
      <c r="D53" s="41">
        <v>22.71</v>
      </c>
      <c r="E53" s="41"/>
      <c r="F53" s="30"/>
      <c r="G53" s="30"/>
      <c r="H53" s="30">
        <f>IFERROR(VLOOKUP(A53,'Setores Econômicos'!$A$2:$B$570,2,0),"")</f>
      </c>
      <c r="I53" s="31" t="s">
        <v>38</v>
      </c>
      <c r="J53" s="2"/>
      <c r="K53" s="32">
        <f t="shared" si="23"/>
        <v>0</v>
      </c>
      <c r="L53" s="33">
        <f t="shared" si="24"/>
        <v>0</v>
      </c>
      <c r="M53" s="2"/>
      <c r="N53" s="32">
        <f t="shared" si="28"/>
        <v>0</v>
      </c>
      <c r="O53" s="34">
        <f t="shared" si="26"/>
        <v>0</v>
      </c>
      <c r="P53" s="34">
        <f t="shared" si="2"/>
      </c>
      <c r="Q53" s="35">
        <f t="shared" si="27"/>
        <v>0</v>
      </c>
      <c r="R53" s="27"/>
      <c r="S53" s="36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 spans="1:29" x14ac:dyDescent="0.25">
      <c r="A54" s="38" t="s">
        <v>58</v>
      </c>
      <c r="B54" s="39">
        <v>106</v>
      </c>
      <c r="C54" s="40"/>
      <c r="D54" s="41">
        <v>43.91</v>
      </c>
      <c r="E54" s="41"/>
      <c r="F54" s="30"/>
      <c r="G54" s="30"/>
      <c r="H54" s="30"/>
      <c r="I54" s="31" t="s">
        <v>38</v>
      </c>
      <c r="J54" s="2"/>
      <c r="K54" s="32">
        <f t="shared" si="23"/>
        <v>0</v>
      </c>
      <c r="L54" s="33">
        <f t="shared" si="24"/>
        <v>0</v>
      </c>
      <c r="M54" s="2"/>
      <c r="N54" s="32">
        <f t="shared" si="28"/>
        <v>0</v>
      </c>
      <c r="O54" s="34">
        <f t="shared" si="26"/>
        <v>0</v>
      </c>
      <c r="P54" s="34">
        <f t="shared" si="2"/>
      </c>
      <c r="Q54" s="35">
        <f t="shared" si="27"/>
        <v>0</v>
      </c>
      <c r="R54" s="27"/>
      <c r="S54" s="36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 spans="1:29" x14ac:dyDescent="0.25">
      <c r="A55" s="38" t="s">
        <v>59</v>
      </c>
      <c r="B55" s="39">
        <v>501</v>
      </c>
      <c r="C55" s="40"/>
      <c r="D55" s="41">
        <v>6.42</v>
      </c>
      <c r="E55" s="41"/>
      <c r="F55" s="30"/>
      <c r="G55" s="30"/>
      <c r="H55" s="30"/>
      <c r="I55" s="31" t="s">
        <v>38</v>
      </c>
      <c r="J55" s="2"/>
      <c r="K55" s="32">
        <f t="shared" si="23"/>
        <v>0</v>
      </c>
      <c r="L55" s="33">
        <f t="shared" si="24"/>
        <v>0</v>
      </c>
      <c r="M55" s="2"/>
      <c r="N55" s="32">
        <f t="shared" si="28"/>
        <v>0</v>
      </c>
      <c r="O55" s="34">
        <f t="shared" si="26"/>
        <v>0</v>
      </c>
      <c r="P55" s="34">
        <f t="shared" si="2"/>
      </c>
      <c r="Q55" s="35">
        <f t="shared" si="27"/>
        <v>0</v>
      </c>
      <c r="R55" s="27"/>
      <c r="S55" s="36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 spans="1:29" x14ac:dyDescent="0.25">
      <c r="A56" s="38"/>
      <c r="B56" s="39"/>
      <c r="C56" s="40"/>
      <c r="D56" s="41">
        <f>IFERROR(__xludf.DUMMYFUNCTION("IFERROR(GOOGLEFINANCE(A56,""price""),"""")"),"")</f>
      </c>
      <c r="E56" s="41"/>
      <c r="F56" s="30"/>
      <c r="G56" s="30"/>
      <c r="H56" s="30">
        <f>IFERROR(VLOOKUP(A56,'Setores Econômicos'!$A$2:$B$570,2,0),"")</f>
      </c>
      <c r="I56" s="31"/>
      <c r="J56" s="2"/>
      <c r="K56" s="32">
        <f t="shared" si="23"/>
        <v>0</v>
      </c>
      <c r="L56" s="33">
        <f t="shared" si="24"/>
        <v>0</v>
      </c>
      <c r="M56" s="2"/>
      <c r="N56" s="32">
        <f t="shared" si="28"/>
        <v>0</v>
      </c>
      <c r="O56" s="34">
        <f t="shared" si="26"/>
        <v>0</v>
      </c>
      <c r="P56" s="34">
        <f t="shared" si="2"/>
      </c>
      <c r="Q56" s="35">
        <f t="shared" si="27"/>
        <v>0</v>
      </c>
      <c r="R56" s="27"/>
      <c r="S56" s="36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 spans="1:29" x14ac:dyDescent="0.25">
      <c r="A57" s="38"/>
      <c r="B57" s="39"/>
      <c r="C57" s="40"/>
      <c r="D57" s="41"/>
      <c r="E57" s="41"/>
      <c r="F57" s="30"/>
      <c r="G57" s="30"/>
      <c r="H57" s="30"/>
      <c r="I57" s="31"/>
      <c r="J57" s="2"/>
      <c r="K57" s="32">
        <f t="shared" si="23"/>
        <v>0</v>
      </c>
      <c r="L57" s="33">
        <f t="shared" si="24"/>
        <v>0</v>
      </c>
      <c r="M57" s="2"/>
      <c r="N57" s="32">
        <f t="shared" si="28"/>
        <v>0</v>
      </c>
      <c r="O57" s="34">
        <f t="shared" si="26"/>
        <v>0</v>
      </c>
      <c r="P57" s="34">
        <f t="shared" si="2"/>
      </c>
      <c r="Q57" s="35">
        <f t="shared" si="27"/>
        <v>0</v>
      </c>
      <c r="R57" s="27"/>
      <c r="S57" s="36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 spans="1:29" x14ac:dyDescent="0.25">
      <c r="A58" s="38"/>
      <c r="B58" s="39"/>
      <c r="C58" s="40"/>
      <c r="D58" s="41">
        <f>IFERROR(__xludf.DUMMYFUNCTION("IFERROR(GOOGLEFINANCE(A58,""price""),"""")"),"")</f>
      </c>
      <c r="E58" s="41"/>
      <c r="F58" s="30"/>
      <c r="G58" s="30"/>
      <c r="H58" s="30">
        <f>IFERROR(VLOOKUP(A58,'Setores Econômicos'!$A$2:$B$570,2,0),"")</f>
      </c>
      <c r="I58" s="31"/>
      <c r="J58" s="2"/>
      <c r="K58" s="32">
        <f t="shared" si="23"/>
        <v>0</v>
      </c>
      <c r="L58" s="33">
        <f t="shared" si="24"/>
        <v>0</v>
      </c>
      <c r="M58" s="2"/>
      <c r="N58" s="32">
        <f t="shared" si="28"/>
        <v>0</v>
      </c>
      <c r="O58" s="34">
        <f t="shared" si="26"/>
        <v>0</v>
      </c>
      <c r="P58" s="34">
        <f t="shared" si="2"/>
      </c>
      <c r="Q58" s="35">
        <f t="shared" si="27"/>
        <v>0</v>
      </c>
      <c r="R58" s="27"/>
      <c r="S58" s="36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 spans="1:29" x14ac:dyDescent="0.25">
      <c r="A59" s="38"/>
      <c r="B59" s="39"/>
      <c r="C59" s="40"/>
      <c r="D59" s="41"/>
      <c r="E59" s="41"/>
      <c r="F59" s="30"/>
      <c r="G59" s="30"/>
      <c r="H59" s="30"/>
      <c r="I59" s="31"/>
      <c r="J59" s="2"/>
      <c r="K59" s="32">
        <f t="shared" si="23"/>
        <v>0</v>
      </c>
      <c r="L59" s="33">
        <f t="shared" si="24"/>
        <v>0</v>
      </c>
      <c r="M59" s="2"/>
      <c r="N59" s="32">
        <f t="shared" si="28"/>
        <v>0</v>
      </c>
      <c r="O59" s="34">
        <f t="shared" si="26"/>
        <v>0</v>
      </c>
      <c r="P59" s="34">
        <f t="shared" si="2"/>
      </c>
      <c r="Q59" s="35">
        <f t="shared" si="27"/>
        <v>0</v>
      </c>
      <c r="R59" s="27"/>
      <c r="S59" s="36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 spans="1:29" x14ac:dyDescent="0.25">
      <c r="A60" s="38"/>
      <c r="B60" s="39"/>
      <c r="C60" s="40"/>
      <c r="D60" s="41">
        <f>IFERROR(__xludf.DUMMYFUNCTION("IFERROR(GOOGLEFINANCE(A60,""price""),"""")"),"")</f>
      </c>
      <c r="E60" s="41"/>
      <c r="F60" s="30"/>
      <c r="G60" s="30"/>
      <c r="H60" s="30">
        <f>IFERROR(VLOOKUP(A60,'Setores Econômicos'!$A$2:$B$570,2,0),"")</f>
      </c>
      <c r="I60" s="31"/>
      <c r="J60" s="2"/>
      <c r="K60" s="32">
        <f t="shared" si="23"/>
        <v>0</v>
      </c>
      <c r="L60" s="33">
        <f t="shared" si="24"/>
        <v>0</v>
      </c>
      <c r="M60" s="2"/>
      <c r="N60" s="32">
        <f t="shared" si="28"/>
        <v>0</v>
      </c>
      <c r="O60" s="34">
        <f t="shared" si="26"/>
        <v>0</v>
      </c>
      <c r="P60" s="34">
        <f t="shared" si="2"/>
      </c>
      <c r="Q60" s="35">
        <f t="shared" si="27"/>
        <v>0</v>
      </c>
      <c r="R60" s="27"/>
      <c r="S60" s="36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 spans="1:29" x14ac:dyDescent="0.25">
      <c r="A61" s="38"/>
      <c r="B61" s="39"/>
      <c r="C61" s="40"/>
      <c r="D61" s="41">
        <f>IFERROR(__xludf.DUMMYFUNCTION("IFERROR(GOOGLEFINANCE(A61,""price""),"""")"),"")</f>
      </c>
      <c r="E61" s="41"/>
      <c r="F61" s="30"/>
      <c r="G61" s="30"/>
      <c r="H61" s="30">
        <f>IFERROR(VLOOKUP(A61,'Setores Econômicos'!$A$2:$B$570,2,0),"")</f>
      </c>
      <c r="I61" s="31"/>
      <c r="J61" s="2"/>
      <c r="K61" s="32">
        <f t="shared" si="23"/>
        <v>0</v>
      </c>
      <c r="L61" s="33">
        <f t="shared" si="24"/>
        <v>0</v>
      </c>
      <c r="M61" s="2"/>
      <c r="N61" s="32">
        <f t="shared" si="28"/>
        <v>0</v>
      </c>
      <c r="O61" s="34">
        <f t="shared" si="26"/>
        <v>0</v>
      </c>
      <c r="P61" s="34">
        <f t="shared" si="2"/>
      </c>
      <c r="Q61" s="35">
        <f t="shared" si="27"/>
        <v>0</v>
      </c>
      <c r="R61" s="27"/>
      <c r="S61" s="36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 spans="1:29" x14ac:dyDescent="0.25">
      <c r="A62" s="38"/>
      <c r="B62" s="39"/>
      <c r="C62" s="40"/>
      <c r="D62" s="41">
        <f>IFERROR(__xludf.DUMMYFUNCTION("IFERROR(GOOGLEFINANCE(A62,""price""),"""")"),"")</f>
      </c>
      <c r="E62" s="41"/>
      <c r="F62" s="30"/>
      <c r="G62" s="30"/>
      <c r="H62" s="30">
        <f>IFERROR(VLOOKUP(A62,'Setores Econômicos'!$A$2:$B$570,2,0),"")</f>
      </c>
      <c r="I62" s="31"/>
      <c r="J62" s="2"/>
      <c r="K62" s="32">
        <f t="shared" si="23"/>
        <v>0</v>
      </c>
      <c r="L62" s="33">
        <f t="shared" si="24"/>
        <v>0</v>
      </c>
      <c r="M62" s="2"/>
      <c r="N62" s="32">
        <f t="shared" si="28"/>
        <v>0</v>
      </c>
      <c r="O62" s="34">
        <f t="shared" si="26"/>
        <v>0</v>
      </c>
      <c r="P62" s="34">
        <f t="shared" si="2"/>
      </c>
      <c r="Q62" s="35">
        <f t="shared" si="27"/>
        <v>0</v>
      </c>
      <c r="R62" s="27"/>
      <c r="S62" s="36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 spans="1:29" x14ac:dyDescent="0.25">
      <c r="A63" s="38"/>
      <c r="B63" s="39"/>
      <c r="C63" s="40"/>
      <c r="D63" s="41">
        <f>IFERROR(__xludf.DUMMYFUNCTION("IFERROR(GOOGLEFINANCE(A63,""price""),"""")"),"")</f>
      </c>
      <c r="E63" s="41"/>
      <c r="F63" s="30"/>
      <c r="G63" s="30"/>
      <c r="H63" s="30">
        <f>IFERROR(VLOOKUP(A63,'Setores Econômicos'!$A$2:$B$570,2,0),"")</f>
      </c>
      <c r="I63" s="31"/>
      <c r="J63" s="2"/>
      <c r="K63" s="32">
        <f t="shared" si="23"/>
        <v>0</v>
      </c>
      <c r="L63" s="33">
        <f t="shared" si="24"/>
        <v>0</v>
      </c>
      <c r="M63" s="2"/>
      <c r="N63" s="32">
        <f t="shared" si="28"/>
        <v>0</v>
      </c>
      <c r="O63" s="34">
        <f t="shared" si="26"/>
        <v>0</v>
      </c>
      <c r="P63" s="34">
        <f t="shared" si="2"/>
      </c>
      <c r="Q63" s="35">
        <f t="shared" si="27"/>
        <v>0</v>
      </c>
      <c r="R63" s="27"/>
      <c r="S63" s="36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 spans="1:29" x14ac:dyDescent="0.25">
      <c r="A64" s="38"/>
      <c r="B64" s="39"/>
      <c r="C64" s="40"/>
      <c r="D64" s="41">
        <f>IFERROR(__xludf.DUMMYFUNCTION("IFERROR(GOOGLEFINANCE(A64,""price""),"""")"),"")</f>
      </c>
      <c r="E64" s="41"/>
      <c r="F64" s="30"/>
      <c r="G64" s="30"/>
      <c r="H64" s="30">
        <f>IFERROR(VLOOKUP(A64,'Setores Econômicos'!$A$2:$B$570,2,0),"")</f>
      </c>
      <c r="I64" s="31"/>
      <c r="J64" s="2"/>
      <c r="K64" s="32">
        <f t="shared" si="23"/>
        <v>0</v>
      </c>
      <c r="L64" s="33">
        <f t="shared" si="24"/>
        <v>0</v>
      </c>
      <c r="M64" s="2"/>
      <c r="N64" s="32">
        <f t="shared" si="28"/>
        <v>0</v>
      </c>
      <c r="O64" s="34">
        <f t="shared" si="26"/>
        <v>0</v>
      </c>
      <c r="P64" s="34">
        <f t="shared" si="2"/>
      </c>
      <c r="Q64" s="35">
        <f t="shared" si="27"/>
        <v>0</v>
      </c>
      <c r="R64" s="27"/>
      <c r="S64" s="36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 spans="1:29" x14ac:dyDescent="0.25">
      <c r="A65" s="38"/>
      <c r="B65" s="39"/>
      <c r="C65" s="40"/>
      <c r="D65" s="41">
        <f>IFERROR(__xludf.DUMMYFUNCTION("IFERROR(GOOGLEFINANCE(A65,""price""),"""")"),"")</f>
      </c>
      <c r="E65" s="41"/>
      <c r="F65" s="30"/>
      <c r="G65" s="30"/>
      <c r="H65" s="30">
        <f>IFERROR(VLOOKUP(A65,'Setores Econômicos'!$A$2:$B$570,2,0),"")</f>
      </c>
      <c r="I65" s="31"/>
      <c r="J65" s="2"/>
      <c r="K65" s="32">
        <f t="shared" si="23"/>
        <v>0</v>
      </c>
      <c r="L65" s="33">
        <f t="shared" si="24"/>
        <v>0</v>
      </c>
      <c r="M65" s="2"/>
      <c r="N65" s="32">
        <f t="shared" si="28"/>
        <v>0</v>
      </c>
      <c r="O65" s="34">
        <f t="shared" si="26"/>
        <v>0</v>
      </c>
      <c r="P65" s="34">
        <f t="shared" si="2"/>
      </c>
      <c r="Q65" s="35">
        <f t="shared" si="27"/>
        <v>0</v>
      </c>
      <c r="R65" s="27"/>
      <c r="S65" s="36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 spans="1:29" x14ac:dyDescent="0.25">
      <c r="A66" s="38"/>
      <c r="B66" s="39"/>
      <c r="C66" s="40"/>
      <c r="D66" s="41">
        <f>IFERROR(__xludf.DUMMYFUNCTION("IFERROR(GOOGLEFINANCE(A66,""price""),"""")"),"")</f>
      </c>
      <c r="E66" s="41"/>
      <c r="F66" s="30"/>
      <c r="G66" s="30"/>
      <c r="H66" s="30">
        <f>IFERROR(VLOOKUP(A66,'Setores Econômicos'!$A$2:$B$570,2,0),"")</f>
      </c>
      <c r="I66" s="31"/>
      <c r="J66" s="2"/>
      <c r="K66" s="32">
        <f t="shared" si="23"/>
        <v>0</v>
      </c>
      <c r="L66" s="33">
        <f t="shared" si="24"/>
        <v>0</v>
      </c>
      <c r="M66" s="2"/>
      <c r="N66" s="32">
        <f t="shared" si="28"/>
        <v>0</v>
      </c>
      <c r="O66" s="34">
        <f t="shared" si="26"/>
        <v>0</v>
      </c>
      <c r="P66" s="34">
        <f t="shared" si="2"/>
      </c>
      <c r="Q66" s="35">
        <f t="shared" si="27"/>
        <v>0</v>
      </c>
      <c r="R66" s="27"/>
      <c r="S66" s="36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 spans="1:29" x14ac:dyDescent="0.25">
      <c r="A67" s="38"/>
      <c r="B67" s="39"/>
      <c r="C67" s="40"/>
      <c r="D67" s="41">
        <f>IFERROR(__xludf.DUMMYFUNCTION("IFERROR(GOOGLEFINANCE(A67,""price""),"""")"),"")</f>
      </c>
      <c r="E67" s="41"/>
      <c r="F67" s="30"/>
      <c r="G67" s="30"/>
      <c r="H67" s="30">
        <f>IFERROR(VLOOKUP(A67,'Setores Econômicos'!$A$2:$B$570,2,0),"")</f>
      </c>
      <c r="I67" s="31"/>
      <c r="J67" s="2"/>
      <c r="K67" s="32">
        <f t="shared" si="23"/>
        <v>0</v>
      </c>
      <c r="L67" s="33">
        <f t="shared" si="24"/>
        <v>0</v>
      </c>
      <c r="M67" s="2"/>
      <c r="N67" s="32">
        <f t="shared" si="28"/>
        <v>0</v>
      </c>
      <c r="O67" s="34">
        <f t="shared" si="26"/>
        <v>0</v>
      </c>
      <c r="P67" s="34">
        <f t="shared" si="2"/>
      </c>
      <c r="Q67" s="35">
        <f t="shared" si="27"/>
        <v>0</v>
      </c>
      <c r="R67" s="27"/>
      <c r="S67" s="36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 spans="1:29" x14ac:dyDescent="0.25">
      <c r="A68" s="38"/>
      <c r="B68" s="39"/>
      <c r="C68" s="40"/>
      <c r="D68" s="41">
        <f>IFERROR(__xludf.DUMMYFUNCTION("IFERROR(GOOGLEFINANCE(A68,""price""),"""")"),"")</f>
      </c>
      <c r="E68" s="41"/>
      <c r="F68" s="30"/>
      <c r="G68" s="30"/>
      <c r="H68" s="30">
        <f>IFERROR(VLOOKUP(A68,'Setores Econômicos'!$A$2:$B$570,2,0),"")</f>
      </c>
      <c r="I68" s="31"/>
      <c r="J68" s="2"/>
      <c r="K68" s="32">
        <f t="shared" si="23"/>
        <v>0</v>
      </c>
      <c r="L68" s="33">
        <f t="shared" si="24"/>
        <v>0</v>
      </c>
      <c r="M68" s="2"/>
      <c r="N68" s="32">
        <f t="shared" si="28"/>
        <v>0</v>
      </c>
      <c r="O68" s="34">
        <f t="shared" si="26"/>
        <v>0</v>
      </c>
      <c r="P68" s="34">
        <f t="shared" si="2"/>
      </c>
      <c r="Q68" s="35">
        <f t="shared" si="27"/>
        <v>0</v>
      </c>
      <c r="R68" s="27"/>
      <c r="S68" s="36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 spans="1:29" x14ac:dyDescent="0.25">
      <c r="A69" s="38"/>
      <c r="B69" s="39"/>
      <c r="C69" s="40"/>
      <c r="D69" s="41">
        <f>IFERROR(__xludf.DUMMYFUNCTION("IFERROR(GOOGLEFINANCE(A69,""price""),"""")"),"")</f>
      </c>
      <c r="E69" s="41"/>
      <c r="F69" s="30"/>
      <c r="G69" s="30"/>
      <c r="H69" s="30">
        <f>IFERROR(VLOOKUP(A69,'Setores Econômicos'!$A$2:$B$570,2,0),"")</f>
      </c>
      <c r="I69" s="31"/>
      <c r="J69" s="2"/>
      <c r="K69" s="32">
        <f t="shared" si="23"/>
        <v>0</v>
      </c>
      <c r="L69" s="33">
        <f t="shared" si="24"/>
        <v>0</v>
      </c>
      <c r="M69" s="2"/>
      <c r="N69" s="32">
        <f t="shared" si="28"/>
        <v>0</v>
      </c>
      <c r="O69" s="34">
        <f t="shared" si="26"/>
        <v>0</v>
      </c>
      <c r="P69" s="34">
        <f t="shared" si="2"/>
      </c>
      <c r="Q69" s="35">
        <f t="shared" si="27"/>
        <v>0</v>
      </c>
      <c r="R69" s="27"/>
      <c r="S69" s="36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 spans="1:29" x14ac:dyDescent="0.25">
      <c r="A70" s="38"/>
      <c r="B70" s="39"/>
      <c r="C70" s="40"/>
      <c r="D70" s="41">
        <f>IFERROR(__xludf.DUMMYFUNCTION("IFERROR(GOOGLEFINANCE(A70,""price""),"""")"),"")</f>
      </c>
      <c r="E70" s="41"/>
      <c r="F70" s="30"/>
      <c r="G70" s="30"/>
      <c r="H70" s="30">
        <f>IFERROR(VLOOKUP(A70,'Setores Econômicos'!$A$2:$B$570,2,0),"")</f>
      </c>
      <c r="I70" s="31"/>
      <c r="J70" s="2"/>
      <c r="K70" s="32">
        <f t="shared" si="23"/>
        <v>0</v>
      </c>
      <c r="L70" s="33">
        <f t="shared" si="24"/>
        <v>0</v>
      </c>
      <c r="M70" s="2"/>
      <c r="N70" s="32">
        <f t="shared" si="28"/>
        <v>0</v>
      </c>
      <c r="O70" s="34">
        <f t="shared" si="26"/>
        <v>0</v>
      </c>
      <c r="P70" s="34">
        <f t="shared" si="2"/>
      </c>
      <c r="Q70" s="35">
        <f t="shared" si="27"/>
        <v>0</v>
      </c>
      <c r="R70" s="27"/>
      <c r="S70" s="36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 spans="1:29" x14ac:dyDescent="0.25">
      <c r="A71" s="20" t="s">
        <v>60</v>
      </c>
      <c r="B71" s="21" t="s">
        <v>32</v>
      </c>
      <c r="C71" s="21" t="s">
        <v>33</v>
      </c>
      <c r="D71" s="21" t="s">
        <v>34</v>
      </c>
      <c r="E71" s="21" t="s">
        <v>35</v>
      </c>
      <c r="F71" s="21" t="s">
        <v>25</v>
      </c>
      <c r="G71" s="21" t="s">
        <v>26</v>
      </c>
      <c r="H71" s="21" t="s">
        <v>36</v>
      </c>
      <c r="I71" s="22" t="s">
        <v>27</v>
      </c>
      <c r="J71" s="2"/>
      <c r="K71" s="23">
        <f t="shared" ref="K71:L71" si="29">SUM(K72:K74)</f>
        <v>0</v>
      </c>
      <c r="L71" s="24">
        <f t="shared" si="29"/>
        <v>0</v>
      </c>
      <c r="M71" s="2"/>
      <c r="N71" s="23">
        <f t="shared" ref="N71:O71" si="30">SUM(N72:N74)</f>
        <v>0</v>
      </c>
      <c r="O71" s="25">
        <f t="shared" si="30"/>
        <v>0</v>
      </c>
      <c r="P71" s="25">
        <f t="shared" si="2"/>
      </c>
      <c r="Q71" s="26">
        <f t="shared" ref="Q71:R71" si="31">SUM(Q72:Q74)</f>
        <v>0</v>
      </c>
      <c r="R71" s="27">
        <f t="shared" si="31"/>
        <v>0</v>
      </c>
      <c r="S71" s="28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 spans="1:29" x14ac:dyDescent="0.25">
      <c r="A72" s="38"/>
      <c r="B72" s="44"/>
      <c r="C72" s="39"/>
      <c r="D72" s="41">
        <f>IFERROR(__xludf.DUMMYFUNCTION("IFERROR(GOOGLEFINANCE(A72,""price""),"""")"),"")</f>
      </c>
      <c r="E72" s="30"/>
      <c r="F72" s="30"/>
      <c r="G72" s="30"/>
      <c r="H72" s="30"/>
      <c r="I72" s="31"/>
      <c r="J72" s="2"/>
      <c r="K72" s="32">
        <f t="shared" ref="K72:K74" si="32">B72*C72</f>
        <v>0</v>
      </c>
      <c r="L72" s="33">
        <f t="shared" ref="L72:L74" si="33">IFERROR(K72/$K$79,0)</f>
        <v>0</v>
      </c>
      <c r="M72" s="2"/>
      <c r="N72" s="32">
        <f t="shared" ref="N72:N74" si="34">B72*D72</f>
        <v>0</v>
      </c>
      <c r="O72" s="34">
        <f t="shared" ref="O72:O74" si="35">IFERROR(N72/$N$79,0)</f>
        <v>0</v>
      </c>
      <c r="P72" s="34">
        <f t="shared" si="2"/>
      </c>
      <c r="Q72" s="35">
        <f t="shared" ref="Q72:Q74" si="36">N72-K72</f>
        <v>0</v>
      </c>
      <c r="R72" s="27"/>
      <c r="S72" s="36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 spans="1:29" x14ac:dyDescent="0.25">
      <c r="A73" s="38"/>
      <c r="B73" s="44"/>
      <c r="C73" s="39"/>
      <c r="D73" s="41">
        <f>IFERROR(__xludf.DUMMYFUNCTION("IFERROR(GOOGLEFINANCE(A73,""price""),"""")"),"")</f>
      </c>
      <c r="E73" s="30"/>
      <c r="F73" s="30"/>
      <c r="G73" s="30"/>
      <c r="H73" s="30"/>
      <c r="I73" s="31"/>
      <c r="J73" s="2"/>
      <c r="K73" s="32">
        <f t="shared" si="32"/>
        <v>0</v>
      </c>
      <c r="L73" s="33">
        <f t="shared" si="33"/>
        <v>0</v>
      </c>
      <c r="M73" s="2"/>
      <c r="N73" s="32">
        <f t="shared" si="34"/>
        <v>0</v>
      </c>
      <c r="O73" s="34">
        <f t="shared" si="35"/>
        <v>0</v>
      </c>
      <c r="P73" s="34">
        <f t="shared" si="2"/>
      </c>
      <c r="Q73" s="35">
        <f t="shared" si="36"/>
        <v>0</v>
      </c>
      <c r="R73" s="27"/>
      <c r="S73" s="36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 spans="1:29" x14ac:dyDescent="0.25">
      <c r="A74" s="38"/>
      <c r="B74" s="44"/>
      <c r="C74" s="39"/>
      <c r="D74" s="41">
        <f>IFERROR(__xludf.DUMMYFUNCTION("IFERROR(GOOGLEFINANCE(A74,""price""),"""")"),"")</f>
      </c>
      <c r="E74" s="30"/>
      <c r="F74" s="30"/>
      <c r="G74" s="30"/>
      <c r="H74" s="30"/>
      <c r="I74" s="31"/>
      <c r="J74" s="2"/>
      <c r="K74" s="32">
        <f t="shared" si="32"/>
        <v>0</v>
      </c>
      <c r="L74" s="33">
        <f t="shared" si="33"/>
        <v>0</v>
      </c>
      <c r="M74" s="2"/>
      <c r="N74" s="32">
        <f t="shared" si="34"/>
        <v>0</v>
      </c>
      <c r="O74" s="34">
        <f t="shared" si="35"/>
        <v>0</v>
      </c>
      <c r="P74" s="34">
        <f t="shared" si="2"/>
      </c>
      <c r="Q74" s="35">
        <f t="shared" si="36"/>
        <v>0</v>
      </c>
      <c r="R74" s="27"/>
      <c r="S74" s="36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 spans="1:29" x14ac:dyDescent="0.25">
      <c r="A75" s="20" t="s">
        <v>61</v>
      </c>
      <c r="B75" s="21"/>
      <c r="C75" s="45"/>
      <c r="D75" s="45"/>
      <c r="E75" s="45"/>
      <c r="F75" s="21"/>
      <c r="G75" s="21"/>
      <c r="H75" s="21"/>
      <c r="I75" s="22"/>
      <c r="J75" s="2"/>
      <c r="K75" s="23">
        <f t="shared" ref="K75:L75" si="37">SUM(K76:K78)</f>
        <v>0</v>
      </c>
      <c r="L75" s="24">
        <f t="shared" si="37"/>
        <v>0</v>
      </c>
      <c r="M75" s="2"/>
      <c r="N75" s="23">
        <f t="shared" ref="N75:O75" si="38">SUM(N76:N78)</f>
        <v>0</v>
      </c>
      <c r="O75" s="25">
        <f t="shared" si="38"/>
        <v>0</v>
      </c>
      <c r="P75" s="25">
        <f t="shared" si="2"/>
      </c>
      <c r="Q75" s="26">
        <f t="shared" ref="Q75:R75" si="39">SUM(Q76:Q78)</f>
        <v>0</v>
      </c>
      <c r="R75" s="27">
        <f t="shared" si="39"/>
        <v>0</v>
      </c>
      <c r="S75" s="28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 spans="1:29" x14ac:dyDescent="0.25">
      <c r="A76" s="29"/>
      <c r="B76" s="30"/>
      <c r="C76" s="30"/>
      <c r="D76" s="30"/>
      <c r="E76" s="30"/>
      <c r="F76" s="30"/>
      <c r="G76" s="30"/>
      <c r="H76" s="30"/>
      <c r="I76" s="31"/>
      <c r="J76" s="2"/>
      <c r="K76" s="32">
        <v>0</v>
      </c>
      <c r="L76" s="33">
        <f t="shared" ref="L76:L78" si="40">IFERROR(K76/$K$79,0)</f>
        <v>0</v>
      </c>
      <c r="M76" s="2"/>
      <c r="N76" s="32">
        <v>0</v>
      </c>
      <c r="O76" s="34">
        <f t="shared" ref="O76:O78" si="41">IFERROR(N76/$N$79,0)</f>
        <v>0</v>
      </c>
      <c r="P76" s="34">
        <f t="shared" si="2"/>
      </c>
      <c r="Q76" s="35">
        <f t="shared" ref="Q76:Q78" si="42">IFERROR(P76/$P$79,0)</f>
        <v>0</v>
      </c>
      <c r="R76" s="27"/>
      <c r="S76" s="36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 spans="1:29" x14ac:dyDescent="0.25">
      <c r="A77" s="29"/>
      <c r="B77" s="30"/>
      <c r="C77" s="30"/>
      <c r="D77" s="30"/>
      <c r="E77" s="30"/>
      <c r="F77" s="30"/>
      <c r="G77" s="30"/>
      <c r="H77" s="30"/>
      <c r="I77" s="31"/>
      <c r="J77" s="2"/>
      <c r="K77" s="32"/>
      <c r="L77" s="33">
        <f t="shared" si="40"/>
        <v>0</v>
      </c>
      <c r="M77" s="2"/>
      <c r="N77" s="32"/>
      <c r="O77" s="34">
        <f t="shared" si="41"/>
        <v>0</v>
      </c>
      <c r="P77" s="34"/>
      <c r="Q77" s="35">
        <f t="shared" si="42"/>
        <v>0</v>
      </c>
      <c r="R77" s="27"/>
      <c r="S77" s="36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 spans="1:29" x14ac:dyDescent="0.25">
      <c r="A78" s="29"/>
      <c r="B78" s="30"/>
      <c r="C78" s="30"/>
      <c r="D78" s="30"/>
      <c r="E78" s="30"/>
      <c r="F78" s="30"/>
      <c r="G78" s="30"/>
      <c r="H78" s="30"/>
      <c r="I78" s="31"/>
      <c r="J78" s="2"/>
      <c r="K78" s="32"/>
      <c r="L78" s="33">
        <f t="shared" si="40"/>
        <v>0</v>
      </c>
      <c r="M78" s="2"/>
      <c r="N78" s="32"/>
      <c r="O78" s="34">
        <f t="shared" si="41"/>
        <v>0</v>
      </c>
      <c r="P78" s="34"/>
      <c r="Q78" s="35">
        <f t="shared" si="42"/>
        <v>0</v>
      </c>
      <c r="R78" s="27"/>
      <c r="S78" s="36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 spans="1:29" x14ac:dyDescent="0.25">
      <c r="A79" s="46" t="s">
        <v>62</v>
      </c>
      <c r="B79" s="47"/>
      <c r="C79" s="47"/>
      <c r="D79" s="47"/>
      <c r="E79" s="47"/>
      <c r="F79" s="47"/>
      <c r="G79" s="47"/>
      <c r="H79" s="47"/>
      <c r="I79" s="48"/>
      <c r="J79" s="2"/>
      <c r="K79" s="49">
        <f t="shared" ref="K79:L79" si="43">SUM(K8,K14,K20,K43,K71,K75)</f>
        <v>0</v>
      </c>
      <c r="L79" s="50">
        <f t="shared" si="43"/>
        <v>0</v>
      </c>
      <c r="M79" s="2"/>
      <c r="N79" s="49">
        <f t="shared" ref="N79:O79" si="44">SUM(N8,N14,N20,N43,N71,N75)</f>
        <v>0</v>
      </c>
      <c r="O79" s="51">
        <f t="shared" si="44"/>
        <v>0</v>
      </c>
      <c r="P79" s="51">
        <f>IFERROR(N79/K79-1,"")</f>
      </c>
      <c r="Q79" s="52">
        <f t="shared" ref="Q79:R79" si="45">SUM(Q8,Q14,Q20,Q43,Q71,Q75)</f>
        <v>0</v>
      </c>
      <c r="R79" s="50">
        <f t="shared" si="45"/>
        <v>0</v>
      </c>
      <c r="S79" s="53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 spans="20:29" x14ac:dyDescent="0.25"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 spans="20:29" x14ac:dyDescent="0.25"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 spans="20:29" x14ac:dyDescent="0.25"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 spans="20:29" x14ac:dyDescent="0.25"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 spans="20:29" x14ac:dyDescent="0.25"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 spans="20:29" x14ac:dyDescent="0.25"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 spans="20:29" x14ac:dyDescent="0.25"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 spans="20:29" x14ac:dyDescent="0.25"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 spans="20:29" x14ac:dyDescent="0.25"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 spans="20:29" x14ac:dyDescent="0.25"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 spans="20:29" x14ac:dyDescent="0.25"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 spans="20:29" x14ac:dyDescent="0.25"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 spans="20:29" x14ac:dyDescent="0.25"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 spans="20:29" x14ac:dyDescent="0.25"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 spans="20:29" x14ac:dyDescent="0.25"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 spans="20:29" x14ac:dyDescent="0.25"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 spans="20:29" x14ac:dyDescent="0.25"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 spans="20:29" x14ac:dyDescent="0.25"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 spans="20:29" x14ac:dyDescent="0.25"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 spans="20:29" x14ac:dyDescent="0.25"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 spans="20:29" x14ac:dyDescent="0.25"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 spans="20:29" x14ac:dyDescent="0.25"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 spans="20:29" x14ac:dyDescent="0.25"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 spans="20:29" x14ac:dyDescent="0.25"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 spans="20:29" x14ac:dyDescent="0.25"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 spans="20:29" x14ac:dyDescent="0.25"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 spans="20:29" x14ac:dyDescent="0.25"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 spans="20:29" x14ac:dyDescent="0.25"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 spans="20:29" x14ac:dyDescent="0.25"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 spans="20:29" x14ac:dyDescent="0.25"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 spans="20:29" x14ac:dyDescent="0.25"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 spans="20:29" x14ac:dyDescent="0.25"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 spans="20:29" x14ac:dyDescent="0.25"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 spans="20:29" x14ac:dyDescent="0.25"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 spans="20:29" x14ac:dyDescent="0.25"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 spans="20:29" x14ac:dyDescent="0.25"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 spans="20:29" x14ac:dyDescent="0.25"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 spans="20:29" x14ac:dyDescent="0.25"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 spans="20:29" x14ac:dyDescent="0.25"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 spans="20:29" x14ac:dyDescent="0.25"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 spans="20:29" x14ac:dyDescent="0.25"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 spans="20:29" x14ac:dyDescent="0.25"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 spans="20:29" x14ac:dyDescent="0.25"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 spans="20:29" x14ac:dyDescent="0.25"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 spans="20:29" x14ac:dyDescent="0.25"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 spans="20:29" x14ac:dyDescent="0.25"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 spans="20:29" x14ac:dyDescent="0.25"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 spans="20:29" x14ac:dyDescent="0.25"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 spans="20:29" x14ac:dyDescent="0.25"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 spans="20:29" x14ac:dyDescent="0.25"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 spans="20:29" x14ac:dyDescent="0.25"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 spans="20:29" x14ac:dyDescent="0.25"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 spans="20:29" x14ac:dyDescent="0.25"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 spans="20:29" x14ac:dyDescent="0.25"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 spans="20:29" x14ac:dyDescent="0.25"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 spans="20:29" x14ac:dyDescent="0.25"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 spans="20:29" x14ac:dyDescent="0.25"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 spans="20:29" x14ac:dyDescent="0.25"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 spans="20:29" x14ac:dyDescent="0.25"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 spans="20:29" x14ac:dyDescent="0.25"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 spans="20:29" x14ac:dyDescent="0.25"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 spans="20:29" x14ac:dyDescent="0.25"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 spans="20:29" x14ac:dyDescent="0.25"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 spans="20:29" x14ac:dyDescent="0.25"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 spans="20:29" x14ac:dyDescent="0.25"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 spans="20:29" x14ac:dyDescent="0.25"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 spans="20:29" x14ac:dyDescent="0.25"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 spans="20:29" x14ac:dyDescent="0.25"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 spans="20:29" x14ac:dyDescent="0.25"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 spans="20:29" x14ac:dyDescent="0.25"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 spans="20:29" x14ac:dyDescent="0.25"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 spans="20:29" x14ac:dyDescent="0.25"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 spans="20:29" x14ac:dyDescent="0.25"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 spans="20:29" x14ac:dyDescent="0.25"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 spans="20:29" x14ac:dyDescent="0.25"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 spans="20:29" x14ac:dyDescent="0.25"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 spans="20:29" x14ac:dyDescent="0.25"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 spans="20:29" x14ac:dyDescent="0.25"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 spans="20:29" x14ac:dyDescent="0.25"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 spans="20:29" x14ac:dyDescent="0.25"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 spans="20:29" x14ac:dyDescent="0.25"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 spans="20:29" x14ac:dyDescent="0.25"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 spans="20:29" x14ac:dyDescent="0.25"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 spans="20:29" x14ac:dyDescent="0.25"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 spans="20:29" x14ac:dyDescent="0.25"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 spans="20:29" x14ac:dyDescent="0.25"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 spans="20:29" x14ac:dyDescent="0.25"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 spans="20:29" x14ac:dyDescent="0.25"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 spans="20:29" x14ac:dyDescent="0.25"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 spans="20:29" x14ac:dyDescent="0.25"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 spans="20:29" x14ac:dyDescent="0.25"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 spans="20:29" x14ac:dyDescent="0.25"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 spans="20:29" x14ac:dyDescent="0.25"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 spans="20:29" x14ac:dyDescent="0.25"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 spans="20:29" x14ac:dyDescent="0.25"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 spans="20:29" x14ac:dyDescent="0.25"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 spans="20:29" x14ac:dyDescent="0.25"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 spans="20:29" x14ac:dyDescent="0.25"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 spans="20:29" x14ac:dyDescent="0.25"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 spans="20:29" x14ac:dyDescent="0.25"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 spans="20:29" x14ac:dyDescent="0.25"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 spans="20:29" x14ac:dyDescent="0.25"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 spans="20:29" x14ac:dyDescent="0.25"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 spans="20:29" x14ac:dyDescent="0.25"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 spans="20:29" x14ac:dyDescent="0.25"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 spans="20:29" x14ac:dyDescent="0.25"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 spans="20:29" x14ac:dyDescent="0.25"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 spans="20:29" x14ac:dyDescent="0.25"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 spans="20:29" x14ac:dyDescent="0.25"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 spans="20:29" x14ac:dyDescent="0.25"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 spans="20:29" x14ac:dyDescent="0.25"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 spans="20:29" x14ac:dyDescent="0.25"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 spans="20:29" x14ac:dyDescent="0.25"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 spans="20:29" x14ac:dyDescent="0.25"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 spans="20:29" x14ac:dyDescent="0.25"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 spans="20:29" x14ac:dyDescent="0.25"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 spans="20:29" x14ac:dyDescent="0.25"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 spans="20:29" x14ac:dyDescent="0.25"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 spans="20:29" x14ac:dyDescent="0.25"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 spans="20:29" x14ac:dyDescent="0.25"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 spans="20:29" x14ac:dyDescent="0.25"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 spans="20:29" x14ac:dyDescent="0.25"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 spans="20:29" x14ac:dyDescent="0.25"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 spans="20:29" x14ac:dyDescent="0.25"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 spans="20:29" x14ac:dyDescent="0.25"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 spans="20:29" x14ac:dyDescent="0.25"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 spans="20:29" x14ac:dyDescent="0.25"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 spans="20:29" x14ac:dyDescent="0.25"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 spans="20:29" x14ac:dyDescent="0.25"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 spans="20:29" x14ac:dyDescent="0.25"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 spans="20:29" x14ac:dyDescent="0.25"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 spans="20:29" x14ac:dyDescent="0.25"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 spans="20:29" x14ac:dyDescent="0.25"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 spans="20:29" x14ac:dyDescent="0.25"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 spans="20:29" x14ac:dyDescent="0.25"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 spans="20:29" x14ac:dyDescent="0.25"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 spans="20:29" x14ac:dyDescent="0.25"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 spans="20:29" x14ac:dyDescent="0.25"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 spans="20:29" x14ac:dyDescent="0.25"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 spans="20:29" x14ac:dyDescent="0.25"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 spans="20:29" x14ac:dyDescent="0.25"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 spans="20:29" x14ac:dyDescent="0.25"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 spans="20:29" x14ac:dyDescent="0.25"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 spans="20:29" x14ac:dyDescent="0.25"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 spans="20:29" x14ac:dyDescent="0.25"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 spans="20:29" x14ac:dyDescent="0.25"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 spans="20:29" x14ac:dyDescent="0.25"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 spans="20:29" x14ac:dyDescent="0.25"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 spans="20:29" x14ac:dyDescent="0.25"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 spans="20:29" x14ac:dyDescent="0.25"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 spans="20:29" x14ac:dyDescent="0.25"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 spans="20:29" x14ac:dyDescent="0.25"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 spans="20:29" x14ac:dyDescent="0.25"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 spans="20:29" x14ac:dyDescent="0.25"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 spans="20:29" x14ac:dyDescent="0.25"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 spans="20:29" x14ac:dyDescent="0.25"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 spans="20:29" x14ac:dyDescent="0.25"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 spans="20:29" x14ac:dyDescent="0.25"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 spans="20:29" x14ac:dyDescent="0.25"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 spans="20:29" x14ac:dyDescent="0.25"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 spans="20:29" x14ac:dyDescent="0.25"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 spans="20:29" x14ac:dyDescent="0.25"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 spans="20:29" x14ac:dyDescent="0.25"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 spans="20:29" x14ac:dyDescent="0.25"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5.75" customHeight="1" spans="20:29" x14ac:dyDescent="0.25"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5.75" customHeight="1" spans="20:29" x14ac:dyDescent="0.25"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5.75" customHeight="1" spans="20:29" x14ac:dyDescent="0.25"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5.75" customHeight="1" spans="20:29" x14ac:dyDescent="0.25"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5.75" customHeight="1" spans="20:29" x14ac:dyDescent="0.25"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5.75" customHeight="1" spans="20:29" x14ac:dyDescent="0.25"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5.75" customHeight="1" spans="20:29" x14ac:dyDescent="0.25"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5.75" customHeight="1" spans="20:29" x14ac:dyDescent="0.25"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5.75" customHeight="1" spans="20:29" x14ac:dyDescent="0.25"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 spans="20:29" x14ac:dyDescent="0.25"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5.75" customHeight="1" spans="20:29" x14ac:dyDescent="0.25"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5.75" customHeight="1" spans="20:29" x14ac:dyDescent="0.25"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5.75" customHeight="1" spans="20:29" x14ac:dyDescent="0.25"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5.75" customHeight="1" spans="20:29" x14ac:dyDescent="0.25"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5.75" customHeight="1" spans="20:29" x14ac:dyDescent="0.25"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5.75" customHeight="1" spans="20:29" x14ac:dyDescent="0.25"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5.75" customHeight="1" spans="20:29" x14ac:dyDescent="0.25"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5.75" customHeight="1" spans="20:29" x14ac:dyDescent="0.25"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5.75" customHeight="1" spans="20:29" x14ac:dyDescent="0.25"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5.75" customHeight="1" spans="20:29" x14ac:dyDescent="0.25"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5.75" customHeight="1" spans="20:29" x14ac:dyDescent="0.25"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5.75" customHeight="1" spans="20:29" x14ac:dyDescent="0.25"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5.75" customHeight="1" spans="20:29" x14ac:dyDescent="0.25"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5.75" customHeight="1" spans="20:29" x14ac:dyDescent="0.25"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5.75" customHeight="1" spans="20:29" x14ac:dyDescent="0.25"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5.75" customHeight="1" spans="20:29" x14ac:dyDescent="0.25"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5.75" customHeight="1" spans="20:29" x14ac:dyDescent="0.25"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5.75" customHeight="1" spans="20:29" x14ac:dyDescent="0.25"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5.75" customHeight="1" spans="20:29" x14ac:dyDescent="0.25"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5.75" customHeight="1" spans="20:29" x14ac:dyDescent="0.25"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5.75" customHeight="1" spans="20:29" x14ac:dyDescent="0.25"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5.75" customHeight="1" spans="20:29" x14ac:dyDescent="0.25"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5.75" customHeight="1" spans="20:29" x14ac:dyDescent="0.25"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5.75" customHeight="1" spans="20:29" x14ac:dyDescent="0.25"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5.75" customHeight="1" spans="20:29" x14ac:dyDescent="0.25"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5.75" customHeight="1" spans="20:29" x14ac:dyDescent="0.25"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K6:L6"/>
    <mergeCell ref="N6:R6"/>
    <mergeCell ref="A7:I7"/>
  </mergeCells>
  <conditionalFormatting sqref="F2:H4">
    <cfRule type="cellIs" dxfId="0" priority="1" operator="lessThan">
      <formula>0</formula>
    </cfRule>
  </conditionalFormatting>
  <conditionalFormatting sqref="F2:H4">
    <cfRule type="cellIs" dxfId="1" priority="2" operator="greaterThan">
      <formula>0</formula>
    </cfRule>
  </conditionalFormatting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19.71" customWidth="1"/>
    <col min="2" max="6" width="14.43" customWidth="1"/>
  </cols>
  <sheetData>
    <row r="1" ht="15.75" customHeight="1" spans="1:4" x14ac:dyDescent="0.25">
      <c r="A1" s="54"/>
      <c r="B1" s="55" t="s">
        <v>63</v>
      </c>
      <c r="C1" s="55" t="s">
        <v>64</v>
      </c>
      <c r="D1" s="55" t="s">
        <v>65</v>
      </c>
    </row>
    <row r="2" ht="15.75" customHeight="1" spans="1:4" x14ac:dyDescent="0.25">
      <c r="A2" s="54" t="s">
        <v>21</v>
      </c>
      <c r="B2" s="56">
        <f>Carteira!L8</f>
        <v>0</v>
      </c>
      <c r="C2" s="56">
        <f>Carteira!O8</f>
        <v>0</v>
      </c>
      <c r="D2" s="56">
        <f>Carteira!R8</f>
        <v>0</v>
      </c>
    </row>
    <row r="3" ht="15.75" customHeight="1" spans="1:4" x14ac:dyDescent="0.25">
      <c r="A3" s="54" t="s">
        <v>66</v>
      </c>
      <c r="B3" s="56">
        <f>Carteira!L14</f>
        <v>0</v>
      </c>
      <c r="C3" s="56">
        <f>Carteira!O14</f>
        <v>0</v>
      </c>
      <c r="D3" s="56">
        <f>Carteira!R14</f>
        <v>0</v>
      </c>
    </row>
    <row r="4" ht="15.75" customHeight="1" spans="1:4" x14ac:dyDescent="0.25">
      <c r="A4" s="54" t="s">
        <v>67</v>
      </c>
      <c r="B4" s="56">
        <f>Carteira!L20</f>
        <v>0</v>
      </c>
      <c r="C4" s="56">
        <f>Carteira!O20</f>
        <v>0</v>
      </c>
      <c r="D4" s="56">
        <f>Carteira!R20</f>
        <v>0</v>
      </c>
    </row>
    <row r="5" ht="15.75" customHeight="1" spans="1:4" x14ac:dyDescent="0.25">
      <c r="A5" s="54" t="s">
        <v>47</v>
      </c>
      <c r="B5" s="56">
        <f>Carteira!L43</f>
        <v>0</v>
      </c>
      <c r="C5" s="56">
        <f>Carteira!O43</f>
        <v>0</v>
      </c>
      <c r="D5" s="56">
        <f>Carteira!R43</f>
        <v>0</v>
      </c>
    </row>
    <row r="6" ht="15.75" customHeight="1" spans="1:4" x14ac:dyDescent="0.25">
      <c r="A6" s="54" t="s">
        <v>60</v>
      </c>
      <c r="B6" s="56">
        <f>Carteira!L71</f>
        <v>0</v>
      </c>
      <c r="C6" s="56">
        <f>Carteira!O71</f>
        <v>0</v>
      </c>
      <c r="D6" s="56">
        <f>Carteira!R71</f>
        <v>0</v>
      </c>
    </row>
    <row r="7" ht="15.75" customHeight="1" spans="1:4" x14ac:dyDescent="0.25">
      <c r="A7" s="54" t="s">
        <v>61</v>
      </c>
      <c r="B7" s="56">
        <f>Carteira!L75</f>
        <v>0</v>
      </c>
      <c r="C7" s="56">
        <f>Carteira!O75</f>
        <v>0</v>
      </c>
      <c r="D7" s="56">
        <f>Carteira!R75</f>
        <v>0</v>
      </c>
    </row>
    <row r="8" ht="15.75" customHeight="1" spans="1:4" x14ac:dyDescent="0.25">
      <c r="A8" s="54"/>
      <c r="B8" s="54"/>
      <c r="C8" s="54"/>
      <c r="D8" s="54"/>
    </row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 zoomScale="100" zoomScaleNormal="100"/>
  </sheetViews>
  <sheetFormatPr defaultRowHeight="15" outlineLevelRow="0" outlineLevelCol="0" x14ac:dyDescent="0" defaultColWidth="14.43"/>
  <cols>
    <col min="1" max="6" width="14.43" customWidth="1"/>
  </cols>
  <sheetData>
    <row r="1" ht="15.75" customHeight="1" spans="1:6" x14ac:dyDescent="0.25">
      <c r="A1" s="4" t="s">
        <v>68</v>
      </c>
      <c r="B1" s="4" t="s">
        <v>69</v>
      </c>
      <c r="C1" s="4" t="s">
        <v>70</v>
      </c>
      <c r="D1" s="4" t="s">
        <v>33</v>
      </c>
      <c r="E1" s="4" t="s">
        <v>71</v>
      </c>
      <c r="F1" s="4" t="s">
        <v>18</v>
      </c>
    </row>
    <row r="2" ht="15.75" customHeight="1" spans="1:7" x14ac:dyDescent="0.25">
      <c r="A2" s="57"/>
      <c r="B2" s="58" t="s">
        <v>55</v>
      </c>
      <c r="C2" s="59">
        <v>10000</v>
      </c>
      <c r="D2" s="60">
        <v>8</v>
      </c>
      <c r="E2" s="60">
        <v>11.5</v>
      </c>
      <c r="F2" s="60">
        <f t="shared" ref="F2:F20" si="0">(E2-D2)*C2</f>
        <v>35000</v>
      </c>
      <c r="G2" s="60">
        <f>F2*15%</f>
        <v>5250</v>
      </c>
    </row>
    <row r="3" ht="15.75" customHeight="1" spans="1:8" x14ac:dyDescent="0.25">
      <c r="A3" s="57"/>
      <c r="C3" s="59"/>
      <c r="D3" s="60"/>
      <c r="E3" s="60"/>
      <c r="F3" s="60">
        <f t="shared" si="0"/>
        <v>0</v>
      </c>
      <c r="G3" s="61">
        <v>0.00005</v>
      </c>
      <c r="H3" s="62">
        <f>F2*G3</f>
        <v>1.75</v>
      </c>
    </row>
    <row r="4" ht="15.75" customHeight="1" spans="1:8" x14ac:dyDescent="0.25">
      <c r="A4" s="57"/>
      <c r="C4" s="59"/>
      <c r="D4" s="60"/>
      <c r="E4" s="60"/>
      <c r="F4" s="60">
        <f t="shared" si="0"/>
        <v>0</v>
      </c>
      <c r="H4" s="60">
        <f>G2-H3</f>
        <v>5248.25</v>
      </c>
    </row>
    <row r="5" ht="15.75" customHeight="1" spans="1:6" x14ac:dyDescent="0.25">
      <c r="A5" s="57"/>
      <c r="C5" s="59"/>
      <c r="D5" s="60"/>
      <c r="E5" s="60"/>
      <c r="F5" s="60">
        <f t="shared" si="0"/>
        <v>0</v>
      </c>
    </row>
    <row r="6" ht="15.75" customHeight="1" spans="1:6" x14ac:dyDescent="0.25">
      <c r="A6" s="57"/>
      <c r="C6" s="59"/>
      <c r="D6" s="60"/>
      <c r="E6" s="60"/>
      <c r="F6" s="60">
        <f t="shared" si="0"/>
        <v>0</v>
      </c>
    </row>
    <row r="7" ht="15.75" customHeight="1" spans="1:6" x14ac:dyDescent="0.25">
      <c r="A7" s="57"/>
      <c r="C7" s="59"/>
      <c r="D7" s="60"/>
      <c r="E7" s="60"/>
      <c r="F7" s="60">
        <f t="shared" si="0"/>
        <v>0</v>
      </c>
    </row>
    <row r="8" ht="15.75" customHeight="1" spans="1:6" x14ac:dyDescent="0.25">
      <c r="A8" s="57"/>
      <c r="C8" s="59"/>
      <c r="D8" s="60"/>
      <c r="E8" s="60"/>
      <c r="F8" s="60">
        <f t="shared" si="0"/>
        <v>0</v>
      </c>
    </row>
    <row r="9" ht="15.75" customHeight="1" spans="1:6" x14ac:dyDescent="0.25">
      <c r="A9" s="57"/>
      <c r="C9" s="59"/>
      <c r="D9" s="60"/>
      <c r="E9" s="60"/>
      <c r="F9" s="60">
        <f t="shared" si="0"/>
        <v>0</v>
      </c>
    </row>
    <row r="10" ht="15.75" customHeight="1" spans="1:6" x14ac:dyDescent="0.25">
      <c r="A10" s="57"/>
      <c r="C10" s="59"/>
      <c r="D10" s="60"/>
      <c r="E10" s="60"/>
      <c r="F10" s="60">
        <f t="shared" si="0"/>
        <v>0</v>
      </c>
    </row>
    <row r="11" ht="15.75" customHeight="1" spans="1:6" x14ac:dyDescent="0.25">
      <c r="A11" s="57"/>
      <c r="C11" s="59"/>
      <c r="D11" s="60"/>
      <c r="E11" s="60"/>
      <c r="F11" s="60">
        <f t="shared" si="0"/>
        <v>0</v>
      </c>
    </row>
    <row r="12" ht="15.75" customHeight="1" spans="1:6" x14ac:dyDescent="0.25">
      <c r="A12" s="57"/>
      <c r="C12" s="59"/>
      <c r="D12" s="60"/>
      <c r="E12" s="60"/>
      <c r="F12" s="60">
        <f t="shared" si="0"/>
        <v>0</v>
      </c>
    </row>
    <row r="13" ht="15.75" customHeight="1" spans="1:6" x14ac:dyDescent="0.25">
      <c r="A13" s="57"/>
      <c r="C13" s="59"/>
      <c r="D13" s="60"/>
      <c r="E13" s="60"/>
      <c r="F13" s="60">
        <f t="shared" si="0"/>
        <v>0</v>
      </c>
    </row>
    <row r="14" ht="15.75" customHeight="1" spans="1:6" x14ac:dyDescent="0.25">
      <c r="A14" s="57"/>
      <c r="C14" s="59"/>
      <c r="D14" s="60"/>
      <c r="E14" s="60"/>
      <c r="F14" s="60">
        <f t="shared" si="0"/>
        <v>0</v>
      </c>
    </row>
    <row r="15" ht="15.75" customHeight="1" spans="1:6" x14ac:dyDescent="0.25">
      <c r="A15" s="57"/>
      <c r="C15" s="59"/>
      <c r="D15" s="60"/>
      <c r="E15" s="60"/>
      <c r="F15" s="60">
        <f t="shared" si="0"/>
        <v>0</v>
      </c>
    </row>
    <row r="16" ht="15.75" customHeight="1" spans="1:6" x14ac:dyDescent="0.25">
      <c r="A16" s="57"/>
      <c r="C16" s="59"/>
      <c r="D16" s="60"/>
      <c r="E16" s="60"/>
      <c r="F16" s="60">
        <f t="shared" si="0"/>
        <v>0</v>
      </c>
    </row>
    <row r="17" ht="15.75" customHeight="1" spans="1:6" x14ac:dyDescent="0.25">
      <c r="A17" s="57"/>
      <c r="C17" s="59"/>
      <c r="D17" s="60"/>
      <c r="E17" s="60"/>
      <c r="F17" s="60">
        <f t="shared" si="0"/>
        <v>0</v>
      </c>
    </row>
    <row r="18" ht="15.75" customHeight="1" spans="1:6" x14ac:dyDescent="0.25">
      <c r="A18" s="57"/>
      <c r="C18" s="59"/>
      <c r="D18" s="60"/>
      <c r="E18" s="60"/>
      <c r="F18" s="60">
        <f t="shared" si="0"/>
        <v>0</v>
      </c>
    </row>
    <row r="19" ht="15.75" customHeight="1" spans="1:6" x14ac:dyDescent="0.25">
      <c r="A19" s="57"/>
      <c r="C19" s="59"/>
      <c r="D19" s="60"/>
      <c r="E19" s="60"/>
      <c r="F19" s="60">
        <f t="shared" si="0"/>
        <v>0</v>
      </c>
    </row>
    <row r="20" ht="15.75" customHeight="1" spans="1:6" x14ac:dyDescent="0.25">
      <c r="A20" s="57"/>
      <c r="C20" s="59"/>
      <c r="D20" s="60"/>
      <c r="E20" s="60"/>
      <c r="F20" s="60">
        <f t="shared" si="0"/>
        <v>0</v>
      </c>
    </row>
    <row r="21" ht="15.75" customHeight="1" spans="1:6" x14ac:dyDescent="0.25">
      <c r="A21" s="57"/>
      <c r="C21" s="59"/>
      <c r="D21" s="60"/>
      <c r="E21" s="60"/>
      <c r="F21" s="60"/>
    </row>
    <row r="22" ht="15.75" customHeight="1" spans="1:6" x14ac:dyDescent="0.25">
      <c r="A22" s="57"/>
      <c r="C22" s="59"/>
      <c r="D22" s="60"/>
      <c r="E22" s="60"/>
      <c r="F22" s="60"/>
    </row>
    <row r="23" ht="15.75" customHeight="1" spans="1:6" x14ac:dyDescent="0.25">
      <c r="A23" s="57"/>
      <c r="C23" s="59"/>
      <c r="D23" s="60"/>
      <c r="E23" s="60"/>
      <c r="F23" s="60"/>
    </row>
    <row r="24" ht="15.75" customHeight="1" spans="1:6" x14ac:dyDescent="0.25">
      <c r="A24" s="57"/>
      <c r="C24" s="59"/>
      <c r="D24" s="60"/>
      <c r="E24" s="60"/>
      <c r="F24" s="60"/>
    </row>
    <row r="25" ht="15.75" customHeight="1" spans="1:6" x14ac:dyDescent="0.25">
      <c r="A25" s="57"/>
      <c r="C25" s="59"/>
      <c r="D25" s="60"/>
      <c r="E25" s="60"/>
      <c r="F25" s="60"/>
    </row>
    <row r="26" ht="15.75" customHeight="1" spans="1:6" x14ac:dyDescent="0.25">
      <c r="A26" s="57"/>
      <c r="C26" s="59"/>
      <c r="D26" s="60"/>
      <c r="E26" s="60"/>
      <c r="F26" s="60"/>
    </row>
    <row r="27" ht="15.75" customHeight="1" spans="1:6" x14ac:dyDescent="0.25">
      <c r="A27" s="57"/>
      <c r="C27" s="59"/>
      <c r="D27" s="60"/>
      <c r="E27" s="60"/>
      <c r="F27" s="60"/>
    </row>
    <row r="28" ht="15.75" customHeight="1" spans="1:6" x14ac:dyDescent="0.25">
      <c r="A28" s="57"/>
      <c r="C28" s="59"/>
      <c r="D28" s="60"/>
      <c r="E28" s="60"/>
      <c r="F28" s="60"/>
    </row>
    <row r="29" ht="15.75" customHeight="1" spans="1:6" x14ac:dyDescent="0.25">
      <c r="A29" s="57"/>
      <c r="C29" s="59"/>
      <c r="D29" s="60"/>
      <c r="E29" s="60"/>
      <c r="F29" s="60"/>
    </row>
    <row r="30" ht="15.75" customHeight="1" spans="1:6" x14ac:dyDescent="0.25">
      <c r="A30" s="57"/>
      <c r="C30" s="59"/>
      <c r="D30" s="60"/>
      <c r="E30" s="60"/>
      <c r="F30" s="60"/>
    </row>
    <row r="31" ht="15.75" customHeight="1" spans="1:6" x14ac:dyDescent="0.25">
      <c r="A31" s="57"/>
      <c r="C31" s="59"/>
      <c r="D31" s="60"/>
      <c r="E31" s="60"/>
      <c r="F31" s="60"/>
    </row>
    <row r="32" ht="15.75" customHeight="1" spans="1:6" x14ac:dyDescent="0.25">
      <c r="A32" s="57"/>
      <c r="C32" s="59"/>
      <c r="D32" s="60"/>
      <c r="E32" s="60"/>
      <c r="F32" s="60"/>
    </row>
    <row r="33" ht="15.75" customHeight="1" spans="1:6" x14ac:dyDescent="0.25">
      <c r="A33" s="57"/>
      <c r="C33" s="59"/>
      <c r="D33" s="60"/>
      <c r="E33" s="60"/>
      <c r="F33" s="60"/>
    </row>
    <row r="34" ht="15.75" customHeight="1" spans="1:6" x14ac:dyDescent="0.25">
      <c r="A34" s="57"/>
      <c r="C34" s="59"/>
      <c r="D34" s="60"/>
      <c r="E34" s="60"/>
      <c r="F34" s="60"/>
    </row>
    <row r="35" ht="15.75" customHeight="1" spans="1:6" x14ac:dyDescent="0.25">
      <c r="A35" s="57"/>
      <c r="C35" s="59"/>
      <c r="D35" s="60"/>
      <c r="E35" s="60"/>
      <c r="F35" s="60"/>
    </row>
    <row r="36" ht="15.75" customHeight="1" spans="1:6" x14ac:dyDescent="0.25">
      <c r="A36" s="57"/>
      <c r="C36" s="59"/>
      <c r="D36" s="60"/>
      <c r="E36" s="60"/>
      <c r="F36" s="60"/>
    </row>
    <row r="37" ht="15.75" customHeight="1" spans="1:6" x14ac:dyDescent="0.25">
      <c r="A37" s="57"/>
      <c r="C37" s="59"/>
      <c r="D37" s="60"/>
      <c r="E37" s="60"/>
      <c r="F37" s="60"/>
    </row>
    <row r="38" ht="15.75" customHeight="1" spans="1:6" x14ac:dyDescent="0.25">
      <c r="A38" s="57"/>
      <c r="C38" s="59"/>
      <c r="D38" s="60"/>
      <c r="E38" s="60"/>
      <c r="F38" s="60"/>
    </row>
    <row r="39" ht="15.75" customHeight="1" spans="1:6" x14ac:dyDescent="0.25">
      <c r="A39" s="57"/>
      <c r="C39" s="59"/>
      <c r="D39" s="60"/>
      <c r="E39" s="60"/>
      <c r="F39" s="60"/>
    </row>
    <row r="40" ht="15.75" customHeight="1" spans="1:6" x14ac:dyDescent="0.25">
      <c r="A40" s="57"/>
      <c r="C40" s="59"/>
      <c r="D40" s="60"/>
      <c r="E40" s="60"/>
      <c r="F40" s="60"/>
    </row>
    <row r="41" ht="15.75" customHeight="1" spans="1:6" x14ac:dyDescent="0.25">
      <c r="A41" s="57"/>
      <c r="C41" s="59"/>
      <c r="D41" s="60"/>
      <c r="E41" s="60"/>
      <c r="F41" s="60"/>
    </row>
    <row r="42" ht="15.75" customHeight="1" spans="1:6" x14ac:dyDescent="0.25">
      <c r="A42" s="57"/>
      <c r="C42" s="59"/>
      <c r="D42" s="60"/>
      <c r="E42" s="60"/>
      <c r="F42" s="60"/>
    </row>
    <row r="43" ht="15.75" customHeight="1" spans="1:6" x14ac:dyDescent="0.25">
      <c r="A43" s="57"/>
      <c r="C43" s="59"/>
      <c r="D43" s="60"/>
      <c r="E43" s="60"/>
      <c r="F43" s="60"/>
    </row>
    <row r="44" ht="15.75" customHeight="1" spans="1:6" x14ac:dyDescent="0.25">
      <c r="A44" s="57"/>
      <c r="C44" s="59"/>
      <c r="D44" s="60"/>
      <c r="E44" s="60"/>
      <c r="F44" s="60"/>
    </row>
    <row r="45" ht="15.75" customHeight="1" spans="1:6" x14ac:dyDescent="0.25">
      <c r="A45" s="57"/>
      <c r="C45" s="59"/>
      <c r="D45" s="60"/>
      <c r="E45" s="60"/>
      <c r="F45" s="60"/>
    </row>
    <row r="46" ht="15.75" customHeight="1" spans="1:6" x14ac:dyDescent="0.25">
      <c r="A46" s="57"/>
      <c r="C46" s="59"/>
      <c r="D46" s="60"/>
      <c r="E46" s="60"/>
      <c r="F46" s="60"/>
    </row>
    <row r="47" ht="15.75" customHeight="1" spans="1:6" x14ac:dyDescent="0.25">
      <c r="A47" s="57"/>
      <c r="C47" s="59"/>
      <c r="D47" s="60"/>
      <c r="E47" s="60"/>
      <c r="F47" s="60"/>
    </row>
    <row r="48" ht="15.75" customHeight="1" spans="1:6" x14ac:dyDescent="0.25">
      <c r="A48" s="57"/>
      <c r="C48" s="59"/>
      <c r="D48" s="60"/>
      <c r="E48" s="60"/>
      <c r="F48" s="60"/>
    </row>
    <row r="49" ht="15.75" customHeight="1" spans="1:6" x14ac:dyDescent="0.25">
      <c r="A49" s="57"/>
      <c r="C49" s="59"/>
      <c r="D49" s="60"/>
      <c r="E49" s="60"/>
      <c r="F49" s="60"/>
    </row>
    <row r="50" ht="15.75" customHeight="1" spans="1:6" x14ac:dyDescent="0.25">
      <c r="A50" s="57"/>
      <c r="C50" s="59"/>
      <c r="D50" s="60"/>
      <c r="E50" s="60"/>
      <c r="F50" s="60"/>
    </row>
    <row r="51" ht="15.75" customHeight="1" spans="1:6" x14ac:dyDescent="0.25">
      <c r="A51" s="57"/>
      <c r="C51" s="59"/>
      <c r="D51" s="60"/>
      <c r="E51" s="60"/>
      <c r="F51" s="60"/>
    </row>
    <row r="52" ht="15.75" customHeight="1" spans="1:6" x14ac:dyDescent="0.25">
      <c r="A52" s="57"/>
      <c r="C52" s="59"/>
      <c r="D52" s="60"/>
      <c r="E52" s="60"/>
      <c r="F52" s="60"/>
    </row>
    <row r="53" ht="15.75" customHeight="1" spans="1:6" x14ac:dyDescent="0.25">
      <c r="A53" s="57"/>
      <c r="C53" s="59"/>
      <c r="D53" s="60"/>
      <c r="E53" s="60"/>
      <c r="F53" s="60"/>
    </row>
    <row r="54" ht="15.75" customHeight="1" spans="1:6" x14ac:dyDescent="0.25">
      <c r="A54" s="57"/>
      <c r="C54" s="59"/>
      <c r="D54" s="60"/>
      <c r="E54" s="60"/>
      <c r="F54" s="60"/>
    </row>
    <row r="55" ht="15.75" customHeight="1" spans="1:6" x14ac:dyDescent="0.25">
      <c r="A55" s="57"/>
      <c r="C55" s="59"/>
      <c r="D55" s="60"/>
      <c r="E55" s="60"/>
      <c r="F55" s="60"/>
    </row>
    <row r="56" ht="15.75" customHeight="1" spans="1:6" x14ac:dyDescent="0.25">
      <c r="A56" s="57"/>
      <c r="C56" s="59"/>
      <c r="D56" s="60"/>
      <c r="E56" s="60"/>
      <c r="F56" s="60"/>
    </row>
    <row r="57" ht="15.75" customHeight="1" spans="1:6" x14ac:dyDescent="0.25">
      <c r="A57" s="57"/>
      <c r="C57" s="59"/>
      <c r="D57" s="60"/>
      <c r="E57" s="60"/>
      <c r="F57" s="60"/>
    </row>
    <row r="58" ht="15.75" customHeight="1" spans="1:6" x14ac:dyDescent="0.25">
      <c r="A58" s="57"/>
      <c r="C58" s="59"/>
      <c r="D58" s="60"/>
      <c r="E58" s="60"/>
      <c r="F58" s="60"/>
    </row>
    <row r="59" ht="15.75" customHeight="1" spans="1:6" x14ac:dyDescent="0.25">
      <c r="A59" s="57"/>
      <c r="C59" s="59"/>
      <c r="D59" s="60"/>
      <c r="E59" s="60"/>
      <c r="F59" s="60"/>
    </row>
    <row r="60" ht="15.75" customHeight="1" spans="1:6" x14ac:dyDescent="0.25">
      <c r="A60" s="57"/>
      <c r="C60" s="59"/>
      <c r="D60" s="60"/>
      <c r="E60" s="60"/>
      <c r="F60" s="60"/>
    </row>
    <row r="61" ht="15.75" customHeight="1" spans="1:6" x14ac:dyDescent="0.25">
      <c r="A61" s="57"/>
      <c r="C61" s="59"/>
      <c r="D61" s="60"/>
      <c r="E61" s="60"/>
      <c r="F61" s="60"/>
    </row>
    <row r="62" ht="15.75" customHeight="1" spans="1:6" x14ac:dyDescent="0.25">
      <c r="A62" s="57"/>
      <c r="C62" s="59"/>
      <c r="D62" s="60"/>
      <c r="E62" s="60"/>
      <c r="F62" s="60"/>
    </row>
    <row r="63" ht="15.75" customHeight="1" spans="1:6" x14ac:dyDescent="0.25">
      <c r="A63" s="57"/>
      <c r="C63" s="59"/>
      <c r="D63" s="60"/>
      <c r="E63" s="60"/>
      <c r="F63" s="60"/>
    </row>
    <row r="64" ht="15.75" customHeight="1" spans="1:6" x14ac:dyDescent="0.25">
      <c r="A64" s="57"/>
      <c r="C64" s="59"/>
      <c r="D64" s="60"/>
      <c r="E64" s="60"/>
      <c r="F64" s="60"/>
    </row>
    <row r="65" ht="15.75" customHeight="1" spans="1:6" x14ac:dyDescent="0.25">
      <c r="A65" s="57"/>
      <c r="C65" s="59"/>
      <c r="D65" s="60"/>
      <c r="E65" s="60"/>
      <c r="F65" s="60"/>
    </row>
    <row r="66" ht="15.75" customHeight="1" spans="1:6" x14ac:dyDescent="0.25">
      <c r="A66" s="57"/>
      <c r="C66" s="59"/>
      <c r="D66" s="60"/>
      <c r="E66" s="60"/>
      <c r="F66" s="60"/>
    </row>
    <row r="67" ht="15.75" customHeight="1" spans="1:6" x14ac:dyDescent="0.25">
      <c r="A67" s="57"/>
      <c r="C67" s="59"/>
      <c r="D67" s="60"/>
      <c r="E67" s="60"/>
      <c r="F67" s="60"/>
    </row>
    <row r="68" ht="15.75" customHeight="1" spans="1:6" x14ac:dyDescent="0.25">
      <c r="A68" s="57"/>
      <c r="C68" s="59"/>
      <c r="D68" s="60"/>
      <c r="E68" s="60"/>
      <c r="F68" s="60"/>
    </row>
    <row r="69" ht="15.75" customHeight="1" spans="1:6" x14ac:dyDescent="0.25">
      <c r="A69" s="57"/>
      <c r="C69" s="59"/>
      <c r="D69" s="60"/>
      <c r="E69" s="60"/>
      <c r="F69" s="60"/>
    </row>
    <row r="70" ht="15.75" customHeight="1" spans="1:6" x14ac:dyDescent="0.25">
      <c r="A70" s="57"/>
      <c r="C70" s="59"/>
      <c r="D70" s="60"/>
      <c r="E70" s="60"/>
      <c r="F70" s="60"/>
    </row>
    <row r="71" ht="15.75" customHeight="1" spans="1:6" x14ac:dyDescent="0.25">
      <c r="A71" s="57"/>
      <c r="C71" s="59"/>
      <c r="D71" s="60"/>
      <c r="E71" s="60"/>
      <c r="F71" s="60"/>
    </row>
    <row r="72" ht="15.75" customHeight="1" spans="1:6" x14ac:dyDescent="0.25">
      <c r="A72" s="57"/>
      <c r="C72" s="59"/>
      <c r="D72" s="60"/>
      <c r="E72" s="60"/>
      <c r="F72" s="60"/>
    </row>
    <row r="73" ht="15.75" customHeight="1" spans="1:6" x14ac:dyDescent="0.25">
      <c r="A73" s="57"/>
      <c r="C73" s="59"/>
      <c r="D73" s="60"/>
      <c r="E73" s="60"/>
      <c r="F73" s="60"/>
    </row>
    <row r="74" ht="15.75" customHeight="1" spans="1:6" x14ac:dyDescent="0.25">
      <c r="A74" s="57"/>
      <c r="C74" s="59"/>
      <c r="D74" s="60"/>
      <c r="E74" s="60"/>
      <c r="F74" s="60"/>
    </row>
    <row r="75" ht="15.75" customHeight="1" spans="1:6" x14ac:dyDescent="0.25">
      <c r="A75" s="57"/>
      <c r="C75" s="59"/>
      <c r="D75" s="60"/>
      <c r="E75" s="60"/>
      <c r="F75" s="60"/>
    </row>
    <row r="76" ht="15.75" customHeight="1" spans="1:6" x14ac:dyDescent="0.25">
      <c r="A76" s="57"/>
      <c r="C76" s="59"/>
      <c r="D76" s="60"/>
      <c r="E76" s="60"/>
      <c r="F76" s="60"/>
    </row>
    <row r="77" ht="15.75" customHeight="1" spans="1:6" x14ac:dyDescent="0.25">
      <c r="A77" s="57"/>
      <c r="C77" s="59"/>
      <c r="D77" s="60"/>
      <c r="E77" s="60"/>
      <c r="F77" s="60"/>
    </row>
    <row r="78" ht="15.75" customHeight="1" spans="1:6" x14ac:dyDescent="0.25">
      <c r="A78" s="57"/>
      <c r="C78" s="59"/>
      <c r="D78" s="60"/>
      <c r="E78" s="60"/>
      <c r="F78" s="60"/>
    </row>
    <row r="79" ht="15.75" customHeight="1" spans="1:6" x14ac:dyDescent="0.25">
      <c r="A79" s="57"/>
      <c r="C79" s="59"/>
      <c r="D79" s="60"/>
      <c r="E79" s="60"/>
      <c r="F79" s="60"/>
    </row>
    <row r="80" ht="15.75" customHeight="1" spans="1:6" x14ac:dyDescent="0.25">
      <c r="A80" s="57"/>
      <c r="C80" s="59"/>
      <c r="D80" s="60"/>
      <c r="E80" s="60"/>
      <c r="F80" s="60"/>
    </row>
    <row r="81" ht="15.75" customHeight="1" spans="1:6" x14ac:dyDescent="0.25">
      <c r="A81" s="57"/>
      <c r="C81" s="59"/>
      <c r="D81" s="60"/>
      <c r="E81" s="60"/>
      <c r="F81" s="60"/>
    </row>
    <row r="82" ht="15.75" customHeight="1" spans="1:6" x14ac:dyDescent="0.25">
      <c r="A82" s="57"/>
      <c r="C82" s="59"/>
      <c r="D82" s="60"/>
      <c r="E82" s="60"/>
      <c r="F82" s="60"/>
    </row>
    <row r="83" ht="15.75" customHeight="1" spans="1:6" x14ac:dyDescent="0.25">
      <c r="A83" s="57"/>
      <c r="C83" s="59"/>
      <c r="D83" s="60"/>
      <c r="E83" s="60"/>
      <c r="F83" s="60"/>
    </row>
    <row r="84" ht="15.75" customHeight="1" spans="1:6" x14ac:dyDescent="0.25">
      <c r="A84" s="57"/>
      <c r="C84" s="59"/>
      <c r="D84" s="60"/>
      <c r="E84" s="60"/>
      <c r="F84" s="60"/>
    </row>
    <row r="85" ht="15.75" customHeight="1" spans="1:6" x14ac:dyDescent="0.25">
      <c r="A85" s="57"/>
      <c r="C85" s="59"/>
      <c r="D85" s="60"/>
      <c r="E85" s="60"/>
      <c r="F85" s="60"/>
    </row>
    <row r="86" ht="15.75" customHeight="1" spans="1:6" x14ac:dyDescent="0.25">
      <c r="A86" s="57"/>
      <c r="C86" s="59"/>
      <c r="D86" s="60"/>
      <c r="E86" s="60"/>
      <c r="F86" s="60"/>
    </row>
    <row r="87" ht="15.75" customHeight="1" spans="1:6" x14ac:dyDescent="0.25">
      <c r="A87" s="57"/>
      <c r="C87" s="59"/>
      <c r="D87" s="60"/>
      <c r="E87" s="60"/>
      <c r="F87" s="60"/>
    </row>
    <row r="88" ht="15.75" customHeight="1" spans="1:6" x14ac:dyDescent="0.25">
      <c r="A88" s="57"/>
      <c r="C88" s="59"/>
      <c r="D88" s="60"/>
      <c r="E88" s="60"/>
      <c r="F88" s="60"/>
    </row>
    <row r="89" ht="15.75" customHeight="1" spans="1:6" x14ac:dyDescent="0.25">
      <c r="A89" s="57"/>
      <c r="C89" s="59"/>
      <c r="D89" s="60"/>
      <c r="E89" s="60"/>
      <c r="F89" s="60"/>
    </row>
    <row r="90" ht="15.75" customHeight="1" spans="1:6" x14ac:dyDescent="0.25">
      <c r="A90" s="57"/>
      <c r="C90" s="59"/>
      <c r="D90" s="60"/>
      <c r="E90" s="60"/>
      <c r="F90" s="60"/>
    </row>
    <row r="91" ht="15.75" customHeight="1" spans="1:6" x14ac:dyDescent="0.25">
      <c r="A91" s="57"/>
      <c r="C91" s="59"/>
      <c r="D91" s="60"/>
      <c r="E91" s="60"/>
      <c r="F91" s="60"/>
    </row>
    <row r="92" ht="15.75" customHeight="1" spans="1:6" x14ac:dyDescent="0.25">
      <c r="A92" s="57"/>
      <c r="C92" s="59"/>
      <c r="D92" s="60"/>
      <c r="E92" s="60"/>
      <c r="F92" s="60"/>
    </row>
    <row r="93" ht="15.75" customHeight="1" spans="1:6" x14ac:dyDescent="0.25">
      <c r="A93" s="57"/>
      <c r="C93" s="59"/>
      <c r="D93" s="60"/>
      <c r="E93" s="60"/>
      <c r="F93" s="60"/>
    </row>
    <row r="94" ht="15.75" customHeight="1" spans="1:6" x14ac:dyDescent="0.25">
      <c r="A94" s="57"/>
      <c r="C94" s="59"/>
      <c r="D94" s="60"/>
      <c r="E94" s="60"/>
      <c r="F94" s="60"/>
    </row>
    <row r="95" ht="15.75" customHeight="1" spans="1:6" x14ac:dyDescent="0.25">
      <c r="A95" s="57"/>
      <c r="C95" s="59"/>
      <c r="D95" s="60"/>
      <c r="E95" s="60"/>
      <c r="F95" s="60"/>
    </row>
    <row r="96" ht="15.75" customHeight="1" spans="1:6" x14ac:dyDescent="0.25">
      <c r="A96" s="57"/>
      <c r="C96" s="59"/>
      <c r="D96" s="60"/>
      <c r="E96" s="60"/>
      <c r="F96" s="60"/>
    </row>
    <row r="97" ht="15.75" customHeight="1" spans="1:6" x14ac:dyDescent="0.25">
      <c r="A97" s="57"/>
      <c r="C97" s="59"/>
      <c r="D97" s="60"/>
      <c r="E97" s="60"/>
      <c r="F97" s="60"/>
    </row>
    <row r="98" ht="15.75" customHeight="1" spans="1:6" x14ac:dyDescent="0.25">
      <c r="A98" s="57"/>
      <c r="C98" s="59"/>
      <c r="D98" s="60"/>
      <c r="E98" s="60"/>
      <c r="F98" s="60"/>
    </row>
    <row r="99" ht="15.75" customHeight="1" spans="1:6" x14ac:dyDescent="0.25">
      <c r="A99" s="57"/>
      <c r="C99" s="59"/>
      <c r="D99" s="60"/>
      <c r="E99" s="60"/>
      <c r="F99" s="60"/>
    </row>
    <row r="100" ht="15.75" customHeight="1" spans="1:6" x14ac:dyDescent="0.25">
      <c r="A100" s="57"/>
      <c r="C100" s="59"/>
      <c r="D100" s="60"/>
      <c r="E100" s="60"/>
      <c r="F100" s="60"/>
    </row>
    <row r="101" ht="15.75" customHeight="1" spans="1:6" x14ac:dyDescent="0.25">
      <c r="A101" s="57"/>
      <c r="C101" s="59"/>
      <c r="D101" s="60"/>
      <c r="E101" s="60"/>
      <c r="F101" s="60"/>
    </row>
    <row r="102" ht="15.75" customHeight="1" spans="1:6" x14ac:dyDescent="0.25">
      <c r="A102" s="57"/>
      <c r="C102" s="59"/>
      <c r="D102" s="60"/>
      <c r="E102" s="60"/>
      <c r="F102" s="60"/>
    </row>
    <row r="103" ht="15.75" customHeight="1" spans="1:6" x14ac:dyDescent="0.25">
      <c r="A103" s="57"/>
      <c r="C103" s="59"/>
      <c r="D103" s="60"/>
      <c r="E103" s="60"/>
      <c r="F103" s="60"/>
    </row>
    <row r="104" ht="15.75" customHeight="1" spans="1:6" x14ac:dyDescent="0.25">
      <c r="A104" s="57"/>
      <c r="C104" s="59"/>
      <c r="D104" s="60"/>
      <c r="E104" s="60"/>
      <c r="F104" s="60"/>
    </row>
    <row r="105" ht="15.75" customHeight="1" spans="1:6" x14ac:dyDescent="0.25">
      <c r="A105" s="57"/>
      <c r="C105" s="59"/>
      <c r="D105" s="60"/>
      <c r="E105" s="60"/>
      <c r="F105" s="60"/>
    </row>
    <row r="106" ht="15.75" customHeight="1" spans="1:6" x14ac:dyDescent="0.25">
      <c r="A106" s="57"/>
      <c r="C106" s="59"/>
      <c r="D106" s="60"/>
      <c r="E106" s="60"/>
      <c r="F106" s="60"/>
    </row>
    <row r="107" ht="15.75" customHeight="1" spans="1:6" x14ac:dyDescent="0.25">
      <c r="A107" s="57"/>
      <c r="C107" s="59"/>
      <c r="D107" s="60"/>
      <c r="E107" s="60"/>
      <c r="F107" s="60"/>
    </row>
    <row r="108" ht="15.75" customHeight="1" spans="1:6" x14ac:dyDescent="0.25">
      <c r="A108" s="57"/>
      <c r="C108" s="59"/>
      <c r="D108" s="60"/>
      <c r="E108" s="60"/>
      <c r="F108" s="60"/>
    </row>
    <row r="109" ht="15.75" customHeight="1" spans="1:6" x14ac:dyDescent="0.25">
      <c r="A109" s="57"/>
      <c r="C109" s="59"/>
      <c r="D109" s="60"/>
      <c r="E109" s="60"/>
      <c r="F109" s="60"/>
    </row>
    <row r="110" ht="15.75" customHeight="1" spans="1:6" x14ac:dyDescent="0.25">
      <c r="A110" s="57"/>
      <c r="C110" s="59"/>
      <c r="D110" s="60"/>
      <c r="E110" s="60"/>
      <c r="F110" s="60"/>
    </row>
    <row r="111" ht="15.75" customHeight="1" spans="1:6" x14ac:dyDescent="0.25">
      <c r="A111" s="57"/>
      <c r="C111" s="59"/>
      <c r="D111" s="60"/>
      <c r="E111" s="60"/>
      <c r="F111" s="60"/>
    </row>
    <row r="112" ht="15.75" customHeight="1" spans="1:6" x14ac:dyDescent="0.25">
      <c r="A112" s="57"/>
      <c r="C112" s="59"/>
      <c r="D112" s="60"/>
      <c r="E112" s="60"/>
      <c r="F112" s="60"/>
    </row>
    <row r="113" ht="15.75" customHeight="1" spans="1:6" x14ac:dyDescent="0.25">
      <c r="A113" s="57"/>
      <c r="C113" s="59"/>
      <c r="D113" s="60"/>
      <c r="E113" s="60"/>
      <c r="F113" s="60"/>
    </row>
    <row r="114" ht="15.75" customHeight="1" spans="1:6" x14ac:dyDescent="0.25">
      <c r="A114" s="57"/>
      <c r="C114" s="59"/>
      <c r="D114" s="60"/>
      <c r="E114" s="60"/>
      <c r="F114" s="60"/>
    </row>
    <row r="115" ht="15.75" customHeight="1" spans="1:6" x14ac:dyDescent="0.25">
      <c r="A115" s="57"/>
      <c r="C115" s="59"/>
      <c r="D115" s="60"/>
      <c r="E115" s="60"/>
      <c r="F115" s="60"/>
    </row>
    <row r="116" ht="15.75" customHeight="1" spans="1:6" x14ac:dyDescent="0.25">
      <c r="A116" s="57"/>
      <c r="C116" s="59"/>
      <c r="D116" s="60"/>
      <c r="E116" s="60"/>
      <c r="F116" s="60"/>
    </row>
    <row r="117" ht="15.75" customHeight="1" spans="1:6" x14ac:dyDescent="0.25">
      <c r="A117" s="57"/>
      <c r="C117" s="59"/>
      <c r="D117" s="60"/>
      <c r="E117" s="60"/>
      <c r="F117" s="60"/>
    </row>
    <row r="118" ht="15.75" customHeight="1" spans="1:6" x14ac:dyDescent="0.25">
      <c r="A118" s="57"/>
      <c r="C118" s="59"/>
      <c r="D118" s="60"/>
      <c r="E118" s="60"/>
      <c r="F118" s="60"/>
    </row>
    <row r="119" ht="15.75" customHeight="1" spans="1:6" x14ac:dyDescent="0.25">
      <c r="A119" s="57"/>
      <c r="C119" s="59"/>
      <c r="D119" s="60"/>
      <c r="E119" s="60"/>
      <c r="F119" s="60"/>
    </row>
    <row r="120" ht="15.75" customHeight="1" spans="1:6" x14ac:dyDescent="0.25">
      <c r="A120" s="57"/>
      <c r="C120" s="59"/>
      <c r="D120" s="60"/>
      <c r="E120" s="60"/>
      <c r="F120" s="60"/>
    </row>
    <row r="121" ht="15.75" customHeight="1" spans="1:6" x14ac:dyDescent="0.25">
      <c r="A121" s="57"/>
      <c r="C121" s="59"/>
      <c r="D121" s="60"/>
      <c r="E121" s="60"/>
      <c r="F121" s="60"/>
    </row>
    <row r="122" ht="15.75" customHeight="1" spans="1:6" x14ac:dyDescent="0.25">
      <c r="A122" s="57"/>
      <c r="C122" s="59"/>
      <c r="D122" s="60"/>
      <c r="E122" s="60"/>
      <c r="F122" s="60"/>
    </row>
    <row r="123" ht="15.75" customHeight="1" spans="1:6" x14ac:dyDescent="0.25">
      <c r="A123" s="57"/>
      <c r="C123" s="59"/>
      <c r="D123" s="60"/>
      <c r="E123" s="60"/>
      <c r="F123" s="60"/>
    </row>
    <row r="124" ht="15.75" customHeight="1" spans="1:6" x14ac:dyDescent="0.25">
      <c r="A124" s="57"/>
      <c r="C124" s="59"/>
      <c r="D124" s="60"/>
      <c r="E124" s="60"/>
      <c r="F124" s="60"/>
    </row>
    <row r="125" ht="15.75" customHeight="1" spans="1:6" x14ac:dyDescent="0.25">
      <c r="A125" s="57"/>
      <c r="C125" s="59"/>
      <c r="D125" s="60"/>
      <c r="E125" s="60"/>
      <c r="F125" s="60"/>
    </row>
    <row r="126" ht="15.75" customHeight="1" spans="1:6" x14ac:dyDescent="0.25">
      <c r="A126" s="57"/>
      <c r="C126" s="59"/>
      <c r="D126" s="60"/>
      <c r="E126" s="60"/>
      <c r="F126" s="60"/>
    </row>
    <row r="127" ht="15.75" customHeight="1" spans="1:6" x14ac:dyDescent="0.25">
      <c r="A127" s="57"/>
      <c r="C127" s="59"/>
      <c r="D127" s="60"/>
      <c r="E127" s="60"/>
      <c r="F127" s="60"/>
    </row>
    <row r="128" ht="15.75" customHeight="1" spans="1:6" x14ac:dyDescent="0.25">
      <c r="A128" s="57"/>
      <c r="C128" s="59"/>
      <c r="D128" s="60"/>
      <c r="E128" s="60"/>
      <c r="F128" s="60"/>
    </row>
    <row r="129" ht="15.75" customHeight="1" spans="1:6" x14ac:dyDescent="0.25">
      <c r="A129" s="57"/>
      <c r="C129" s="59"/>
      <c r="D129" s="60"/>
      <c r="E129" s="60"/>
      <c r="F129" s="60"/>
    </row>
    <row r="130" ht="15.75" customHeight="1" spans="1:6" x14ac:dyDescent="0.25">
      <c r="A130" s="57"/>
      <c r="C130" s="59"/>
      <c r="D130" s="60"/>
      <c r="E130" s="60"/>
      <c r="F130" s="60"/>
    </row>
    <row r="131" ht="15.75" customHeight="1" spans="1:6" x14ac:dyDescent="0.25">
      <c r="A131" s="57"/>
      <c r="C131" s="59"/>
      <c r="D131" s="60"/>
      <c r="E131" s="60"/>
      <c r="F131" s="60"/>
    </row>
    <row r="132" ht="15.75" customHeight="1" spans="1:6" x14ac:dyDescent="0.25">
      <c r="A132" s="57"/>
      <c r="C132" s="59"/>
      <c r="D132" s="60"/>
      <c r="E132" s="60"/>
      <c r="F132" s="60"/>
    </row>
    <row r="133" ht="15.75" customHeight="1" spans="1:6" x14ac:dyDescent="0.25">
      <c r="A133" s="57"/>
      <c r="C133" s="59"/>
      <c r="D133" s="60"/>
      <c r="E133" s="60"/>
      <c r="F133" s="60"/>
    </row>
    <row r="134" ht="15.75" customHeight="1" spans="1:6" x14ac:dyDescent="0.25">
      <c r="A134" s="57"/>
      <c r="C134" s="59"/>
      <c r="D134" s="60"/>
      <c r="E134" s="60"/>
      <c r="F134" s="60"/>
    </row>
    <row r="135" ht="15.75" customHeight="1" spans="1:6" x14ac:dyDescent="0.25">
      <c r="A135" s="57"/>
      <c r="C135" s="59"/>
      <c r="D135" s="60"/>
      <c r="E135" s="60"/>
      <c r="F135" s="60"/>
    </row>
    <row r="136" ht="15.75" customHeight="1" spans="1:6" x14ac:dyDescent="0.25">
      <c r="A136" s="57"/>
      <c r="C136" s="59"/>
      <c r="D136" s="60"/>
      <c r="E136" s="60"/>
      <c r="F136" s="60"/>
    </row>
    <row r="137" ht="15.75" customHeight="1" spans="1:6" x14ac:dyDescent="0.25">
      <c r="A137" s="57"/>
      <c r="C137" s="59"/>
      <c r="D137" s="60"/>
      <c r="E137" s="60"/>
      <c r="F137" s="60"/>
    </row>
    <row r="138" ht="15.75" customHeight="1" spans="1:6" x14ac:dyDescent="0.25">
      <c r="A138" s="57"/>
      <c r="C138" s="59"/>
      <c r="D138" s="60"/>
      <c r="E138" s="60"/>
      <c r="F138" s="60"/>
    </row>
    <row r="139" ht="15.75" customHeight="1" spans="1:6" x14ac:dyDescent="0.25">
      <c r="A139" s="57"/>
      <c r="C139" s="59"/>
      <c r="D139" s="60"/>
      <c r="E139" s="60"/>
      <c r="F139" s="60"/>
    </row>
    <row r="140" ht="15.75" customHeight="1" spans="1:6" x14ac:dyDescent="0.25">
      <c r="A140" s="57"/>
      <c r="C140" s="59"/>
      <c r="D140" s="60"/>
      <c r="E140" s="60"/>
      <c r="F140" s="60"/>
    </row>
    <row r="141" ht="15.75" customHeight="1" spans="1:6" x14ac:dyDescent="0.25">
      <c r="A141" s="57"/>
      <c r="C141" s="59"/>
      <c r="D141" s="60"/>
      <c r="E141" s="60"/>
      <c r="F141" s="60"/>
    </row>
    <row r="142" ht="15.75" customHeight="1" spans="1:6" x14ac:dyDescent="0.25">
      <c r="A142" s="57"/>
      <c r="C142" s="59"/>
      <c r="D142" s="60"/>
      <c r="E142" s="60"/>
      <c r="F142" s="60"/>
    </row>
    <row r="143" ht="15.75" customHeight="1" spans="1:6" x14ac:dyDescent="0.25">
      <c r="A143" s="57"/>
      <c r="C143" s="59"/>
      <c r="D143" s="60"/>
      <c r="E143" s="60"/>
      <c r="F143" s="60"/>
    </row>
    <row r="144" ht="15.75" customHeight="1" spans="1:6" x14ac:dyDescent="0.25">
      <c r="A144" s="57"/>
      <c r="C144" s="59"/>
      <c r="D144" s="60"/>
      <c r="E144" s="60"/>
      <c r="F144" s="60"/>
    </row>
    <row r="145" ht="15.75" customHeight="1" spans="1:6" x14ac:dyDescent="0.25">
      <c r="A145" s="57"/>
      <c r="C145" s="59"/>
      <c r="D145" s="60"/>
      <c r="E145" s="60"/>
      <c r="F145" s="60"/>
    </row>
    <row r="146" ht="15.75" customHeight="1" spans="1:6" x14ac:dyDescent="0.25">
      <c r="A146" s="57"/>
      <c r="C146" s="59"/>
      <c r="D146" s="60"/>
      <c r="E146" s="60"/>
      <c r="F146" s="60"/>
    </row>
    <row r="147" ht="15.75" customHeight="1" spans="1:6" x14ac:dyDescent="0.25">
      <c r="A147" s="57"/>
      <c r="C147" s="59"/>
      <c r="D147" s="60"/>
      <c r="E147" s="60"/>
      <c r="F147" s="60"/>
    </row>
    <row r="148" ht="15.75" customHeight="1" spans="1:6" x14ac:dyDescent="0.25">
      <c r="A148" s="57"/>
      <c r="C148" s="59"/>
      <c r="D148" s="60"/>
      <c r="E148" s="60"/>
      <c r="F148" s="60"/>
    </row>
    <row r="149" ht="15.75" customHeight="1" spans="1:6" x14ac:dyDescent="0.25">
      <c r="A149" s="57"/>
      <c r="C149" s="59"/>
      <c r="D149" s="60"/>
      <c r="E149" s="60"/>
      <c r="F149" s="60"/>
    </row>
    <row r="150" ht="15.75" customHeight="1" spans="1:6" x14ac:dyDescent="0.25">
      <c r="A150" s="57"/>
      <c r="C150" s="59"/>
      <c r="D150" s="60"/>
      <c r="E150" s="60"/>
      <c r="F150" s="60"/>
    </row>
    <row r="151" ht="15.75" customHeight="1" spans="1:6" x14ac:dyDescent="0.25">
      <c r="A151" s="57"/>
      <c r="C151" s="59"/>
      <c r="D151" s="60"/>
      <c r="E151" s="60"/>
      <c r="F151" s="60"/>
    </row>
    <row r="152" ht="15.75" customHeight="1" spans="1:6" x14ac:dyDescent="0.25">
      <c r="A152" s="57"/>
      <c r="C152" s="59"/>
      <c r="D152" s="60"/>
      <c r="E152" s="60"/>
      <c r="F152" s="60"/>
    </row>
    <row r="153" ht="15.75" customHeight="1" spans="1:6" x14ac:dyDescent="0.25">
      <c r="A153" s="57"/>
      <c r="C153" s="59"/>
      <c r="D153" s="60"/>
      <c r="E153" s="60"/>
      <c r="F153" s="60"/>
    </row>
    <row r="154" ht="15.75" customHeight="1" spans="1:6" x14ac:dyDescent="0.25">
      <c r="A154" s="57"/>
      <c r="C154" s="59"/>
      <c r="D154" s="60"/>
      <c r="E154" s="60"/>
      <c r="F154" s="60"/>
    </row>
    <row r="155" ht="15.75" customHeight="1" spans="1:6" x14ac:dyDescent="0.25">
      <c r="A155" s="57"/>
      <c r="C155" s="59"/>
      <c r="D155" s="60"/>
      <c r="E155" s="60"/>
      <c r="F155" s="60"/>
    </row>
    <row r="156" ht="15.75" customHeight="1" spans="1:6" x14ac:dyDescent="0.25">
      <c r="A156" s="57"/>
      <c r="C156" s="59"/>
      <c r="D156" s="60"/>
      <c r="E156" s="60"/>
      <c r="F156" s="60"/>
    </row>
    <row r="157" ht="15.75" customHeight="1" spans="1:6" x14ac:dyDescent="0.25">
      <c r="A157" s="57"/>
      <c r="C157" s="59"/>
      <c r="D157" s="60"/>
      <c r="E157" s="60"/>
      <c r="F157" s="60"/>
    </row>
    <row r="158" ht="15.75" customHeight="1" spans="1:6" x14ac:dyDescent="0.25">
      <c r="A158" s="57"/>
      <c r="C158" s="59"/>
      <c r="D158" s="60"/>
      <c r="E158" s="60"/>
      <c r="F158" s="60"/>
    </row>
    <row r="159" ht="15.75" customHeight="1" spans="1:6" x14ac:dyDescent="0.25">
      <c r="A159" s="57"/>
      <c r="C159" s="59"/>
      <c r="D159" s="60"/>
      <c r="E159" s="60"/>
      <c r="F159" s="60"/>
    </row>
    <row r="160" ht="15.75" customHeight="1" spans="1:6" x14ac:dyDescent="0.25">
      <c r="A160" s="57"/>
      <c r="C160" s="59"/>
      <c r="D160" s="60"/>
      <c r="E160" s="60"/>
      <c r="F160" s="60"/>
    </row>
    <row r="161" ht="15.75" customHeight="1" spans="1:6" x14ac:dyDescent="0.25">
      <c r="A161" s="57"/>
      <c r="C161" s="59"/>
      <c r="D161" s="60"/>
      <c r="E161" s="60"/>
      <c r="F161" s="60"/>
    </row>
    <row r="162" ht="15.75" customHeight="1" spans="1:6" x14ac:dyDescent="0.25">
      <c r="A162" s="57"/>
      <c r="C162" s="59"/>
      <c r="D162" s="60"/>
      <c r="E162" s="60"/>
      <c r="F162" s="60"/>
    </row>
    <row r="163" ht="15.75" customHeight="1" spans="1:6" x14ac:dyDescent="0.25">
      <c r="A163" s="57"/>
      <c r="C163" s="59"/>
      <c r="D163" s="60"/>
      <c r="E163" s="60"/>
      <c r="F163" s="60"/>
    </row>
    <row r="164" ht="15.75" customHeight="1" spans="1:6" x14ac:dyDescent="0.25">
      <c r="A164" s="57"/>
      <c r="C164" s="59"/>
      <c r="D164" s="60"/>
      <c r="E164" s="60"/>
      <c r="F164" s="60"/>
    </row>
    <row r="165" ht="15.75" customHeight="1" spans="1:6" x14ac:dyDescent="0.25">
      <c r="A165" s="57"/>
      <c r="C165" s="59"/>
      <c r="D165" s="60"/>
      <c r="E165" s="60"/>
      <c r="F165" s="60"/>
    </row>
    <row r="166" ht="15.75" customHeight="1" spans="1:6" x14ac:dyDescent="0.25">
      <c r="A166" s="57"/>
      <c r="C166" s="59"/>
      <c r="D166" s="60"/>
      <c r="E166" s="60"/>
      <c r="F166" s="60"/>
    </row>
    <row r="167" ht="15.75" customHeight="1" spans="1:6" x14ac:dyDescent="0.25">
      <c r="A167" s="57"/>
      <c r="C167" s="59"/>
      <c r="D167" s="60"/>
      <c r="E167" s="60"/>
      <c r="F167" s="60"/>
    </row>
    <row r="168" ht="15.75" customHeight="1" spans="1:6" x14ac:dyDescent="0.25">
      <c r="A168" s="57"/>
      <c r="C168" s="59"/>
      <c r="D168" s="60"/>
      <c r="E168" s="60"/>
      <c r="F168" s="60"/>
    </row>
    <row r="169" ht="15.75" customHeight="1" spans="1:6" x14ac:dyDescent="0.25">
      <c r="A169" s="57"/>
      <c r="C169" s="59"/>
      <c r="D169" s="60"/>
      <c r="E169" s="60"/>
      <c r="F169" s="60"/>
    </row>
    <row r="170" ht="15.75" customHeight="1" spans="1:6" x14ac:dyDescent="0.25">
      <c r="A170" s="57"/>
      <c r="C170" s="59"/>
      <c r="D170" s="60"/>
      <c r="E170" s="60"/>
      <c r="F170" s="60"/>
    </row>
    <row r="171" ht="15.75" customHeight="1" spans="1:6" x14ac:dyDescent="0.25">
      <c r="A171" s="57"/>
      <c r="C171" s="59"/>
      <c r="D171" s="60"/>
      <c r="E171" s="60"/>
      <c r="F171" s="60"/>
    </row>
    <row r="172" ht="15.75" customHeight="1" spans="1:6" x14ac:dyDescent="0.25">
      <c r="A172" s="57"/>
      <c r="C172" s="59"/>
      <c r="D172" s="60"/>
      <c r="E172" s="60"/>
      <c r="F172" s="60"/>
    </row>
    <row r="173" ht="15.75" customHeight="1" spans="1:6" x14ac:dyDescent="0.25">
      <c r="A173" s="57"/>
      <c r="C173" s="59"/>
      <c r="D173" s="60"/>
      <c r="E173" s="60"/>
      <c r="F173" s="60"/>
    </row>
    <row r="174" ht="15.75" customHeight="1" spans="1:6" x14ac:dyDescent="0.25">
      <c r="A174" s="57"/>
      <c r="C174" s="59"/>
      <c r="D174" s="60"/>
      <c r="E174" s="60"/>
      <c r="F174" s="60"/>
    </row>
    <row r="175" ht="15.75" customHeight="1" spans="1:6" x14ac:dyDescent="0.25">
      <c r="A175" s="57"/>
      <c r="C175" s="59"/>
      <c r="D175" s="60"/>
      <c r="E175" s="60"/>
      <c r="F175" s="60"/>
    </row>
    <row r="176" ht="15.75" customHeight="1" spans="1:6" x14ac:dyDescent="0.25">
      <c r="A176" s="57"/>
      <c r="C176" s="59"/>
      <c r="D176" s="60"/>
      <c r="E176" s="60"/>
      <c r="F176" s="60"/>
    </row>
    <row r="177" ht="15.75" customHeight="1" spans="1:6" x14ac:dyDescent="0.25">
      <c r="A177" s="57"/>
      <c r="C177" s="59"/>
      <c r="D177" s="60"/>
      <c r="E177" s="60"/>
      <c r="F177" s="60"/>
    </row>
    <row r="178" ht="15.75" customHeight="1" spans="1:6" x14ac:dyDescent="0.25">
      <c r="A178" s="57"/>
      <c r="C178" s="59"/>
      <c r="D178" s="60"/>
      <c r="E178" s="60"/>
      <c r="F178" s="60"/>
    </row>
    <row r="179" ht="15.75" customHeight="1" spans="1:6" x14ac:dyDescent="0.25">
      <c r="A179" s="57"/>
      <c r="C179" s="59"/>
      <c r="D179" s="60"/>
      <c r="E179" s="60"/>
      <c r="F179" s="60"/>
    </row>
    <row r="180" ht="15.75" customHeight="1" spans="1:6" x14ac:dyDescent="0.25">
      <c r="A180" s="57"/>
      <c r="C180" s="59"/>
      <c r="D180" s="60"/>
      <c r="E180" s="60"/>
      <c r="F180" s="60"/>
    </row>
    <row r="181" ht="15.75" customHeight="1" spans="1:6" x14ac:dyDescent="0.25">
      <c r="A181" s="57"/>
      <c r="C181" s="59"/>
      <c r="D181" s="60"/>
      <c r="E181" s="60"/>
      <c r="F181" s="60"/>
    </row>
    <row r="182" ht="15.75" customHeight="1" spans="1:6" x14ac:dyDescent="0.25">
      <c r="A182" s="57"/>
      <c r="C182" s="59"/>
      <c r="D182" s="60"/>
      <c r="E182" s="60"/>
      <c r="F182" s="60"/>
    </row>
    <row r="183" ht="15.75" customHeight="1" spans="1:6" x14ac:dyDescent="0.25">
      <c r="A183" s="57"/>
      <c r="C183" s="59"/>
      <c r="D183" s="60"/>
      <c r="E183" s="60"/>
      <c r="F183" s="60"/>
    </row>
    <row r="184" ht="15.75" customHeight="1" spans="1:6" x14ac:dyDescent="0.25">
      <c r="A184" s="57"/>
      <c r="C184" s="59"/>
      <c r="D184" s="60"/>
      <c r="E184" s="60"/>
      <c r="F184" s="60"/>
    </row>
    <row r="185" ht="15.75" customHeight="1" spans="1:6" x14ac:dyDescent="0.25">
      <c r="A185" s="57"/>
      <c r="C185" s="59"/>
      <c r="D185" s="60"/>
      <c r="E185" s="60"/>
      <c r="F185" s="60"/>
    </row>
    <row r="186" ht="15.75" customHeight="1" spans="1:6" x14ac:dyDescent="0.25">
      <c r="A186" s="57"/>
      <c r="C186" s="59"/>
      <c r="D186" s="60"/>
      <c r="E186" s="60"/>
      <c r="F186" s="60"/>
    </row>
    <row r="187" ht="15.75" customHeight="1" spans="1:6" x14ac:dyDescent="0.25">
      <c r="A187" s="57"/>
      <c r="C187" s="59"/>
      <c r="D187" s="60"/>
      <c r="E187" s="60"/>
      <c r="F187" s="60"/>
    </row>
    <row r="188" ht="15.75" customHeight="1" spans="1:6" x14ac:dyDescent="0.25">
      <c r="A188" s="57"/>
      <c r="C188" s="59"/>
      <c r="D188" s="60"/>
      <c r="E188" s="60"/>
      <c r="F188" s="60"/>
    </row>
    <row r="189" ht="15.75" customHeight="1" spans="1:6" x14ac:dyDescent="0.25">
      <c r="A189" s="57"/>
      <c r="C189" s="59"/>
      <c r="D189" s="60"/>
      <c r="E189" s="60"/>
      <c r="F189" s="60"/>
    </row>
    <row r="190" ht="15.75" customHeight="1" spans="1:6" x14ac:dyDescent="0.25">
      <c r="A190" s="57"/>
      <c r="C190" s="59"/>
      <c r="D190" s="60"/>
      <c r="E190" s="60"/>
      <c r="F190" s="60"/>
    </row>
    <row r="191" ht="15.75" customHeight="1" spans="1:6" x14ac:dyDescent="0.25">
      <c r="A191" s="57"/>
      <c r="C191" s="59"/>
      <c r="D191" s="60"/>
      <c r="E191" s="60"/>
      <c r="F191" s="60"/>
    </row>
    <row r="192" ht="15.75" customHeight="1" spans="1:6" x14ac:dyDescent="0.25">
      <c r="A192" s="57"/>
      <c r="C192" s="59"/>
      <c r="D192" s="60"/>
      <c r="E192" s="60"/>
      <c r="F192" s="60"/>
    </row>
    <row r="193" ht="15.75" customHeight="1" spans="1:6" x14ac:dyDescent="0.25">
      <c r="A193" s="57"/>
      <c r="C193" s="59"/>
      <c r="D193" s="60"/>
      <c r="E193" s="60"/>
      <c r="F193" s="60"/>
    </row>
    <row r="194" ht="15.75" customHeight="1" spans="1:6" x14ac:dyDescent="0.25">
      <c r="A194" s="57"/>
      <c r="C194" s="59"/>
      <c r="D194" s="60"/>
      <c r="E194" s="60"/>
      <c r="F194" s="60"/>
    </row>
    <row r="195" ht="15.75" customHeight="1" spans="1:6" x14ac:dyDescent="0.25">
      <c r="A195" s="57"/>
      <c r="C195" s="59"/>
      <c r="D195" s="60"/>
      <c r="E195" s="60"/>
      <c r="F195" s="60"/>
    </row>
    <row r="196" ht="15.75" customHeight="1" spans="1:6" x14ac:dyDescent="0.25">
      <c r="A196" s="57"/>
      <c r="C196" s="59"/>
      <c r="D196" s="60"/>
      <c r="E196" s="60"/>
      <c r="F196" s="60"/>
    </row>
    <row r="197" ht="15.75" customHeight="1" spans="1:6" x14ac:dyDescent="0.25">
      <c r="A197" s="57"/>
      <c r="C197" s="59"/>
      <c r="D197" s="60"/>
      <c r="E197" s="60"/>
      <c r="F197" s="60"/>
    </row>
    <row r="198" ht="15.75" customHeight="1" spans="1:6" x14ac:dyDescent="0.25">
      <c r="A198" s="57"/>
      <c r="C198" s="59"/>
      <c r="D198" s="60"/>
      <c r="E198" s="60"/>
      <c r="F198" s="60"/>
    </row>
    <row r="199" ht="15.75" customHeight="1" spans="1:6" x14ac:dyDescent="0.25">
      <c r="A199" s="57"/>
      <c r="C199" s="59"/>
      <c r="D199" s="60"/>
      <c r="E199" s="60"/>
      <c r="F199" s="60"/>
    </row>
    <row r="200" ht="15.75" customHeight="1" spans="1:6" x14ac:dyDescent="0.25">
      <c r="A200" s="57"/>
      <c r="C200" s="59"/>
      <c r="D200" s="60"/>
      <c r="E200" s="60"/>
      <c r="F200" s="60"/>
    </row>
    <row r="201" ht="15.75" customHeight="1" spans="1:6" x14ac:dyDescent="0.25">
      <c r="A201" s="57"/>
      <c r="C201" s="59"/>
      <c r="D201" s="60"/>
      <c r="E201" s="60"/>
      <c r="F201" s="60"/>
    </row>
    <row r="202" ht="15.75" customHeight="1" spans="1:6" x14ac:dyDescent="0.25">
      <c r="A202" s="57"/>
      <c r="C202" s="59"/>
      <c r="D202" s="60"/>
      <c r="E202" s="60"/>
      <c r="F202" s="60"/>
    </row>
    <row r="203" ht="15.75" customHeight="1" spans="1:6" x14ac:dyDescent="0.25">
      <c r="A203" s="57"/>
      <c r="C203" s="59"/>
      <c r="D203" s="60"/>
      <c r="E203" s="60"/>
      <c r="F203" s="60"/>
    </row>
    <row r="204" ht="15.75" customHeight="1" spans="1:6" x14ac:dyDescent="0.25">
      <c r="A204" s="57"/>
      <c r="C204" s="59"/>
      <c r="D204" s="60"/>
      <c r="E204" s="60"/>
      <c r="F204" s="60"/>
    </row>
    <row r="205" ht="15.75" customHeight="1" spans="1:6" x14ac:dyDescent="0.25">
      <c r="A205" s="57"/>
      <c r="C205" s="59"/>
      <c r="D205" s="60"/>
      <c r="E205" s="60"/>
      <c r="F205" s="60"/>
    </row>
    <row r="206" ht="15.75" customHeight="1" spans="1:6" x14ac:dyDescent="0.25">
      <c r="A206" s="57"/>
      <c r="C206" s="59"/>
      <c r="D206" s="60"/>
      <c r="E206" s="60"/>
      <c r="F206" s="60"/>
    </row>
    <row r="207" ht="15.75" customHeight="1" spans="1:6" x14ac:dyDescent="0.25">
      <c r="A207" s="57"/>
      <c r="C207" s="59"/>
      <c r="D207" s="60"/>
      <c r="E207" s="60"/>
      <c r="F207" s="60"/>
    </row>
    <row r="208" ht="15.75" customHeight="1" spans="1:6" x14ac:dyDescent="0.25">
      <c r="A208" s="57"/>
      <c r="C208" s="59"/>
      <c r="D208" s="60"/>
      <c r="E208" s="60"/>
      <c r="F208" s="60"/>
    </row>
    <row r="209" ht="15.75" customHeight="1" spans="1:6" x14ac:dyDescent="0.25">
      <c r="A209" s="57"/>
      <c r="C209" s="59"/>
      <c r="D209" s="60"/>
      <c r="E209" s="60"/>
      <c r="F209" s="60"/>
    </row>
    <row r="210" ht="15.75" customHeight="1" spans="1:6" x14ac:dyDescent="0.25">
      <c r="A210" s="57"/>
      <c r="C210" s="59"/>
      <c r="D210" s="60"/>
      <c r="E210" s="60"/>
      <c r="F210" s="60"/>
    </row>
    <row r="211" ht="15.75" customHeight="1" spans="1:6" x14ac:dyDescent="0.25">
      <c r="A211" s="57"/>
      <c r="C211" s="59"/>
      <c r="D211" s="60"/>
      <c r="E211" s="60"/>
      <c r="F211" s="60"/>
    </row>
    <row r="212" ht="15.75" customHeight="1" spans="1:6" x14ac:dyDescent="0.25">
      <c r="A212" s="57"/>
      <c r="C212" s="59"/>
      <c r="D212" s="60"/>
      <c r="E212" s="60"/>
      <c r="F212" s="60"/>
    </row>
    <row r="213" ht="15.75" customHeight="1" spans="1:6" x14ac:dyDescent="0.25">
      <c r="A213" s="57"/>
      <c r="C213" s="59"/>
      <c r="D213" s="60"/>
      <c r="E213" s="60"/>
      <c r="F213" s="60"/>
    </row>
    <row r="214" ht="15.75" customHeight="1" spans="1:6" x14ac:dyDescent="0.25">
      <c r="A214" s="57"/>
      <c r="C214" s="59"/>
      <c r="D214" s="60"/>
      <c r="E214" s="60"/>
      <c r="F214" s="60"/>
    </row>
    <row r="215" ht="15.75" customHeight="1" spans="1:6" x14ac:dyDescent="0.25">
      <c r="A215" s="57"/>
      <c r="C215" s="59"/>
      <c r="D215" s="60"/>
      <c r="E215" s="60"/>
      <c r="F215" s="60"/>
    </row>
    <row r="216" ht="15.75" customHeight="1" spans="1:6" x14ac:dyDescent="0.25">
      <c r="A216" s="57"/>
      <c r="C216" s="59"/>
      <c r="D216" s="60"/>
      <c r="E216" s="60"/>
      <c r="F216" s="60"/>
    </row>
    <row r="217" ht="15.75" customHeight="1" spans="1:6" x14ac:dyDescent="0.25">
      <c r="A217" s="57"/>
      <c r="C217" s="59"/>
      <c r="D217" s="60"/>
      <c r="E217" s="60"/>
      <c r="F217" s="60"/>
    </row>
    <row r="218" ht="15.75" customHeight="1" spans="1:6" x14ac:dyDescent="0.25">
      <c r="A218" s="57"/>
      <c r="C218" s="59"/>
      <c r="D218" s="60"/>
      <c r="E218" s="60"/>
      <c r="F218" s="60"/>
    </row>
    <row r="219" ht="15.75" customHeight="1" spans="1:6" x14ac:dyDescent="0.25">
      <c r="A219" s="57"/>
      <c r="C219" s="59"/>
      <c r="D219" s="60"/>
      <c r="E219" s="60"/>
      <c r="F219" s="60"/>
    </row>
    <row r="220" ht="15.75" customHeight="1" spans="1:6" x14ac:dyDescent="0.25">
      <c r="A220" s="57"/>
      <c r="C220" s="59"/>
      <c r="D220" s="60"/>
      <c r="E220" s="60"/>
      <c r="F220" s="60"/>
    </row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" outlineLevelRow="0" outlineLevelCol="0" x14ac:dyDescent="0" defaultColWidth="14.43"/>
  <cols>
    <col min="1" max="1" width="20.14" customWidth="1"/>
    <col min="2" max="2" width="48.71" customWidth="1"/>
    <col min="3" max="6" width="14.43" customWidth="1"/>
  </cols>
  <sheetData>
    <row r="1" ht="15.75" customHeight="1" spans="1:2" x14ac:dyDescent="0.25">
      <c r="A1" s="63" t="s">
        <v>69</v>
      </c>
      <c r="B1" s="63" t="s">
        <v>72</v>
      </c>
    </row>
    <row r="2" ht="15.75" customHeight="1" spans="1:2" x14ac:dyDescent="0.25">
      <c r="A2" s="64" t="s">
        <v>73</v>
      </c>
      <c r="B2" s="65" t="s">
        <v>74</v>
      </c>
    </row>
    <row r="3" ht="15.75" customHeight="1" spans="1:2" x14ac:dyDescent="0.25">
      <c r="A3" s="64" t="s">
        <v>75</v>
      </c>
      <c r="B3" s="65" t="s">
        <v>74</v>
      </c>
    </row>
    <row r="4" ht="15.75" customHeight="1" spans="1:2" x14ac:dyDescent="0.25">
      <c r="A4" s="64" t="s">
        <v>76</v>
      </c>
      <c r="B4" s="65" t="s">
        <v>74</v>
      </c>
    </row>
    <row r="5" ht="15.75" customHeight="1" spans="1:2" x14ac:dyDescent="0.25">
      <c r="A5" s="64" t="s">
        <v>77</v>
      </c>
      <c r="B5" s="65" t="s">
        <v>74</v>
      </c>
    </row>
    <row r="6" ht="15.75" customHeight="1" spans="1:2" x14ac:dyDescent="0.25">
      <c r="A6" s="64" t="s">
        <v>78</v>
      </c>
      <c r="B6" s="65" t="s">
        <v>74</v>
      </c>
    </row>
    <row r="7" ht="15.75" customHeight="1" spans="1:2" x14ac:dyDescent="0.25">
      <c r="A7" s="64" t="s">
        <v>56</v>
      </c>
      <c r="B7" s="65" t="s">
        <v>74</v>
      </c>
    </row>
    <row r="8" ht="15.75" customHeight="1" spans="1:2" x14ac:dyDescent="0.25">
      <c r="A8" s="64" t="s">
        <v>79</v>
      </c>
      <c r="B8" s="65" t="s">
        <v>74</v>
      </c>
    </row>
    <row r="9" ht="15.75" customHeight="1" spans="1:2" x14ac:dyDescent="0.25">
      <c r="A9" s="64" t="s">
        <v>80</v>
      </c>
      <c r="B9" s="65" t="s">
        <v>74</v>
      </c>
    </row>
    <row r="10" ht="15.75" customHeight="1" spans="1:2" x14ac:dyDescent="0.25">
      <c r="A10" s="64" t="s">
        <v>81</v>
      </c>
      <c r="B10" s="65" t="s">
        <v>74</v>
      </c>
    </row>
    <row r="11" ht="15.75" customHeight="1" spans="1:2" x14ac:dyDescent="0.25">
      <c r="A11" s="64" t="s">
        <v>82</v>
      </c>
      <c r="B11" s="64" t="s">
        <v>83</v>
      </c>
    </row>
    <row r="12" ht="15.75" customHeight="1" spans="1:2" x14ac:dyDescent="0.25">
      <c r="A12" s="64" t="s">
        <v>84</v>
      </c>
      <c r="B12" s="64" t="s">
        <v>83</v>
      </c>
    </row>
    <row r="13" ht="15.75" customHeight="1" spans="1:2" x14ac:dyDescent="0.25">
      <c r="A13" s="64" t="s">
        <v>85</v>
      </c>
      <c r="B13" s="64" t="s">
        <v>86</v>
      </c>
    </row>
    <row r="14" ht="15.75" customHeight="1" spans="1:2" x14ac:dyDescent="0.25">
      <c r="A14" s="64" t="s">
        <v>87</v>
      </c>
      <c r="B14" s="64" t="s">
        <v>86</v>
      </c>
    </row>
    <row r="15" ht="15.75" customHeight="1" spans="1:2" x14ac:dyDescent="0.25">
      <c r="A15" s="64" t="s">
        <v>88</v>
      </c>
      <c r="B15" s="64" t="s">
        <v>86</v>
      </c>
    </row>
    <row r="16" ht="15.75" customHeight="1" spans="1:2" x14ac:dyDescent="0.25">
      <c r="A16" s="64" t="s">
        <v>89</v>
      </c>
      <c r="B16" s="64" t="s">
        <v>86</v>
      </c>
    </row>
    <row r="17" ht="15.75" customHeight="1" spans="1:2" x14ac:dyDescent="0.25">
      <c r="A17" s="64" t="s">
        <v>90</v>
      </c>
      <c r="B17" s="64" t="s">
        <v>91</v>
      </c>
    </row>
    <row r="18" ht="15.75" customHeight="1" spans="1:2" x14ac:dyDescent="0.25">
      <c r="A18" s="64" t="s">
        <v>92</v>
      </c>
      <c r="B18" s="64" t="s">
        <v>91</v>
      </c>
    </row>
    <row r="19" ht="15.75" customHeight="1" spans="1:2" x14ac:dyDescent="0.25">
      <c r="A19" s="64" t="s">
        <v>93</v>
      </c>
      <c r="B19" s="64" t="s">
        <v>91</v>
      </c>
    </row>
    <row r="20" ht="15.75" customHeight="1" spans="1:2" x14ac:dyDescent="0.25">
      <c r="A20" s="64" t="s">
        <v>94</v>
      </c>
      <c r="B20" s="64" t="s">
        <v>91</v>
      </c>
    </row>
    <row r="21" ht="15.75" customHeight="1" spans="1:2" x14ac:dyDescent="0.25">
      <c r="A21" s="64" t="s">
        <v>95</v>
      </c>
      <c r="B21" s="64" t="s">
        <v>91</v>
      </c>
    </row>
    <row r="22" ht="15.75" customHeight="1" spans="1:2" x14ac:dyDescent="0.25">
      <c r="A22" s="64" t="s">
        <v>96</v>
      </c>
      <c r="B22" s="64" t="s">
        <v>91</v>
      </c>
    </row>
    <row r="23" ht="15.75" customHeight="1" spans="1:2" x14ac:dyDescent="0.25">
      <c r="A23" s="64" t="s">
        <v>97</v>
      </c>
      <c r="B23" s="64" t="s">
        <v>91</v>
      </c>
    </row>
    <row r="24" ht="15.75" customHeight="1" spans="1:2" x14ac:dyDescent="0.25">
      <c r="A24" s="64" t="s">
        <v>98</v>
      </c>
      <c r="B24" s="64" t="s">
        <v>91</v>
      </c>
    </row>
    <row r="25" ht="15.75" customHeight="1" spans="1:2" x14ac:dyDescent="0.25">
      <c r="A25" s="64" t="s">
        <v>99</v>
      </c>
      <c r="B25" s="64" t="s">
        <v>91</v>
      </c>
    </row>
    <row r="26" ht="15.75" customHeight="1" spans="1:2" x14ac:dyDescent="0.25">
      <c r="A26" s="64" t="s">
        <v>100</v>
      </c>
      <c r="B26" s="64" t="s">
        <v>91</v>
      </c>
    </row>
    <row r="27" ht="15.75" customHeight="1" spans="1:2" x14ac:dyDescent="0.25">
      <c r="A27" s="64" t="s">
        <v>101</v>
      </c>
      <c r="B27" s="64" t="s">
        <v>102</v>
      </c>
    </row>
    <row r="28" ht="15.75" customHeight="1" spans="1:2" x14ac:dyDescent="0.25">
      <c r="A28" s="64" t="s">
        <v>103</v>
      </c>
      <c r="B28" s="64" t="s">
        <v>102</v>
      </c>
    </row>
    <row r="29" ht="15.75" customHeight="1" spans="1:2" x14ac:dyDescent="0.25">
      <c r="A29" s="64" t="s">
        <v>104</v>
      </c>
      <c r="B29" s="64" t="s">
        <v>102</v>
      </c>
    </row>
    <row r="30" ht="15.75" customHeight="1" spans="1:2" x14ac:dyDescent="0.25">
      <c r="A30" s="64" t="s">
        <v>105</v>
      </c>
      <c r="B30" s="64" t="s">
        <v>106</v>
      </c>
    </row>
    <row r="31" ht="15.75" customHeight="1" spans="1:2" x14ac:dyDescent="0.25">
      <c r="A31" s="64" t="s">
        <v>107</v>
      </c>
      <c r="B31" s="64" t="s">
        <v>108</v>
      </c>
    </row>
    <row r="32" ht="15.75" customHeight="1" spans="1:2" x14ac:dyDescent="0.25">
      <c r="A32" s="64" t="s">
        <v>109</v>
      </c>
      <c r="B32" s="64" t="s">
        <v>108</v>
      </c>
    </row>
    <row r="33" ht="15.75" customHeight="1" spans="1:2" x14ac:dyDescent="0.25">
      <c r="A33" s="64" t="s">
        <v>110</v>
      </c>
      <c r="B33" s="64" t="s">
        <v>108</v>
      </c>
    </row>
    <row r="34" ht="15.75" customHeight="1" spans="1:2" x14ac:dyDescent="0.25">
      <c r="A34" s="64" t="s">
        <v>111</v>
      </c>
      <c r="B34" s="64" t="s">
        <v>108</v>
      </c>
    </row>
    <row r="35" ht="15.75" customHeight="1" spans="1:2" x14ac:dyDescent="0.25">
      <c r="A35" s="64" t="s">
        <v>112</v>
      </c>
      <c r="B35" s="64" t="s">
        <v>113</v>
      </c>
    </row>
    <row r="36" ht="15.75" customHeight="1" spans="1:2" x14ac:dyDescent="0.25">
      <c r="A36" s="64" t="s">
        <v>114</v>
      </c>
      <c r="B36" s="64" t="s">
        <v>113</v>
      </c>
    </row>
    <row r="37" ht="15.75" customHeight="1" spans="1:2" x14ac:dyDescent="0.25">
      <c r="A37" s="64" t="s">
        <v>115</v>
      </c>
      <c r="B37" s="64" t="s">
        <v>116</v>
      </c>
    </row>
    <row r="38" ht="15.75" customHeight="1" spans="1:2" x14ac:dyDescent="0.25">
      <c r="A38" s="64" t="s">
        <v>117</v>
      </c>
      <c r="B38" s="64" t="s">
        <v>116</v>
      </c>
    </row>
    <row r="39" ht="15.75" customHeight="1" spans="1:2" x14ac:dyDescent="0.25">
      <c r="A39" s="64" t="s">
        <v>118</v>
      </c>
      <c r="B39" s="64" t="s">
        <v>119</v>
      </c>
    </row>
    <row r="40" ht="15.75" customHeight="1" spans="1:2" x14ac:dyDescent="0.25">
      <c r="A40" s="64" t="s">
        <v>120</v>
      </c>
      <c r="B40" s="64" t="s">
        <v>119</v>
      </c>
    </row>
    <row r="41" ht="15.75" customHeight="1" spans="1:2" x14ac:dyDescent="0.25">
      <c r="A41" s="64" t="s">
        <v>121</v>
      </c>
      <c r="B41" s="64" t="s">
        <v>122</v>
      </c>
    </row>
    <row r="42" ht="15.75" customHeight="1" spans="1:2" x14ac:dyDescent="0.25">
      <c r="A42" s="64" t="s">
        <v>123</v>
      </c>
      <c r="B42" s="64" t="s">
        <v>122</v>
      </c>
    </row>
    <row r="43" ht="15.75" customHeight="1" spans="1:2" x14ac:dyDescent="0.25">
      <c r="A43" s="64" t="s">
        <v>124</v>
      </c>
      <c r="B43" s="64" t="s">
        <v>122</v>
      </c>
    </row>
    <row r="44" ht="15.75" customHeight="1" spans="1:2" x14ac:dyDescent="0.25">
      <c r="A44" s="64" t="s">
        <v>125</v>
      </c>
      <c r="B44" s="64" t="s">
        <v>122</v>
      </c>
    </row>
    <row r="45" ht="15.75" customHeight="1" spans="1:2" x14ac:dyDescent="0.25">
      <c r="A45" s="64" t="s">
        <v>126</v>
      </c>
      <c r="B45" s="64" t="s">
        <v>122</v>
      </c>
    </row>
    <row r="46" ht="15.75" customHeight="1" spans="1:2" x14ac:dyDescent="0.25">
      <c r="A46" s="64" t="s">
        <v>127</v>
      </c>
      <c r="B46" s="64" t="s">
        <v>122</v>
      </c>
    </row>
    <row r="47" ht="15.75" customHeight="1" spans="1:2" x14ac:dyDescent="0.25">
      <c r="A47" s="64" t="s">
        <v>128</v>
      </c>
      <c r="B47" s="64" t="s">
        <v>122</v>
      </c>
    </row>
    <row r="48" ht="15.75" customHeight="1" spans="1:2" x14ac:dyDescent="0.25">
      <c r="A48" s="64" t="s">
        <v>129</v>
      </c>
      <c r="B48" s="64" t="s">
        <v>130</v>
      </c>
    </row>
    <row r="49" ht="15.75" customHeight="1" spans="1:2" x14ac:dyDescent="0.25">
      <c r="A49" s="64" t="s">
        <v>131</v>
      </c>
      <c r="B49" s="64" t="s">
        <v>132</v>
      </c>
    </row>
    <row r="50" ht="15.75" customHeight="1" spans="1:2" x14ac:dyDescent="0.25">
      <c r="A50" s="64" t="s">
        <v>133</v>
      </c>
      <c r="B50" s="65" t="s">
        <v>134</v>
      </c>
    </row>
    <row r="51" ht="15.75" customHeight="1" spans="1:2" x14ac:dyDescent="0.25">
      <c r="A51" s="64" t="s">
        <v>135</v>
      </c>
      <c r="B51" s="65" t="s">
        <v>134</v>
      </c>
    </row>
    <row r="52" ht="15.75" customHeight="1" spans="1:2" x14ac:dyDescent="0.25">
      <c r="A52" s="64" t="s">
        <v>136</v>
      </c>
      <c r="B52" s="65" t="s">
        <v>134</v>
      </c>
    </row>
    <row r="53" ht="15.75" customHeight="1" spans="1:2" x14ac:dyDescent="0.25">
      <c r="A53" s="64" t="s">
        <v>137</v>
      </c>
      <c r="B53" s="65" t="s">
        <v>138</v>
      </c>
    </row>
    <row r="54" ht="15.75" customHeight="1" spans="1:2" x14ac:dyDescent="0.25">
      <c r="A54" s="64" t="s">
        <v>139</v>
      </c>
      <c r="B54" s="65" t="s">
        <v>140</v>
      </c>
    </row>
    <row r="55" ht="15.75" customHeight="1" spans="1:2" x14ac:dyDescent="0.25">
      <c r="A55" s="64" t="s">
        <v>141</v>
      </c>
      <c r="B55" s="65" t="s">
        <v>140</v>
      </c>
    </row>
    <row r="56" ht="15.75" customHeight="1" spans="1:2" x14ac:dyDescent="0.25">
      <c r="A56" s="64" t="s">
        <v>142</v>
      </c>
      <c r="B56" s="65" t="s">
        <v>143</v>
      </c>
    </row>
    <row r="57" ht="15.75" customHeight="1" spans="1:2" x14ac:dyDescent="0.25">
      <c r="A57" s="64" t="s">
        <v>144</v>
      </c>
      <c r="B57" s="64" t="s">
        <v>145</v>
      </c>
    </row>
    <row r="58" ht="15.75" customHeight="1" spans="1:2" x14ac:dyDescent="0.25">
      <c r="A58" s="64" t="s">
        <v>146</v>
      </c>
      <c r="B58" s="64" t="s">
        <v>147</v>
      </c>
    </row>
    <row r="59" ht="15.75" customHeight="1" spans="1:2" x14ac:dyDescent="0.25">
      <c r="A59" s="64" t="s">
        <v>148</v>
      </c>
      <c r="B59" s="64" t="s">
        <v>147</v>
      </c>
    </row>
    <row r="60" ht="15.75" customHeight="1" spans="1:2" x14ac:dyDescent="0.25">
      <c r="A60" s="64" t="s">
        <v>149</v>
      </c>
      <c r="B60" s="64" t="s">
        <v>147</v>
      </c>
    </row>
    <row r="61" ht="15.75" customHeight="1" spans="1:2" x14ac:dyDescent="0.25">
      <c r="A61" s="64" t="s">
        <v>150</v>
      </c>
      <c r="B61" s="64" t="s">
        <v>147</v>
      </c>
    </row>
    <row r="62" ht="15.75" customHeight="1" spans="1:2" x14ac:dyDescent="0.25">
      <c r="A62" s="64" t="s">
        <v>151</v>
      </c>
      <c r="B62" s="64" t="s">
        <v>147</v>
      </c>
    </row>
    <row r="63" ht="15.75" customHeight="1" spans="1:2" x14ac:dyDescent="0.25">
      <c r="A63" s="64" t="s">
        <v>152</v>
      </c>
      <c r="B63" s="64" t="s">
        <v>147</v>
      </c>
    </row>
    <row r="64" ht="15.75" customHeight="1" spans="1:2" x14ac:dyDescent="0.25">
      <c r="A64" s="64" t="s">
        <v>153</v>
      </c>
      <c r="B64" s="64" t="s">
        <v>147</v>
      </c>
    </row>
    <row r="65" ht="15.75" customHeight="1" spans="1:2" x14ac:dyDescent="0.25">
      <c r="A65" s="64" t="s">
        <v>154</v>
      </c>
      <c r="B65" s="64" t="s">
        <v>147</v>
      </c>
    </row>
    <row r="66" ht="15.75" customHeight="1" spans="1:2" x14ac:dyDescent="0.25">
      <c r="A66" s="64" t="s">
        <v>155</v>
      </c>
      <c r="B66" s="64" t="s">
        <v>156</v>
      </c>
    </row>
    <row r="67" ht="15.75" customHeight="1" spans="1:2" x14ac:dyDescent="0.25">
      <c r="A67" s="64" t="s">
        <v>157</v>
      </c>
      <c r="B67" s="64" t="s">
        <v>156</v>
      </c>
    </row>
    <row r="68" ht="15.75" customHeight="1" spans="1:2" x14ac:dyDescent="0.25">
      <c r="A68" s="64" t="s">
        <v>158</v>
      </c>
      <c r="B68" s="64" t="s">
        <v>159</v>
      </c>
    </row>
    <row r="69" ht="15.75" customHeight="1" spans="1:2" x14ac:dyDescent="0.25">
      <c r="A69" s="64" t="s">
        <v>160</v>
      </c>
      <c r="B69" s="64" t="s">
        <v>159</v>
      </c>
    </row>
    <row r="70" ht="15.75" customHeight="1" spans="1:2" x14ac:dyDescent="0.25">
      <c r="A70" s="64" t="s">
        <v>161</v>
      </c>
      <c r="B70" s="64" t="s">
        <v>159</v>
      </c>
    </row>
    <row r="71" ht="15.75" customHeight="1" spans="1:2" x14ac:dyDescent="0.25">
      <c r="A71" s="64" t="s">
        <v>162</v>
      </c>
      <c r="B71" s="64" t="s">
        <v>159</v>
      </c>
    </row>
    <row r="72" ht="15.75" customHeight="1" spans="1:2" x14ac:dyDescent="0.25">
      <c r="A72" s="64" t="s">
        <v>163</v>
      </c>
      <c r="B72" s="64" t="s">
        <v>159</v>
      </c>
    </row>
    <row r="73" ht="15.75" customHeight="1" spans="1:2" x14ac:dyDescent="0.25">
      <c r="A73" s="64" t="s">
        <v>164</v>
      </c>
      <c r="B73" s="64" t="s">
        <v>159</v>
      </c>
    </row>
    <row r="74" ht="15.75" customHeight="1" spans="1:2" x14ac:dyDescent="0.25">
      <c r="A74" s="64" t="s">
        <v>165</v>
      </c>
      <c r="B74" s="64" t="s">
        <v>159</v>
      </c>
    </row>
    <row r="75" ht="15.75" customHeight="1" spans="1:2" x14ac:dyDescent="0.25">
      <c r="A75" s="64" t="s">
        <v>166</v>
      </c>
      <c r="B75" s="64" t="s">
        <v>159</v>
      </c>
    </row>
    <row r="76" ht="15.75" customHeight="1" spans="1:2" x14ac:dyDescent="0.25">
      <c r="A76" s="64" t="s">
        <v>167</v>
      </c>
      <c r="B76" s="64" t="s">
        <v>168</v>
      </c>
    </row>
    <row r="77" ht="15.75" customHeight="1" spans="1:2" x14ac:dyDescent="0.25">
      <c r="A77" s="64" t="s">
        <v>169</v>
      </c>
      <c r="B77" s="64" t="s">
        <v>168</v>
      </c>
    </row>
    <row r="78" ht="15.75" customHeight="1" spans="1:2" x14ac:dyDescent="0.25">
      <c r="A78" s="64" t="s">
        <v>170</v>
      </c>
      <c r="B78" s="64" t="s">
        <v>171</v>
      </c>
    </row>
    <row r="79" ht="15.75" customHeight="1" spans="1:2" x14ac:dyDescent="0.25">
      <c r="A79" s="64" t="s">
        <v>172</v>
      </c>
      <c r="B79" s="64" t="s">
        <v>171</v>
      </c>
    </row>
    <row r="80" ht="15.75" customHeight="1" spans="1:2" x14ac:dyDescent="0.25">
      <c r="A80" s="64" t="s">
        <v>173</v>
      </c>
      <c r="B80" s="65" t="s">
        <v>174</v>
      </c>
    </row>
    <row r="81" ht="15.75" customHeight="1" spans="1:2" x14ac:dyDescent="0.25">
      <c r="A81" s="64" t="s">
        <v>54</v>
      </c>
      <c r="B81" s="65" t="s">
        <v>174</v>
      </c>
    </row>
    <row r="82" ht="15.75" customHeight="1" spans="1:2" x14ac:dyDescent="0.25">
      <c r="A82" s="64" t="s">
        <v>175</v>
      </c>
      <c r="B82" s="65" t="s">
        <v>176</v>
      </c>
    </row>
    <row r="83" ht="15.75" customHeight="1" spans="1:2" x14ac:dyDescent="0.25">
      <c r="A83" s="64" t="s">
        <v>177</v>
      </c>
      <c r="B83" s="65" t="s">
        <v>176</v>
      </c>
    </row>
    <row r="84" ht="15.75" customHeight="1" spans="1:2" x14ac:dyDescent="0.25">
      <c r="A84" s="64" t="s">
        <v>178</v>
      </c>
      <c r="B84" s="65" t="s">
        <v>176</v>
      </c>
    </row>
    <row r="85" ht="15.75" customHeight="1" spans="1:2" x14ac:dyDescent="0.25">
      <c r="A85" s="64" t="s">
        <v>179</v>
      </c>
      <c r="B85" s="65" t="s">
        <v>176</v>
      </c>
    </row>
    <row r="86" ht="15.75" customHeight="1" spans="1:2" x14ac:dyDescent="0.25">
      <c r="A86" s="64" t="s">
        <v>180</v>
      </c>
      <c r="B86" s="65" t="s">
        <v>181</v>
      </c>
    </row>
    <row r="87" ht="15.75" customHeight="1" spans="1:2" x14ac:dyDescent="0.25">
      <c r="A87" s="64" t="s">
        <v>182</v>
      </c>
      <c r="B87" s="65" t="s">
        <v>181</v>
      </c>
    </row>
    <row r="88" ht="15.75" customHeight="1" spans="1:2" x14ac:dyDescent="0.25">
      <c r="A88" s="64" t="s">
        <v>183</v>
      </c>
      <c r="B88" s="65" t="s">
        <v>181</v>
      </c>
    </row>
    <row r="89" ht="15.75" customHeight="1" spans="1:2" x14ac:dyDescent="0.25">
      <c r="A89" s="64" t="s">
        <v>184</v>
      </c>
      <c r="B89" s="65" t="s">
        <v>185</v>
      </c>
    </row>
    <row r="90" ht="15.75" customHeight="1" spans="1:2" x14ac:dyDescent="0.25">
      <c r="A90" s="64" t="s">
        <v>186</v>
      </c>
      <c r="B90" s="65" t="s">
        <v>185</v>
      </c>
    </row>
    <row r="91" ht="15.75" customHeight="1" spans="1:2" x14ac:dyDescent="0.25">
      <c r="A91" s="64" t="s">
        <v>187</v>
      </c>
      <c r="B91" s="65" t="s">
        <v>188</v>
      </c>
    </row>
    <row r="92" ht="15.75" customHeight="1" spans="1:2" x14ac:dyDescent="0.25">
      <c r="A92" s="64" t="s">
        <v>189</v>
      </c>
      <c r="B92" s="65" t="s">
        <v>188</v>
      </c>
    </row>
    <row r="93" ht="15.75" customHeight="1" spans="1:2" x14ac:dyDescent="0.25">
      <c r="A93" s="64" t="s">
        <v>190</v>
      </c>
      <c r="B93" s="65" t="s">
        <v>188</v>
      </c>
    </row>
    <row r="94" ht="15.75" customHeight="1" spans="1:2" x14ac:dyDescent="0.25">
      <c r="A94" s="64" t="s">
        <v>191</v>
      </c>
      <c r="B94" s="65" t="s">
        <v>192</v>
      </c>
    </row>
    <row r="95" ht="15.75" customHeight="1" spans="1:2" x14ac:dyDescent="0.25">
      <c r="A95" s="64" t="s">
        <v>193</v>
      </c>
      <c r="B95" s="65" t="s">
        <v>192</v>
      </c>
    </row>
    <row r="96" ht="15.75" customHeight="1" spans="1:2" x14ac:dyDescent="0.25">
      <c r="A96" s="64" t="s">
        <v>194</v>
      </c>
      <c r="B96" s="64" t="s">
        <v>143</v>
      </c>
    </row>
    <row r="97" ht="15.75" customHeight="1" spans="1:2" x14ac:dyDescent="0.25">
      <c r="A97" s="64" t="s">
        <v>195</v>
      </c>
      <c r="B97" s="64" t="s">
        <v>143</v>
      </c>
    </row>
    <row r="98" ht="15.75" customHeight="1" spans="1:2" x14ac:dyDescent="0.25">
      <c r="A98" s="64" t="s">
        <v>196</v>
      </c>
      <c r="B98" s="64" t="s">
        <v>143</v>
      </c>
    </row>
    <row r="99" ht="15.75" customHeight="1" spans="1:2" x14ac:dyDescent="0.25">
      <c r="A99" s="64" t="s">
        <v>197</v>
      </c>
      <c r="B99" s="64" t="s">
        <v>143</v>
      </c>
    </row>
    <row r="100" ht="15.75" customHeight="1" spans="1:2" x14ac:dyDescent="0.25">
      <c r="A100" s="64" t="s">
        <v>198</v>
      </c>
      <c r="B100" s="64" t="s">
        <v>143</v>
      </c>
    </row>
    <row r="101" ht="15.75" customHeight="1" spans="1:2" x14ac:dyDescent="0.25">
      <c r="A101" s="64" t="s">
        <v>199</v>
      </c>
      <c r="B101" s="64" t="s">
        <v>143</v>
      </c>
    </row>
    <row r="102" ht="15.75" customHeight="1" spans="1:2" x14ac:dyDescent="0.25">
      <c r="A102" s="64" t="s">
        <v>200</v>
      </c>
      <c r="B102" s="64" t="s">
        <v>143</v>
      </c>
    </row>
    <row r="103" ht="15.75" customHeight="1" spans="1:2" x14ac:dyDescent="0.25">
      <c r="A103" s="64" t="s">
        <v>201</v>
      </c>
      <c r="B103" s="64" t="s">
        <v>143</v>
      </c>
    </row>
    <row r="104" ht="15.75" customHeight="1" spans="1:2" x14ac:dyDescent="0.25">
      <c r="A104" s="64" t="s">
        <v>202</v>
      </c>
      <c r="B104" s="64" t="s">
        <v>143</v>
      </c>
    </row>
    <row r="105" ht="15.75" customHeight="1" spans="1:2" x14ac:dyDescent="0.25">
      <c r="A105" s="64" t="s">
        <v>203</v>
      </c>
      <c r="B105" s="64" t="s">
        <v>204</v>
      </c>
    </row>
    <row r="106" ht="15.75" customHeight="1" spans="1:2" x14ac:dyDescent="0.25">
      <c r="A106" s="64" t="s">
        <v>205</v>
      </c>
      <c r="B106" s="64" t="s">
        <v>204</v>
      </c>
    </row>
    <row r="107" ht="15.75" customHeight="1" spans="1:2" x14ac:dyDescent="0.25">
      <c r="A107" s="64" t="s">
        <v>206</v>
      </c>
      <c r="B107" s="64" t="s">
        <v>204</v>
      </c>
    </row>
    <row r="108" ht="15.75" customHeight="1" spans="1:2" x14ac:dyDescent="0.25">
      <c r="A108" s="64" t="s">
        <v>207</v>
      </c>
      <c r="B108" s="64" t="s">
        <v>208</v>
      </c>
    </row>
    <row r="109" ht="15.75" customHeight="1" spans="1:2" x14ac:dyDescent="0.25">
      <c r="A109" s="64" t="s">
        <v>209</v>
      </c>
      <c r="B109" s="64" t="s">
        <v>208</v>
      </c>
    </row>
    <row r="110" ht="15.75" customHeight="1" spans="1:2" x14ac:dyDescent="0.25">
      <c r="A110" s="64" t="s">
        <v>210</v>
      </c>
      <c r="B110" s="64" t="s">
        <v>208</v>
      </c>
    </row>
    <row r="111" ht="15.75" customHeight="1" spans="1:2" x14ac:dyDescent="0.25">
      <c r="A111" s="64" t="s">
        <v>211</v>
      </c>
      <c r="B111" s="64" t="s">
        <v>208</v>
      </c>
    </row>
    <row r="112" ht="15.75" customHeight="1" spans="1:2" x14ac:dyDescent="0.25">
      <c r="A112" s="64" t="s">
        <v>212</v>
      </c>
      <c r="B112" s="64" t="s">
        <v>208</v>
      </c>
    </row>
    <row r="113" ht="15.75" customHeight="1" spans="1:2" x14ac:dyDescent="0.25">
      <c r="A113" s="64" t="s">
        <v>213</v>
      </c>
      <c r="B113" s="64" t="s">
        <v>214</v>
      </c>
    </row>
    <row r="114" ht="15.75" customHeight="1" spans="1:2" x14ac:dyDescent="0.25">
      <c r="A114" s="64" t="s">
        <v>215</v>
      </c>
      <c r="B114" s="64" t="s">
        <v>214</v>
      </c>
    </row>
    <row r="115" ht="15.75" customHeight="1" spans="1:2" x14ac:dyDescent="0.25">
      <c r="A115" s="64" t="s">
        <v>216</v>
      </c>
      <c r="B115" s="64" t="s">
        <v>217</v>
      </c>
    </row>
    <row r="116" ht="15.75" customHeight="1" spans="1:2" x14ac:dyDescent="0.25">
      <c r="A116" s="64" t="s">
        <v>218</v>
      </c>
      <c r="B116" s="64" t="s">
        <v>217</v>
      </c>
    </row>
    <row r="117" ht="15.75" customHeight="1" spans="1:2" x14ac:dyDescent="0.25">
      <c r="A117" s="64" t="s">
        <v>219</v>
      </c>
      <c r="B117" s="64" t="s">
        <v>217</v>
      </c>
    </row>
    <row r="118" ht="15.75" customHeight="1" spans="1:2" x14ac:dyDescent="0.25">
      <c r="A118" s="64" t="s">
        <v>220</v>
      </c>
      <c r="B118" s="64" t="s">
        <v>217</v>
      </c>
    </row>
    <row r="119" ht="15.75" customHeight="1" spans="1:2" x14ac:dyDescent="0.25">
      <c r="A119" s="64" t="s">
        <v>221</v>
      </c>
      <c r="B119" s="64" t="s">
        <v>217</v>
      </c>
    </row>
    <row r="120" ht="15.75" customHeight="1" spans="1:2" x14ac:dyDescent="0.25">
      <c r="A120" s="64" t="s">
        <v>222</v>
      </c>
      <c r="B120" s="64" t="s">
        <v>217</v>
      </c>
    </row>
    <row r="121" ht="15.75" customHeight="1" spans="1:2" x14ac:dyDescent="0.25">
      <c r="A121" s="64" t="s">
        <v>223</v>
      </c>
      <c r="B121" s="64" t="s">
        <v>224</v>
      </c>
    </row>
    <row r="122" ht="15.75" customHeight="1" spans="1:2" x14ac:dyDescent="0.25">
      <c r="A122" s="64" t="s">
        <v>225</v>
      </c>
      <c r="B122" s="64" t="s">
        <v>224</v>
      </c>
    </row>
    <row r="123" ht="15.75" customHeight="1" spans="1:2" x14ac:dyDescent="0.25">
      <c r="A123" s="64" t="s">
        <v>226</v>
      </c>
      <c r="B123" s="64" t="s">
        <v>224</v>
      </c>
    </row>
    <row r="124" ht="15.75" customHeight="1" spans="1:2" x14ac:dyDescent="0.25">
      <c r="A124" s="64" t="s">
        <v>227</v>
      </c>
      <c r="B124" s="64" t="s">
        <v>224</v>
      </c>
    </row>
    <row r="125" ht="15.75" customHeight="1" spans="1:2" x14ac:dyDescent="0.25">
      <c r="A125" s="64" t="s">
        <v>48</v>
      </c>
      <c r="B125" s="64" t="s">
        <v>228</v>
      </c>
    </row>
    <row r="126" ht="15.75" customHeight="1" spans="1:2" x14ac:dyDescent="0.25">
      <c r="A126" s="64" t="s">
        <v>229</v>
      </c>
      <c r="B126" s="64" t="s">
        <v>230</v>
      </c>
    </row>
    <row r="127" ht="15.75" customHeight="1" spans="1:2" x14ac:dyDescent="0.25">
      <c r="A127" s="64" t="s">
        <v>231</v>
      </c>
      <c r="B127" s="64" t="s">
        <v>232</v>
      </c>
    </row>
    <row r="128" ht="15.75" customHeight="1" spans="1:2" x14ac:dyDescent="0.25">
      <c r="A128" s="64" t="s">
        <v>233</v>
      </c>
      <c r="B128" s="64" t="s">
        <v>234</v>
      </c>
    </row>
    <row r="129" ht="15.75" customHeight="1" spans="1:2" x14ac:dyDescent="0.25">
      <c r="A129" s="64" t="s">
        <v>235</v>
      </c>
      <c r="B129" s="64" t="s">
        <v>234</v>
      </c>
    </row>
    <row r="130" ht="15.75" customHeight="1" spans="1:2" x14ac:dyDescent="0.25">
      <c r="A130" s="64" t="s">
        <v>236</v>
      </c>
      <c r="B130" s="65" t="s">
        <v>237</v>
      </c>
    </row>
    <row r="131" ht="15.75" customHeight="1" spans="1:2" x14ac:dyDescent="0.25">
      <c r="A131" s="64" t="s">
        <v>238</v>
      </c>
      <c r="B131" s="65" t="s">
        <v>237</v>
      </c>
    </row>
    <row r="132" ht="15.75" customHeight="1" spans="1:2" x14ac:dyDescent="0.25">
      <c r="A132" s="64" t="s">
        <v>239</v>
      </c>
      <c r="B132" s="65" t="s">
        <v>237</v>
      </c>
    </row>
    <row r="133" ht="15.75" customHeight="1" spans="1:2" x14ac:dyDescent="0.25">
      <c r="A133" s="64" t="s">
        <v>240</v>
      </c>
      <c r="B133" s="65" t="s">
        <v>237</v>
      </c>
    </row>
    <row r="134" ht="15.75" customHeight="1" spans="1:2" x14ac:dyDescent="0.25">
      <c r="A134" s="64" t="s">
        <v>241</v>
      </c>
      <c r="B134" s="65" t="s">
        <v>237</v>
      </c>
    </row>
    <row r="135" ht="15.75" customHeight="1" spans="1:2" x14ac:dyDescent="0.25">
      <c r="A135" s="64" t="s">
        <v>242</v>
      </c>
      <c r="B135" s="65" t="s">
        <v>237</v>
      </c>
    </row>
    <row r="136" ht="15.75" customHeight="1" spans="1:2" x14ac:dyDescent="0.25">
      <c r="A136" s="64" t="s">
        <v>243</v>
      </c>
      <c r="B136" s="65" t="s">
        <v>237</v>
      </c>
    </row>
    <row r="137" ht="15.75" customHeight="1" spans="1:2" x14ac:dyDescent="0.25">
      <c r="A137" s="64" t="s">
        <v>244</v>
      </c>
      <c r="B137" s="65" t="s">
        <v>237</v>
      </c>
    </row>
    <row r="138" ht="15.75" customHeight="1" spans="1:2" x14ac:dyDescent="0.25">
      <c r="A138" s="64" t="s">
        <v>245</v>
      </c>
      <c r="B138" s="65" t="s">
        <v>237</v>
      </c>
    </row>
    <row r="139" ht="15.75" customHeight="1" spans="1:2" x14ac:dyDescent="0.25">
      <c r="A139" s="64" t="s">
        <v>246</v>
      </c>
      <c r="B139" s="65" t="s">
        <v>237</v>
      </c>
    </row>
    <row r="140" ht="15.75" customHeight="1" spans="1:2" x14ac:dyDescent="0.25">
      <c r="A140" s="64" t="s">
        <v>247</v>
      </c>
      <c r="B140" s="65" t="s">
        <v>237</v>
      </c>
    </row>
    <row r="141" ht="15.75" customHeight="1" spans="1:2" x14ac:dyDescent="0.25">
      <c r="A141" s="64" t="s">
        <v>248</v>
      </c>
      <c r="B141" s="65" t="s">
        <v>237</v>
      </c>
    </row>
    <row r="142" ht="15.75" customHeight="1" spans="1:2" x14ac:dyDescent="0.25">
      <c r="A142" s="64" t="s">
        <v>249</v>
      </c>
      <c r="B142" s="65" t="s">
        <v>237</v>
      </c>
    </row>
    <row r="143" ht="15.75" customHeight="1" spans="1:2" x14ac:dyDescent="0.25">
      <c r="A143" s="64" t="s">
        <v>250</v>
      </c>
      <c r="B143" s="65" t="s">
        <v>237</v>
      </c>
    </row>
    <row r="144" ht="15.75" customHeight="1" spans="1:2" x14ac:dyDescent="0.25">
      <c r="A144" s="64" t="s">
        <v>251</v>
      </c>
      <c r="B144" s="65" t="s">
        <v>237</v>
      </c>
    </row>
    <row r="145" ht="15.75" customHeight="1" spans="1:2" x14ac:dyDescent="0.25">
      <c r="A145" s="64" t="s">
        <v>252</v>
      </c>
      <c r="B145" s="65" t="s">
        <v>237</v>
      </c>
    </row>
    <row r="146" ht="15.75" customHeight="1" spans="1:2" x14ac:dyDescent="0.25">
      <c r="A146" s="64" t="s">
        <v>253</v>
      </c>
      <c r="B146" s="65" t="s">
        <v>237</v>
      </c>
    </row>
    <row r="147" ht="15.75" customHeight="1" spans="1:2" x14ac:dyDescent="0.25">
      <c r="A147" s="64" t="s">
        <v>254</v>
      </c>
      <c r="B147" s="65" t="s">
        <v>237</v>
      </c>
    </row>
    <row r="148" ht="15.75" customHeight="1" spans="1:2" x14ac:dyDescent="0.25">
      <c r="A148" s="64" t="s">
        <v>255</v>
      </c>
      <c r="B148" s="65" t="s">
        <v>237</v>
      </c>
    </row>
    <row r="149" ht="15.75" customHeight="1" spans="1:2" x14ac:dyDescent="0.25">
      <c r="A149" s="64" t="s">
        <v>256</v>
      </c>
      <c r="B149" s="65" t="s">
        <v>237</v>
      </c>
    </row>
    <row r="150" ht="15.75" customHeight="1" spans="1:2" x14ac:dyDescent="0.25">
      <c r="A150" s="64" t="s">
        <v>257</v>
      </c>
      <c r="B150" s="65" t="s">
        <v>237</v>
      </c>
    </row>
    <row r="151" ht="15.75" customHeight="1" spans="1:2" x14ac:dyDescent="0.25">
      <c r="A151" s="64" t="s">
        <v>258</v>
      </c>
      <c r="B151" s="65" t="s">
        <v>237</v>
      </c>
    </row>
    <row r="152" ht="15.75" customHeight="1" spans="1:2" x14ac:dyDescent="0.25">
      <c r="A152" s="64" t="s">
        <v>259</v>
      </c>
      <c r="B152" s="65" t="s">
        <v>237</v>
      </c>
    </row>
    <row r="153" ht="15.75" customHeight="1" spans="1:2" x14ac:dyDescent="0.25">
      <c r="A153" s="64" t="s">
        <v>260</v>
      </c>
      <c r="B153" s="65" t="s">
        <v>237</v>
      </c>
    </row>
    <row r="154" ht="15.75" customHeight="1" spans="1:2" x14ac:dyDescent="0.25">
      <c r="A154" s="64" t="s">
        <v>261</v>
      </c>
      <c r="B154" s="65" t="s">
        <v>237</v>
      </c>
    </row>
    <row r="155" ht="15.75" customHeight="1" spans="1:2" x14ac:dyDescent="0.25">
      <c r="A155" s="64" t="s">
        <v>262</v>
      </c>
      <c r="B155" s="64" t="s">
        <v>263</v>
      </c>
    </row>
    <row r="156" ht="15.75" customHeight="1" spans="1:2" x14ac:dyDescent="0.25">
      <c r="A156" s="64" t="s">
        <v>264</v>
      </c>
      <c r="B156" s="64" t="s">
        <v>263</v>
      </c>
    </row>
    <row r="157" ht="15.75" customHeight="1" spans="1:2" x14ac:dyDescent="0.25">
      <c r="A157" s="64" t="s">
        <v>265</v>
      </c>
      <c r="B157" s="64" t="s">
        <v>263</v>
      </c>
    </row>
    <row r="158" ht="15.75" customHeight="1" spans="1:2" x14ac:dyDescent="0.25">
      <c r="A158" s="64" t="s">
        <v>266</v>
      </c>
      <c r="B158" s="64" t="s">
        <v>263</v>
      </c>
    </row>
    <row r="159" ht="15.75" customHeight="1" spans="1:2" x14ac:dyDescent="0.25">
      <c r="A159" s="64" t="s">
        <v>267</v>
      </c>
      <c r="B159" s="64" t="s">
        <v>263</v>
      </c>
    </row>
    <row r="160" ht="15.75" customHeight="1" spans="1:2" x14ac:dyDescent="0.25">
      <c r="A160" s="64" t="s">
        <v>268</v>
      </c>
      <c r="B160" s="64" t="s">
        <v>263</v>
      </c>
    </row>
    <row r="161" ht="15.75" customHeight="1" spans="1:2" x14ac:dyDescent="0.25">
      <c r="A161" s="64" t="s">
        <v>269</v>
      </c>
      <c r="B161" s="64" t="s">
        <v>263</v>
      </c>
    </row>
    <row r="162" ht="15.75" customHeight="1" spans="1:2" x14ac:dyDescent="0.25">
      <c r="A162" s="64" t="s">
        <v>270</v>
      </c>
      <c r="B162" s="64" t="s">
        <v>263</v>
      </c>
    </row>
    <row r="163" ht="15.75" customHeight="1" spans="1:2" x14ac:dyDescent="0.25">
      <c r="A163" s="64" t="s">
        <v>271</v>
      </c>
      <c r="B163" s="64" t="s">
        <v>263</v>
      </c>
    </row>
    <row r="164" ht="15.75" customHeight="1" spans="1:2" x14ac:dyDescent="0.25">
      <c r="A164" s="64" t="s">
        <v>272</v>
      </c>
      <c r="B164" s="64" t="s">
        <v>263</v>
      </c>
    </row>
    <row r="165" ht="15.75" customHeight="1" spans="1:2" x14ac:dyDescent="0.25">
      <c r="A165" s="64" t="s">
        <v>273</v>
      </c>
      <c r="B165" s="64" t="s">
        <v>263</v>
      </c>
    </row>
    <row r="166" ht="15.75" customHeight="1" spans="1:2" x14ac:dyDescent="0.25">
      <c r="A166" s="64" t="s">
        <v>274</v>
      </c>
      <c r="B166" s="64" t="s">
        <v>275</v>
      </c>
    </row>
    <row r="167" ht="15.75" customHeight="1" spans="1:2" x14ac:dyDescent="0.25">
      <c r="A167" s="64" t="s">
        <v>276</v>
      </c>
      <c r="B167" s="64" t="s">
        <v>277</v>
      </c>
    </row>
    <row r="168" ht="15.75" customHeight="1" spans="1:2" x14ac:dyDescent="0.25">
      <c r="A168" s="64" t="s">
        <v>278</v>
      </c>
      <c r="B168" s="64" t="s">
        <v>277</v>
      </c>
    </row>
    <row r="169" ht="15.75" customHeight="1" spans="1:2" x14ac:dyDescent="0.25">
      <c r="A169" s="64" t="s">
        <v>279</v>
      </c>
      <c r="B169" s="64" t="s">
        <v>277</v>
      </c>
    </row>
    <row r="170" ht="15.75" customHeight="1" spans="1:2" x14ac:dyDescent="0.25">
      <c r="A170" s="64" t="s">
        <v>280</v>
      </c>
      <c r="B170" s="64" t="s">
        <v>277</v>
      </c>
    </row>
    <row r="171" ht="15.75" customHeight="1" spans="1:2" x14ac:dyDescent="0.25">
      <c r="A171" s="64" t="s">
        <v>281</v>
      </c>
      <c r="B171" s="64" t="s">
        <v>282</v>
      </c>
    </row>
    <row r="172" ht="15.75" customHeight="1" spans="1:2" x14ac:dyDescent="0.25">
      <c r="A172" s="64" t="s">
        <v>283</v>
      </c>
      <c r="B172" s="64" t="s">
        <v>282</v>
      </c>
    </row>
    <row r="173" ht="15.75" customHeight="1" spans="1:2" x14ac:dyDescent="0.25">
      <c r="A173" s="64" t="s">
        <v>284</v>
      </c>
      <c r="B173" s="64" t="s">
        <v>282</v>
      </c>
    </row>
    <row r="174" ht="15.75" customHeight="1" spans="1:2" x14ac:dyDescent="0.25">
      <c r="A174" s="64" t="s">
        <v>285</v>
      </c>
      <c r="B174" s="64" t="s">
        <v>286</v>
      </c>
    </row>
    <row r="175" ht="15.75" customHeight="1" spans="1:2" x14ac:dyDescent="0.25">
      <c r="A175" s="64" t="s">
        <v>287</v>
      </c>
      <c r="B175" s="64" t="s">
        <v>288</v>
      </c>
    </row>
    <row r="176" ht="15.75" customHeight="1" spans="1:2" x14ac:dyDescent="0.25">
      <c r="A176" s="64" t="s">
        <v>289</v>
      </c>
      <c r="B176" s="64" t="s">
        <v>290</v>
      </c>
    </row>
    <row r="177" ht="15.75" customHeight="1" spans="1:2" x14ac:dyDescent="0.25">
      <c r="A177" s="64" t="s">
        <v>291</v>
      </c>
      <c r="B177" s="64" t="s">
        <v>292</v>
      </c>
    </row>
    <row r="178" ht="15.75" customHeight="1" spans="1:2" x14ac:dyDescent="0.25">
      <c r="A178" s="64" t="s">
        <v>293</v>
      </c>
      <c r="B178" s="64" t="s">
        <v>292</v>
      </c>
    </row>
    <row r="179" ht="15.75" customHeight="1" spans="1:2" x14ac:dyDescent="0.25">
      <c r="A179" s="64" t="s">
        <v>294</v>
      </c>
      <c r="B179" s="64" t="s">
        <v>292</v>
      </c>
    </row>
    <row r="180" ht="15.75" customHeight="1" spans="1:2" x14ac:dyDescent="0.25">
      <c r="A180" s="64" t="s">
        <v>295</v>
      </c>
      <c r="B180" s="64" t="s">
        <v>296</v>
      </c>
    </row>
    <row r="181" ht="15.75" customHeight="1" spans="1:2" x14ac:dyDescent="0.25">
      <c r="A181" s="64" t="s">
        <v>297</v>
      </c>
      <c r="B181" s="64" t="s">
        <v>298</v>
      </c>
    </row>
    <row r="182" ht="15.75" customHeight="1" spans="1:2" x14ac:dyDescent="0.25">
      <c r="A182" s="64" t="s">
        <v>299</v>
      </c>
      <c r="B182" s="64" t="s">
        <v>298</v>
      </c>
    </row>
    <row r="183" ht="15.75" customHeight="1" spans="1:2" x14ac:dyDescent="0.25">
      <c r="A183" s="64" t="s">
        <v>300</v>
      </c>
      <c r="B183" s="64" t="s">
        <v>301</v>
      </c>
    </row>
    <row r="184" ht="15.75" customHeight="1" spans="1:2" x14ac:dyDescent="0.25">
      <c r="A184" s="64" t="s">
        <v>302</v>
      </c>
      <c r="B184" s="64" t="s">
        <v>303</v>
      </c>
    </row>
    <row r="185" ht="15.75" customHeight="1" spans="1:2" x14ac:dyDescent="0.25">
      <c r="A185" s="64" t="s">
        <v>304</v>
      </c>
      <c r="B185" s="64" t="s">
        <v>305</v>
      </c>
    </row>
    <row r="186" ht="15.75" customHeight="1" spans="1:2" x14ac:dyDescent="0.25">
      <c r="A186" s="64" t="s">
        <v>306</v>
      </c>
      <c r="B186" s="64" t="s">
        <v>305</v>
      </c>
    </row>
    <row r="187" ht="15.75" customHeight="1" spans="1:2" x14ac:dyDescent="0.25">
      <c r="A187" s="64" t="s">
        <v>50</v>
      </c>
      <c r="B187" s="64" t="s">
        <v>307</v>
      </c>
    </row>
    <row r="188" ht="15.75" customHeight="1" spans="1:2" x14ac:dyDescent="0.25">
      <c r="A188" s="64" t="s">
        <v>308</v>
      </c>
      <c r="B188" s="64" t="s">
        <v>309</v>
      </c>
    </row>
    <row r="189" ht="15.75" customHeight="1" spans="1:2" x14ac:dyDescent="0.25">
      <c r="A189" s="64" t="s">
        <v>310</v>
      </c>
      <c r="B189" s="64" t="s">
        <v>311</v>
      </c>
    </row>
    <row r="190" ht="15.75" customHeight="1" spans="1:2" x14ac:dyDescent="0.25">
      <c r="A190" s="64" t="s">
        <v>312</v>
      </c>
      <c r="B190" s="64" t="s">
        <v>311</v>
      </c>
    </row>
    <row r="191" ht="15.75" customHeight="1" spans="1:2" x14ac:dyDescent="0.25">
      <c r="A191" s="64" t="s">
        <v>313</v>
      </c>
      <c r="B191" s="64" t="s">
        <v>311</v>
      </c>
    </row>
    <row r="192" ht="15.75" customHeight="1" spans="1:2" x14ac:dyDescent="0.25">
      <c r="A192" s="64" t="s">
        <v>314</v>
      </c>
      <c r="B192" s="64" t="s">
        <v>311</v>
      </c>
    </row>
    <row r="193" ht="15.75" customHeight="1" spans="1:2" x14ac:dyDescent="0.25">
      <c r="A193" s="64" t="s">
        <v>315</v>
      </c>
      <c r="B193" s="64" t="s">
        <v>311</v>
      </c>
    </row>
    <row r="194" ht="15.75" customHeight="1" spans="1:2" x14ac:dyDescent="0.25">
      <c r="A194" s="64" t="s">
        <v>316</v>
      </c>
      <c r="B194" s="64" t="s">
        <v>317</v>
      </c>
    </row>
    <row r="195" ht="15.75" customHeight="1" spans="1:2" x14ac:dyDescent="0.25">
      <c r="A195" s="64" t="s">
        <v>318</v>
      </c>
      <c r="B195" s="64" t="s">
        <v>317</v>
      </c>
    </row>
    <row r="196" ht="15.75" customHeight="1" spans="1:2" x14ac:dyDescent="0.25">
      <c r="A196" s="64" t="s">
        <v>319</v>
      </c>
      <c r="B196" s="64" t="s">
        <v>317</v>
      </c>
    </row>
    <row r="197" ht="15.75" customHeight="1" spans="1:2" x14ac:dyDescent="0.25">
      <c r="A197" s="64" t="s">
        <v>320</v>
      </c>
      <c r="B197" s="64" t="s">
        <v>317</v>
      </c>
    </row>
    <row r="198" ht="15.75" customHeight="1" spans="1:2" x14ac:dyDescent="0.25">
      <c r="A198" s="64" t="s">
        <v>57</v>
      </c>
      <c r="B198" s="64" t="s">
        <v>321</v>
      </c>
    </row>
    <row r="199" ht="15.75" customHeight="1" spans="1:2" x14ac:dyDescent="0.25">
      <c r="A199" s="64" t="s">
        <v>322</v>
      </c>
      <c r="B199" s="64" t="s">
        <v>323</v>
      </c>
    </row>
    <row r="200" ht="15.75" customHeight="1" spans="1:2" x14ac:dyDescent="0.25">
      <c r="A200" s="64" t="s">
        <v>324</v>
      </c>
      <c r="B200" s="64" t="s">
        <v>323</v>
      </c>
    </row>
    <row r="201" ht="15.75" customHeight="1" spans="1:2" x14ac:dyDescent="0.25">
      <c r="A201" s="64" t="s">
        <v>325</v>
      </c>
      <c r="B201" s="64" t="s">
        <v>323</v>
      </c>
    </row>
    <row r="202" ht="15.75" customHeight="1" spans="1:2" x14ac:dyDescent="0.25">
      <c r="A202" s="64" t="s">
        <v>326</v>
      </c>
      <c r="B202" s="64" t="s">
        <v>323</v>
      </c>
    </row>
    <row r="203" ht="15.75" customHeight="1" spans="1:2" x14ac:dyDescent="0.25">
      <c r="A203" s="64" t="s">
        <v>327</v>
      </c>
      <c r="B203" s="64" t="s">
        <v>323</v>
      </c>
    </row>
    <row r="204" ht="15.75" customHeight="1" spans="1:2" x14ac:dyDescent="0.25">
      <c r="A204" s="64" t="s">
        <v>328</v>
      </c>
      <c r="B204" s="64" t="s">
        <v>323</v>
      </c>
    </row>
    <row r="205" ht="15.75" customHeight="1" spans="1:2" x14ac:dyDescent="0.25">
      <c r="A205" s="64" t="s">
        <v>329</v>
      </c>
      <c r="B205" s="64" t="s">
        <v>323</v>
      </c>
    </row>
    <row r="206" ht="15.75" customHeight="1" spans="1:2" x14ac:dyDescent="0.25">
      <c r="A206" s="64" t="s">
        <v>330</v>
      </c>
      <c r="B206" s="64" t="s">
        <v>323</v>
      </c>
    </row>
    <row r="207" ht="15.75" customHeight="1" spans="1:2" x14ac:dyDescent="0.25">
      <c r="A207" s="64" t="s">
        <v>331</v>
      </c>
      <c r="B207" s="64" t="s">
        <v>286</v>
      </c>
    </row>
    <row r="208" ht="15.75" customHeight="1" spans="1:2" x14ac:dyDescent="0.25">
      <c r="A208" s="64" t="s">
        <v>332</v>
      </c>
      <c r="B208" s="64" t="s">
        <v>286</v>
      </c>
    </row>
    <row r="209" ht="15.75" customHeight="1" spans="1:2" x14ac:dyDescent="0.25">
      <c r="A209" s="64" t="s">
        <v>333</v>
      </c>
      <c r="B209" s="64" t="s">
        <v>334</v>
      </c>
    </row>
    <row r="210" ht="15.75" customHeight="1" spans="1:2" x14ac:dyDescent="0.25">
      <c r="A210" s="64" t="s">
        <v>335</v>
      </c>
      <c r="B210" s="64" t="s">
        <v>334</v>
      </c>
    </row>
    <row r="211" ht="15.75" customHeight="1" spans="1:2" x14ac:dyDescent="0.25">
      <c r="A211" s="64" t="s">
        <v>336</v>
      </c>
      <c r="B211" s="64" t="s">
        <v>334</v>
      </c>
    </row>
    <row r="212" ht="15.75" customHeight="1" spans="1:2" x14ac:dyDescent="0.25">
      <c r="A212" s="64" t="s">
        <v>337</v>
      </c>
      <c r="B212" s="64" t="s">
        <v>334</v>
      </c>
    </row>
    <row r="213" ht="15.75" customHeight="1" spans="1:2" x14ac:dyDescent="0.25">
      <c r="A213" s="64" t="s">
        <v>338</v>
      </c>
      <c r="B213" s="64" t="s">
        <v>334</v>
      </c>
    </row>
    <row r="214" ht="15.75" customHeight="1" spans="1:2" x14ac:dyDescent="0.25">
      <c r="A214" s="64" t="s">
        <v>339</v>
      </c>
      <c r="B214" s="64" t="s">
        <v>334</v>
      </c>
    </row>
    <row r="215" ht="15.75" customHeight="1" spans="1:2" x14ac:dyDescent="0.25">
      <c r="A215" s="64" t="s">
        <v>340</v>
      </c>
      <c r="B215" s="65" t="s">
        <v>341</v>
      </c>
    </row>
    <row r="216" ht="15.75" customHeight="1" spans="1:2" x14ac:dyDescent="0.25">
      <c r="A216" s="64" t="s">
        <v>342</v>
      </c>
      <c r="B216" s="65" t="s">
        <v>341</v>
      </c>
    </row>
    <row r="217" ht="15.75" customHeight="1" spans="1:2" x14ac:dyDescent="0.25">
      <c r="A217" s="64" t="s">
        <v>343</v>
      </c>
      <c r="B217" s="65" t="s">
        <v>341</v>
      </c>
    </row>
    <row r="218" ht="15.75" customHeight="1" spans="1:2" x14ac:dyDescent="0.25">
      <c r="A218" s="64" t="s">
        <v>344</v>
      </c>
      <c r="B218" s="65" t="s">
        <v>341</v>
      </c>
    </row>
    <row r="219" ht="15.75" customHeight="1" spans="1:2" x14ac:dyDescent="0.25">
      <c r="A219" s="64" t="s">
        <v>345</v>
      </c>
      <c r="B219" s="65" t="s">
        <v>346</v>
      </c>
    </row>
    <row r="220" ht="15.75" customHeight="1" spans="1:2" x14ac:dyDescent="0.25">
      <c r="A220" s="64" t="s">
        <v>347</v>
      </c>
      <c r="B220" s="65" t="s">
        <v>346</v>
      </c>
    </row>
    <row r="221" ht="15.75" customHeight="1" spans="1:2" x14ac:dyDescent="0.25">
      <c r="A221" s="64" t="s">
        <v>348</v>
      </c>
      <c r="B221" s="65" t="s">
        <v>346</v>
      </c>
    </row>
    <row r="222" ht="15.75" customHeight="1" spans="1:2" x14ac:dyDescent="0.25">
      <c r="A222" s="64" t="s">
        <v>53</v>
      </c>
      <c r="B222" s="65" t="s">
        <v>346</v>
      </c>
    </row>
    <row r="223" ht="15.75" customHeight="1" spans="1:2" x14ac:dyDescent="0.25">
      <c r="A223" s="64" t="s">
        <v>349</v>
      </c>
      <c r="B223" s="65" t="s">
        <v>346</v>
      </c>
    </row>
    <row r="224" ht="15.75" customHeight="1" spans="1:2" x14ac:dyDescent="0.25">
      <c r="A224" s="64" t="s">
        <v>350</v>
      </c>
      <c r="B224" s="65" t="s">
        <v>346</v>
      </c>
    </row>
    <row r="225" ht="15.75" customHeight="1" spans="1:2" x14ac:dyDescent="0.25">
      <c r="A225" s="64" t="s">
        <v>351</v>
      </c>
      <c r="B225" s="65" t="s">
        <v>346</v>
      </c>
    </row>
    <row r="226" ht="15.75" customHeight="1" spans="1:2" x14ac:dyDescent="0.25">
      <c r="A226" s="64" t="s">
        <v>352</v>
      </c>
      <c r="B226" s="65" t="s">
        <v>346</v>
      </c>
    </row>
    <row r="227" ht="15.75" customHeight="1" spans="1:2" x14ac:dyDescent="0.25">
      <c r="A227" s="64" t="s">
        <v>353</v>
      </c>
      <c r="B227" s="65" t="s">
        <v>346</v>
      </c>
    </row>
    <row r="228" ht="15.75" customHeight="1" spans="1:2" x14ac:dyDescent="0.25">
      <c r="A228" s="64" t="s">
        <v>354</v>
      </c>
      <c r="B228" s="65" t="s">
        <v>355</v>
      </c>
    </row>
    <row r="229" ht="15.75" customHeight="1" spans="1:2" x14ac:dyDescent="0.25">
      <c r="A229" s="64" t="s">
        <v>356</v>
      </c>
      <c r="B229" s="65" t="s">
        <v>341</v>
      </c>
    </row>
    <row r="230" ht="15.75" customHeight="1" spans="1:2" x14ac:dyDescent="0.25">
      <c r="A230" s="64" t="s">
        <v>357</v>
      </c>
      <c r="B230" s="65" t="s">
        <v>341</v>
      </c>
    </row>
    <row r="231" ht="15.75" customHeight="1" spans="1:2" x14ac:dyDescent="0.25">
      <c r="A231" s="64" t="s">
        <v>358</v>
      </c>
      <c r="B231" s="65" t="s">
        <v>341</v>
      </c>
    </row>
    <row r="232" ht="15.75" customHeight="1" spans="1:2" x14ac:dyDescent="0.25">
      <c r="A232" s="64" t="s">
        <v>359</v>
      </c>
      <c r="B232" s="65" t="s">
        <v>341</v>
      </c>
    </row>
    <row r="233" ht="15.75" customHeight="1" spans="1:2" x14ac:dyDescent="0.25">
      <c r="A233" s="64" t="s">
        <v>360</v>
      </c>
      <c r="B233" s="65" t="s">
        <v>341</v>
      </c>
    </row>
    <row r="234" ht="15.75" customHeight="1" spans="1:2" x14ac:dyDescent="0.25">
      <c r="A234" s="64" t="s">
        <v>361</v>
      </c>
      <c r="B234" s="65" t="s">
        <v>341</v>
      </c>
    </row>
    <row r="235" ht="15.75" customHeight="1" spans="1:2" x14ac:dyDescent="0.25">
      <c r="A235" s="64" t="s">
        <v>362</v>
      </c>
      <c r="B235" s="64" t="s">
        <v>363</v>
      </c>
    </row>
    <row r="236" ht="15.75" customHeight="1" spans="1:2" x14ac:dyDescent="0.25">
      <c r="A236" s="64" t="s">
        <v>364</v>
      </c>
      <c r="B236" s="64" t="s">
        <v>365</v>
      </c>
    </row>
    <row r="237" ht="15.75" customHeight="1" spans="1:2" x14ac:dyDescent="0.25">
      <c r="A237" s="64" t="s">
        <v>366</v>
      </c>
      <c r="B237" s="64" t="s">
        <v>365</v>
      </c>
    </row>
    <row r="238" ht="15.75" customHeight="1" spans="1:2" x14ac:dyDescent="0.25">
      <c r="A238" s="64" t="s">
        <v>367</v>
      </c>
      <c r="B238" s="64" t="s">
        <v>365</v>
      </c>
    </row>
    <row r="239" ht="15.75" customHeight="1" spans="1:2" x14ac:dyDescent="0.25">
      <c r="A239" s="64" t="s">
        <v>368</v>
      </c>
      <c r="B239" s="64" t="s">
        <v>365</v>
      </c>
    </row>
    <row r="240" ht="15.75" customHeight="1" spans="1:2" x14ac:dyDescent="0.25">
      <c r="A240" s="64" t="s">
        <v>369</v>
      </c>
      <c r="B240" s="64" t="s">
        <v>365</v>
      </c>
    </row>
    <row r="241" ht="15.75" customHeight="1" spans="1:2" x14ac:dyDescent="0.25">
      <c r="A241" s="64" t="s">
        <v>370</v>
      </c>
      <c r="B241" s="64" t="s">
        <v>365</v>
      </c>
    </row>
    <row r="242" ht="15.75" customHeight="1" spans="1:2" x14ac:dyDescent="0.25">
      <c r="A242" s="64" t="s">
        <v>371</v>
      </c>
      <c r="B242" s="64" t="s">
        <v>372</v>
      </c>
    </row>
    <row r="243" ht="15.75" customHeight="1" spans="1:2" x14ac:dyDescent="0.25">
      <c r="A243" s="64" t="s">
        <v>373</v>
      </c>
      <c r="B243" s="64" t="s">
        <v>372</v>
      </c>
    </row>
    <row r="244" ht="15.75" customHeight="1" spans="1:2" x14ac:dyDescent="0.25">
      <c r="A244" s="64" t="s">
        <v>374</v>
      </c>
      <c r="B244" s="64" t="s">
        <v>372</v>
      </c>
    </row>
    <row r="245" ht="15.75" customHeight="1" spans="1:2" x14ac:dyDescent="0.25">
      <c r="A245" s="64" t="s">
        <v>58</v>
      </c>
      <c r="B245" s="64" t="s">
        <v>372</v>
      </c>
    </row>
    <row r="246" ht="15.75" customHeight="1" spans="1:2" x14ac:dyDescent="0.25">
      <c r="A246" s="64" t="s">
        <v>375</v>
      </c>
      <c r="B246" s="64" t="s">
        <v>372</v>
      </c>
    </row>
    <row r="247" ht="15.75" customHeight="1" spans="1:2" x14ac:dyDescent="0.25">
      <c r="A247" s="64" t="s">
        <v>376</v>
      </c>
      <c r="B247" s="64" t="s">
        <v>377</v>
      </c>
    </row>
    <row r="248" ht="15.75" customHeight="1" spans="1:2" x14ac:dyDescent="0.25">
      <c r="A248" s="64" t="s">
        <v>378</v>
      </c>
      <c r="B248" s="64" t="s">
        <v>379</v>
      </c>
    </row>
    <row r="249" ht="15.75" customHeight="1" spans="1:2" x14ac:dyDescent="0.25">
      <c r="A249" s="64" t="s">
        <v>380</v>
      </c>
      <c r="B249" s="64" t="s">
        <v>379</v>
      </c>
    </row>
    <row r="250" ht="15.75" customHeight="1" spans="1:2" x14ac:dyDescent="0.25">
      <c r="A250" s="64" t="s">
        <v>381</v>
      </c>
      <c r="B250" s="64" t="s">
        <v>379</v>
      </c>
    </row>
    <row r="251" ht="15.75" customHeight="1" spans="1:2" x14ac:dyDescent="0.25">
      <c r="A251" s="64" t="s">
        <v>382</v>
      </c>
      <c r="B251" s="64" t="s">
        <v>379</v>
      </c>
    </row>
    <row r="252" ht="15.75" customHeight="1" spans="1:2" x14ac:dyDescent="0.25">
      <c r="A252" s="64" t="s">
        <v>383</v>
      </c>
      <c r="B252" s="64" t="s">
        <v>379</v>
      </c>
    </row>
    <row r="253" ht="15.75" customHeight="1" spans="1:2" x14ac:dyDescent="0.25">
      <c r="A253" s="64" t="s">
        <v>384</v>
      </c>
      <c r="B253" s="64" t="s">
        <v>379</v>
      </c>
    </row>
    <row r="254" ht="15.75" customHeight="1" spans="1:2" x14ac:dyDescent="0.25">
      <c r="A254" s="64" t="s">
        <v>385</v>
      </c>
      <c r="B254" s="64" t="s">
        <v>379</v>
      </c>
    </row>
    <row r="255" ht="15.75" customHeight="1" spans="1:2" x14ac:dyDescent="0.25">
      <c r="A255" s="64" t="s">
        <v>386</v>
      </c>
      <c r="B255" s="64" t="s">
        <v>379</v>
      </c>
    </row>
    <row r="256" ht="15.75" customHeight="1" spans="1:2" x14ac:dyDescent="0.25">
      <c r="A256" s="64" t="s">
        <v>387</v>
      </c>
      <c r="B256" s="64" t="s">
        <v>379</v>
      </c>
    </row>
    <row r="257" ht="15.75" customHeight="1" spans="1:2" x14ac:dyDescent="0.25">
      <c r="A257" s="64" t="s">
        <v>388</v>
      </c>
      <c r="B257" s="64" t="s">
        <v>379</v>
      </c>
    </row>
    <row r="258" ht="15.75" customHeight="1" spans="1:2" x14ac:dyDescent="0.25">
      <c r="A258" s="64" t="s">
        <v>389</v>
      </c>
      <c r="B258" s="64" t="s">
        <v>379</v>
      </c>
    </row>
    <row r="259" ht="15.75" customHeight="1" spans="1:2" x14ac:dyDescent="0.25">
      <c r="A259" s="64" t="s">
        <v>390</v>
      </c>
      <c r="B259" s="64" t="s">
        <v>379</v>
      </c>
    </row>
    <row r="260" ht="15.75" customHeight="1" spans="1:2" x14ac:dyDescent="0.25">
      <c r="A260" s="64" t="s">
        <v>391</v>
      </c>
      <c r="B260" s="64" t="s">
        <v>379</v>
      </c>
    </row>
    <row r="261" ht="15.75" customHeight="1" spans="1:2" x14ac:dyDescent="0.25">
      <c r="A261" s="64" t="s">
        <v>392</v>
      </c>
      <c r="B261" s="64" t="s">
        <v>379</v>
      </c>
    </row>
    <row r="262" ht="15.75" customHeight="1" spans="1:2" x14ac:dyDescent="0.25">
      <c r="A262" s="64" t="s">
        <v>393</v>
      </c>
      <c r="B262" s="64" t="s">
        <v>379</v>
      </c>
    </row>
    <row r="263" ht="15.75" customHeight="1" spans="1:2" x14ac:dyDescent="0.25">
      <c r="A263" s="64" t="s">
        <v>394</v>
      </c>
      <c r="B263" s="64" t="s">
        <v>379</v>
      </c>
    </row>
    <row r="264" ht="15.75" customHeight="1" spans="1:2" x14ac:dyDescent="0.25">
      <c r="A264" s="64" t="s">
        <v>395</v>
      </c>
      <c r="B264" s="64" t="s">
        <v>379</v>
      </c>
    </row>
    <row r="265" ht="15.75" customHeight="1" spans="1:2" x14ac:dyDescent="0.25">
      <c r="A265" s="64" t="s">
        <v>396</v>
      </c>
      <c r="B265" s="64" t="s">
        <v>379</v>
      </c>
    </row>
    <row r="266" ht="15.75" customHeight="1" spans="1:2" x14ac:dyDescent="0.25">
      <c r="A266" s="64" t="s">
        <v>397</v>
      </c>
      <c r="B266" s="64" t="s">
        <v>379</v>
      </c>
    </row>
    <row r="267" ht="15.75" customHeight="1" spans="1:2" x14ac:dyDescent="0.25">
      <c r="A267" s="64" t="s">
        <v>398</v>
      </c>
      <c r="B267" s="64" t="s">
        <v>379</v>
      </c>
    </row>
    <row r="268" ht="15.75" customHeight="1" spans="1:2" x14ac:dyDescent="0.25">
      <c r="A268" s="64" t="s">
        <v>399</v>
      </c>
      <c r="B268" s="64" t="s">
        <v>379</v>
      </c>
    </row>
    <row r="269" ht="15.75" customHeight="1" spans="1:2" x14ac:dyDescent="0.25">
      <c r="A269" s="64" t="s">
        <v>400</v>
      </c>
      <c r="B269" s="64" t="s">
        <v>379</v>
      </c>
    </row>
    <row r="270" ht="15.75" customHeight="1" spans="1:2" x14ac:dyDescent="0.25">
      <c r="A270" s="64" t="s">
        <v>401</v>
      </c>
      <c r="B270" s="64" t="s">
        <v>379</v>
      </c>
    </row>
    <row r="271" ht="15.75" customHeight="1" spans="1:2" x14ac:dyDescent="0.25">
      <c r="A271" s="64" t="s">
        <v>402</v>
      </c>
      <c r="B271" s="64" t="s">
        <v>379</v>
      </c>
    </row>
    <row r="272" ht="15.75" customHeight="1" spans="1:2" x14ac:dyDescent="0.25">
      <c r="A272" s="64" t="s">
        <v>52</v>
      </c>
      <c r="B272" s="64" t="s">
        <v>379</v>
      </c>
    </row>
    <row r="273" ht="15.75" customHeight="1" spans="1:2" x14ac:dyDescent="0.25">
      <c r="A273" s="64" t="s">
        <v>403</v>
      </c>
      <c r="B273" s="64" t="s">
        <v>379</v>
      </c>
    </row>
    <row r="274" ht="15.75" customHeight="1" spans="1:2" x14ac:dyDescent="0.25">
      <c r="A274" s="64" t="s">
        <v>404</v>
      </c>
      <c r="B274" s="64" t="s">
        <v>379</v>
      </c>
    </row>
    <row r="275" ht="15.75" customHeight="1" spans="1:2" x14ac:dyDescent="0.25">
      <c r="A275" s="64" t="s">
        <v>405</v>
      </c>
      <c r="B275" s="64" t="s">
        <v>379</v>
      </c>
    </row>
    <row r="276" ht="15.75" customHeight="1" spans="1:2" x14ac:dyDescent="0.25">
      <c r="A276" s="64" t="s">
        <v>51</v>
      </c>
      <c r="B276" s="64" t="s">
        <v>379</v>
      </c>
    </row>
    <row r="277" ht="15.75" customHeight="1" spans="1:2" x14ac:dyDescent="0.25">
      <c r="A277" s="64" t="s">
        <v>406</v>
      </c>
      <c r="B277" s="64" t="s">
        <v>379</v>
      </c>
    </row>
    <row r="278" ht="15.75" customHeight="1" spans="1:2" x14ac:dyDescent="0.25">
      <c r="A278" s="64" t="s">
        <v>407</v>
      </c>
      <c r="B278" s="64" t="s">
        <v>379</v>
      </c>
    </row>
    <row r="279" ht="15.75" customHeight="1" spans="1:2" x14ac:dyDescent="0.25">
      <c r="A279" s="64" t="s">
        <v>408</v>
      </c>
      <c r="B279" s="64" t="s">
        <v>379</v>
      </c>
    </row>
    <row r="280" ht="15.75" customHeight="1" spans="1:2" x14ac:dyDescent="0.25">
      <c r="A280" s="64" t="s">
        <v>409</v>
      </c>
      <c r="B280" s="64" t="s">
        <v>379</v>
      </c>
    </row>
    <row r="281" ht="15.75" customHeight="1" spans="1:2" x14ac:dyDescent="0.25">
      <c r="A281" s="64" t="s">
        <v>410</v>
      </c>
      <c r="B281" s="64" t="s">
        <v>379</v>
      </c>
    </row>
    <row r="282" ht="15.75" customHeight="1" spans="1:2" x14ac:dyDescent="0.25">
      <c r="A282" s="64" t="s">
        <v>411</v>
      </c>
      <c r="B282" s="64" t="s">
        <v>379</v>
      </c>
    </row>
    <row r="283" ht="15.75" customHeight="1" spans="1:2" x14ac:dyDescent="0.25">
      <c r="A283" s="64" t="s">
        <v>412</v>
      </c>
      <c r="B283" s="64" t="s">
        <v>379</v>
      </c>
    </row>
    <row r="284" ht="15.75" customHeight="1" spans="1:2" x14ac:dyDescent="0.25">
      <c r="A284" s="64" t="s">
        <v>413</v>
      </c>
      <c r="B284" s="64" t="s">
        <v>379</v>
      </c>
    </row>
    <row r="285" ht="15.75" customHeight="1" spans="1:2" x14ac:dyDescent="0.25">
      <c r="A285" s="64" t="s">
        <v>414</v>
      </c>
      <c r="B285" s="64" t="s">
        <v>379</v>
      </c>
    </row>
    <row r="286" ht="15.75" customHeight="1" spans="1:2" x14ac:dyDescent="0.25">
      <c r="A286" s="64" t="s">
        <v>43</v>
      </c>
      <c r="B286" s="64" t="s">
        <v>379</v>
      </c>
    </row>
    <row r="287" ht="15.75" customHeight="1" spans="1:2" x14ac:dyDescent="0.25">
      <c r="A287" s="64" t="s">
        <v>415</v>
      </c>
      <c r="B287" s="64" t="s">
        <v>379</v>
      </c>
    </row>
    <row r="288" ht="15.75" customHeight="1" spans="1:2" x14ac:dyDescent="0.25">
      <c r="A288" s="64" t="s">
        <v>416</v>
      </c>
      <c r="B288" s="64" t="s">
        <v>379</v>
      </c>
    </row>
    <row r="289" ht="15.75" customHeight="1" spans="1:2" x14ac:dyDescent="0.25">
      <c r="A289" s="64" t="s">
        <v>417</v>
      </c>
      <c r="B289" s="64" t="s">
        <v>379</v>
      </c>
    </row>
    <row r="290" ht="15.75" customHeight="1" spans="1:2" x14ac:dyDescent="0.25">
      <c r="A290" s="64" t="s">
        <v>418</v>
      </c>
      <c r="B290" s="64" t="s">
        <v>379</v>
      </c>
    </row>
    <row r="291" ht="15.75" customHeight="1" spans="1:2" x14ac:dyDescent="0.25">
      <c r="A291" s="64" t="s">
        <v>419</v>
      </c>
      <c r="B291" s="64" t="s">
        <v>420</v>
      </c>
    </row>
    <row r="292" ht="15.75" customHeight="1" spans="1:2" x14ac:dyDescent="0.25">
      <c r="A292" s="64" t="s">
        <v>421</v>
      </c>
      <c r="B292" s="64" t="s">
        <v>420</v>
      </c>
    </row>
    <row r="293" ht="15.75" customHeight="1" spans="1:2" x14ac:dyDescent="0.25">
      <c r="A293" s="64" t="s">
        <v>422</v>
      </c>
      <c r="B293" s="64" t="s">
        <v>420</v>
      </c>
    </row>
    <row r="294" ht="15.75" customHeight="1" spans="1:2" x14ac:dyDescent="0.25">
      <c r="A294" s="64" t="s">
        <v>423</v>
      </c>
      <c r="B294" s="64" t="s">
        <v>420</v>
      </c>
    </row>
    <row r="295" ht="15.75" customHeight="1" spans="1:2" x14ac:dyDescent="0.25">
      <c r="A295" s="64" t="s">
        <v>424</v>
      </c>
      <c r="B295" s="64" t="s">
        <v>420</v>
      </c>
    </row>
    <row r="296" ht="15.75" customHeight="1" spans="1:2" x14ac:dyDescent="0.25">
      <c r="A296" s="64" t="s">
        <v>425</v>
      </c>
      <c r="B296" s="64" t="s">
        <v>420</v>
      </c>
    </row>
    <row r="297" ht="15.75" customHeight="1" spans="1:2" x14ac:dyDescent="0.25">
      <c r="A297" s="64" t="s">
        <v>426</v>
      </c>
      <c r="B297" s="64" t="s">
        <v>420</v>
      </c>
    </row>
    <row r="298" ht="15.75" customHeight="1" spans="1:2" x14ac:dyDescent="0.25">
      <c r="A298" s="64" t="s">
        <v>427</v>
      </c>
      <c r="B298" s="64" t="s">
        <v>428</v>
      </c>
    </row>
    <row r="299" ht="15.75" customHeight="1" spans="1:2" x14ac:dyDescent="0.25">
      <c r="A299" s="64" t="s">
        <v>429</v>
      </c>
      <c r="B299" s="64" t="s">
        <v>428</v>
      </c>
    </row>
    <row r="300" ht="15.75" customHeight="1" spans="1:2" x14ac:dyDescent="0.25">
      <c r="A300" s="64" t="s">
        <v>430</v>
      </c>
      <c r="B300" s="64" t="s">
        <v>428</v>
      </c>
    </row>
    <row r="301" ht="15.75" customHeight="1" spans="1:2" x14ac:dyDescent="0.25">
      <c r="A301" s="64" t="s">
        <v>431</v>
      </c>
      <c r="B301" s="64" t="s">
        <v>432</v>
      </c>
    </row>
    <row r="302" ht="15.75" customHeight="1" spans="1:2" x14ac:dyDescent="0.25">
      <c r="A302" s="64" t="s">
        <v>433</v>
      </c>
      <c r="B302" s="64" t="s">
        <v>432</v>
      </c>
    </row>
    <row r="303" ht="15.75" customHeight="1" spans="1:2" x14ac:dyDescent="0.25">
      <c r="A303" s="64" t="s">
        <v>434</v>
      </c>
      <c r="B303" s="64" t="s">
        <v>432</v>
      </c>
    </row>
    <row r="304" ht="15.75" customHeight="1" spans="1:2" x14ac:dyDescent="0.25">
      <c r="A304" s="64" t="s">
        <v>435</v>
      </c>
      <c r="B304" s="64" t="s">
        <v>432</v>
      </c>
    </row>
    <row r="305" ht="15.75" customHeight="1" spans="1:2" x14ac:dyDescent="0.25">
      <c r="A305" s="64" t="s">
        <v>436</v>
      </c>
      <c r="B305" s="64" t="s">
        <v>432</v>
      </c>
    </row>
    <row r="306" ht="15.75" customHeight="1" spans="1:2" x14ac:dyDescent="0.25">
      <c r="A306" s="64" t="s">
        <v>437</v>
      </c>
      <c r="B306" s="64" t="s">
        <v>432</v>
      </c>
    </row>
    <row r="307" ht="15.75" customHeight="1" spans="1:2" x14ac:dyDescent="0.25">
      <c r="A307" s="64" t="s">
        <v>438</v>
      </c>
      <c r="B307" s="64" t="s">
        <v>432</v>
      </c>
    </row>
    <row r="308" ht="15.75" customHeight="1" spans="1:2" x14ac:dyDescent="0.25">
      <c r="A308" s="64" t="s">
        <v>439</v>
      </c>
      <c r="B308" s="64" t="s">
        <v>432</v>
      </c>
    </row>
    <row r="309" ht="15.75" customHeight="1" spans="1:2" x14ac:dyDescent="0.25">
      <c r="A309" s="64" t="s">
        <v>440</v>
      </c>
      <c r="B309" s="64" t="s">
        <v>432</v>
      </c>
    </row>
    <row r="310" ht="15.75" customHeight="1" spans="1:2" x14ac:dyDescent="0.25">
      <c r="A310" s="64" t="s">
        <v>441</v>
      </c>
      <c r="B310" s="64" t="s">
        <v>432</v>
      </c>
    </row>
    <row r="311" ht="15.75" customHeight="1" spans="1:2" x14ac:dyDescent="0.25">
      <c r="A311" s="64" t="s">
        <v>442</v>
      </c>
      <c r="B311" s="64" t="s">
        <v>432</v>
      </c>
    </row>
    <row r="312" ht="15.75" customHeight="1" spans="1:2" x14ac:dyDescent="0.25">
      <c r="A312" s="64" t="s">
        <v>443</v>
      </c>
      <c r="B312" s="64" t="s">
        <v>432</v>
      </c>
    </row>
    <row r="313" ht="15.75" customHeight="1" spans="1:2" x14ac:dyDescent="0.25">
      <c r="A313" s="64" t="s">
        <v>444</v>
      </c>
      <c r="B313" s="64" t="s">
        <v>432</v>
      </c>
    </row>
    <row r="314" ht="15.75" customHeight="1" spans="1:2" x14ac:dyDescent="0.25">
      <c r="A314" s="64" t="s">
        <v>445</v>
      </c>
      <c r="B314" s="64" t="s">
        <v>432</v>
      </c>
    </row>
    <row r="315" ht="15.75" customHeight="1" spans="1:2" x14ac:dyDescent="0.25">
      <c r="A315" s="64" t="s">
        <v>446</v>
      </c>
      <c r="B315" s="64" t="s">
        <v>432</v>
      </c>
    </row>
    <row r="316" ht="15.75" customHeight="1" spans="1:2" x14ac:dyDescent="0.25">
      <c r="A316" s="64" t="s">
        <v>447</v>
      </c>
      <c r="B316" s="64" t="s">
        <v>432</v>
      </c>
    </row>
    <row r="317" ht="15.75" customHeight="1" spans="1:2" x14ac:dyDescent="0.25">
      <c r="A317" s="64" t="s">
        <v>448</v>
      </c>
      <c r="B317" s="64" t="s">
        <v>432</v>
      </c>
    </row>
    <row r="318" ht="15.75" customHeight="1" spans="1:2" x14ac:dyDescent="0.25">
      <c r="A318" s="64" t="s">
        <v>449</v>
      </c>
      <c r="B318" s="64" t="s">
        <v>432</v>
      </c>
    </row>
    <row r="319" ht="15.75" customHeight="1" spans="1:2" x14ac:dyDescent="0.25">
      <c r="A319" s="64" t="s">
        <v>450</v>
      </c>
      <c r="B319" s="64" t="s">
        <v>432</v>
      </c>
    </row>
    <row r="320" ht="15.75" customHeight="1" spans="1:2" x14ac:dyDescent="0.25">
      <c r="A320" s="64" t="s">
        <v>451</v>
      </c>
      <c r="B320" s="64" t="s">
        <v>432</v>
      </c>
    </row>
    <row r="321" ht="15.75" customHeight="1" spans="1:2" x14ac:dyDescent="0.25">
      <c r="A321" s="64" t="s">
        <v>55</v>
      </c>
      <c r="B321" s="64" t="s">
        <v>432</v>
      </c>
    </row>
    <row r="322" ht="15.75" customHeight="1" spans="1:2" x14ac:dyDescent="0.25">
      <c r="A322" s="64" t="s">
        <v>452</v>
      </c>
      <c r="B322" s="64" t="s">
        <v>432</v>
      </c>
    </row>
    <row r="323" ht="15.75" customHeight="1" spans="1:2" x14ac:dyDescent="0.25">
      <c r="A323" s="64" t="s">
        <v>453</v>
      </c>
      <c r="B323" s="64" t="s">
        <v>432</v>
      </c>
    </row>
    <row r="324" ht="15.75" customHeight="1" spans="1:2" x14ac:dyDescent="0.25">
      <c r="A324" s="64" t="s">
        <v>454</v>
      </c>
      <c r="B324" s="64" t="s">
        <v>432</v>
      </c>
    </row>
    <row r="325" ht="15.75" customHeight="1" spans="1:2" x14ac:dyDescent="0.25">
      <c r="A325" s="64" t="s">
        <v>455</v>
      </c>
      <c r="B325" s="64" t="s">
        <v>432</v>
      </c>
    </row>
    <row r="326" ht="15.75" customHeight="1" spans="1:2" x14ac:dyDescent="0.25">
      <c r="A326" s="64" t="s">
        <v>456</v>
      </c>
      <c r="B326" s="64" t="s">
        <v>432</v>
      </c>
    </row>
    <row r="327" ht="15.75" customHeight="1" spans="1:2" x14ac:dyDescent="0.25">
      <c r="A327" s="64" t="s">
        <v>457</v>
      </c>
      <c r="B327" s="64" t="s">
        <v>432</v>
      </c>
    </row>
    <row r="328" ht="15.75" customHeight="1" spans="1:2" x14ac:dyDescent="0.25">
      <c r="A328" s="64" t="s">
        <v>458</v>
      </c>
      <c r="B328" s="64" t="s">
        <v>432</v>
      </c>
    </row>
    <row r="329" ht="15.75" customHeight="1" spans="1:2" x14ac:dyDescent="0.25">
      <c r="A329" s="64" t="s">
        <v>459</v>
      </c>
      <c r="B329" s="64" t="s">
        <v>432</v>
      </c>
    </row>
    <row r="330" ht="15.75" customHeight="1" spans="1:2" x14ac:dyDescent="0.25">
      <c r="A330" s="64" t="s">
        <v>460</v>
      </c>
      <c r="B330" s="64" t="s">
        <v>432</v>
      </c>
    </row>
    <row r="331" ht="15.75" customHeight="1" spans="1:2" x14ac:dyDescent="0.25">
      <c r="A331" s="64" t="s">
        <v>461</v>
      </c>
      <c r="B331" s="64" t="s">
        <v>462</v>
      </c>
    </row>
    <row r="332" ht="15.75" customHeight="1" spans="1:2" x14ac:dyDescent="0.25">
      <c r="A332" s="64" t="s">
        <v>463</v>
      </c>
      <c r="B332" s="64" t="s">
        <v>462</v>
      </c>
    </row>
    <row r="333" ht="15.75" customHeight="1" spans="1:2" x14ac:dyDescent="0.25">
      <c r="A333" s="64" t="s">
        <v>464</v>
      </c>
      <c r="B333" s="64" t="s">
        <v>462</v>
      </c>
    </row>
    <row r="334" ht="15.75" customHeight="1" spans="1:2" x14ac:dyDescent="0.25">
      <c r="A334" s="64" t="s">
        <v>465</v>
      </c>
      <c r="B334" s="64" t="s">
        <v>466</v>
      </c>
    </row>
    <row r="335" ht="15.75" customHeight="1" spans="1:2" x14ac:dyDescent="0.25">
      <c r="A335" s="64" t="s">
        <v>467</v>
      </c>
      <c r="B335" s="64" t="s">
        <v>466</v>
      </c>
    </row>
    <row r="336" ht="15.75" customHeight="1" spans="1:2" x14ac:dyDescent="0.25">
      <c r="A336" s="64" t="s">
        <v>468</v>
      </c>
      <c r="B336" s="64" t="s">
        <v>466</v>
      </c>
    </row>
    <row r="337" ht="15.75" customHeight="1" spans="1:2" x14ac:dyDescent="0.25">
      <c r="A337" s="64" t="s">
        <v>469</v>
      </c>
      <c r="B337" s="64" t="s">
        <v>466</v>
      </c>
    </row>
    <row r="338" ht="15.75" customHeight="1" spans="1:2" x14ac:dyDescent="0.25">
      <c r="A338" s="64" t="s">
        <v>470</v>
      </c>
      <c r="B338" s="64" t="s">
        <v>471</v>
      </c>
    </row>
    <row r="339" ht="15.75" customHeight="1" spans="1:2" x14ac:dyDescent="0.25">
      <c r="A339" s="64" t="s">
        <v>472</v>
      </c>
      <c r="B339" s="64" t="s">
        <v>471</v>
      </c>
    </row>
    <row r="340" ht="15.75" customHeight="1" spans="1:2" x14ac:dyDescent="0.25">
      <c r="A340" s="64" t="s">
        <v>473</v>
      </c>
      <c r="B340" s="64" t="s">
        <v>471</v>
      </c>
    </row>
    <row r="341" ht="15.75" customHeight="1" spans="1:2" x14ac:dyDescent="0.25">
      <c r="A341" s="64" t="s">
        <v>474</v>
      </c>
      <c r="B341" s="64" t="s">
        <v>475</v>
      </c>
    </row>
    <row r="342" ht="15.75" customHeight="1" spans="1:2" x14ac:dyDescent="0.25">
      <c r="A342" s="64" t="s">
        <v>49</v>
      </c>
      <c r="B342" s="64" t="s">
        <v>475</v>
      </c>
    </row>
    <row r="343" ht="15.75" customHeight="1" spans="1:2" x14ac:dyDescent="0.25">
      <c r="A343" s="64" t="s">
        <v>476</v>
      </c>
      <c r="B343" s="64" t="s">
        <v>475</v>
      </c>
    </row>
    <row r="344" ht="15.75" customHeight="1" spans="1:2" x14ac:dyDescent="0.25">
      <c r="A344" s="64" t="s">
        <v>477</v>
      </c>
      <c r="B344" s="64" t="s">
        <v>475</v>
      </c>
    </row>
    <row r="345" ht="15.75" customHeight="1" spans="1:2" x14ac:dyDescent="0.25">
      <c r="A345" s="64" t="s">
        <v>478</v>
      </c>
      <c r="B345" s="64" t="s">
        <v>475</v>
      </c>
    </row>
    <row r="346" ht="15.75" customHeight="1" spans="1:2" x14ac:dyDescent="0.25">
      <c r="A346" s="64" t="s">
        <v>479</v>
      </c>
      <c r="B346" s="64" t="s">
        <v>475</v>
      </c>
    </row>
    <row r="347" ht="15.75" customHeight="1" spans="1:2" x14ac:dyDescent="0.25">
      <c r="A347" s="64" t="s">
        <v>480</v>
      </c>
      <c r="B347" s="64" t="s">
        <v>481</v>
      </c>
    </row>
    <row r="348" ht="15.75" customHeight="1" spans="1:2" x14ac:dyDescent="0.25">
      <c r="A348" s="64" t="s">
        <v>59</v>
      </c>
      <c r="B348" s="64" t="s">
        <v>481</v>
      </c>
    </row>
    <row r="349" ht="15.75" customHeight="1" spans="1:2" x14ac:dyDescent="0.25">
      <c r="A349" s="64" t="s">
        <v>482</v>
      </c>
      <c r="B349" s="64" t="s">
        <v>483</v>
      </c>
    </row>
    <row r="350" ht="15.75" customHeight="1" spans="1:2" x14ac:dyDescent="0.25">
      <c r="A350" s="64" t="s">
        <v>484</v>
      </c>
      <c r="B350" s="64" t="s">
        <v>483</v>
      </c>
    </row>
    <row r="351" ht="15.75" customHeight="1" spans="1:2" x14ac:dyDescent="0.25">
      <c r="A351" s="64" t="s">
        <v>485</v>
      </c>
      <c r="B351" s="64" t="s">
        <v>483</v>
      </c>
    </row>
    <row r="352" ht="15.75" customHeight="1" spans="1:2" x14ac:dyDescent="0.25">
      <c r="A352" s="64" t="s">
        <v>486</v>
      </c>
      <c r="B352" s="64" t="s">
        <v>483</v>
      </c>
    </row>
    <row r="353" ht="15.75" customHeight="1" spans="1:2" x14ac:dyDescent="0.25">
      <c r="A353" s="64" t="s">
        <v>487</v>
      </c>
      <c r="B353" s="64" t="s">
        <v>483</v>
      </c>
    </row>
    <row r="354" ht="15.75" customHeight="1" spans="1:2" x14ac:dyDescent="0.25">
      <c r="A354" s="64" t="s">
        <v>488</v>
      </c>
      <c r="B354" s="64" t="s">
        <v>483</v>
      </c>
    </row>
    <row r="355" ht="15.75" customHeight="1" spans="1:2" x14ac:dyDescent="0.25">
      <c r="A355" s="64" t="s">
        <v>489</v>
      </c>
      <c r="B355" s="64" t="s">
        <v>483</v>
      </c>
    </row>
    <row r="356" ht="15.75" customHeight="1" spans="1:2" x14ac:dyDescent="0.25">
      <c r="A356" s="64" t="s">
        <v>490</v>
      </c>
      <c r="B356" s="64" t="s">
        <v>483</v>
      </c>
    </row>
    <row r="357" ht="15.75" customHeight="1" spans="1:2" x14ac:dyDescent="0.25">
      <c r="A357" s="64" t="s">
        <v>491</v>
      </c>
      <c r="B357" s="64" t="s">
        <v>483</v>
      </c>
    </row>
    <row r="358" ht="15.75" customHeight="1" spans="1:2" x14ac:dyDescent="0.25">
      <c r="A358" s="64" t="s">
        <v>492</v>
      </c>
      <c r="B358" s="64" t="s">
        <v>483</v>
      </c>
    </row>
    <row r="359" ht="15.75" customHeight="1" spans="1:2" x14ac:dyDescent="0.25">
      <c r="A359" s="64" t="s">
        <v>493</v>
      </c>
      <c r="B359" s="64" t="s">
        <v>483</v>
      </c>
    </row>
    <row r="360" ht="15.75" customHeight="1" spans="1:2" x14ac:dyDescent="0.25">
      <c r="A360" s="64" t="s">
        <v>494</v>
      </c>
      <c r="B360" s="64" t="s">
        <v>483</v>
      </c>
    </row>
    <row r="361" ht="15.75" customHeight="1" spans="1:2" x14ac:dyDescent="0.25">
      <c r="A361" s="64" t="s">
        <v>495</v>
      </c>
      <c r="B361" s="64" t="s">
        <v>483</v>
      </c>
    </row>
    <row r="362" ht="15.75" customHeight="1" spans="1:2" x14ac:dyDescent="0.25">
      <c r="A362" s="64" t="s">
        <v>496</v>
      </c>
      <c r="B362" s="65" t="s">
        <v>497</v>
      </c>
    </row>
    <row r="363" ht="15.75" customHeight="1" spans="1:2" x14ac:dyDescent="0.25">
      <c r="A363" s="64" t="s">
        <v>498</v>
      </c>
      <c r="B363" s="65" t="s">
        <v>497</v>
      </c>
    </row>
    <row r="364" ht="15.75" customHeight="1" spans="1:2" x14ac:dyDescent="0.25">
      <c r="A364" s="64" t="s">
        <v>499</v>
      </c>
      <c r="B364" s="64" t="s">
        <v>500</v>
      </c>
    </row>
    <row r="365" ht="15.75" customHeight="1" spans="1:2" x14ac:dyDescent="0.25">
      <c r="A365" s="64" t="s">
        <v>501</v>
      </c>
      <c r="B365" s="64" t="s">
        <v>500</v>
      </c>
    </row>
    <row r="366" ht="15.75" customHeight="1" spans="1:2" x14ac:dyDescent="0.25">
      <c r="A366" s="64" t="s">
        <v>502</v>
      </c>
      <c r="B366" s="64" t="s">
        <v>500</v>
      </c>
    </row>
    <row r="367" ht="15.75" customHeight="1" spans="1:2" x14ac:dyDescent="0.25">
      <c r="A367" s="64" t="s">
        <v>503</v>
      </c>
      <c r="B367" s="64" t="s">
        <v>504</v>
      </c>
    </row>
    <row r="368" ht="15.75" customHeight="1" spans="1:2" x14ac:dyDescent="0.25">
      <c r="A368" s="64" t="s">
        <v>505</v>
      </c>
      <c r="B368" s="64" t="s">
        <v>504</v>
      </c>
    </row>
    <row r="369" ht="15.75" customHeight="1" spans="1:2" x14ac:dyDescent="0.25">
      <c r="A369" s="64" t="s">
        <v>506</v>
      </c>
      <c r="B369" s="64" t="s">
        <v>504</v>
      </c>
    </row>
    <row r="370" ht="15.75" customHeight="1" spans="1:2" x14ac:dyDescent="0.25">
      <c r="A370" s="64" t="s">
        <v>507</v>
      </c>
      <c r="B370" s="64" t="s">
        <v>504</v>
      </c>
    </row>
    <row r="371" ht="15.75" customHeight="1" spans="1:2" x14ac:dyDescent="0.25">
      <c r="A371" s="64" t="s">
        <v>508</v>
      </c>
      <c r="B371" s="64" t="s">
        <v>504</v>
      </c>
    </row>
    <row r="372" ht="15.75" customHeight="1" spans="1:2" x14ac:dyDescent="0.25">
      <c r="A372" s="64" t="s">
        <v>509</v>
      </c>
      <c r="B372" s="64" t="s">
        <v>504</v>
      </c>
    </row>
    <row r="373" ht="15.75" customHeight="1" spans="1:2" x14ac:dyDescent="0.25">
      <c r="A373" s="64" t="s">
        <v>510</v>
      </c>
      <c r="B373" s="64" t="s">
        <v>504</v>
      </c>
    </row>
    <row r="374" ht="15.75" customHeight="1" spans="1:2" x14ac:dyDescent="0.25">
      <c r="A374" s="64" t="s">
        <v>511</v>
      </c>
      <c r="B374" s="64" t="s">
        <v>471</v>
      </c>
    </row>
    <row r="375" ht="15.75" customHeight="1" spans="1:2" x14ac:dyDescent="0.25">
      <c r="A375" s="64" t="s">
        <v>512</v>
      </c>
      <c r="B375" s="64" t="s">
        <v>513</v>
      </c>
    </row>
    <row r="376" ht="15.75" customHeight="1" spans="1:2" x14ac:dyDescent="0.25">
      <c r="A376" s="64" t="s">
        <v>514</v>
      </c>
      <c r="B376" s="64" t="s">
        <v>513</v>
      </c>
    </row>
    <row r="377" ht="15.75" customHeight="1" spans="1:2" x14ac:dyDescent="0.25">
      <c r="A377" s="64" t="s">
        <v>515</v>
      </c>
      <c r="B377" s="64" t="s">
        <v>513</v>
      </c>
    </row>
    <row r="378" ht="15.75" customHeight="1" spans="1:2" x14ac:dyDescent="0.25">
      <c r="A378" s="64" t="s">
        <v>516</v>
      </c>
      <c r="B378" s="64" t="s">
        <v>513</v>
      </c>
    </row>
    <row r="379" ht="15.75" customHeight="1" spans="1:2" x14ac:dyDescent="0.25">
      <c r="A379" s="64" t="s">
        <v>517</v>
      </c>
      <c r="B379" s="64" t="s">
        <v>500</v>
      </c>
    </row>
    <row r="380" ht="15.75" customHeight="1" spans="1:2" x14ac:dyDescent="0.25">
      <c r="A380" s="64" t="s">
        <v>518</v>
      </c>
      <c r="B380" s="64" t="s">
        <v>519</v>
      </c>
    </row>
    <row r="381" ht="15.75" customHeight="1" spans="1:2" x14ac:dyDescent="0.25">
      <c r="A381" s="64" t="s">
        <v>520</v>
      </c>
      <c r="B381" s="64" t="s">
        <v>521</v>
      </c>
    </row>
    <row r="382" ht="15.75" customHeight="1" spans="1:2" x14ac:dyDescent="0.25">
      <c r="A382" s="64" t="s">
        <v>522</v>
      </c>
      <c r="B382" s="64" t="s">
        <v>523</v>
      </c>
    </row>
    <row r="383" ht="15.75" customHeight="1" spans="1:2" x14ac:dyDescent="0.25">
      <c r="A383" s="64" t="s">
        <v>524</v>
      </c>
      <c r="B383" s="64" t="s">
        <v>432</v>
      </c>
    </row>
    <row r="384" ht="15.75" customHeight="1" spans="1:2" x14ac:dyDescent="0.25">
      <c r="A384" s="64" t="s">
        <v>525</v>
      </c>
      <c r="B384" s="64" t="s">
        <v>523</v>
      </c>
    </row>
    <row r="385" ht="15.75" customHeight="1" spans="1:2" x14ac:dyDescent="0.25">
      <c r="A385" s="64" t="s">
        <v>526</v>
      </c>
      <c r="B385" s="64" t="s">
        <v>523</v>
      </c>
    </row>
    <row r="386" ht="15.75" customHeight="1" spans="1:2" x14ac:dyDescent="0.25">
      <c r="A386" s="64" t="s">
        <v>527</v>
      </c>
      <c r="B386" s="64" t="s">
        <v>528</v>
      </c>
    </row>
    <row r="387" ht="15.75" customHeight="1" spans="1:2" x14ac:dyDescent="0.25">
      <c r="A387" s="64" t="s">
        <v>529</v>
      </c>
      <c r="B387" s="64" t="s">
        <v>530</v>
      </c>
    </row>
    <row r="388" ht="15.75" customHeight="1" spans="1:2" x14ac:dyDescent="0.25">
      <c r="A388" s="64" t="s">
        <v>531</v>
      </c>
      <c r="B388" s="64" t="s">
        <v>532</v>
      </c>
    </row>
    <row r="389" ht="15.75" customHeight="1" spans="1:2" x14ac:dyDescent="0.25">
      <c r="A389" s="64" t="s">
        <v>533</v>
      </c>
      <c r="B389" s="64" t="s">
        <v>534</v>
      </c>
    </row>
    <row r="390" ht="15.75" customHeight="1" spans="1:2" x14ac:dyDescent="0.25">
      <c r="A390" s="64" t="s">
        <v>535</v>
      </c>
      <c r="B390" s="64" t="s">
        <v>536</v>
      </c>
    </row>
    <row r="391" ht="15.75" customHeight="1" spans="1:2" x14ac:dyDescent="0.25">
      <c r="A391" s="64" t="s">
        <v>537</v>
      </c>
      <c r="B391" s="64" t="s">
        <v>538</v>
      </c>
    </row>
    <row r="392" ht="15.75" customHeight="1" spans="1:2" x14ac:dyDescent="0.25">
      <c r="A392" s="65" t="s">
        <v>539</v>
      </c>
      <c r="B392" s="65" t="s">
        <v>540</v>
      </c>
    </row>
    <row r="393" ht="15.75" customHeight="1" spans="1:2" x14ac:dyDescent="0.25">
      <c r="A393" s="65" t="s">
        <v>541</v>
      </c>
      <c r="B393" s="65" t="s">
        <v>542</v>
      </c>
    </row>
    <row r="394" ht="15.75" customHeight="1" spans="1:2" x14ac:dyDescent="0.25">
      <c r="A394" s="65" t="s">
        <v>543</v>
      </c>
      <c r="B394" s="65" t="s">
        <v>544</v>
      </c>
    </row>
    <row r="395" ht="15.75" customHeight="1" spans="1:2" x14ac:dyDescent="0.25">
      <c r="A395" s="65" t="s">
        <v>545</v>
      </c>
      <c r="B395" s="65" t="s">
        <v>540</v>
      </c>
    </row>
    <row r="396" ht="15.75" customHeight="1" spans="1:2" x14ac:dyDescent="0.25">
      <c r="A396" s="65" t="s">
        <v>546</v>
      </c>
      <c r="B396" s="65" t="s">
        <v>540</v>
      </c>
    </row>
    <row r="397" ht="15.75" customHeight="1" spans="1:2" x14ac:dyDescent="0.25">
      <c r="A397" s="65" t="s">
        <v>547</v>
      </c>
      <c r="B397" s="65" t="s">
        <v>548</v>
      </c>
    </row>
    <row r="398" ht="15.75" customHeight="1" spans="1:2" x14ac:dyDescent="0.25">
      <c r="A398" s="65" t="s">
        <v>549</v>
      </c>
      <c r="B398" s="65" t="s">
        <v>504</v>
      </c>
    </row>
    <row r="399" ht="15.75" customHeight="1" spans="1:2" x14ac:dyDescent="0.25">
      <c r="A399" s="65" t="s">
        <v>550</v>
      </c>
      <c r="B399" s="65" t="s">
        <v>551</v>
      </c>
    </row>
    <row r="400" ht="15.75" customHeight="1" spans="1:2" x14ac:dyDescent="0.25">
      <c r="A400" s="65" t="s">
        <v>552</v>
      </c>
      <c r="B400" s="65" t="s">
        <v>544</v>
      </c>
    </row>
    <row r="401" ht="15.75" customHeight="1" spans="1:2" x14ac:dyDescent="0.25">
      <c r="A401" s="65" t="s">
        <v>553</v>
      </c>
      <c r="B401" s="65" t="s">
        <v>554</v>
      </c>
    </row>
    <row r="402" ht="15.75" customHeight="1" spans="1:2" x14ac:dyDescent="0.25">
      <c r="A402" s="65" t="s">
        <v>555</v>
      </c>
      <c r="B402" s="65" t="s">
        <v>556</v>
      </c>
    </row>
    <row r="403" ht="15.75" customHeight="1" spans="1:2" x14ac:dyDescent="0.25">
      <c r="A403" s="65" t="s">
        <v>557</v>
      </c>
      <c r="B403" s="65" t="s">
        <v>542</v>
      </c>
    </row>
    <row r="404" ht="15.75" customHeight="1" spans="1:2" x14ac:dyDescent="0.25">
      <c r="A404" s="65" t="s">
        <v>558</v>
      </c>
      <c r="B404" s="65" t="s">
        <v>544</v>
      </c>
    </row>
    <row r="405" ht="15.75" customHeight="1" spans="1:2" x14ac:dyDescent="0.25">
      <c r="A405" s="65" t="s">
        <v>559</v>
      </c>
      <c r="B405" s="65" t="s">
        <v>540</v>
      </c>
    </row>
    <row r="406" ht="15.75" customHeight="1" spans="1:2" x14ac:dyDescent="0.25">
      <c r="A406" s="65" t="s">
        <v>560</v>
      </c>
      <c r="B406" s="65" t="s">
        <v>542</v>
      </c>
    </row>
    <row r="407" ht="15.75" customHeight="1" spans="1:2" x14ac:dyDescent="0.25">
      <c r="A407" s="65" t="s">
        <v>561</v>
      </c>
      <c r="B407" s="65" t="s">
        <v>556</v>
      </c>
    </row>
    <row r="408" ht="15.75" customHeight="1" spans="1:2" x14ac:dyDescent="0.25">
      <c r="A408" s="65" t="s">
        <v>562</v>
      </c>
      <c r="B408" s="65" t="s">
        <v>556</v>
      </c>
    </row>
    <row r="409" ht="15.75" customHeight="1" spans="1:2" x14ac:dyDescent="0.25">
      <c r="A409" s="65" t="s">
        <v>40</v>
      </c>
      <c r="B409" s="65" t="s">
        <v>542</v>
      </c>
    </row>
    <row r="410" ht="15.75" customHeight="1" spans="1:2" x14ac:dyDescent="0.25">
      <c r="A410" s="65" t="s">
        <v>563</v>
      </c>
      <c r="B410" s="65" t="s">
        <v>556</v>
      </c>
    </row>
    <row r="411" ht="15.75" customHeight="1" spans="1:2" x14ac:dyDescent="0.25">
      <c r="A411" s="65" t="s">
        <v>564</v>
      </c>
      <c r="B411" s="65" t="s">
        <v>556</v>
      </c>
    </row>
    <row r="412" ht="15.75" customHeight="1" spans="1:2" x14ac:dyDescent="0.25">
      <c r="A412" s="65" t="s">
        <v>565</v>
      </c>
      <c r="B412" s="65" t="s">
        <v>540</v>
      </c>
    </row>
    <row r="413" ht="15.75" customHeight="1" spans="1:2" x14ac:dyDescent="0.25">
      <c r="A413" s="65" t="s">
        <v>566</v>
      </c>
      <c r="B413" s="65" t="s">
        <v>544</v>
      </c>
    </row>
    <row r="414" ht="15.75" customHeight="1" spans="1:2" x14ac:dyDescent="0.25">
      <c r="A414" s="65" t="s">
        <v>45</v>
      </c>
      <c r="B414" s="65" t="s">
        <v>542</v>
      </c>
    </row>
    <row r="415" ht="15.75" customHeight="1" spans="1:2" x14ac:dyDescent="0.25">
      <c r="A415" s="65" t="s">
        <v>567</v>
      </c>
      <c r="B415" s="65" t="s">
        <v>554</v>
      </c>
    </row>
    <row r="416" ht="15.75" customHeight="1" spans="1:2" x14ac:dyDescent="0.25">
      <c r="A416" s="65" t="s">
        <v>568</v>
      </c>
      <c r="B416" s="65" t="s">
        <v>556</v>
      </c>
    </row>
    <row r="417" ht="15.75" customHeight="1" spans="1:2" x14ac:dyDescent="0.25">
      <c r="A417" s="65" t="s">
        <v>569</v>
      </c>
      <c r="B417" s="65" t="s">
        <v>556</v>
      </c>
    </row>
    <row r="418" ht="15.75" customHeight="1" spans="1:2" x14ac:dyDescent="0.25">
      <c r="A418" s="65" t="s">
        <v>570</v>
      </c>
      <c r="B418" s="65" t="s">
        <v>542</v>
      </c>
    </row>
    <row r="419" ht="15.75" customHeight="1" spans="1:2" x14ac:dyDescent="0.25">
      <c r="A419" s="65" t="s">
        <v>571</v>
      </c>
      <c r="B419" s="65" t="s">
        <v>540</v>
      </c>
    </row>
    <row r="420" ht="15.75" customHeight="1" spans="1:2" x14ac:dyDescent="0.25">
      <c r="A420" s="65" t="s">
        <v>572</v>
      </c>
      <c r="B420" s="65" t="s">
        <v>540</v>
      </c>
    </row>
    <row r="421" ht="15.75" customHeight="1" spans="1:2" x14ac:dyDescent="0.25">
      <c r="A421" s="65" t="s">
        <v>573</v>
      </c>
      <c r="B421" s="65" t="s">
        <v>542</v>
      </c>
    </row>
    <row r="422" ht="15.75" customHeight="1" spans="1:2" x14ac:dyDescent="0.25">
      <c r="A422" s="65" t="s">
        <v>574</v>
      </c>
      <c r="B422" s="65" t="s">
        <v>544</v>
      </c>
    </row>
    <row r="423" ht="15.75" customHeight="1" spans="1:2" x14ac:dyDescent="0.25">
      <c r="A423" s="65" t="s">
        <v>575</v>
      </c>
      <c r="B423" s="65" t="s">
        <v>554</v>
      </c>
    </row>
    <row r="424" ht="15.75" customHeight="1" spans="1:2" x14ac:dyDescent="0.25">
      <c r="A424" s="65" t="s">
        <v>576</v>
      </c>
      <c r="B424" s="65" t="s">
        <v>504</v>
      </c>
    </row>
    <row r="425" ht="15.75" customHeight="1" spans="1:2" x14ac:dyDescent="0.25">
      <c r="A425" s="65" t="s">
        <v>577</v>
      </c>
      <c r="B425" s="65" t="s">
        <v>556</v>
      </c>
    </row>
    <row r="426" ht="15.75" customHeight="1" spans="1:2" x14ac:dyDescent="0.25">
      <c r="A426" s="65" t="s">
        <v>578</v>
      </c>
      <c r="B426" s="65" t="s">
        <v>556</v>
      </c>
    </row>
    <row r="427" ht="15.75" customHeight="1" spans="1:2" x14ac:dyDescent="0.25">
      <c r="A427" s="65" t="s">
        <v>44</v>
      </c>
      <c r="B427" s="65" t="s">
        <v>504</v>
      </c>
    </row>
    <row r="428" ht="15.75" customHeight="1" spans="1:2" x14ac:dyDescent="0.25">
      <c r="A428" s="65" t="s">
        <v>579</v>
      </c>
      <c r="B428" s="65" t="s">
        <v>540</v>
      </c>
    </row>
    <row r="429" ht="15.75" customHeight="1" spans="1:2" x14ac:dyDescent="0.25">
      <c r="A429" s="65" t="s">
        <v>46</v>
      </c>
      <c r="B429" s="65" t="s">
        <v>556</v>
      </c>
    </row>
    <row r="430" ht="15.75" customHeight="1" spans="1:2" x14ac:dyDescent="0.25">
      <c r="A430" s="65" t="s">
        <v>580</v>
      </c>
      <c r="B430" s="65" t="s">
        <v>556</v>
      </c>
    </row>
    <row r="431" ht="15.75" customHeight="1" spans="1:2" x14ac:dyDescent="0.25">
      <c r="A431" s="65" t="s">
        <v>581</v>
      </c>
      <c r="B431" s="65" t="s">
        <v>582</v>
      </c>
    </row>
    <row r="432" ht="15.75" customHeight="1" spans="1:2" x14ac:dyDescent="0.25">
      <c r="A432" s="65" t="s">
        <v>583</v>
      </c>
      <c r="B432" s="65" t="s">
        <v>556</v>
      </c>
    </row>
    <row r="433" ht="15.75" customHeight="1" spans="1:2" x14ac:dyDescent="0.25">
      <c r="A433" s="65" t="s">
        <v>584</v>
      </c>
      <c r="B433" s="65" t="s">
        <v>540</v>
      </c>
    </row>
    <row r="434" ht="15.75" customHeight="1" spans="1:2" x14ac:dyDescent="0.25">
      <c r="A434" s="65" t="s">
        <v>585</v>
      </c>
      <c r="B434" s="65" t="s">
        <v>544</v>
      </c>
    </row>
    <row r="435" ht="15.75" customHeight="1" spans="1:2" x14ac:dyDescent="0.25">
      <c r="A435" s="65" t="s">
        <v>586</v>
      </c>
      <c r="B435" s="65" t="s">
        <v>556</v>
      </c>
    </row>
    <row r="436" ht="15.75" customHeight="1" spans="1:2" x14ac:dyDescent="0.25">
      <c r="A436" s="65" t="s">
        <v>587</v>
      </c>
      <c r="B436" s="65" t="s">
        <v>554</v>
      </c>
    </row>
    <row r="437" ht="15.75" customHeight="1" spans="1:2" x14ac:dyDescent="0.25">
      <c r="A437" s="65" t="s">
        <v>588</v>
      </c>
      <c r="B437" s="65" t="s">
        <v>556</v>
      </c>
    </row>
    <row r="438" ht="15.75" customHeight="1" spans="1:2" x14ac:dyDescent="0.25">
      <c r="A438" s="65" t="s">
        <v>589</v>
      </c>
      <c r="B438" s="65" t="s">
        <v>582</v>
      </c>
    </row>
    <row r="439" ht="15.75" customHeight="1" spans="1:2" x14ac:dyDescent="0.25">
      <c r="A439" s="65" t="s">
        <v>590</v>
      </c>
      <c r="B439" s="65" t="s">
        <v>504</v>
      </c>
    </row>
    <row r="440" ht="15.75" customHeight="1" spans="1:2" x14ac:dyDescent="0.25">
      <c r="A440" s="65" t="s">
        <v>591</v>
      </c>
      <c r="B440" s="65" t="s">
        <v>582</v>
      </c>
    </row>
    <row r="441" ht="15.75" customHeight="1" spans="1:2" x14ac:dyDescent="0.25">
      <c r="A441" s="65" t="s">
        <v>592</v>
      </c>
      <c r="B441" s="65" t="s">
        <v>582</v>
      </c>
    </row>
    <row r="442" ht="15.75" customHeight="1" spans="1:2" x14ac:dyDescent="0.25">
      <c r="A442" s="65" t="s">
        <v>593</v>
      </c>
      <c r="B442" s="65" t="s">
        <v>540</v>
      </c>
    </row>
    <row r="443" ht="15.75" customHeight="1" spans="1:2" x14ac:dyDescent="0.25">
      <c r="A443" s="65" t="s">
        <v>594</v>
      </c>
      <c r="B443" s="65" t="s">
        <v>540</v>
      </c>
    </row>
    <row r="444" ht="15.75" customHeight="1" spans="1:2" x14ac:dyDescent="0.25">
      <c r="A444" s="65" t="s">
        <v>595</v>
      </c>
      <c r="B444" s="65" t="s">
        <v>582</v>
      </c>
    </row>
    <row r="445" ht="15.75" customHeight="1" spans="1:2" x14ac:dyDescent="0.25">
      <c r="A445" s="65" t="s">
        <v>596</v>
      </c>
      <c r="B445" s="65" t="s">
        <v>582</v>
      </c>
    </row>
    <row r="446" ht="15.75" customHeight="1" spans="1:2" x14ac:dyDescent="0.25">
      <c r="A446" s="65" t="s">
        <v>597</v>
      </c>
      <c r="B446" s="65" t="s">
        <v>556</v>
      </c>
    </row>
    <row r="447" ht="15.75" customHeight="1" spans="1:2" x14ac:dyDescent="0.25">
      <c r="A447" s="65" t="s">
        <v>598</v>
      </c>
      <c r="B447" s="65" t="s">
        <v>582</v>
      </c>
    </row>
    <row r="448" ht="15.75" customHeight="1" spans="1:2" x14ac:dyDescent="0.25">
      <c r="A448" s="65" t="s">
        <v>599</v>
      </c>
      <c r="B448" s="65" t="s">
        <v>554</v>
      </c>
    </row>
    <row r="449" ht="15.75" customHeight="1" spans="1:2" x14ac:dyDescent="0.25">
      <c r="A449" s="65" t="s">
        <v>600</v>
      </c>
      <c r="B449" s="65" t="s">
        <v>582</v>
      </c>
    </row>
    <row r="450" ht="15.75" customHeight="1" spans="1:2" x14ac:dyDescent="0.25">
      <c r="A450" s="65" t="s">
        <v>601</v>
      </c>
      <c r="B450" s="65" t="s">
        <v>540</v>
      </c>
    </row>
    <row r="451" ht="15.75" customHeight="1" spans="1:2" x14ac:dyDescent="0.25">
      <c r="A451" s="65" t="s">
        <v>39</v>
      </c>
      <c r="B451" s="65" t="s">
        <v>540</v>
      </c>
    </row>
    <row r="452" ht="15.75" customHeight="1" spans="1:2" x14ac:dyDescent="0.25">
      <c r="A452" s="65" t="s">
        <v>602</v>
      </c>
      <c r="B452" s="65" t="s">
        <v>582</v>
      </c>
    </row>
    <row r="453" ht="15.75" customHeight="1" spans="1:2" x14ac:dyDescent="0.25">
      <c r="A453" s="65" t="s">
        <v>603</v>
      </c>
      <c r="B453" s="65" t="s">
        <v>540</v>
      </c>
    </row>
    <row r="454" ht="15.75" customHeight="1" spans="1:2" x14ac:dyDescent="0.25">
      <c r="A454" s="65" t="s">
        <v>604</v>
      </c>
      <c r="B454" s="65" t="s">
        <v>540</v>
      </c>
    </row>
    <row r="455" ht="15.75" customHeight="1" spans="1:2" x14ac:dyDescent="0.25">
      <c r="A455" s="65" t="s">
        <v>605</v>
      </c>
      <c r="B455" s="65" t="s">
        <v>582</v>
      </c>
    </row>
    <row r="456" ht="15.75" customHeight="1" spans="1:2" x14ac:dyDescent="0.25">
      <c r="A456" s="65" t="s">
        <v>606</v>
      </c>
      <c r="B456" s="65" t="s">
        <v>556</v>
      </c>
    </row>
    <row r="457" ht="15.75" customHeight="1" spans="1:2" x14ac:dyDescent="0.25">
      <c r="A457" s="65" t="s">
        <v>41</v>
      </c>
      <c r="B457" s="65" t="s">
        <v>556</v>
      </c>
    </row>
    <row r="458" ht="15.75" customHeight="1" spans="1:2" x14ac:dyDescent="0.25">
      <c r="A458" s="65" t="s">
        <v>607</v>
      </c>
      <c r="B458" s="65" t="s">
        <v>544</v>
      </c>
    </row>
    <row r="459" ht="15.75" customHeight="1" spans="1:2" x14ac:dyDescent="0.25">
      <c r="A459" s="65" t="s">
        <v>608</v>
      </c>
      <c r="B459" s="65" t="s">
        <v>544</v>
      </c>
    </row>
    <row r="460" ht="15.75" customHeight="1" spans="1:2" x14ac:dyDescent="0.25">
      <c r="A460" s="65" t="s">
        <v>609</v>
      </c>
      <c r="B460" s="65" t="s">
        <v>556</v>
      </c>
    </row>
    <row r="461" ht="15.75" customHeight="1" spans="1:2" x14ac:dyDescent="0.25">
      <c r="A461" s="65" t="s">
        <v>610</v>
      </c>
      <c r="B461" s="65" t="s">
        <v>611</v>
      </c>
    </row>
    <row r="462" ht="15.75" customHeight="1" spans="1:2" x14ac:dyDescent="0.25">
      <c r="A462" s="65" t="s">
        <v>612</v>
      </c>
      <c r="B462" s="65" t="s">
        <v>372</v>
      </c>
    </row>
    <row r="463" ht="15.75" customHeight="1" spans="1:2" x14ac:dyDescent="0.25">
      <c r="A463" s="65" t="s">
        <v>613</v>
      </c>
      <c r="B463" s="65" t="s">
        <v>614</v>
      </c>
    </row>
    <row r="464" ht="15.75" customHeight="1" spans="1:2" x14ac:dyDescent="0.25">
      <c r="A464" s="65" t="s">
        <v>615</v>
      </c>
      <c r="B464" s="65" t="s">
        <v>616</v>
      </c>
    </row>
    <row r="465" ht="15.75" customHeight="1" spans="1:2" x14ac:dyDescent="0.25">
      <c r="A465" s="65" t="s">
        <v>617</v>
      </c>
      <c r="B465" s="65" t="s">
        <v>616</v>
      </c>
    </row>
    <row r="466" ht="15.75" customHeight="1" spans="1:2" x14ac:dyDescent="0.25">
      <c r="A466" s="65" t="s">
        <v>618</v>
      </c>
      <c r="B466" s="65" t="s">
        <v>538</v>
      </c>
    </row>
    <row r="467" ht="15.75" customHeight="1" spans="1:2" x14ac:dyDescent="0.25">
      <c r="A467" s="65" t="s">
        <v>619</v>
      </c>
      <c r="B467" s="65" t="s">
        <v>611</v>
      </c>
    </row>
    <row r="468" ht="15.75" customHeight="1" spans="1:2" x14ac:dyDescent="0.25">
      <c r="A468" s="65" t="s">
        <v>620</v>
      </c>
      <c r="B468" s="65" t="s">
        <v>523</v>
      </c>
    </row>
    <row r="469" ht="15.75" customHeight="1" spans="1:2" x14ac:dyDescent="0.25">
      <c r="A469" s="65" t="s">
        <v>621</v>
      </c>
      <c r="B469" s="65" t="s">
        <v>614</v>
      </c>
    </row>
    <row r="470" ht="15.75" customHeight="1" spans="1:2" x14ac:dyDescent="0.25">
      <c r="A470" s="65" t="s">
        <v>622</v>
      </c>
      <c r="B470" s="65" t="s">
        <v>582</v>
      </c>
    </row>
    <row r="471" ht="15.75" customHeight="1" spans="1:2" x14ac:dyDescent="0.25">
      <c r="A471" s="65" t="s">
        <v>623</v>
      </c>
      <c r="B471" s="65" t="s">
        <v>234</v>
      </c>
    </row>
    <row r="472" ht="15.75" customHeight="1" spans="1:2" x14ac:dyDescent="0.25">
      <c r="A472" s="65" t="s">
        <v>624</v>
      </c>
      <c r="B472" s="65" t="s">
        <v>625</v>
      </c>
    </row>
    <row r="473" ht="15.75" customHeight="1" spans="1:2" x14ac:dyDescent="0.25">
      <c r="A473" s="65" t="s">
        <v>626</v>
      </c>
      <c r="B473" s="65" t="s">
        <v>627</v>
      </c>
    </row>
    <row r="474" ht="15.75" customHeight="1" spans="1:2" x14ac:dyDescent="0.25">
      <c r="A474" s="65" t="s">
        <v>628</v>
      </c>
      <c r="B474" s="65" t="s">
        <v>629</v>
      </c>
    </row>
    <row r="475" ht="15.75" customHeight="1" spans="1:2" x14ac:dyDescent="0.25">
      <c r="A475" s="65" t="s">
        <v>630</v>
      </c>
      <c r="B475" s="65" t="s">
        <v>631</v>
      </c>
    </row>
    <row r="476" ht="15.75" customHeight="1" spans="1:2" x14ac:dyDescent="0.25">
      <c r="A476" s="65" t="s">
        <v>632</v>
      </c>
      <c r="B476" s="65" t="s">
        <v>346</v>
      </c>
    </row>
    <row r="477" ht="15.75" customHeight="1" spans="1:2" x14ac:dyDescent="0.25">
      <c r="A477" s="65" t="s">
        <v>633</v>
      </c>
      <c r="B477" s="65" t="s">
        <v>554</v>
      </c>
    </row>
    <row r="478" ht="15.75" customHeight="1" spans="1:2" x14ac:dyDescent="0.25">
      <c r="A478" s="65" t="s">
        <v>634</v>
      </c>
      <c r="B478" s="65" t="s">
        <v>635</v>
      </c>
    </row>
    <row r="479" ht="15.75" customHeight="1" spans="1:2" x14ac:dyDescent="0.25">
      <c r="A479" s="65" t="s">
        <v>636</v>
      </c>
      <c r="B479" s="65" t="s">
        <v>544</v>
      </c>
    </row>
    <row r="480" ht="15.75" customHeight="1" spans="1:2" x14ac:dyDescent="0.25">
      <c r="A480" s="65" t="s">
        <v>637</v>
      </c>
      <c r="B480" s="65" t="s">
        <v>86</v>
      </c>
    </row>
    <row r="481" ht="15.75" customHeight="1" spans="1:2" x14ac:dyDescent="0.25">
      <c r="A481" s="65" t="s">
        <v>638</v>
      </c>
      <c r="B481" s="65" t="s">
        <v>554</v>
      </c>
    </row>
    <row r="482" ht="15.75" customHeight="1" spans="1:2" x14ac:dyDescent="0.25">
      <c r="A482" s="65" t="s">
        <v>639</v>
      </c>
      <c r="B482" s="65" t="s">
        <v>538</v>
      </c>
    </row>
    <row r="483" ht="15.75" customHeight="1" spans="1:2" x14ac:dyDescent="0.25">
      <c r="A483" s="65" t="s">
        <v>640</v>
      </c>
      <c r="B483" s="65" t="s">
        <v>556</v>
      </c>
    </row>
    <row r="484" ht="15.75" customHeight="1" spans="1:2" x14ac:dyDescent="0.25">
      <c r="A484" s="65" t="s">
        <v>641</v>
      </c>
      <c r="B484" s="65" t="s">
        <v>556</v>
      </c>
    </row>
    <row r="485" ht="15.75" customHeight="1" spans="1:2" x14ac:dyDescent="0.25">
      <c r="A485" s="65" t="s">
        <v>642</v>
      </c>
      <c r="B485" s="65" t="s">
        <v>616</v>
      </c>
    </row>
    <row r="486" ht="15.75" customHeight="1" spans="1:2" x14ac:dyDescent="0.25">
      <c r="A486" s="65" t="s">
        <v>643</v>
      </c>
      <c r="B486" s="65" t="s">
        <v>644</v>
      </c>
    </row>
    <row r="487" ht="15.75" customHeight="1" spans="1:2" x14ac:dyDescent="0.25">
      <c r="A487" s="65" t="s">
        <v>645</v>
      </c>
      <c r="B487" s="65" t="s">
        <v>644</v>
      </c>
    </row>
    <row r="488" ht="15.75" customHeight="1" spans="1:2" x14ac:dyDescent="0.25">
      <c r="A488" s="65" t="s">
        <v>646</v>
      </c>
      <c r="B488" s="65" t="s">
        <v>647</v>
      </c>
    </row>
    <row r="489" ht="15.75" customHeight="1" spans="1:2" x14ac:dyDescent="0.25">
      <c r="A489" s="65" t="s">
        <v>648</v>
      </c>
      <c r="B489" s="65" t="s">
        <v>530</v>
      </c>
    </row>
    <row r="490" ht="15.75" customHeight="1" spans="1:2" x14ac:dyDescent="0.25">
      <c r="A490" s="65" t="s">
        <v>649</v>
      </c>
      <c r="B490" s="65" t="s">
        <v>650</v>
      </c>
    </row>
    <row r="491" ht="15.75" customHeight="1" spans="1:2" x14ac:dyDescent="0.25">
      <c r="A491" s="65" t="s">
        <v>651</v>
      </c>
      <c r="B491" s="65" t="s">
        <v>528</v>
      </c>
    </row>
    <row r="492" ht="15.75" customHeight="1" spans="1:2" x14ac:dyDescent="0.25">
      <c r="A492" s="65" t="s">
        <v>652</v>
      </c>
      <c r="B492" s="65" t="s">
        <v>582</v>
      </c>
    </row>
    <row r="493" ht="15.75" customHeight="1" spans="1:2" x14ac:dyDescent="0.25">
      <c r="A493" s="65" t="s">
        <v>653</v>
      </c>
      <c r="B493" s="65" t="s">
        <v>556</v>
      </c>
    </row>
    <row r="494" ht="15.75" customHeight="1" spans="1:2" x14ac:dyDescent="0.25">
      <c r="A494" s="65" t="s">
        <v>654</v>
      </c>
      <c r="B494" s="65" t="s">
        <v>500</v>
      </c>
    </row>
    <row r="495" ht="15.75" customHeight="1" spans="1:2" x14ac:dyDescent="0.25">
      <c r="A495" s="65" t="s">
        <v>655</v>
      </c>
      <c r="B495" s="65" t="s">
        <v>616</v>
      </c>
    </row>
    <row r="496" ht="15.75" customHeight="1" spans="1:2" x14ac:dyDescent="0.25">
      <c r="A496" s="65" t="s">
        <v>656</v>
      </c>
      <c r="B496" s="65" t="s">
        <v>616</v>
      </c>
    </row>
    <row r="497" ht="15.75" customHeight="1" spans="1:2" x14ac:dyDescent="0.25">
      <c r="A497" s="65" t="s">
        <v>657</v>
      </c>
      <c r="B497" s="65" t="s">
        <v>658</v>
      </c>
    </row>
    <row r="498" ht="15.75" customHeight="1" spans="1:2" x14ac:dyDescent="0.25">
      <c r="A498" s="65" t="s">
        <v>659</v>
      </c>
      <c r="B498" s="65" t="s">
        <v>611</v>
      </c>
    </row>
    <row r="499" ht="15.75" customHeight="1" spans="1:2" x14ac:dyDescent="0.25">
      <c r="A499" s="65" t="s">
        <v>514</v>
      </c>
      <c r="B499" s="65" t="s">
        <v>616</v>
      </c>
    </row>
    <row r="500" ht="15.75" customHeight="1" spans="1:2" x14ac:dyDescent="0.25">
      <c r="A500" s="65" t="s">
        <v>660</v>
      </c>
      <c r="B500" s="65" t="s">
        <v>500</v>
      </c>
    </row>
    <row r="501" ht="15.75" customHeight="1" spans="1:2" x14ac:dyDescent="0.25">
      <c r="A501" s="65" t="s">
        <v>661</v>
      </c>
      <c r="B501" s="65" t="s">
        <v>658</v>
      </c>
    </row>
    <row r="502" ht="15.75" customHeight="1" spans="1:2" x14ac:dyDescent="0.25">
      <c r="A502" s="65" t="s">
        <v>662</v>
      </c>
      <c r="B502" s="65" t="s">
        <v>611</v>
      </c>
    </row>
    <row r="503" ht="15.75" customHeight="1" spans="1:2" x14ac:dyDescent="0.25">
      <c r="A503" s="65" t="s">
        <v>663</v>
      </c>
      <c r="B503" s="65" t="s">
        <v>500</v>
      </c>
    </row>
    <row r="504" ht="15.75" customHeight="1" spans="1:2" x14ac:dyDescent="0.25">
      <c r="A504" s="65" t="s">
        <v>664</v>
      </c>
      <c r="B504" s="65" t="s">
        <v>432</v>
      </c>
    </row>
    <row r="505" ht="15.75" customHeight="1" spans="1:2" x14ac:dyDescent="0.25">
      <c r="A505" s="65" t="s">
        <v>665</v>
      </c>
      <c r="B505" s="65" t="s">
        <v>379</v>
      </c>
    </row>
    <row r="506" ht="15.75" customHeight="1" spans="1:2" x14ac:dyDescent="0.25">
      <c r="A506" s="65" t="s">
        <v>666</v>
      </c>
      <c r="B506" s="65" t="s">
        <v>667</v>
      </c>
    </row>
    <row r="507" ht="15.75" customHeight="1" spans="1:2" x14ac:dyDescent="0.25">
      <c r="A507" s="65" t="s">
        <v>668</v>
      </c>
      <c r="B507" s="65" t="s">
        <v>519</v>
      </c>
    </row>
    <row r="508" ht="15.75" customHeight="1" spans="1:2" x14ac:dyDescent="0.25">
      <c r="A508" s="65" t="s">
        <v>669</v>
      </c>
      <c r="B508" s="65" t="s">
        <v>519</v>
      </c>
    </row>
    <row r="509" ht="15.75" customHeight="1" spans="1:2" x14ac:dyDescent="0.25">
      <c r="A509" s="65" t="s">
        <v>670</v>
      </c>
      <c r="B509" s="65" t="s">
        <v>432</v>
      </c>
    </row>
    <row r="510" ht="15.75" customHeight="1" spans="1:2" x14ac:dyDescent="0.25">
      <c r="A510" s="65" t="s">
        <v>671</v>
      </c>
      <c r="B510" s="65" t="s">
        <v>672</v>
      </c>
    </row>
    <row r="511" ht="15.75" customHeight="1" spans="1:2" x14ac:dyDescent="0.25">
      <c r="A511" s="64" t="s">
        <v>673</v>
      </c>
      <c r="B511" s="64" t="s">
        <v>521</v>
      </c>
    </row>
    <row r="512" ht="15.75" customHeight="1" spans="1:2" x14ac:dyDescent="0.25">
      <c r="A512" s="64" t="s">
        <v>674</v>
      </c>
      <c r="B512" s="64" t="s">
        <v>513</v>
      </c>
    </row>
    <row r="513" ht="15.75" customHeight="1" spans="1:2" x14ac:dyDescent="0.25">
      <c r="A513" s="64" t="s">
        <v>675</v>
      </c>
      <c r="B513" s="64" t="s">
        <v>379</v>
      </c>
    </row>
    <row r="514" ht="15.75" customHeight="1" spans="1:2" x14ac:dyDescent="0.25">
      <c r="A514" s="64" t="s">
        <v>676</v>
      </c>
      <c r="B514" s="64" t="s">
        <v>334</v>
      </c>
    </row>
    <row r="515" ht="15.75" customHeight="1" spans="1:2" x14ac:dyDescent="0.25">
      <c r="A515" s="64" t="s">
        <v>677</v>
      </c>
      <c r="B515" s="64" t="s">
        <v>513</v>
      </c>
    </row>
    <row r="516" ht="15.75" customHeight="1" spans="1:2" x14ac:dyDescent="0.25">
      <c r="A516" s="64" t="s">
        <v>678</v>
      </c>
      <c r="B516" s="64" t="s">
        <v>679</v>
      </c>
    </row>
    <row r="517" ht="15.75" customHeight="1" spans="1:2" x14ac:dyDescent="0.25">
      <c r="A517" s="64" t="s">
        <v>680</v>
      </c>
      <c r="B517" s="64" t="s">
        <v>556</v>
      </c>
    </row>
    <row r="518" ht="15.75" customHeight="1" spans="1:2" x14ac:dyDescent="0.25">
      <c r="A518" s="64" t="s">
        <v>681</v>
      </c>
      <c r="B518" s="64" t="s">
        <v>556</v>
      </c>
    </row>
    <row r="519" ht="15.75" customHeight="1" spans="1:2" x14ac:dyDescent="0.25">
      <c r="A519" s="64" t="s">
        <v>682</v>
      </c>
      <c r="B519" s="64" t="s">
        <v>544</v>
      </c>
    </row>
    <row r="520" ht="15.75" customHeight="1" spans="1:2" x14ac:dyDescent="0.25">
      <c r="A520" s="64" t="s">
        <v>683</v>
      </c>
      <c r="B520" s="64" t="s">
        <v>684</v>
      </c>
    </row>
    <row r="521" ht="15.75" customHeight="1" spans="1:2" x14ac:dyDescent="0.25">
      <c r="A521" s="64" t="s">
        <v>685</v>
      </c>
      <c r="B521" s="64" t="s">
        <v>679</v>
      </c>
    </row>
    <row r="522" ht="15.75" customHeight="1" spans="1:2" x14ac:dyDescent="0.25">
      <c r="A522" s="64" t="s">
        <v>686</v>
      </c>
      <c r="B522" s="64" t="s">
        <v>544</v>
      </c>
    </row>
    <row r="523" ht="15.75" customHeight="1" spans="1:2" x14ac:dyDescent="0.25">
      <c r="A523" s="64" t="s">
        <v>687</v>
      </c>
      <c r="B523" s="64" t="s">
        <v>544</v>
      </c>
    </row>
    <row r="524" ht="15.75" customHeight="1" spans="1:2" x14ac:dyDescent="0.25">
      <c r="A524" s="64" t="s">
        <v>688</v>
      </c>
      <c r="B524" s="64" t="s">
        <v>159</v>
      </c>
    </row>
    <row r="525" ht="15.75" customHeight="1" spans="1:2" x14ac:dyDescent="0.25">
      <c r="A525" s="64" t="s">
        <v>689</v>
      </c>
      <c r="B525" s="64" t="s">
        <v>690</v>
      </c>
    </row>
    <row r="526" ht="15.75" customHeight="1" spans="1:2" x14ac:dyDescent="0.25">
      <c r="A526" s="64" t="s">
        <v>691</v>
      </c>
      <c r="B526" s="64" t="s">
        <v>379</v>
      </c>
    </row>
    <row r="527" ht="15.75" customHeight="1" spans="1:2" x14ac:dyDescent="0.25">
      <c r="A527" s="64" t="s">
        <v>692</v>
      </c>
      <c r="B527" s="64" t="s">
        <v>693</v>
      </c>
    </row>
    <row r="528" ht="15.75" customHeight="1" spans="1:2" x14ac:dyDescent="0.25">
      <c r="A528" s="64" t="s">
        <v>694</v>
      </c>
      <c r="B528" s="64" t="s">
        <v>695</v>
      </c>
    </row>
    <row r="529" ht="15.75" customHeight="1" spans="1:2" x14ac:dyDescent="0.25">
      <c r="A529" s="64" t="s">
        <v>696</v>
      </c>
      <c r="B529" s="64" t="s">
        <v>697</v>
      </c>
    </row>
    <row r="530" ht="15.75" customHeight="1" spans="1:2" x14ac:dyDescent="0.25">
      <c r="A530" s="64" t="s">
        <v>698</v>
      </c>
      <c r="B530" s="64" t="s">
        <v>699</v>
      </c>
    </row>
    <row r="531" ht="15.75" customHeight="1" spans="1:2" x14ac:dyDescent="0.25">
      <c r="A531" s="64" t="s">
        <v>700</v>
      </c>
      <c r="B531" s="64" t="s">
        <v>701</v>
      </c>
    </row>
    <row r="532" ht="15.75" customHeight="1" spans="1:2" x14ac:dyDescent="0.25">
      <c r="A532" s="64" t="s">
        <v>702</v>
      </c>
      <c r="B532" s="64" t="s">
        <v>703</v>
      </c>
    </row>
    <row r="533" ht="15.75" customHeight="1" spans="1:2" x14ac:dyDescent="0.25">
      <c r="A533" s="64" t="s">
        <v>704</v>
      </c>
      <c r="B533" s="64" t="s">
        <v>705</v>
      </c>
    </row>
    <row r="534" ht="15.75" customHeight="1" spans="1:2" x14ac:dyDescent="0.25">
      <c r="A534" s="64" t="s">
        <v>37</v>
      </c>
      <c r="B534" s="64" t="s">
        <v>706</v>
      </c>
    </row>
    <row r="535" ht="15.75" customHeight="1" spans="1:2" x14ac:dyDescent="0.25">
      <c r="A535" s="64" t="s">
        <v>707</v>
      </c>
      <c r="B535" s="64" t="s">
        <v>708</v>
      </c>
    </row>
    <row r="536" ht="15.75" customHeight="1" spans="1:2" x14ac:dyDescent="0.25">
      <c r="A536" s="64" t="s">
        <v>709</v>
      </c>
      <c r="B536" s="64" t="s">
        <v>710</v>
      </c>
    </row>
    <row r="537" ht="15.75" customHeight="1" spans="1:2" x14ac:dyDescent="0.25">
      <c r="A537" s="64" t="s">
        <v>711</v>
      </c>
      <c r="B537" s="64" t="s">
        <v>712</v>
      </c>
    </row>
    <row r="538" ht="15.75" customHeight="1" spans="1:2" x14ac:dyDescent="0.25">
      <c r="A538" s="64" t="s">
        <v>713</v>
      </c>
      <c r="B538" s="64" t="s">
        <v>706</v>
      </c>
    </row>
    <row r="539" ht="15.75" customHeight="1" spans="1:2" x14ac:dyDescent="0.25">
      <c r="A539" s="64" t="s">
        <v>714</v>
      </c>
      <c r="B539" s="64" t="s">
        <v>715</v>
      </c>
    </row>
    <row r="540" ht="15.75" customHeight="1" spans="1:2" x14ac:dyDescent="0.25">
      <c r="A540" s="64" t="s">
        <v>716</v>
      </c>
      <c r="B540" s="64" t="s">
        <v>717</v>
      </c>
    </row>
    <row r="541" ht="15.75" customHeight="1" spans="1:2" x14ac:dyDescent="0.25">
      <c r="A541" s="64" t="s">
        <v>718</v>
      </c>
      <c r="B541" s="64" t="s">
        <v>719</v>
      </c>
    </row>
    <row r="542" ht="15.75" customHeight="1" spans="1:2" x14ac:dyDescent="0.25">
      <c r="A542" s="64" t="s">
        <v>720</v>
      </c>
      <c r="B542" s="64" t="s">
        <v>721</v>
      </c>
    </row>
    <row r="543" ht="15.75" customHeight="1" spans="1:2" x14ac:dyDescent="0.25">
      <c r="A543" s="64" t="s">
        <v>722</v>
      </c>
      <c r="B543" s="64" t="s">
        <v>723</v>
      </c>
    </row>
    <row r="544" ht="15.75" customHeight="1" spans="1:2" x14ac:dyDescent="0.25">
      <c r="A544" s="64" t="s">
        <v>724</v>
      </c>
      <c r="B544" s="64" t="s">
        <v>725</v>
      </c>
    </row>
    <row r="545" ht="15.75" customHeight="1" spans="1:2" x14ac:dyDescent="0.25">
      <c r="A545" s="64" t="s">
        <v>726</v>
      </c>
      <c r="B545" s="64" t="s">
        <v>712</v>
      </c>
    </row>
    <row r="546" ht="15.75" customHeight="1" spans="1:2" x14ac:dyDescent="0.25">
      <c r="A546" s="64" t="s">
        <v>727</v>
      </c>
      <c r="B546" s="64" t="s">
        <v>705</v>
      </c>
    </row>
    <row r="547" ht="15.75" customHeight="1" spans="1:2" x14ac:dyDescent="0.25">
      <c r="A547" s="64" t="s">
        <v>728</v>
      </c>
      <c r="B547" s="64" t="s">
        <v>729</v>
      </c>
    </row>
    <row r="548" ht="15.75" customHeight="1" spans="1:2" x14ac:dyDescent="0.25">
      <c r="A548" s="64" t="s">
        <v>730</v>
      </c>
      <c r="B548" s="64" t="s">
        <v>731</v>
      </c>
    </row>
    <row r="549" ht="15.75" customHeight="1" spans="1:2" x14ac:dyDescent="0.25">
      <c r="A549" s="64" t="s">
        <v>732</v>
      </c>
      <c r="B549" s="64" t="s">
        <v>733</v>
      </c>
    </row>
    <row r="550" ht="15.75" customHeight="1" spans="1:2" x14ac:dyDescent="0.25">
      <c r="A550" s="64" t="s">
        <v>734</v>
      </c>
      <c r="B550" s="64" t="s">
        <v>735</v>
      </c>
    </row>
    <row r="551" ht="15.75" customHeight="1" spans="1:2" x14ac:dyDescent="0.25">
      <c r="A551" s="64" t="s">
        <v>736</v>
      </c>
      <c r="B551" s="64" t="s">
        <v>737</v>
      </c>
    </row>
    <row r="552" ht="15.75" customHeight="1" spans="1:2" x14ac:dyDescent="0.25">
      <c r="A552" s="64" t="s">
        <v>738</v>
      </c>
      <c r="B552" s="64" t="s">
        <v>658</v>
      </c>
    </row>
    <row r="553" ht="15.75" customHeight="1" spans="1:2" x14ac:dyDescent="0.25">
      <c r="A553" s="64" t="s">
        <v>739</v>
      </c>
      <c r="B553" s="64" t="s">
        <v>554</v>
      </c>
    </row>
    <row r="554" ht="15.75" customHeight="1" spans="1:2" x14ac:dyDescent="0.25">
      <c r="A554" s="64" t="s">
        <v>740</v>
      </c>
      <c r="B554" s="64" t="s">
        <v>582</v>
      </c>
    </row>
    <row r="555" ht="15.75" customHeight="1" spans="1:2" x14ac:dyDescent="0.25">
      <c r="A555" s="64" t="s">
        <v>741</v>
      </c>
      <c r="B555" s="64" t="s">
        <v>556</v>
      </c>
    </row>
    <row r="556" ht="15.75" customHeight="1" spans="1:2" x14ac:dyDescent="0.25">
      <c r="A556" s="64" t="s">
        <v>742</v>
      </c>
      <c r="B556" s="64" t="s">
        <v>743</v>
      </c>
    </row>
    <row r="557" ht="15.75" customHeight="1" spans="1:2" x14ac:dyDescent="0.25">
      <c r="A557" s="64" t="s">
        <v>744</v>
      </c>
      <c r="B557" s="64" t="s">
        <v>743</v>
      </c>
    </row>
    <row r="558" ht="15.75" customHeight="1" spans="1:2" x14ac:dyDescent="0.25">
      <c r="A558" s="64" t="s">
        <v>745</v>
      </c>
      <c r="B558" s="64" t="s">
        <v>743</v>
      </c>
    </row>
    <row r="559" ht="15.75" customHeight="1" spans="1:2" x14ac:dyDescent="0.25">
      <c r="A559" s="64" t="s">
        <v>746</v>
      </c>
      <c r="B559" s="64" t="s">
        <v>743</v>
      </c>
    </row>
    <row r="560" ht="15.75" customHeight="1" spans="1:2" x14ac:dyDescent="0.25">
      <c r="A560" s="64" t="s">
        <v>747</v>
      </c>
      <c r="B560" s="64" t="s">
        <v>743</v>
      </c>
    </row>
    <row r="561" ht="15.75" customHeight="1" spans="1:2" x14ac:dyDescent="0.25">
      <c r="A561" s="64" t="s">
        <v>748</v>
      </c>
      <c r="B561" s="64" t="s">
        <v>749</v>
      </c>
    </row>
    <row r="562" ht="15.75" customHeight="1" spans="1:2" x14ac:dyDescent="0.25">
      <c r="A562" s="64" t="s">
        <v>750</v>
      </c>
      <c r="B562" s="64" t="s">
        <v>611</v>
      </c>
    </row>
    <row r="563" ht="15.75" customHeight="1" spans="1:2" x14ac:dyDescent="0.25">
      <c r="A563" s="64" t="s">
        <v>751</v>
      </c>
      <c r="B563" s="64" t="s">
        <v>752</v>
      </c>
    </row>
    <row r="564" ht="15.75" customHeight="1" spans="1:2" x14ac:dyDescent="0.25">
      <c r="A564" s="64" t="s">
        <v>753</v>
      </c>
      <c r="B564" s="64" t="s">
        <v>754</v>
      </c>
    </row>
    <row r="565" ht="15.75" customHeight="1" spans="1:2" x14ac:dyDescent="0.25">
      <c r="A565" s="64" t="s">
        <v>755</v>
      </c>
      <c r="B565" s="64" t="s">
        <v>756</v>
      </c>
    </row>
    <row r="566" ht="15.75" customHeight="1" spans="1:2" x14ac:dyDescent="0.25">
      <c r="A566" s="64" t="s">
        <v>757</v>
      </c>
      <c r="B566" s="64" t="s">
        <v>758</v>
      </c>
    </row>
    <row r="567" ht="15.75" customHeight="1" spans="1:2" x14ac:dyDescent="0.25">
      <c r="A567" s="64" t="s">
        <v>759</v>
      </c>
      <c r="B567" s="64" t="s">
        <v>693</v>
      </c>
    </row>
    <row r="568" ht="15.75" customHeight="1" spans="1:2" x14ac:dyDescent="0.25">
      <c r="A568" s="64" t="s">
        <v>760</v>
      </c>
      <c r="B568" s="64" t="s">
        <v>761</v>
      </c>
    </row>
    <row r="569" ht="15.75" customHeight="1" spans="1:2" x14ac:dyDescent="0.25">
      <c r="A569" s="64" t="s">
        <v>762</v>
      </c>
      <c r="B569" s="64" t="s">
        <v>763</v>
      </c>
    </row>
    <row r="570" ht="15.75" customHeight="1" spans="1:2" x14ac:dyDescent="0.25">
      <c r="A570" s="64" t="s">
        <v>764</v>
      </c>
      <c r="B570" s="64" t="s">
        <v>765</v>
      </c>
    </row>
    <row r="571" ht="15.75" customHeight="1" spans="1:2" x14ac:dyDescent="0.25">
      <c r="A571" s="64" t="s">
        <v>766</v>
      </c>
      <c r="B571" s="64" t="s">
        <v>767</v>
      </c>
    </row>
    <row r="572" ht="15.75" customHeight="1" spans="1:2" x14ac:dyDescent="0.25">
      <c r="A572" s="64" t="s">
        <v>768</v>
      </c>
      <c r="B572" s="64" t="s">
        <v>672</v>
      </c>
    </row>
    <row r="573" ht="15.75" customHeight="1" spans="1:2" x14ac:dyDescent="0.25">
      <c r="A573" s="64" t="s">
        <v>769</v>
      </c>
      <c r="B573" s="64" t="s">
        <v>767</v>
      </c>
    </row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Carteira</vt:lpstr>
      <vt:lpstr>Gráficos</vt:lpstr>
      <vt:lpstr>Histórico de Operações</vt:lpstr>
      <vt:lpstr>Setores Econômicos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2021-03-13T02:18:56Z</dcterms:created>
  <dcterms:modified xsi:type="dcterms:W3CDTF">2021-03-13T02:18:56Z</dcterms:modified>
</cp:coreProperties>
</file>