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+xml"/>
  <Override PartName="/xl/tables/table4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tables/table5.xml" ContentType="application/vnd.openxmlformats-officedocument.spreadsheetml.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0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heme/themeOverride1.xml" ContentType="application/vnd.openxmlformats-officedocument.themeOverrid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heme/themeOverride2.xml" ContentType="application/vnd.openxmlformats-officedocument.themeOverrid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3.xml" ContentType="application/vnd.openxmlformats-officedocument.themeOverrid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4.xml" ContentType="application/vnd.openxmlformats-officedocument.themeOverrid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heme/themeOverride5.xml" ContentType="application/vnd.openxmlformats-officedocument.themeOverrid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theme/themeOverride6.xml" ContentType="application/vnd.openxmlformats-officedocument.themeOverrid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7.xml" ContentType="application/vnd.openxmlformats-officedocument.themeOverrid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8.xml" ContentType="application/vnd.openxmlformats-officedocument.themeOverrid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9.xml" ContentType="application/vnd.openxmlformats-officedocument.themeOverrid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heme/themeOverride10.xml" ContentType="application/vnd.openxmlformats-officedocument.themeOverrid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11.xml" ContentType="application/vnd.openxmlformats-officedocument.themeOverrid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theme/themeOverride12.xml" ContentType="application/vnd.openxmlformats-officedocument.themeOverrid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theme/themeOverride13.xml" ContentType="application/vnd.openxmlformats-officedocument.themeOverrid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theme/themeOverride14.xml" ContentType="application/vnd.openxmlformats-officedocument.themeOverrid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theme/themeOverride15.xml" ContentType="application/vnd.openxmlformats-officedocument.themeOverrid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theme/themeOverride16.xml" ContentType="application/vnd.openxmlformats-officedocument.themeOverrid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theme/themeOverride17.xml" ContentType="application/vnd.openxmlformats-officedocument.themeOverrid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theme/themeOverride18.xml" ContentType="application/vnd.openxmlformats-officedocument.themeOverrid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theme/themeOverride19.xml" ContentType="application/vnd.openxmlformats-officedocument.themeOverrid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theme/themeOverride20.xml" ContentType="application/vnd.openxmlformats-officedocument.themeOverrid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theme/themeOverride21.xml" ContentType="application/vnd.openxmlformats-officedocument.themeOverrid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theme/themeOverride22.xml" ContentType="application/vnd.openxmlformats-officedocument.themeOverrid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theme/themeOverride23.xml" ContentType="application/vnd.openxmlformats-officedocument.themeOverrid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theme/themeOverride24.xml" ContentType="application/vnd.openxmlformats-officedocument.themeOverrid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theme/themeOverride25.xml" ContentType="application/vnd.openxmlformats-officedocument.themeOverrid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theme/themeOverride26.xml" ContentType="application/vnd.openxmlformats-officedocument.themeOverrid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theme/themeOverride27.xml" ContentType="application/vnd.openxmlformats-officedocument.themeOverrid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theme/themeOverride28.xml" ContentType="application/vnd.openxmlformats-officedocument.themeOverrid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theme/themeOverride29.xml" ContentType="application/vnd.openxmlformats-officedocument.themeOverrid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theme/themeOverride30.xml" ContentType="application/vnd.openxmlformats-officedocument.themeOverrid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theme/themeOverride31.xml" ContentType="application/vnd.openxmlformats-officedocument.themeOverrid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theme/themeOverride32.xml" ContentType="application/vnd.openxmlformats-officedocument.themeOverrid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theme/themeOverride33.xml" ContentType="application/vnd.openxmlformats-officedocument.themeOverrid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theme/themeOverride34.xml" ContentType="application/vnd.openxmlformats-officedocument.themeOverrid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theme/themeOverride35.xml" ContentType="application/vnd.openxmlformats-officedocument.themeOverrid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theme/themeOverride36.xml" ContentType="application/vnd.openxmlformats-officedocument.themeOverrid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theme/themeOverride37.xml" ContentType="application/vnd.openxmlformats-officedocument.themeOverrid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theme/themeOverride38.xml" ContentType="application/vnd.openxmlformats-officedocument.themeOverrid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theme/themeOverride39.xml" ContentType="application/vnd.openxmlformats-officedocument.themeOverrid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theme/themeOverride40.xml" ContentType="application/vnd.openxmlformats-officedocument.themeOverrid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theme/themeOverride41.xml" ContentType="application/vnd.openxmlformats-officedocument.themeOverrid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theme/themeOverride42.xml" ContentType="application/vnd.openxmlformats-officedocument.themeOverrid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theme/themeOverride43.xml" ContentType="application/vnd.openxmlformats-officedocument.themeOverrid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theme/themeOverride44.xml" ContentType="application/vnd.openxmlformats-officedocument.themeOverrid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theme/themeOverride45.xml" ContentType="application/vnd.openxmlformats-officedocument.themeOverrid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theme/themeOverride46.xml" ContentType="application/vnd.openxmlformats-officedocument.themeOverrid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theme/themeOverride47.xml" ContentType="application/vnd.openxmlformats-officedocument.themeOverrid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theme/themeOverride48.xml" ContentType="application/vnd.openxmlformats-officedocument.themeOverrid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theme/themeOverride49.xml" ContentType="application/vnd.openxmlformats-officedocument.themeOverrid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theme/themeOverride50.xml" ContentType="application/vnd.openxmlformats-officedocument.themeOverrid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theme/themeOverride51.xml" ContentType="application/vnd.openxmlformats-officedocument.themeOverrid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theme/themeOverride52.xml" ContentType="application/vnd.openxmlformats-officedocument.themeOverrid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theme/themeOverride53.xml" ContentType="application/vnd.openxmlformats-officedocument.themeOverrid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theme/themeOverride54.xml" ContentType="application/vnd.openxmlformats-officedocument.themeOverrid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theme/themeOverride55.xml" ContentType="application/vnd.openxmlformats-officedocument.themeOverrid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theme/themeOverride56.xml" ContentType="application/vnd.openxmlformats-officedocument.themeOverrid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theme/themeOverride57.xml" ContentType="application/vnd.openxmlformats-officedocument.themeOverrid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theme/themeOverride58.xml" ContentType="application/vnd.openxmlformats-officedocument.themeOverrid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theme/themeOverride59.xml" ContentType="application/vnd.openxmlformats-officedocument.themeOverrid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theme/themeOverride60.xml" ContentType="application/vnd.openxmlformats-officedocument.themeOverrid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theme/themeOverride61.xml" ContentType="application/vnd.openxmlformats-officedocument.themeOverrid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theme/themeOverride62.xml" ContentType="application/vnd.openxmlformats-officedocument.themeOverrid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theme/themeOverride63.xml" ContentType="application/vnd.openxmlformats-officedocument.themeOverrid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theme/themeOverride64.xml" ContentType="application/vnd.openxmlformats-officedocument.themeOverrid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theme/themeOverride65.xml" ContentType="application/vnd.openxmlformats-officedocument.themeOverrid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theme/themeOverride66.xml" ContentType="application/vnd.openxmlformats-officedocument.themeOverrid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theme/themeOverride67.xml" ContentType="application/vnd.openxmlformats-officedocument.themeOverrid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theme/themeOverride68.xml" ContentType="application/vnd.openxmlformats-officedocument.themeOverrid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theme/themeOverride69.xml" ContentType="application/vnd.openxmlformats-officedocument.themeOverrid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theme/themeOverride70.xml" ContentType="application/vnd.openxmlformats-officedocument.themeOverride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theme/themeOverride71.xml" ContentType="application/vnd.openxmlformats-officedocument.themeOverrid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theme/themeOverride72.xml" ContentType="application/vnd.openxmlformats-officedocument.themeOverrid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theme/themeOverride73.xml" ContentType="application/vnd.openxmlformats-officedocument.themeOverrid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theme/themeOverride74.xml" ContentType="application/vnd.openxmlformats-officedocument.themeOverrid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theme/themeOverride75.xml" ContentType="application/vnd.openxmlformats-officedocument.themeOverrid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theme/themeOverride76.xml" ContentType="application/vnd.openxmlformats-officedocument.themeOverrid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theme/themeOverride77.xml" ContentType="application/vnd.openxmlformats-officedocument.themeOverrid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theme/themeOverride78.xml" ContentType="application/vnd.openxmlformats-officedocument.themeOverrid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theme/themeOverride79.xml" ContentType="application/vnd.openxmlformats-officedocument.themeOverrid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theme/themeOverride80.xml" ContentType="application/vnd.openxmlformats-officedocument.themeOverrid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theme/themeOverride81.xml" ContentType="application/vnd.openxmlformats-officedocument.themeOverrid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theme/themeOverride82.xml" ContentType="application/vnd.openxmlformats-officedocument.themeOverrid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theme/themeOverride83.xml" ContentType="application/vnd.openxmlformats-officedocument.themeOverrid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theme/themeOverride84.xml" ContentType="application/vnd.openxmlformats-officedocument.themeOverrid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theme/themeOverride85.xml" ContentType="application/vnd.openxmlformats-officedocument.themeOverrid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theme/themeOverride86.xml" ContentType="application/vnd.openxmlformats-officedocument.themeOverrid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theme/themeOverride87.xml" ContentType="application/vnd.openxmlformats-officedocument.themeOverrid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theme/themeOverride88.xml" ContentType="application/vnd.openxmlformats-officedocument.themeOverrid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theme/themeOverride89.xml" ContentType="application/vnd.openxmlformats-officedocument.themeOverrid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theme/themeOverride90.xml" ContentType="application/vnd.openxmlformats-officedocument.themeOverrid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theme/themeOverride91.xml" ContentType="application/vnd.openxmlformats-officedocument.themeOverrid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theme/themeOverride92.xml" ContentType="application/vnd.openxmlformats-officedocument.themeOverrid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theme/themeOverride93.xml" ContentType="application/vnd.openxmlformats-officedocument.themeOverrid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theme/themeOverride94.xml" ContentType="application/vnd.openxmlformats-officedocument.themeOverrid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theme/themeOverride95.xml" ContentType="application/vnd.openxmlformats-officedocument.themeOverrid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theme/themeOverride96.xml" ContentType="application/vnd.openxmlformats-officedocument.themeOverrid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theme/themeOverride97.xml" ContentType="application/vnd.openxmlformats-officedocument.themeOverrid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theme/themeOverride98.xml" ContentType="application/vnd.openxmlformats-officedocument.themeOverrid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theme/themeOverride99.xml" ContentType="application/vnd.openxmlformats-officedocument.themeOverrid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theme/themeOverride100.xml" ContentType="application/vnd.openxmlformats-officedocument.themeOverrid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theme/themeOverride101.xml" ContentType="application/vnd.openxmlformats-officedocument.themeOverrid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theme/themeOverride102.xml" ContentType="application/vnd.openxmlformats-officedocument.themeOverrid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theme/themeOverride103.xml" ContentType="application/vnd.openxmlformats-officedocument.themeOverrid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theme/themeOverride104.xml" ContentType="application/vnd.openxmlformats-officedocument.themeOverrid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theme/themeOverride105.xml" ContentType="application/vnd.openxmlformats-officedocument.themeOverrid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theme/themeOverride106.xml" ContentType="application/vnd.openxmlformats-officedocument.themeOverrid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theme/themeOverride107.xml" ContentType="application/vnd.openxmlformats-officedocument.themeOverrid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theme/themeOverride108.xml" ContentType="application/vnd.openxmlformats-officedocument.themeOverrid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theme/themeOverride109.xml" ContentType="application/vnd.openxmlformats-officedocument.themeOverrid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theme/themeOverride110.xml" ContentType="application/vnd.openxmlformats-officedocument.themeOverrid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theme/themeOverride111.xml" ContentType="application/vnd.openxmlformats-officedocument.themeOverride+xml"/>
  <Override PartName="/xl/charts/chart129.xml" ContentType="application/vnd.openxmlformats-officedocument.drawingml.chart+xml"/>
  <Override PartName="/xl/theme/themeOverride112.xml" ContentType="application/vnd.openxmlformats-officedocument.themeOverride+xml"/>
  <Override PartName="/xl/charts/chart130.xml" ContentType="application/vnd.openxmlformats-officedocument.drawingml.chart+xml"/>
  <Override PartName="/xl/theme/themeOverride113.xml" ContentType="application/vnd.openxmlformats-officedocument.themeOverride+xml"/>
  <Override PartName="/xl/charts/chart131.xml" ContentType="application/vnd.openxmlformats-officedocument.drawingml.chart+xml"/>
  <Override PartName="/xl/theme/themeOverride114.xml" ContentType="application/vnd.openxmlformats-officedocument.themeOverride+xml"/>
  <Override PartName="/xl/charts/chart132.xml" ContentType="application/vnd.openxmlformats-officedocument.drawingml.chart+xml"/>
  <Override PartName="/xl/theme/themeOverride115.xml" ContentType="application/vnd.openxmlformats-officedocument.themeOverride+xml"/>
  <Override PartName="/xl/charts/chart133.xml" ContentType="application/vnd.openxmlformats-officedocument.drawingml.chart+xml"/>
  <Override PartName="/xl/theme/themeOverride116.xml" ContentType="application/vnd.openxmlformats-officedocument.themeOverride+xml"/>
  <Override PartName="/xl/charts/chart134.xml" ContentType="application/vnd.openxmlformats-officedocument.drawingml.chart+xml"/>
  <Override PartName="/xl/theme/themeOverride117.xml" ContentType="application/vnd.openxmlformats-officedocument.themeOverride+xml"/>
  <Override PartName="/xl/charts/chart135.xml" ContentType="application/vnd.openxmlformats-officedocument.drawingml.chart+xml"/>
  <Override PartName="/xl/theme/themeOverride118.xml" ContentType="application/vnd.openxmlformats-officedocument.themeOverride+xml"/>
  <Override PartName="/xl/charts/chart136.xml" ContentType="application/vnd.openxmlformats-officedocument.drawingml.chart+xml"/>
  <Override PartName="/xl/theme/themeOverride119.xml" ContentType="application/vnd.openxmlformats-officedocument.themeOverride+xml"/>
  <Override PartName="/xl/charts/chart137.xml" ContentType="application/vnd.openxmlformats-officedocument.drawingml.chart+xml"/>
  <Override PartName="/xl/theme/themeOverride120.xml" ContentType="application/vnd.openxmlformats-officedocument.themeOverride+xml"/>
  <Override PartName="/xl/charts/chart138.xml" ContentType="application/vnd.openxmlformats-officedocument.drawingml.chart+xml"/>
  <Override PartName="/xl/theme/themeOverride121.xml" ContentType="application/vnd.openxmlformats-officedocument.themeOverride+xml"/>
  <Override PartName="/xl/charts/chart139.xml" ContentType="application/vnd.openxmlformats-officedocument.drawingml.chart+xml"/>
  <Override PartName="/xl/theme/themeOverride122.xml" ContentType="application/vnd.openxmlformats-officedocument.themeOverride+xml"/>
  <Override PartName="/xl/charts/chart140.xml" ContentType="application/vnd.openxmlformats-officedocument.drawingml.chart+xml"/>
  <Override PartName="/xl/theme/themeOverride123.xml" ContentType="application/vnd.openxmlformats-officedocument.themeOverride+xml"/>
  <Override PartName="/xl/charts/chart141.xml" ContentType="application/vnd.openxmlformats-officedocument.drawingml.chart+xml"/>
  <Override PartName="/xl/theme/themeOverride124.xml" ContentType="application/vnd.openxmlformats-officedocument.themeOverride+xml"/>
  <Override PartName="/xl/charts/chart142.xml" ContentType="application/vnd.openxmlformats-officedocument.drawingml.chart+xml"/>
  <Override PartName="/xl/theme/themeOverride125.xml" ContentType="application/vnd.openxmlformats-officedocument.themeOverride+xml"/>
  <Override PartName="/xl/charts/chart143.xml" ContentType="application/vnd.openxmlformats-officedocument.drawingml.chart+xml"/>
  <Override PartName="/xl/theme/themeOverride126.xml" ContentType="application/vnd.openxmlformats-officedocument.themeOverride+xml"/>
  <Override PartName="/xl/charts/chart144.xml" ContentType="application/vnd.openxmlformats-officedocument.drawingml.chart+xml"/>
  <Override PartName="/xl/theme/themeOverride127.xml" ContentType="application/vnd.openxmlformats-officedocument.themeOverride+xml"/>
  <Override PartName="/xl/charts/chart145.xml" ContentType="application/vnd.openxmlformats-officedocument.drawingml.chart+xml"/>
  <Override PartName="/xl/theme/themeOverride128.xml" ContentType="application/vnd.openxmlformats-officedocument.themeOverride+xml"/>
  <Override PartName="/xl/charts/chart146.xml" ContentType="application/vnd.openxmlformats-officedocument.drawingml.chart+xml"/>
  <Override PartName="/xl/theme/themeOverride129.xml" ContentType="application/vnd.openxmlformats-officedocument.themeOverride+xml"/>
  <Override PartName="/xl/charts/chart147.xml" ContentType="application/vnd.openxmlformats-officedocument.drawingml.chart+xml"/>
  <Override PartName="/xl/theme/themeOverride130.xml" ContentType="application/vnd.openxmlformats-officedocument.themeOverride+xml"/>
  <Override PartName="/xl/charts/chart148.xml" ContentType="application/vnd.openxmlformats-officedocument.drawingml.chart+xml"/>
  <Override PartName="/xl/theme/themeOverride131.xml" ContentType="application/vnd.openxmlformats-officedocument.themeOverride+xml"/>
  <Override PartName="/xl/charts/chart149.xml" ContentType="application/vnd.openxmlformats-officedocument.drawingml.chart+xml"/>
  <Override PartName="/xl/theme/themeOverride132.xml" ContentType="application/vnd.openxmlformats-officedocument.themeOverride+xml"/>
  <Override PartName="/xl/charts/chart150.xml" ContentType="application/vnd.openxmlformats-officedocument.drawingml.chart+xml"/>
  <Override PartName="/xl/theme/themeOverride133.xml" ContentType="application/vnd.openxmlformats-officedocument.themeOverride+xml"/>
  <Override PartName="/xl/charts/chart151.xml" ContentType="application/vnd.openxmlformats-officedocument.drawingml.chart+xml"/>
  <Override PartName="/xl/theme/themeOverride134.xml" ContentType="application/vnd.openxmlformats-officedocument.themeOverride+xml"/>
  <Override PartName="/xl/charts/chart152.xml" ContentType="application/vnd.openxmlformats-officedocument.drawingml.chart+xml"/>
  <Override PartName="/xl/theme/themeOverride135.xml" ContentType="application/vnd.openxmlformats-officedocument.themeOverride+xml"/>
  <Override PartName="/xl/charts/chart153.xml" ContentType="application/vnd.openxmlformats-officedocument.drawingml.chart+xml"/>
  <Override PartName="/xl/theme/themeOverride136.xml" ContentType="application/vnd.openxmlformats-officedocument.themeOverride+xml"/>
  <Override PartName="/xl/charts/chart154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theme/themeOverride137.xml" ContentType="application/vnd.openxmlformats-officedocument.themeOverride+xml"/>
  <Override PartName="/xl/charts/chart155.xml" ContentType="application/vnd.openxmlformats-officedocument.drawingml.chart+xml"/>
  <Override PartName="/xl/theme/themeOverride138.xml" ContentType="application/vnd.openxmlformats-officedocument.themeOverride+xml"/>
  <Override PartName="/xl/charts/chart156.xml" ContentType="application/vnd.openxmlformats-officedocument.drawingml.chart+xml"/>
  <Override PartName="/xl/theme/themeOverride139.xml" ContentType="application/vnd.openxmlformats-officedocument.themeOverride+xml"/>
  <Override PartName="/xl/charts/chart157.xml" ContentType="application/vnd.openxmlformats-officedocument.drawingml.chart+xml"/>
  <Override PartName="/xl/theme/themeOverride140.xml" ContentType="application/vnd.openxmlformats-officedocument.themeOverride+xml"/>
  <Override PartName="/xl/charts/chart158.xml" ContentType="application/vnd.openxmlformats-officedocument.drawingml.chart+xml"/>
  <Override PartName="/xl/theme/themeOverride141.xml" ContentType="application/vnd.openxmlformats-officedocument.themeOverride+xml"/>
  <Override PartName="/xl/charts/chart159.xml" ContentType="application/vnd.openxmlformats-officedocument.drawingml.chart+xml"/>
  <Override PartName="/xl/theme/themeOverride142.xml" ContentType="application/vnd.openxmlformats-officedocument.themeOverride+xml"/>
  <Override PartName="/xl/charts/chart160.xml" ContentType="application/vnd.openxmlformats-officedocument.drawingml.chart+xml"/>
  <Override PartName="/xl/theme/themeOverride143.xml" ContentType="application/vnd.openxmlformats-officedocument.themeOverride+xml"/>
  <Override PartName="/xl/charts/chart161.xml" ContentType="application/vnd.openxmlformats-officedocument.drawingml.chart+xml"/>
  <Override PartName="/xl/theme/themeOverride144.xml" ContentType="application/vnd.openxmlformats-officedocument.themeOverride+xml"/>
  <Override PartName="/xl/charts/chart162.xml" ContentType="application/vnd.openxmlformats-officedocument.drawingml.chart+xml"/>
  <Override PartName="/xl/theme/themeOverride145.xml" ContentType="application/vnd.openxmlformats-officedocument.themeOverride+xml"/>
  <Override PartName="/xl/charts/chart163.xml" ContentType="application/vnd.openxmlformats-officedocument.drawingml.chart+xml"/>
  <Override PartName="/xl/theme/themeOverride146.xml" ContentType="application/vnd.openxmlformats-officedocument.themeOverride+xml"/>
  <Override PartName="/xl/charts/chart164.xml" ContentType="application/vnd.openxmlformats-officedocument.drawingml.chart+xml"/>
  <Override PartName="/xl/theme/themeOverride147.xml" ContentType="application/vnd.openxmlformats-officedocument.themeOverride+xml"/>
  <Override PartName="/xl/charts/chart165.xml" ContentType="application/vnd.openxmlformats-officedocument.drawingml.chart+xml"/>
  <Override PartName="/xl/theme/themeOverride148.xml" ContentType="application/vnd.openxmlformats-officedocument.themeOverride+xml"/>
  <Override PartName="/xl/charts/chart166.xml" ContentType="application/vnd.openxmlformats-officedocument.drawingml.chart+xml"/>
  <Override PartName="/xl/theme/themeOverride149.xml" ContentType="application/vnd.openxmlformats-officedocument.themeOverride+xml"/>
  <Override PartName="/xl/charts/chart167.xml" ContentType="application/vnd.openxmlformats-officedocument.drawingml.chart+xml"/>
  <Override PartName="/xl/theme/themeOverride150.xml" ContentType="application/vnd.openxmlformats-officedocument.themeOverride+xml"/>
  <Override PartName="/xl/charts/chart168.xml" ContentType="application/vnd.openxmlformats-officedocument.drawingml.chart+xml"/>
  <Override PartName="/xl/theme/themeOverride151.xml" ContentType="application/vnd.openxmlformats-officedocument.themeOverride+xml"/>
  <Override PartName="/xl/charts/chart169.xml" ContentType="application/vnd.openxmlformats-officedocument.drawingml.chart+xml"/>
  <Override PartName="/xl/theme/themeOverride152.xml" ContentType="application/vnd.openxmlformats-officedocument.themeOverride+xml"/>
  <Override PartName="/xl/charts/chart170.xml" ContentType="application/vnd.openxmlformats-officedocument.drawingml.chart+xml"/>
  <Override PartName="/xl/theme/themeOverride153.xml" ContentType="application/vnd.openxmlformats-officedocument.themeOverride+xml"/>
  <Override PartName="/xl/charts/chart171.xml" ContentType="application/vnd.openxmlformats-officedocument.drawingml.chart+xml"/>
  <Override PartName="/xl/theme/themeOverride154.xml" ContentType="application/vnd.openxmlformats-officedocument.themeOverride+xml"/>
  <Override PartName="/xl/charts/chart172.xml" ContentType="application/vnd.openxmlformats-officedocument.drawingml.chart+xml"/>
  <Override PartName="/xl/theme/themeOverride155.xml" ContentType="application/vnd.openxmlformats-officedocument.themeOverride+xml"/>
  <Override PartName="/xl/charts/chart173.xml" ContentType="application/vnd.openxmlformats-officedocument.drawingml.chart+xml"/>
  <Override PartName="/xl/theme/themeOverride156.xml" ContentType="application/vnd.openxmlformats-officedocument.themeOverride+xml"/>
  <Override PartName="/xl/charts/chart174.xml" ContentType="application/vnd.openxmlformats-officedocument.drawingml.chart+xml"/>
  <Override PartName="/xl/theme/themeOverride157.xml" ContentType="application/vnd.openxmlformats-officedocument.themeOverride+xml"/>
  <Override PartName="/xl/charts/chart175.xml" ContentType="application/vnd.openxmlformats-officedocument.drawingml.chart+xml"/>
  <Override PartName="/xl/theme/themeOverride158.xml" ContentType="application/vnd.openxmlformats-officedocument.themeOverride+xml"/>
  <Override PartName="/xl/charts/chart176.xml" ContentType="application/vnd.openxmlformats-officedocument.drawingml.chart+xml"/>
  <Override PartName="/xl/theme/themeOverride159.xml" ContentType="application/vnd.openxmlformats-officedocument.themeOverride+xml"/>
  <Override PartName="/xl/charts/chart177.xml" ContentType="application/vnd.openxmlformats-officedocument.drawingml.chart+xml"/>
  <Override PartName="/xl/theme/themeOverride160.xml" ContentType="application/vnd.openxmlformats-officedocument.themeOverride+xml"/>
  <Override PartName="/xl/charts/chart178.xml" ContentType="application/vnd.openxmlformats-officedocument.drawingml.chart+xml"/>
  <Override PartName="/xl/theme/themeOverride161.xml" ContentType="application/vnd.openxmlformats-officedocument.themeOverride+xml"/>
  <Override PartName="/xl/charts/chart179.xml" ContentType="application/vnd.openxmlformats-officedocument.drawingml.chart+xml"/>
  <Override PartName="/xl/theme/themeOverride162.xml" ContentType="application/vnd.openxmlformats-officedocument.themeOverride+xml"/>
  <Override PartName="/xl/charts/chart180.xml" ContentType="application/vnd.openxmlformats-officedocument.drawingml.chart+xml"/>
  <Override PartName="/xl/theme/themeOverride163.xml" ContentType="application/vnd.openxmlformats-officedocument.themeOverride+xml"/>
  <Override PartName="/xl/charts/chart181.xml" ContentType="application/vnd.openxmlformats-officedocument.drawingml.chart+xml"/>
  <Override PartName="/xl/theme/themeOverride164.xml" ContentType="application/vnd.openxmlformats-officedocument.themeOverride+xml"/>
  <Override PartName="/xl/charts/chart182.xml" ContentType="application/vnd.openxmlformats-officedocument.drawingml.chart+xml"/>
  <Override PartName="/xl/theme/themeOverride165.xml" ContentType="application/vnd.openxmlformats-officedocument.themeOverride+xml"/>
  <Override PartName="/xl/charts/chart183.xml" ContentType="application/vnd.openxmlformats-officedocument.drawingml.chart+xml"/>
  <Override PartName="/xl/theme/themeOverride166.xml" ContentType="application/vnd.openxmlformats-officedocument.themeOverride+xml"/>
  <Override PartName="/xl/charts/chart184.xml" ContentType="application/vnd.openxmlformats-officedocument.drawingml.chart+xml"/>
  <Override PartName="/xl/theme/themeOverride167.xml" ContentType="application/vnd.openxmlformats-officedocument.themeOverride+xml"/>
  <Override PartName="/xl/charts/chart185.xml" ContentType="application/vnd.openxmlformats-officedocument.drawingml.chart+xml"/>
  <Override PartName="/xl/theme/themeOverride168.xml" ContentType="application/vnd.openxmlformats-officedocument.themeOverride+xml"/>
  <Override PartName="/xl/charts/chart186.xml" ContentType="application/vnd.openxmlformats-officedocument.drawingml.chart+xml"/>
  <Override PartName="/xl/theme/themeOverride169.xml" ContentType="application/vnd.openxmlformats-officedocument.themeOverride+xml"/>
  <Override PartName="/xl/charts/chart187.xml" ContentType="application/vnd.openxmlformats-officedocument.drawingml.chart+xml"/>
  <Override PartName="/xl/theme/themeOverride170.xml" ContentType="application/vnd.openxmlformats-officedocument.themeOverride+xml"/>
  <Override PartName="/xl/charts/chart188.xml" ContentType="application/vnd.openxmlformats-officedocument.drawingml.chart+xml"/>
  <Override PartName="/xl/theme/themeOverride171.xml" ContentType="application/vnd.openxmlformats-officedocument.themeOverride+xml"/>
  <Override PartName="/xl/charts/chart189.xml" ContentType="application/vnd.openxmlformats-officedocument.drawingml.chart+xml"/>
  <Override PartName="/xl/theme/themeOverride172.xml" ContentType="application/vnd.openxmlformats-officedocument.themeOverride+xml"/>
  <Override PartName="/xl/charts/chart190.xml" ContentType="application/vnd.openxmlformats-officedocument.drawingml.chart+xml"/>
  <Override PartName="/xl/theme/themeOverride173.xml" ContentType="application/vnd.openxmlformats-officedocument.themeOverride+xml"/>
  <Override PartName="/xl/charts/chart191.xml" ContentType="application/vnd.openxmlformats-officedocument.drawingml.chart+xml"/>
  <Override PartName="/xl/theme/themeOverride174.xml" ContentType="application/vnd.openxmlformats-officedocument.themeOverride+xml"/>
  <Override PartName="/xl/charts/chart192.xml" ContentType="application/vnd.openxmlformats-officedocument.drawingml.chart+xml"/>
  <Override PartName="/xl/theme/themeOverride175.xml" ContentType="application/vnd.openxmlformats-officedocument.themeOverride+xml"/>
  <Override PartName="/xl/charts/chart193.xml" ContentType="application/vnd.openxmlformats-officedocument.drawingml.chart+xml"/>
  <Override PartName="/xl/theme/themeOverride176.xml" ContentType="application/vnd.openxmlformats-officedocument.themeOverride+xml"/>
  <Override PartName="/xl/charts/chart194.xml" ContentType="application/vnd.openxmlformats-officedocument.drawingml.chart+xml"/>
  <Override PartName="/xl/theme/themeOverride177.xml" ContentType="application/vnd.openxmlformats-officedocument.themeOverride+xml"/>
  <Override PartName="/xl/charts/chart195.xml" ContentType="application/vnd.openxmlformats-officedocument.drawingml.chart+xml"/>
  <Override PartName="/xl/theme/themeOverride178.xml" ContentType="application/vnd.openxmlformats-officedocument.themeOverride+xml"/>
  <Override PartName="/xl/charts/chart196.xml" ContentType="application/vnd.openxmlformats-officedocument.drawingml.chart+xml"/>
  <Override PartName="/xl/theme/themeOverride179.xml" ContentType="application/vnd.openxmlformats-officedocument.themeOverride+xml"/>
  <Override PartName="/xl/charts/chart197.xml" ContentType="application/vnd.openxmlformats-officedocument.drawingml.chart+xml"/>
  <Override PartName="/xl/theme/themeOverride180.xml" ContentType="application/vnd.openxmlformats-officedocument.themeOverride+xml"/>
  <Override PartName="/xl/charts/chart198.xml" ContentType="application/vnd.openxmlformats-officedocument.drawingml.chart+xml"/>
  <Override PartName="/xl/theme/themeOverride181.xml" ContentType="application/vnd.openxmlformats-officedocument.themeOverride+xml"/>
  <Override PartName="/xl/charts/chart199.xml" ContentType="application/vnd.openxmlformats-officedocument.drawingml.chart+xml"/>
  <Override PartName="/xl/theme/themeOverride182.xml" ContentType="application/vnd.openxmlformats-officedocument.themeOverride+xml"/>
  <Override PartName="/xl/charts/chart200.xml" ContentType="application/vnd.openxmlformats-officedocument.drawingml.chart+xml"/>
  <Override PartName="/xl/theme/themeOverride183.xml" ContentType="application/vnd.openxmlformats-officedocument.themeOverride+xml"/>
  <Override PartName="/xl/charts/chart201.xml" ContentType="application/vnd.openxmlformats-officedocument.drawingml.chart+xml"/>
  <Override PartName="/xl/theme/themeOverride184.xml" ContentType="application/vnd.openxmlformats-officedocument.themeOverride+xml"/>
  <Override PartName="/xl/charts/chart202.xml" ContentType="application/vnd.openxmlformats-officedocument.drawingml.chart+xml"/>
  <Override PartName="/xl/theme/themeOverride185.xml" ContentType="application/vnd.openxmlformats-officedocument.themeOverride+xml"/>
  <Override PartName="/xl/charts/chart203.xml" ContentType="application/vnd.openxmlformats-officedocument.drawingml.chart+xml"/>
  <Override PartName="/xl/theme/themeOverride186.xml" ContentType="application/vnd.openxmlformats-officedocument.themeOverride+xml"/>
  <Override PartName="/xl/charts/chart204.xml" ContentType="application/vnd.openxmlformats-officedocument.drawingml.chart+xml"/>
  <Override PartName="/xl/theme/themeOverride187.xml" ContentType="application/vnd.openxmlformats-officedocument.themeOverride+xml"/>
  <Override PartName="/xl/charts/chart205.xml" ContentType="application/vnd.openxmlformats-officedocument.drawingml.chart+xml"/>
  <Override PartName="/xl/theme/themeOverride188.xml" ContentType="application/vnd.openxmlformats-officedocument.themeOverride+xml"/>
  <Override PartName="/xl/charts/chart206.xml" ContentType="application/vnd.openxmlformats-officedocument.drawingml.chart+xml"/>
  <Override PartName="/xl/theme/themeOverride189.xml" ContentType="application/vnd.openxmlformats-officedocument.themeOverride+xml"/>
  <Override PartName="/xl/charts/chart207.xml" ContentType="application/vnd.openxmlformats-officedocument.drawingml.chart+xml"/>
  <Override PartName="/xl/theme/themeOverride190.xml" ContentType="application/vnd.openxmlformats-officedocument.themeOverride+xml"/>
  <Override PartName="/xl/charts/chart208.xml" ContentType="application/vnd.openxmlformats-officedocument.drawingml.chart+xml"/>
  <Override PartName="/xl/theme/themeOverride191.xml" ContentType="application/vnd.openxmlformats-officedocument.themeOverride+xml"/>
  <Override PartName="/xl/charts/chart209.xml" ContentType="application/vnd.openxmlformats-officedocument.drawingml.chart+xml"/>
  <Override PartName="/xl/theme/themeOverride192.xml" ContentType="application/vnd.openxmlformats-officedocument.themeOverride+xml"/>
  <Override PartName="/xl/charts/chart210.xml" ContentType="application/vnd.openxmlformats-officedocument.drawingml.chart+xml"/>
  <Override PartName="/xl/theme/themeOverride193.xml" ContentType="application/vnd.openxmlformats-officedocument.themeOverride+xml"/>
  <Override PartName="/xl/charts/chart211.xml" ContentType="application/vnd.openxmlformats-officedocument.drawingml.chart+xml"/>
  <Override PartName="/xl/theme/themeOverride194.xml" ContentType="application/vnd.openxmlformats-officedocument.themeOverride+xml"/>
  <Override PartName="/xl/charts/chart212.xml" ContentType="application/vnd.openxmlformats-officedocument.drawingml.chart+xml"/>
  <Override PartName="/xl/theme/themeOverride195.xml" ContentType="application/vnd.openxmlformats-officedocument.themeOverride+xml"/>
  <Override PartName="/xl/charts/chart213.xml" ContentType="application/vnd.openxmlformats-officedocument.drawingml.chart+xml"/>
  <Override PartName="/xl/theme/themeOverride196.xml" ContentType="application/vnd.openxmlformats-officedocument.themeOverride+xml"/>
  <Override PartName="/xl/charts/chart214.xml" ContentType="application/vnd.openxmlformats-officedocument.drawingml.chart+xml"/>
  <Override PartName="/xl/theme/themeOverride197.xml" ContentType="application/vnd.openxmlformats-officedocument.themeOverride+xml"/>
  <Override PartName="/xl/charts/chart215.xml" ContentType="application/vnd.openxmlformats-officedocument.drawingml.chart+xml"/>
  <Override PartName="/xl/theme/themeOverride198.xml" ContentType="application/vnd.openxmlformats-officedocument.themeOverride+xml"/>
  <Override PartName="/xl/charts/chart216.xml" ContentType="application/vnd.openxmlformats-officedocument.drawingml.chart+xml"/>
  <Override PartName="/xl/theme/themeOverride199.xml" ContentType="application/vnd.openxmlformats-officedocument.themeOverride+xml"/>
  <Override PartName="/xl/charts/chart217.xml" ContentType="application/vnd.openxmlformats-officedocument.drawingml.chart+xml"/>
  <Override PartName="/xl/theme/themeOverride200.xml" ContentType="application/vnd.openxmlformats-officedocument.themeOverride+xml"/>
  <Override PartName="/xl/charts/chart218.xml" ContentType="application/vnd.openxmlformats-officedocument.drawingml.chart+xml"/>
  <Override PartName="/xl/theme/themeOverride201.xml" ContentType="application/vnd.openxmlformats-officedocument.themeOverride+xml"/>
  <Override PartName="/xl/charts/chart219.xml" ContentType="application/vnd.openxmlformats-officedocument.drawingml.chart+xml"/>
  <Override PartName="/xl/theme/themeOverride202.xml" ContentType="application/vnd.openxmlformats-officedocument.themeOverride+xml"/>
  <Override PartName="/xl/charts/chart220.xml" ContentType="application/vnd.openxmlformats-officedocument.drawingml.chart+xml"/>
  <Override PartName="/xl/theme/themeOverride203.xml" ContentType="application/vnd.openxmlformats-officedocument.themeOverride+xml"/>
  <Override PartName="/xl/charts/chart221.xml" ContentType="application/vnd.openxmlformats-officedocument.drawingml.chart+xml"/>
  <Override PartName="/xl/theme/themeOverride204.xml" ContentType="application/vnd.openxmlformats-officedocument.themeOverride+xml"/>
  <Override PartName="/xl/charts/chart222.xml" ContentType="application/vnd.openxmlformats-officedocument.drawingml.chart+xml"/>
  <Override PartName="/xl/theme/themeOverride205.xml" ContentType="application/vnd.openxmlformats-officedocument.themeOverride+xml"/>
  <Override PartName="/xl/charts/chart223.xml" ContentType="application/vnd.openxmlformats-officedocument.drawingml.chart+xml"/>
  <Override PartName="/xl/theme/themeOverride206.xml" ContentType="application/vnd.openxmlformats-officedocument.themeOverride+xml"/>
  <Override PartName="/xl/charts/chart224.xml" ContentType="application/vnd.openxmlformats-officedocument.drawingml.chart+xml"/>
  <Override PartName="/xl/theme/themeOverride207.xml" ContentType="application/vnd.openxmlformats-officedocument.themeOverride+xml"/>
  <Override PartName="/xl/charts/chart225.xml" ContentType="application/vnd.openxmlformats-officedocument.drawingml.chart+xml"/>
  <Override PartName="/xl/theme/themeOverride208.xml" ContentType="application/vnd.openxmlformats-officedocument.themeOverride+xml"/>
  <Override PartName="/xl/charts/chart226.xml" ContentType="application/vnd.openxmlformats-officedocument.drawingml.chart+xml"/>
  <Override PartName="/xl/theme/themeOverride209.xml" ContentType="application/vnd.openxmlformats-officedocument.themeOverride+xml"/>
  <Override PartName="/xl/charts/chart227.xml" ContentType="application/vnd.openxmlformats-officedocument.drawingml.chart+xml"/>
  <Override PartName="/xl/theme/themeOverride210.xml" ContentType="application/vnd.openxmlformats-officedocument.themeOverride+xml"/>
  <Override PartName="/xl/charts/chart228.xml" ContentType="application/vnd.openxmlformats-officedocument.drawingml.chart+xml"/>
  <Override PartName="/xl/theme/themeOverride211.xml" ContentType="application/vnd.openxmlformats-officedocument.themeOverride+xml"/>
  <Override PartName="/xl/charts/chart229.xml" ContentType="application/vnd.openxmlformats-officedocument.drawingml.chart+xml"/>
  <Override PartName="/xl/theme/themeOverride212.xml" ContentType="application/vnd.openxmlformats-officedocument.themeOverride+xml"/>
  <Override PartName="/xl/charts/chart230.xml" ContentType="application/vnd.openxmlformats-officedocument.drawingml.chart+xml"/>
  <Override PartName="/xl/theme/themeOverride213.xml" ContentType="application/vnd.openxmlformats-officedocument.themeOverride+xml"/>
  <Override PartName="/xl/charts/chart231.xml" ContentType="application/vnd.openxmlformats-officedocument.drawingml.chart+xml"/>
  <Override PartName="/xl/theme/themeOverride214.xml" ContentType="application/vnd.openxmlformats-officedocument.themeOverride+xml"/>
  <Override PartName="/xl/charts/chart232.xml" ContentType="application/vnd.openxmlformats-officedocument.drawingml.chart+xml"/>
  <Override PartName="/xl/theme/themeOverride215.xml" ContentType="application/vnd.openxmlformats-officedocument.themeOverride+xml"/>
  <Override PartName="/xl/charts/chart233.xml" ContentType="application/vnd.openxmlformats-officedocument.drawingml.chart+xml"/>
  <Override PartName="/xl/theme/themeOverride216.xml" ContentType="application/vnd.openxmlformats-officedocument.themeOverride+xml"/>
  <Override PartName="/xl/charts/chart234.xml" ContentType="application/vnd.openxmlformats-officedocument.drawingml.chart+xml"/>
  <Override PartName="/xl/theme/themeOverride217.xml" ContentType="application/vnd.openxmlformats-officedocument.themeOverride+xml"/>
  <Override PartName="/xl/charts/chart235.xml" ContentType="application/vnd.openxmlformats-officedocument.drawingml.chart+xml"/>
  <Override PartName="/xl/theme/themeOverride218.xml" ContentType="application/vnd.openxmlformats-officedocument.themeOverride+xml"/>
  <Override PartName="/xl/charts/chart236.xml" ContentType="application/vnd.openxmlformats-officedocument.drawingml.chart+xml"/>
  <Override PartName="/xl/theme/themeOverride219.xml" ContentType="application/vnd.openxmlformats-officedocument.themeOverride+xml"/>
  <Override PartName="/xl/charts/chart237.xml" ContentType="application/vnd.openxmlformats-officedocument.drawingml.chart+xml"/>
  <Override PartName="/xl/theme/themeOverride220.xml" ContentType="application/vnd.openxmlformats-officedocument.themeOverride+xml"/>
  <Override PartName="/xl/charts/chart238.xml" ContentType="application/vnd.openxmlformats-officedocument.drawingml.chart+xml"/>
  <Override PartName="/xl/theme/themeOverride221.xml" ContentType="application/vnd.openxmlformats-officedocument.themeOverride+xml"/>
  <Override PartName="/xl/charts/chart239.xml" ContentType="application/vnd.openxmlformats-officedocument.drawingml.chart+xml"/>
  <Override PartName="/xl/theme/themeOverride222.xml" ContentType="application/vnd.openxmlformats-officedocument.themeOverride+xml"/>
  <Override PartName="/xl/charts/chart240.xml" ContentType="application/vnd.openxmlformats-officedocument.drawingml.chart+xml"/>
  <Override PartName="/xl/theme/themeOverride223.xml" ContentType="application/vnd.openxmlformats-officedocument.themeOverride+xml"/>
  <Override PartName="/xl/charts/chart241.xml" ContentType="application/vnd.openxmlformats-officedocument.drawingml.chart+xml"/>
  <Override PartName="/xl/theme/themeOverride224.xml" ContentType="application/vnd.openxmlformats-officedocument.themeOverride+xml"/>
  <Override PartName="/xl/charts/chart242.xml" ContentType="application/vnd.openxmlformats-officedocument.drawingml.chart+xml"/>
  <Override PartName="/xl/theme/themeOverride225.xml" ContentType="application/vnd.openxmlformats-officedocument.themeOverride+xml"/>
  <Override PartName="/xl/charts/chart243.xml" ContentType="application/vnd.openxmlformats-officedocument.drawingml.chart+xml"/>
  <Override PartName="/xl/theme/themeOverride226.xml" ContentType="application/vnd.openxmlformats-officedocument.themeOverride+xml"/>
  <Override PartName="/xl/charts/chart244.xml" ContentType="application/vnd.openxmlformats-officedocument.drawingml.chart+xml"/>
  <Override PartName="/xl/theme/themeOverride227.xml" ContentType="application/vnd.openxmlformats-officedocument.themeOverride+xml"/>
  <Override PartName="/xl/charts/chart245.xml" ContentType="application/vnd.openxmlformats-officedocument.drawingml.chart+xml"/>
  <Override PartName="/xl/theme/themeOverride228.xml" ContentType="application/vnd.openxmlformats-officedocument.themeOverride+xml"/>
  <Override PartName="/xl/charts/chart246.xml" ContentType="application/vnd.openxmlformats-officedocument.drawingml.chart+xml"/>
  <Override PartName="/xl/theme/themeOverride229.xml" ContentType="application/vnd.openxmlformats-officedocument.themeOverride+xml"/>
  <Override PartName="/xl/charts/chart247.xml" ContentType="application/vnd.openxmlformats-officedocument.drawingml.chart+xml"/>
  <Override PartName="/xl/theme/themeOverride230.xml" ContentType="application/vnd.openxmlformats-officedocument.themeOverride+xml"/>
  <Override PartName="/xl/charts/chart248.xml" ContentType="application/vnd.openxmlformats-officedocument.drawingml.chart+xml"/>
  <Override PartName="/xl/theme/themeOverride231.xml" ContentType="application/vnd.openxmlformats-officedocument.themeOverride+xml"/>
  <Override PartName="/xl/charts/chart249.xml" ContentType="application/vnd.openxmlformats-officedocument.drawingml.chart+xml"/>
  <Override PartName="/xl/theme/themeOverride232.xml" ContentType="application/vnd.openxmlformats-officedocument.themeOverride+xml"/>
  <Override PartName="/xl/charts/chart250.xml" ContentType="application/vnd.openxmlformats-officedocument.drawingml.chart+xml"/>
  <Override PartName="/xl/theme/themeOverride233.xml" ContentType="application/vnd.openxmlformats-officedocument.themeOverride+xml"/>
  <Override PartName="/xl/charts/chart251.xml" ContentType="application/vnd.openxmlformats-officedocument.drawingml.chart+xml"/>
  <Override PartName="/xl/theme/themeOverride234.xml" ContentType="application/vnd.openxmlformats-officedocument.themeOverride+xml"/>
  <Override PartName="/xl/charts/chart252.xml" ContentType="application/vnd.openxmlformats-officedocument.drawingml.chart+xml"/>
  <Override PartName="/xl/theme/themeOverride235.xml" ContentType="application/vnd.openxmlformats-officedocument.themeOverride+xml"/>
  <Override PartName="/xl/charts/chart253.xml" ContentType="application/vnd.openxmlformats-officedocument.drawingml.chart+xml"/>
  <Override PartName="/xl/theme/themeOverride236.xml" ContentType="application/vnd.openxmlformats-officedocument.themeOverride+xml"/>
  <Override PartName="/xl/charts/chart254.xml" ContentType="application/vnd.openxmlformats-officedocument.drawingml.chart+xml"/>
  <Override PartName="/xl/theme/themeOverride237.xml" ContentType="application/vnd.openxmlformats-officedocument.themeOverride+xml"/>
  <Override PartName="/xl/charts/chart255.xml" ContentType="application/vnd.openxmlformats-officedocument.drawingml.chart+xml"/>
  <Override PartName="/xl/theme/themeOverride238.xml" ContentType="application/vnd.openxmlformats-officedocument.themeOverride+xml"/>
  <Override PartName="/xl/charts/chart256.xml" ContentType="application/vnd.openxmlformats-officedocument.drawingml.chart+xml"/>
  <Override PartName="/xl/theme/themeOverride239.xml" ContentType="application/vnd.openxmlformats-officedocument.themeOverride+xml"/>
  <Override PartName="/xl/charts/chart257.xml" ContentType="application/vnd.openxmlformats-officedocument.drawingml.chart+xml"/>
  <Override PartName="/xl/theme/themeOverride240.xml" ContentType="application/vnd.openxmlformats-officedocument.themeOverride+xml"/>
  <Override PartName="/xl/charts/chart258.xml" ContentType="application/vnd.openxmlformats-officedocument.drawingml.chart+xml"/>
  <Override PartName="/xl/theme/themeOverride241.xml" ContentType="application/vnd.openxmlformats-officedocument.themeOverride+xml"/>
  <Override PartName="/xl/charts/chart259.xml" ContentType="application/vnd.openxmlformats-officedocument.drawingml.chart+xml"/>
  <Override PartName="/xl/theme/themeOverride242.xml" ContentType="application/vnd.openxmlformats-officedocument.themeOverride+xml"/>
  <Override PartName="/xl/charts/chart260.xml" ContentType="application/vnd.openxmlformats-officedocument.drawingml.chart+xml"/>
  <Override PartName="/xl/theme/themeOverride243.xml" ContentType="application/vnd.openxmlformats-officedocument.themeOverride+xml"/>
  <Override PartName="/xl/charts/chart261.xml" ContentType="application/vnd.openxmlformats-officedocument.drawingml.chart+xml"/>
  <Override PartName="/xl/theme/themeOverride244.xml" ContentType="application/vnd.openxmlformats-officedocument.themeOverride+xml"/>
  <Override PartName="/xl/charts/chart262.xml" ContentType="application/vnd.openxmlformats-officedocument.drawingml.chart+xml"/>
  <Override PartName="/xl/theme/themeOverride245.xml" ContentType="application/vnd.openxmlformats-officedocument.themeOverride+xml"/>
  <Override PartName="/xl/charts/chart263.xml" ContentType="application/vnd.openxmlformats-officedocument.drawingml.chart+xml"/>
  <Override PartName="/xl/theme/themeOverride246.xml" ContentType="application/vnd.openxmlformats-officedocument.themeOverride+xml"/>
  <Override PartName="/xl/charts/chart264.xml" ContentType="application/vnd.openxmlformats-officedocument.drawingml.chart+xml"/>
  <Override PartName="/xl/theme/themeOverride247.xml" ContentType="application/vnd.openxmlformats-officedocument.themeOverride+xml"/>
  <Override PartName="/xl/charts/chart265.xml" ContentType="application/vnd.openxmlformats-officedocument.drawingml.chart+xml"/>
  <Override PartName="/xl/theme/themeOverride248.xml" ContentType="application/vnd.openxmlformats-officedocument.themeOverride+xml"/>
  <Override PartName="/xl/charts/chart266.xml" ContentType="application/vnd.openxmlformats-officedocument.drawingml.chart+xml"/>
  <Override PartName="/xl/theme/themeOverride249.xml" ContentType="application/vnd.openxmlformats-officedocument.themeOverride+xml"/>
  <Override PartName="/xl/charts/chart267.xml" ContentType="application/vnd.openxmlformats-officedocument.drawingml.chart+xml"/>
  <Override PartName="/xl/theme/themeOverride250.xml" ContentType="application/vnd.openxmlformats-officedocument.themeOverride+xml"/>
  <Override PartName="/xl/charts/chart268.xml" ContentType="application/vnd.openxmlformats-officedocument.drawingml.chart+xml"/>
  <Override PartName="/xl/theme/themeOverride251.xml" ContentType="application/vnd.openxmlformats-officedocument.themeOverride+xml"/>
  <Override PartName="/xl/charts/chart269.xml" ContentType="application/vnd.openxmlformats-officedocument.drawingml.chart+xml"/>
  <Override PartName="/xl/theme/themeOverride252.xml" ContentType="application/vnd.openxmlformats-officedocument.themeOverride+xml"/>
  <Override PartName="/xl/charts/chart270.xml" ContentType="application/vnd.openxmlformats-officedocument.drawingml.chart+xml"/>
  <Override PartName="/xl/theme/themeOverride253.xml" ContentType="application/vnd.openxmlformats-officedocument.themeOverride+xml"/>
  <Override PartName="/xl/charts/chart271.xml" ContentType="application/vnd.openxmlformats-officedocument.drawingml.chart+xml"/>
  <Override PartName="/xl/theme/themeOverride254.xml" ContentType="application/vnd.openxmlformats-officedocument.themeOverride+xml"/>
  <Override PartName="/xl/charts/chart272.xml" ContentType="application/vnd.openxmlformats-officedocument.drawingml.chart+xml"/>
  <Override PartName="/xl/theme/themeOverride255.xml" ContentType="application/vnd.openxmlformats-officedocument.themeOverride+xml"/>
  <Override PartName="/xl/charts/chart273.xml" ContentType="application/vnd.openxmlformats-officedocument.drawingml.chart+xml"/>
  <Override PartName="/xl/theme/themeOverride256.xml" ContentType="application/vnd.openxmlformats-officedocument.themeOverride+xml"/>
  <Override PartName="/xl/charts/chart274.xml" ContentType="application/vnd.openxmlformats-officedocument.drawingml.chart+xml"/>
  <Override PartName="/xl/theme/themeOverride257.xml" ContentType="application/vnd.openxmlformats-officedocument.themeOverride+xml"/>
  <Override PartName="/xl/charts/chart275.xml" ContentType="application/vnd.openxmlformats-officedocument.drawingml.chart+xml"/>
  <Override PartName="/xl/theme/themeOverride258.xml" ContentType="application/vnd.openxmlformats-officedocument.themeOverride+xml"/>
  <Override PartName="/xl/charts/chart276.xml" ContentType="application/vnd.openxmlformats-officedocument.drawingml.chart+xml"/>
  <Override PartName="/xl/theme/themeOverride259.xml" ContentType="application/vnd.openxmlformats-officedocument.themeOverride+xml"/>
  <Override PartName="/xl/charts/chart277.xml" ContentType="application/vnd.openxmlformats-officedocument.drawingml.chart+xml"/>
  <Override PartName="/xl/theme/themeOverride260.xml" ContentType="application/vnd.openxmlformats-officedocument.themeOverride+xml"/>
  <Override PartName="/xl/charts/chart278.xml" ContentType="application/vnd.openxmlformats-officedocument.drawingml.chart+xml"/>
  <Override PartName="/xl/theme/themeOverride261.xml" ContentType="application/vnd.openxmlformats-officedocument.themeOverride+xml"/>
  <Override PartName="/xl/charts/chart279.xml" ContentType="application/vnd.openxmlformats-officedocument.drawingml.chart+xml"/>
  <Override PartName="/xl/theme/themeOverride262.xml" ContentType="application/vnd.openxmlformats-officedocument.themeOverride+xml"/>
  <Override PartName="/xl/charts/chart280.xml" ContentType="application/vnd.openxmlformats-officedocument.drawingml.chart+xml"/>
  <Override PartName="/xl/theme/themeOverride263.xml" ContentType="application/vnd.openxmlformats-officedocument.themeOverride+xml"/>
  <Override PartName="/xl/charts/chart281.xml" ContentType="application/vnd.openxmlformats-officedocument.drawingml.chart+xml"/>
  <Override PartName="/xl/theme/themeOverride264.xml" ContentType="application/vnd.openxmlformats-officedocument.themeOverride+xml"/>
  <Override PartName="/xl/charts/chart282.xml" ContentType="application/vnd.openxmlformats-officedocument.drawingml.chart+xml"/>
  <Override PartName="/xl/theme/themeOverride265.xml" ContentType="application/vnd.openxmlformats-officedocument.themeOverride+xml"/>
  <Override PartName="/xl/charts/chart283.xml" ContentType="application/vnd.openxmlformats-officedocument.drawingml.chart+xml"/>
  <Override PartName="/xl/theme/themeOverride266.xml" ContentType="application/vnd.openxmlformats-officedocument.themeOverride+xml"/>
  <Override PartName="/xl/charts/chart284.xml" ContentType="application/vnd.openxmlformats-officedocument.drawingml.chart+xml"/>
  <Override PartName="/xl/theme/themeOverride267.xml" ContentType="application/vnd.openxmlformats-officedocument.themeOverride+xml"/>
  <Override PartName="/xl/charts/chart285.xml" ContentType="application/vnd.openxmlformats-officedocument.drawingml.chart+xml"/>
  <Override PartName="/xl/theme/themeOverride268.xml" ContentType="application/vnd.openxmlformats-officedocument.themeOverride+xml"/>
  <Override PartName="/xl/charts/chart286.xml" ContentType="application/vnd.openxmlformats-officedocument.drawingml.chart+xml"/>
  <Override PartName="/xl/theme/themeOverride269.xml" ContentType="application/vnd.openxmlformats-officedocument.themeOverride+xml"/>
  <Override PartName="/xl/charts/chart287.xml" ContentType="application/vnd.openxmlformats-officedocument.drawingml.chart+xml"/>
  <Override PartName="/xl/theme/themeOverride270.xml" ContentType="application/vnd.openxmlformats-officedocument.themeOverride+xml"/>
  <Override PartName="/xl/charts/chart288.xml" ContentType="application/vnd.openxmlformats-officedocument.drawingml.chart+xml"/>
  <Override PartName="/xl/theme/themeOverride271.xml" ContentType="application/vnd.openxmlformats-officedocument.themeOverride+xml"/>
  <Override PartName="/xl/charts/chart289.xml" ContentType="application/vnd.openxmlformats-officedocument.drawingml.chart+xml"/>
  <Override PartName="/xl/theme/themeOverride272.xml" ContentType="application/vnd.openxmlformats-officedocument.themeOverride+xml"/>
  <Override PartName="/xl/charts/chart290.xml" ContentType="application/vnd.openxmlformats-officedocument.drawingml.chart+xml"/>
  <Override PartName="/xl/theme/themeOverride273.xml" ContentType="application/vnd.openxmlformats-officedocument.themeOverride+xml"/>
  <Override PartName="/xl/charts/chart291.xml" ContentType="application/vnd.openxmlformats-officedocument.drawingml.chart+xml"/>
  <Override PartName="/xl/theme/themeOverride274.xml" ContentType="application/vnd.openxmlformats-officedocument.themeOverride+xml"/>
  <Override PartName="/xl/charts/chart292.xml" ContentType="application/vnd.openxmlformats-officedocument.drawingml.chart+xml"/>
  <Override PartName="/xl/theme/themeOverride275.xml" ContentType="application/vnd.openxmlformats-officedocument.themeOverride+xml"/>
  <Override PartName="/xl/charts/chart293.xml" ContentType="application/vnd.openxmlformats-officedocument.drawingml.chart+xml"/>
  <Override PartName="/xl/theme/themeOverride276.xml" ContentType="application/vnd.openxmlformats-officedocument.themeOverride+xml"/>
  <Override PartName="/xl/charts/chart294.xml" ContentType="application/vnd.openxmlformats-officedocument.drawingml.chart+xml"/>
  <Override PartName="/xl/theme/themeOverride277.xml" ContentType="application/vnd.openxmlformats-officedocument.themeOverride+xml"/>
  <Override PartName="/xl/charts/chart295.xml" ContentType="application/vnd.openxmlformats-officedocument.drawingml.chart+xml"/>
  <Override PartName="/xl/theme/themeOverride278.xml" ContentType="application/vnd.openxmlformats-officedocument.themeOverride+xml"/>
  <Override PartName="/xl/charts/chart296.xml" ContentType="application/vnd.openxmlformats-officedocument.drawingml.chart+xml"/>
  <Override PartName="/xl/theme/themeOverride279.xml" ContentType="application/vnd.openxmlformats-officedocument.themeOverride+xml"/>
  <Override PartName="/xl/charts/chart297.xml" ContentType="application/vnd.openxmlformats-officedocument.drawingml.chart+xml"/>
  <Override PartName="/xl/theme/themeOverride280.xml" ContentType="application/vnd.openxmlformats-officedocument.themeOverride+xml"/>
  <Override PartName="/xl/charts/chart298.xml" ContentType="application/vnd.openxmlformats-officedocument.drawingml.chart+xml"/>
  <Override PartName="/xl/theme/themeOverride281.xml" ContentType="application/vnd.openxmlformats-officedocument.themeOverride+xml"/>
  <Override PartName="/xl/charts/chart299.xml" ContentType="application/vnd.openxmlformats-officedocument.drawingml.chart+xml"/>
  <Override PartName="/xl/theme/themeOverride282.xml" ContentType="application/vnd.openxmlformats-officedocument.themeOverride+xml"/>
  <Override PartName="/xl/charts/chart300.xml" ContentType="application/vnd.openxmlformats-officedocument.drawingml.chart+xml"/>
  <Override PartName="/xl/theme/themeOverride283.xml" ContentType="application/vnd.openxmlformats-officedocument.themeOverride+xml"/>
  <Override PartName="/xl/charts/chart301.xml" ContentType="application/vnd.openxmlformats-officedocument.drawingml.chart+xml"/>
  <Override PartName="/xl/theme/themeOverride284.xml" ContentType="application/vnd.openxmlformats-officedocument.themeOverride+xml"/>
  <Override PartName="/xl/charts/chart302.xml" ContentType="application/vnd.openxmlformats-officedocument.drawingml.chart+xml"/>
  <Override PartName="/xl/theme/themeOverride285.xml" ContentType="application/vnd.openxmlformats-officedocument.themeOverride+xml"/>
  <Override PartName="/xl/charts/chart303.xml" ContentType="application/vnd.openxmlformats-officedocument.drawingml.chart+xml"/>
  <Override PartName="/xl/theme/themeOverride286.xml" ContentType="application/vnd.openxmlformats-officedocument.themeOverride+xml"/>
  <Override PartName="/xl/charts/chart304.xml" ContentType="application/vnd.openxmlformats-officedocument.drawingml.chart+xml"/>
  <Override PartName="/xl/theme/themeOverride287.xml" ContentType="application/vnd.openxmlformats-officedocument.themeOverride+xml"/>
  <Override PartName="/xl/charts/chart305.xml" ContentType="application/vnd.openxmlformats-officedocument.drawingml.chart+xml"/>
  <Override PartName="/xl/theme/themeOverride288.xml" ContentType="application/vnd.openxmlformats-officedocument.themeOverride+xml"/>
  <Override PartName="/xl/charts/chart306.xml" ContentType="application/vnd.openxmlformats-officedocument.drawingml.chart+xml"/>
  <Override PartName="/xl/theme/themeOverride289.xml" ContentType="application/vnd.openxmlformats-officedocument.themeOverride+xml"/>
  <Override PartName="/xl/charts/chart307.xml" ContentType="application/vnd.openxmlformats-officedocument.drawingml.chart+xml"/>
  <Override PartName="/xl/theme/themeOverride290.xml" ContentType="application/vnd.openxmlformats-officedocument.themeOverride+xml"/>
  <Override PartName="/xl/charts/chart308.xml" ContentType="application/vnd.openxmlformats-officedocument.drawingml.chart+xml"/>
  <Override PartName="/xl/theme/themeOverride291.xml" ContentType="application/vnd.openxmlformats-officedocument.themeOverride+xml"/>
  <Override PartName="/xl/charts/chart309.xml" ContentType="application/vnd.openxmlformats-officedocument.drawingml.chart+xml"/>
  <Override PartName="/xl/theme/themeOverride292.xml" ContentType="application/vnd.openxmlformats-officedocument.themeOverride+xml"/>
  <Override PartName="/xl/charts/chart310.xml" ContentType="application/vnd.openxmlformats-officedocument.drawingml.chart+xml"/>
  <Override PartName="/xl/theme/themeOverride293.xml" ContentType="application/vnd.openxmlformats-officedocument.themeOverride+xml"/>
  <Override PartName="/xl/charts/chart311.xml" ContentType="application/vnd.openxmlformats-officedocument.drawingml.chart+xml"/>
  <Override PartName="/xl/theme/themeOverride294.xml" ContentType="application/vnd.openxmlformats-officedocument.themeOverride+xml"/>
  <Override PartName="/xl/charts/chart312.xml" ContentType="application/vnd.openxmlformats-officedocument.drawingml.chart+xml"/>
  <Override PartName="/xl/theme/themeOverride295.xml" ContentType="application/vnd.openxmlformats-officedocument.themeOverride+xml"/>
  <Override PartName="/xl/charts/chart313.xml" ContentType="application/vnd.openxmlformats-officedocument.drawingml.chart+xml"/>
  <Override PartName="/xl/theme/themeOverride296.xml" ContentType="application/vnd.openxmlformats-officedocument.themeOverride+xml"/>
  <Override PartName="/xl/charts/chart314.xml" ContentType="application/vnd.openxmlformats-officedocument.drawingml.chart+xml"/>
  <Override PartName="/xl/theme/themeOverride297.xml" ContentType="application/vnd.openxmlformats-officedocument.themeOverride+xml"/>
  <Override PartName="/xl/charts/chart315.xml" ContentType="application/vnd.openxmlformats-officedocument.drawingml.chart+xml"/>
  <Override PartName="/xl/theme/themeOverride298.xml" ContentType="application/vnd.openxmlformats-officedocument.themeOverride+xml"/>
  <Override PartName="/xl/charts/chart316.xml" ContentType="application/vnd.openxmlformats-officedocument.drawingml.chart+xml"/>
  <Override PartName="/xl/theme/themeOverride299.xml" ContentType="application/vnd.openxmlformats-officedocument.themeOverride+xml"/>
  <Override PartName="/xl/charts/chart317.xml" ContentType="application/vnd.openxmlformats-officedocument.drawingml.chart+xml"/>
  <Override PartName="/xl/theme/themeOverride300.xml" ContentType="application/vnd.openxmlformats-officedocument.themeOverride+xml"/>
  <Override PartName="/xl/charts/chart318.xml" ContentType="application/vnd.openxmlformats-officedocument.drawingml.chart+xml"/>
  <Override PartName="/xl/theme/themeOverride301.xml" ContentType="application/vnd.openxmlformats-officedocument.themeOverride+xml"/>
  <Override PartName="/xl/charts/chart319.xml" ContentType="application/vnd.openxmlformats-officedocument.drawingml.chart+xml"/>
  <Override PartName="/xl/theme/themeOverride302.xml" ContentType="application/vnd.openxmlformats-officedocument.themeOverride+xml"/>
  <Override PartName="/xl/charts/chart320.xml" ContentType="application/vnd.openxmlformats-officedocument.drawingml.chart+xml"/>
  <Override PartName="/xl/theme/themeOverride303.xml" ContentType="application/vnd.openxmlformats-officedocument.themeOverride+xml"/>
  <Override PartName="/xl/charts/chart321.xml" ContentType="application/vnd.openxmlformats-officedocument.drawingml.chart+xml"/>
  <Override PartName="/xl/theme/themeOverride304.xml" ContentType="application/vnd.openxmlformats-officedocument.themeOverride+xml"/>
  <Override PartName="/xl/charts/chart322.xml" ContentType="application/vnd.openxmlformats-officedocument.drawingml.chart+xml"/>
  <Override PartName="/xl/theme/themeOverride305.xml" ContentType="application/vnd.openxmlformats-officedocument.themeOverride+xml"/>
  <Override PartName="/xl/charts/chart323.xml" ContentType="application/vnd.openxmlformats-officedocument.drawingml.chart+xml"/>
  <Override PartName="/xl/theme/themeOverride306.xml" ContentType="application/vnd.openxmlformats-officedocument.themeOverride+xml"/>
  <Override PartName="/xl/charts/chart324.xml" ContentType="application/vnd.openxmlformats-officedocument.drawingml.chart+xml"/>
  <Override PartName="/xl/theme/themeOverride307.xml" ContentType="application/vnd.openxmlformats-officedocument.themeOverride+xml"/>
  <Override PartName="/xl/charts/chart325.xml" ContentType="application/vnd.openxmlformats-officedocument.drawingml.chart+xml"/>
  <Override PartName="/xl/theme/themeOverride308.xml" ContentType="application/vnd.openxmlformats-officedocument.themeOverride+xml"/>
  <Override PartName="/xl/charts/chart326.xml" ContentType="application/vnd.openxmlformats-officedocument.drawingml.chart+xml"/>
  <Override PartName="/xl/theme/themeOverride309.xml" ContentType="application/vnd.openxmlformats-officedocument.themeOverride+xml"/>
  <Override PartName="/xl/charts/chart327.xml" ContentType="application/vnd.openxmlformats-officedocument.drawingml.chart+xml"/>
  <Override PartName="/xl/theme/themeOverride310.xml" ContentType="application/vnd.openxmlformats-officedocument.themeOverride+xml"/>
  <Override PartName="/xl/charts/chart328.xml" ContentType="application/vnd.openxmlformats-officedocument.drawingml.chart+xml"/>
  <Override PartName="/xl/theme/themeOverride311.xml" ContentType="application/vnd.openxmlformats-officedocument.themeOverride+xml"/>
  <Override PartName="/xl/charts/chart329.xml" ContentType="application/vnd.openxmlformats-officedocument.drawingml.chart+xml"/>
  <Override PartName="/xl/theme/themeOverride312.xml" ContentType="application/vnd.openxmlformats-officedocument.themeOverride+xml"/>
  <Override PartName="/xl/charts/chart330.xml" ContentType="application/vnd.openxmlformats-officedocument.drawingml.chart+xml"/>
  <Override PartName="/xl/theme/themeOverride313.xml" ContentType="application/vnd.openxmlformats-officedocument.themeOverride+xml"/>
  <Override PartName="/xl/charts/chart331.xml" ContentType="application/vnd.openxmlformats-officedocument.drawingml.chart+xml"/>
  <Override PartName="/xl/theme/themeOverride314.xml" ContentType="application/vnd.openxmlformats-officedocument.themeOverride+xml"/>
  <Override PartName="/xl/charts/chart332.xml" ContentType="application/vnd.openxmlformats-officedocument.drawingml.chart+xml"/>
  <Override PartName="/xl/theme/themeOverride315.xml" ContentType="application/vnd.openxmlformats-officedocument.themeOverride+xml"/>
  <Override PartName="/xl/charts/chart333.xml" ContentType="application/vnd.openxmlformats-officedocument.drawingml.chart+xml"/>
  <Override PartName="/xl/theme/themeOverride316.xml" ContentType="application/vnd.openxmlformats-officedocument.themeOverride+xml"/>
  <Override PartName="/xl/charts/chart334.xml" ContentType="application/vnd.openxmlformats-officedocument.drawingml.chart+xml"/>
  <Override PartName="/xl/theme/themeOverride317.xml" ContentType="application/vnd.openxmlformats-officedocument.themeOverride+xml"/>
  <Override PartName="/xl/charts/chart335.xml" ContentType="application/vnd.openxmlformats-officedocument.drawingml.chart+xml"/>
  <Override PartName="/xl/theme/themeOverride318.xml" ContentType="application/vnd.openxmlformats-officedocument.themeOverride+xml"/>
  <Override PartName="/xl/charts/chart336.xml" ContentType="application/vnd.openxmlformats-officedocument.drawingml.chart+xml"/>
  <Override PartName="/xl/theme/themeOverride319.xml" ContentType="application/vnd.openxmlformats-officedocument.themeOverride+xml"/>
  <Override PartName="/xl/charts/chart337.xml" ContentType="application/vnd.openxmlformats-officedocument.drawingml.chart+xml"/>
  <Override PartName="/xl/theme/themeOverride320.xml" ContentType="application/vnd.openxmlformats-officedocument.themeOverride+xml"/>
  <Override PartName="/xl/charts/chart338.xml" ContentType="application/vnd.openxmlformats-officedocument.drawingml.chart+xml"/>
  <Override PartName="/xl/theme/themeOverride321.xml" ContentType="application/vnd.openxmlformats-officedocument.themeOverride+xml"/>
  <Override PartName="/xl/drawings/drawing13.xml" ContentType="application/vnd.openxmlformats-officedocument.drawing+xml"/>
  <Override PartName="/xl/charts/chart339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theme/themeOverride322.xml" ContentType="application/vnd.openxmlformats-officedocument.themeOverride+xml"/>
  <Override PartName="/xl/charts/chart340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theme/themeOverride323.xml" ContentType="application/vnd.openxmlformats-officedocument.themeOverride+xml"/>
  <Override PartName="/xl/charts/chart341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theme/themeOverride324.xml" ContentType="application/vnd.openxmlformats-officedocument.themeOverride+xml"/>
  <Override PartName="/xl/charts/chart342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theme/themeOverride325.xml" ContentType="application/vnd.openxmlformats-officedocument.themeOverride+xml"/>
  <Override PartName="/xl/charts/chart343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theme/themeOverride326.xml" ContentType="application/vnd.openxmlformats-officedocument.themeOverride+xml"/>
  <Override PartName="/xl/charts/chart344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theme/themeOverride327.xml" ContentType="application/vnd.openxmlformats-officedocument.themeOverride+xml"/>
  <Override PartName="/xl/charts/chart345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theme/themeOverride328.xml" ContentType="application/vnd.openxmlformats-officedocument.themeOverride+xml"/>
  <Override PartName="/xl/charts/chart346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theme/themeOverride329.xml" ContentType="application/vnd.openxmlformats-officedocument.themeOverride+xml"/>
  <Override PartName="/xl/charts/chart347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theme/themeOverride330.xml" ContentType="application/vnd.openxmlformats-officedocument.themeOverride+xml"/>
  <Override PartName="/xl/charts/chart348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theme/themeOverride331.xml" ContentType="application/vnd.openxmlformats-officedocument.themeOverride+xml"/>
  <Override PartName="/xl/charts/chart349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theme/themeOverride332.xml" ContentType="application/vnd.openxmlformats-officedocument.themeOverride+xml"/>
  <Override PartName="/xl/charts/chart350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theme/themeOverride333.xml" ContentType="application/vnd.openxmlformats-officedocument.themeOverride+xml"/>
  <Override PartName="/xl/charts/chart351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theme/themeOverride334.xml" ContentType="application/vnd.openxmlformats-officedocument.themeOverride+xml"/>
  <Override PartName="/xl/charts/chart352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theme/themeOverride335.xml" ContentType="application/vnd.openxmlformats-officedocument.themeOverride+xml"/>
  <Override PartName="/xl/charts/chart353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theme/themeOverride336.xml" ContentType="application/vnd.openxmlformats-officedocument.themeOverride+xml"/>
  <Override PartName="/xl/charts/chart354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theme/themeOverride337.xml" ContentType="application/vnd.openxmlformats-officedocument.themeOverride+xml"/>
  <Override PartName="/xl/charts/chart355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theme/themeOverride338.xml" ContentType="application/vnd.openxmlformats-officedocument.themeOverride+xml"/>
  <Override PartName="/xl/charts/chart356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theme/themeOverride339.xml" ContentType="application/vnd.openxmlformats-officedocument.themeOverride+xml"/>
  <Override PartName="/xl/charts/chart357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theme/themeOverride340.xml" ContentType="application/vnd.openxmlformats-officedocument.themeOverride+xml"/>
  <Override PartName="/xl/charts/chart358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theme/themeOverride341.xml" ContentType="application/vnd.openxmlformats-officedocument.themeOverride+xml"/>
  <Override PartName="/xl/charts/chart359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theme/themeOverride342.xml" ContentType="application/vnd.openxmlformats-officedocument.themeOverride+xml"/>
  <Override PartName="/xl/charts/chart360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theme/themeOverride343.xml" ContentType="application/vnd.openxmlformats-officedocument.themeOverride+xml"/>
  <Override PartName="/xl/charts/chart361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theme/themeOverride344.xml" ContentType="application/vnd.openxmlformats-officedocument.themeOverride+xml"/>
  <Override PartName="/xl/charts/chart362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theme/themeOverride345.xml" ContentType="application/vnd.openxmlformats-officedocument.themeOverride+xml"/>
  <Override PartName="/xl/charts/chart363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theme/themeOverride346.xml" ContentType="application/vnd.openxmlformats-officedocument.themeOverride+xml"/>
  <Override PartName="/xl/charts/chart364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theme/themeOverride347.xml" ContentType="application/vnd.openxmlformats-officedocument.themeOverride+xml"/>
  <Override PartName="/xl/charts/chart365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theme/themeOverride348.xml" ContentType="application/vnd.openxmlformats-officedocument.themeOverride+xml"/>
  <Override PartName="/xl/charts/chart366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theme/themeOverride349.xml" ContentType="application/vnd.openxmlformats-officedocument.themeOverride+xml"/>
  <Override PartName="/xl/charts/chart367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theme/themeOverride350.xml" ContentType="application/vnd.openxmlformats-officedocument.themeOverride+xml"/>
  <Override PartName="/xl/charts/chart368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theme/themeOverride351.xml" ContentType="application/vnd.openxmlformats-officedocument.themeOverride+xml"/>
  <Override PartName="/xl/charts/chart369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theme/themeOverride352.xml" ContentType="application/vnd.openxmlformats-officedocument.themeOverride+xml"/>
  <Override PartName="/xl/charts/chart370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theme/themeOverride353.xml" ContentType="application/vnd.openxmlformats-officedocument.themeOverride+xml"/>
  <Override PartName="/xl/charts/chart371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theme/themeOverride354.xml" ContentType="application/vnd.openxmlformats-officedocument.themeOverride+xml"/>
  <Override PartName="/xl/charts/chart372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theme/themeOverride355.xml" ContentType="application/vnd.openxmlformats-officedocument.themeOverride+xml"/>
  <Override PartName="/xl/charts/chart373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theme/themeOverride356.xml" ContentType="application/vnd.openxmlformats-officedocument.themeOverride+xml"/>
  <Override PartName="/xl/charts/chart374.xml" ContentType="application/vnd.openxmlformats-officedocument.drawingml.chart+xml"/>
  <Override PartName="/xl/charts/style165.xml" ContentType="application/vnd.ms-office.chartstyle+xml"/>
  <Override PartName="/xl/charts/colors165.xml" ContentType="application/vnd.ms-office.chartcolorstyle+xml"/>
  <Override PartName="/xl/theme/themeOverride357.xml" ContentType="application/vnd.openxmlformats-officedocument.themeOverride+xml"/>
  <Override PartName="/xl/charts/chart375.xml" ContentType="application/vnd.openxmlformats-officedocument.drawingml.chart+xml"/>
  <Override PartName="/xl/charts/style166.xml" ContentType="application/vnd.ms-office.chartstyle+xml"/>
  <Override PartName="/xl/charts/colors166.xml" ContentType="application/vnd.ms-office.chartcolorstyle+xml"/>
  <Override PartName="/xl/theme/themeOverride358.xml" ContentType="application/vnd.openxmlformats-officedocument.themeOverride+xml"/>
  <Override PartName="/xl/charts/chart376.xml" ContentType="application/vnd.openxmlformats-officedocument.drawingml.chart+xml"/>
  <Override PartName="/xl/charts/style167.xml" ContentType="application/vnd.ms-office.chartstyle+xml"/>
  <Override PartName="/xl/charts/colors167.xml" ContentType="application/vnd.ms-office.chartcolorstyle+xml"/>
  <Override PartName="/xl/theme/themeOverride359.xml" ContentType="application/vnd.openxmlformats-officedocument.themeOverride+xml"/>
  <Override PartName="/xl/charts/chart377.xml" ContentType="application/vnd.openxmlformats-officedocument.drawingml.chart+xml"/>
  <Override PartName="/xl/charts/style168.xml" ContentType="application/vnd.ms-office.chartstyle+xml"/>
  <Override PartName="/xl/charts/colors168.xml" ContentType="application/vnd.ms-office.chartcolorstyle+xml"/>
  <Override PartName="/xl/theme/themeOverride360.xml" ContentType="application/vnd.openxmlformats-officedocument.themeOverride+xml"/>
  <Override PartName="/xl/charts/chart378.xml" ContentType="application/vnd.openxmlformats-officedocument.drawingml.chart+xml"/>
  <Override PartName="/xl/charts/style169.xml" ContentType="application/vnd.ms-office.chartstyle+xml"/>
  <Override PartName="/xl/charts/colors169.xml" ContentType="application/vnd.ms-office.chartcolorstyle+xml"/>
  <Override PartName="/xl/theme/themeOverride361.xml" ContentType="application/vnd.openxmlformats-officedocument.themeOverride+xml"/>
  <Override PartName="/xl/charts/chart379.xml" ContentType="application/vnd.openxmlformats-officedocument.drawingml.chart+xml"/>
  <Override PartName="/xl/charts/style170.xml" ContentType="application/vnd.ms-office.chartstyle+xml"/>
  <Override PartName="/xl/charts/colors170.xml" ContentType="application/vnd.ms-office.chartcolorstyle+xml"/>
  <Override PartName="/xl/theme/themeOverride362.xml" ContentType="application/vnd.openxmlformats-officedocument.themeOverride+xml"/>
  <Override PartName="/xl/charts/chart380.xml" ContentType="application/vnd.openxmlformats-officedocument.drawingml.chart+xml"/>
  <Override PartName="/xl/charts/style171.xml" ContentType="application/vnd.ms-office.chartstyle+xml"/>
  <Override PartName="/xl/charts/colors171.xml" ContentType="application/vnd.ms-office.chartcolorstyle+xml"/>
  <Override PartName="/xl/charts/chart381.xml" ContentType="application/vnd.openxmlformats-officedocument.drawingml.chart+xml"/>
  <Override PartName="/xl/charts/style172.xml" ContentType="application/vnd.ms-office.chartstyle+xml"/>
  <Override PartName="/xl/charts/colors172.xml" ContentType="application/vnd.ms-office.chartcolorstyle+xml"/>
  <Override PartName="/xl/theme/themeOverride363.xml" ContentType="application/vnd.openxmlformats-officedocument.themeOverride+xml"/>
  <Override PartName="/xl/charts/chart382.xml" ContentType="application/vnd.openxmlformats-officedocument.drawingml.chart+xml"/>
  <Override PartName="/xl/charts/style173.xml" ContentType="application/vnd.ms-office.chartstyle+xml"/>
  <Override PartName="/xl/charts/colors173.xml" ContentType="application/vnd.ms-office.chartcolorstyle+xml"/>
  <Override PartName="/xl/theme/themeOverride364.xml" ContentType="application/vnd.openxmlformats-officedocument.themeOverride+xml"/>
  <Override PartName="/xl/charts/chart383.xml" ContentType="application/vnd.openxmlformats-officedocument.drawingml.chart+xml"/>
  <Override PartName="/xl/charts/style174.xml" ContentType="application/vnd.ms-office.chartstyle+xml"/>
  <Override PartName="/xl/charts/colors174.xml" ContentType="application/vnd.ms-office.chartcolorstyle+xml"/>
  <Override PartName="/xl/theme/themeOverride365.xml" ContentType="application/vnd.openxmlformats-officedocument.themeOverride+xml"/>
  <Override PartName="/xl/charts/chart384.xml" ContentType="application/vnd.openxmlformats-officedocument.drawingml.chart+xml"/>
  <Override PartName="/xl/charts/style175.xml" ContentType="application/vnd.ms-office.chartstyle+xml"/>
  <Override PartName="/xl/charts/colors175.xml" ContentType="application/vnd.ms-office.chartcolorstyle+xml"/>
  <Override PartName="/xl/theme/themeOverride366.xml" ContentType="application/vnd.openxmlformats-officedocument.themeOverride+xml"/>
  <Override PartName="/xl/charts/chart385.xml" ContentType="application/vnd.openxmlformats-officedocument.drawingml.chart+xml"/>
  <Override PartName="/xl/charts/style176.xml" ContentType="application/vnd.ms-office.chartstyle+xml"/>
  <Override PartName="/xl/charts/colors176.xml" ContentType="application/vnd.ms-office.chartcolorstyle+xml"/>
  <Override PartName="/xl/theme/themeOverride367.xml" ContentType="application/vnd.openxmlformats-officedocument.themeOverride+xml"/>
  <Override PartName="/xl/charts/chart386.xml" ContentType="application/vnd.openxmlformats-officedocument.drawingml.chart+xml"/>
  <Override PartName="/xl/charts/style177.xml" ContentType="application/vnd.ms-office.chartstyle+xml"/>
  <Override PartName="/xl/charts/colors177.xml" ContentType="application/vnd.ms-office.chartcolorstyle+xml"/>
  <Override PartName="/xl/theme/themeOverride368.xml" ContentType="application/vnd.openxmlformats-officedocument.themeOverride+xml"/>
  <Override PartName="/xl/charts/chart387.xml" ContentType="application/vnd.openxmlformats-officedocument.drawingml.chart+xml"/>
  <Override PartName="/xl/charts/style178.xml" ContentType="application/vnd.ms-office.chartstyle+xml"/>
  <Override PartName="/xl/charts/colors178.xml" ContentType="application/vnd.ms-office.chartcolorstyle+xml"/>
  <Override PartName="/xl/theme/themeOverride369.xml" ContentType="application/vnd.openxmlformats-officedocument.themeOverride+xml"/>
  <Override PartName="/xl/charts/chart388.xml" ContentType="application/vnd.openxmlformats-officedocument.drawingml.chart+xml"/>
  <Override PartName="/xl/charts/style179.xml" ContentType="application/vnd.ms-office.chartstyle+xml"/>
  <Override PartName="/xl/charts/colors179.xml" ContentType="application/vnd.ms-office.chartcolorstyle+xml"/>
  <Override PartName="/xl/theme/themeOverride370.xml" ContentType="application/vnd.openxmlformats-officedocument.themeOverride+xml"/>
  <Override PartName="/xl/charts/chart389.xml" ContentType="application/vnd.openxmlformats-officedocument.drawingml.chart+xml"/>
  <Override PartName="/xl/charts/style180.xml" ContentType="application/vnd.ms-office.chartstyle+xml"/>
  <Override PartName="/xl/charts/colors180.xml" ContentType="application/vnd.ms-office.chartcolorstyle+xml"/>
  <Override PartName="/xl/theme/themeOverride371.xml" ContentType="application/vnd.openxmlformats-officedocument.themeOverride+xml"/>
  <Override PartName="/xl/charts/chart390.xml" ContentType="application/vnd.openxmlformats-officedocument.drawingml.chart+xml"/>
  <Override PartName="/xl/charts/style181.xml" ContentType="application/vnd.ms-office.chartstyle+xml"/>
  <Override PartName="/xl/charts/colors181.xml" ContentType="application/vnd.ms-office.chartcolorstyle+xml"/>
  <Override PartName="/xl/theme/themeOverride372.xml" ContentType="application/vnd.openxmlformats-officedocument.themeOverride+xml"/>
  <Override PartName="/xl/charts/chart391.xml" ContentType="application/vnd.openxmlformats-officedocument.drawingml.chart+xml"/>
  <Override PartName="/xl/charts/style182.xml" ContentType="application/vnd.ms-office.chartstyle+xml"/>
  <Override PartName="/xl/charts/colors182.xml" ContentType="application/vnd.ms-office.chartcolorstyle+xml"/>
  <Override PartName="/xl/theme/themeOverride373.xml" ContentType="application/vnd.openxmlformats-officedocument.themeOverride+xml"/>
  <Override PartName="/xl/charts/chart392.xml" ContentType="application/vnd.openxmlformats-officedocument.drawingml.chart+xml"/>
  <Override PartName="/xl/charts/style183.xml" ContentType="application/vnd.ms-office.chartstyle+xml"/>
  <Override PartName="/xl/charts/colors183.xml" ContentType="application/vnd.ms-office.chartcolorstyle+xml"/>
  <Override PartName="/xl/theme/themeOverride374.xml" ContentType="application/vnd.openxmlformats-officedocument.themeOverride+xml"/>
  <Override PartName="/xl/charts/chart393.xml" ContentType="application/vnd.openxmlformats-officedocument.drawingml.chart+xml"/>
  <Override PartName="/xl/charts/style184.xml" ContentType="application/vnd.ms-office.chartstyle+xml"/>
  <Override PartName="/xl/charts/colors184.xml" ContentType="application/vnd.ms-office.chartcolorstyle+xml"/>
  <Override PartName="/xl/theme/themeOverride375.xml" ContentType="application/vnd.openxmlformats-officedocument.themeOverride+xml"/>
  <Override PartName="/xl/charts/chart394.xml" ContentType="application/vnd.openxmlformats-officedocument.drawingml.chart+xml"/>
  <Override PartName="/xl/charts/style185.xml" ContentType="application/vnd.ms-office.chartstyle+xml"/>
  <Override PartName="/xl/charts/colors185.xml" ContentType="application/vnd.ms-office.chartcolorstyle+xml"/>
  <Override PartName="/xl/theme/themeOverride376.xml" ContentType="application/vnd.openxmlformats-officedocument.themeOverride+xml"/>
  <Override PartName="/xl/charts/chart395.xml" ContentType="application/vnd.openxmlformats-officedocument.drawingml.chart+xml"/>
  <Override PartName="/xl/charts/style186.xml" ContentType="application/vnd.ms-office.chartstyle+xml"/>
  <Override PartName="/xl/charts/colors186.xml" ContentType="application/vnd.ms-office.chartcolorstyle+xml"/>
  <Override PartName="/xl/theme/themeOverride377.xml" ContentType="application/vnd.openxmlformats-officedocument.themeOverride+xml"/>
  <Override PartName="/xl/charts/chart396.xml" ContentType="application/vnd.openxmlformats-officedocument.drawingml.chart+xml"/>
  <Override PartName="/xl/charts/style187.xml" ContentType="application/vnd.ms-office.chartstyle+xml"/>
  <Override PartName="/xl/charts/colors187.xml" ContentType="application/vnd.ms-office.chartcolorstyle+xml"/>
  <Override PartName="/xl/theme/themeOverride378.xml" ContentType="application/vnd.openxmlformats-officedocument.themeOverride+xml"/>
  <Override PartName="/xl/charts/chart397.xml" ContentType="application/vnd.openxmlformats-officedocument.drawingml.chart+xml"/>
  <Override PartName="/xl/charts/style188.xml" ContentType="application/vnd.ms-office.chartstyle+xml"/>
  <Override PartName="/xl/charts/colors188.xml" ContentType="application/vnd.ms-office.chartcolorstyle+xml"/>
  <Override PartName="/xl/theme/themeOverride379.xml" ContentType="application/vnd.openxmlformats-officedocument.themeOverride+xml"/>
  <Override PartName="/xl/charts/chart398.xml" ContentType="application/vnd.openxmlformats-officedocument.drawingml.chart+xml"/>
  <Override PartName="/xl/charts/style189.xml" ContentType="application/vnd.ms-office.chartstyle+xml"/>
  <Override PartName="/xl/charts/colors189.xml" ContentType="application/vnd.ms-office.chartcolorstyle+xml"/>
  <Override PartName="/xl/theme/themeOverride380.xml" ContentType="application/vnd.openxmlformats-officedocument.themeOverride+xml"/>
  <Override PartName="/xl/charts/chart399.xml" ContentType="application/vnd.openxmlformats-officedocument.drawingml.chart+xml"/>
  <Override PartName="/xl/charts/style190.xml" ContentType="application/vnd.ms-office.chartstyle+xml"/>
  <Override PartName="/xl/charts/colors190.xml" ContentType="application/vnd.ms-office.chartcolorstyle+xml"/>
  <Override PartName="/xl/theme/themeOverride381.xml" ContentType="application/vnd.openxmlformats-officedocument.themeOverride+xml"/>
  <Override PartName="/xl/charts/chart400.xml" ContentType="application/vnd.openxmlformats-officedocument.drawingml.chart+xml"/>
  <Override PartName="/xl/charts/style191.xml" ContentType="application/vnd.ms-office.chartstyle+xml"/>
  <Override PartName="/xl/charts/colors191.xml" ContentType="application/vnd.ms-office.chartcolorstyle+xml"/>
  <Override PartName="/xl/theme/themeOverride382.xml" ContentType="application/vnd.openxmlformats-officedocument.themeOverride+xml"/>
  <Override PartName="/xl/charts/chart401.xml" ContentType="application/vnd.openxmlformats-officedocument.drawingml.chart+xml"/>
  <Override PartName="/xl/charts/style192.xml" ContentType="application/vnd.ms-office.chartstyle+xml"/>
  <Override PartName="/xl/charts/colors192.xml" ContentType="application/vnd.ms-office.chartcolorstyle+xml"/>
  <Override PartName="/xl/theme/themeOverride383.xml" ContentType="application/vnd.openxmlformats-officedocument.themeOverride+xml"/>
  <Override PartName="/xl/charts/chart402.xml" ContentType="application/vnd.openxmlformats-officedocument.drawingml.chart+xml"/>
  <Override PartName="/xl/charts/style193.xml" ContentType="application/vnd.ms-office.chartstyle+xml"/>
  <Override PartName="/xl/charts/colors193.xml" ContentType="application/vnd.ms-office.chartcolorstyle+xml"/>
  <Override PartName="/xl/theme/themeOverride384.xml" ContentType="application/vnd.openxmlformats-officedocument.themeOverride+xml"/>
  <Override PartName="/xl/charts/chart403.xml" ContentType="application/vnd.openxmlformats-officedocument.drawingml.chart+xml"/>
  <Override PartName="/xl/charts/style194.xml" ContentType="application/vnd.ms-office.chartstyle+xml"/>
  <Override PartName="/xl/charts/colors194.xml" ContentType="application/vnd.ms-office.chartcolorstyle+xml"/>
  <Override PartName="/xl/theme/themeOverride385.xml" ContentType="application/vnd.openxmlformats-officedocument.themeOverride+xml"/>
  <Override PartName="/xl/charts/chart404.xml" ContentType="application/vnd.openxmlformats-officedocument.drawingml.chart+xml"/>
  <Override PartName="/xl/charts/style195.xml" ContentType="application/vnd.ms-office.chartstyle+xml"/>
  <Override PartName="/xl/charts/colors195.xml" ContentType="application/vnd.ms-office.chartcolorstyle+xml"/>
  <Override PartName="/xl/theme/themeOverride386.xml" ContentType="application/vnd.openxmlformats-officedocument.themeOverride+xml"/>
  <Override PartName="/xl/charts/chart405.xml" ContentType="application/vnd.openxmlformats-officedocument.drawingml.chart+xml"/>
  <Override PartName="/xl/charts/style196.xml" ContentType="application/vnd.ms-office.chartstyle+xml"/>
  <Override PartName="/xl/charts/colors196.xml" ContentType="application/vnd.ms-office.chartcolorstyle+xml"/>
  <Override PartName="/xl/theme/themeOverride387.xml" ContentType="application/vnd.openxmlformats-officedocument.themeOverride+xml"/>
  <Override PartName="/xl/charts/chart406.xml" ContentType="application/vnd.openxmlformats-officedocument.drawingml.chart+xml"/>
  <Override PartName="/xl/charts/style197.xml" ContentType="application/vnd.ms-office.chartstyle+xml"/>
  <Override PartName="/xl/charts/colors197.xml" ContentType="application/vnd.ms-office.chartcolorstyle+xml"/>
  <Override PartName="/xl/theme/themeOverride388.xml" ContentType="application/vnd.openxmlformats-officedocument.themeOverride+xml"/>
  <Override PartName="/xl/charts/chart407.xml" ContentType="application/vnd.openxmlformats-officedocument.drawingml.chart+xml"/>
  <Override PartName="/xl/charts/style198.xml" ContentType="application/vnd.ms-office.chartstyle+xml"/>
  <Override PartName="/xl/charts/colors198.xml" ContentType="application/vnd.ms-office.chartcolorstyle+xml"/>
  <Override PartName="/xl/theme/themeOverride389.xml" ContentType="application/vnd.openxmlformats-officedocument.themeOverride+xml"/>
  <Override PartName="/xl/charts/chart408.xml" ContentType="application/vnd.openxmlformats-officedocument.drawingml.chart+xml"/>
  <Override PartName="/xl/charts/style199.xml" ContentType="application/vnd.ms-office.chartstyle+xml"/>
  <Override PartName="/xl/charts/colors199.xml" ContentType="application/vnd.ms-office.chartcolorstyle+xml"/>
  <Override PartName="/xl/theme/themeOverride390.xml" ContentType="application/vnd.openxmlformats-officedocument.themeOverride+xml"/>
  <Override PartName="/xl/charts/chart409.xml" ContentType="application/vnd.openxmlformats-officedocument.drawingml.chart+xml"/>
  <Override PartName="/xl/charts/style200.xml" ContentType="application/vnd.ms-office.chartstyle+xml"/>
  <Override PartName="/xl/charts/colors200.xml" ContentType="application/vnd.ms-office.chartcolorstyle+xml"/>
  <Override PartName="/xl/theme/themeOverride391.xml" ContentType="application/vnd.openxmlformats-officedocument.themeOverride+xml"/>
  <Override PartName="/xl/charts/chart410.xml" ContentType="application/vnd.openxmlformats-officedocument.drawingml.chart+xml"/>
  <Override PartName="/xl/charts/style201.xml" ContentType="application/vnd.ms-office.chartstyle+xml"/>
  <Override PartName="/xl/charts/colors201.xml" ContentType="application/vnd.ms-office.chartcolorstyle+xml"/>
  <Override PartName="/xl/theme/themeOverride392.xml" ContentType="application/vnd.openxmlformats-officedocument.themeOverride+xml"/>
  <Override PartName="/xl/charts/chart411.xml" ContentType="application/vnd.openxmlformats-officedocument.drawingml.chart+xml"/>
  <Override PartName="/xl/charts/style202.xml" ContentType="application/vnd.ms-office.chartstyle+xml"/>
  <Override PartName="/xl/charts/colors202.xml" ContentType="application/vnd.ms-office.chartcolorstyle+xml"/>
  <Override PartName="/xl/theme/themeOverride393.xml" ContentType="application/vnd.openxmlformats-officedocument.themeOverride+xml"/>
  <Override PartName="/xl/charts/chart412.xml" ContentType="application/vnd.openxmlformats-officedocument.drawingml.chart+xml"/>
  <Override PartName="/xl/charts/style203.xml" ContentType="application/vnd.ms-office.chartstyle+xml"/>
  <Override PartName="/xl/charts/colors203.xml" ContentType="application/vnd.ms-office.chartcolorstyle+xml"/>
  <Override PartName="/xl/theme/themeOverride394.xml" ContentType="application/vnd.openxmlformats-officedocument.themeOverride+xml"/>
  <Override PartName="/xl/charts/chart413.xml" ContentType="application/vnd.openxmlformats-officedocument.drawingml.chart+xml"/>
  <Override PartName="/xl/charts/style204.xml" ContentType="application/vnd.ms-office.chartstyle+xml"/>
  <Override PartName="/xl/charts/colors204.xml" ContentType="application/vnd.ms-office.chartcolorstyle+xml"/>
  <Override PartName="/xl/theme/themeOverride395.xml" ContentType="application/vnd.openxmlformats-officedocument.themeOverride+xml"/>
  <Override PartName="/xl/charts/chart414.xml" ContentType="application/vnd.openxmlformats-officedocument.drawingml.chart+xml"/>
  <Override PartName="/xl/charts/style205.xml" ContentType="application/vnd.ms-office.chartstyle+xml"/>
  <Override PartName="/xl/charts/colors205.xml" ContentType="application/vnd.ms-office.chartcolorstyle+xml"/>
  <Override PartName="/xl/theme/themeOverride396.xml" ContentType="application/vnd.openxmlformats-officedocument.themeOverride+xml"/>
  <Override PartName="/xl/charts/chart415.xml" ContentType="application/vnd.openxmlformats-officedocument.drawingml.chart+xml"/>
  <Override PartName="/xl/charts/style206.xml" ContentType="application/vnd.ms-office.chartstyle+xml"/>
  <Override PartName="/xl/charts/colors206.xml" ContentType="application/vnd.ms-office.chartcolorstyle+xml"/>
  <Override PartName="/xl/theme/themeOverride397.xml" ContentType="application/vnd.openxmlformats-officedocument.themeOverride+xml"/>
  <Override PartName="/xl/charts/chart416.xml" ContentType="application/vnd.openxmlformats-officedocument.drawingml.chart+xml"/>
  <Override PartName="/xl/charts/style207.xml" ContentType="application/vnd.ms-office.chartstyle+xml"/>
  <Override PartName="/xl/charts/colors207.xml" ContentType="application/vnd.ms-office.chartcolorstyle+xml"/>
  <Override PartName="/xl/theme/themeOverride398.xml" ContentType="application/vnd.openxmlformats-officedocument.themeOverride+xml"/>
  <Override PartName="/xl/charts/chart417.xml" ContentType="application/vnd.openxmlformats-officedocument.drawingml.chart+xml"/>
  <Override PartName="/xl/charts/style208.xml" ContentType="application/vnd.ms-office.chartstyle+xml"/>
  <Override PartName="/xl/charts/colors208.xml" ContentType="application/vnd.ms-office.chartcolorstyle+xml"/>
  <Override PartName="/xl/theme/themeOverride399.xml" ContentType="application/vnd.openxmlformats-officedocument.themeOverride+xml"/>
  <Override PartName="/xl/charts/chart418.xml" ContentType="application/vnd.openxmlformats-officedocument.drawingml.chart+xml"/>
  <Override PartName="/xl/charts/style209.xml" ContentType="application/vnd.ms-office.chartstyle+xml"/>
  <Override PartName="/xl/charts/colors209.xml" ContentType="application/vnd.ms-office.chartcolorstyle+xml"/>
  <Override PartName="/xl/theme/themeOverride400.xml" ContentType="application/vnd.openxmlformats-officedocument.themeOverride+xml"/>
  <Override PartName="/xl/charts/chart419.xml" ContentType="application/vnd.openxmlformats-officedocument.drawingml.chart+xml"/>
  <Override PartName="/xl/charts/style210.xml" ContentType="application/vnd.ms-office.chartstyle+xml"/>
  <Override PartName="/xl/charts/colors210.xml" ContentType="application/vnd.ms-office.chartcolorstyle+xml"/>
  <Override PartName="/xl/theme/themeOverride401.xml" ContentType="application/vnd.openxmlformats-officedocument.themeOverride+xml"/>
  <Override PartName="/xl/charts/chart420.xml" ContentType="application/vnd.openxmlformats-officedocument.drawingml.chart+xml"/>
  <Override PartName="/xl/charts/style211.xml" ContentType="application/vnd.ms-office.chartstyle+xml"/>
  <Override PartName="/xl/charts/colors211.xml" ContentType="application/vnd.ms-office.chartcolorstyle+xml"/>
  <Override PartName="/xl/theme/themeOverride402.xml" ContentType="application/vnd.openxmlformats-officedocument.themeOverride+xml"/>
  <Override PartName="/xl/charts/chart421.xml" ContentType="application/vnd.openxmlformats-officedocument.drawingml.chart+xml"/>
  <Override PartName="/xl/charts/style212.xml" ContentType="application/vnd.ms-office.chartstyle+xml"/>
  <Override PartName="/xl/charts/colors212.xml" ContentType="application/vnd.ms-office.chartcolorstyle+xml"/>
  <Override PartName="/xl/theme/themeOverride403.xml" ContentType="application/vnd.openxmlformats-officedocument.themeOverride+xml"/>
  <Override PartName="/xl/charts/chart422.xml" ContentType="application/vnd.openxmlformats-officedocument.drawingml.chart+xml"/>
  <Override PartName="/xl/charts/style213.xml" ContentType="application/vnd.ms-office.chartstyle+xml"/>
  <Override PartName="/xl/charts/colors213.xml" ContentType="application/vnd.ms-office.chartcolorstyle+xml"/>
  <Override PartName="/xl/charts/chart423.xml" ContentType="application/vnd.openxmlformats-officedocument.drawingml.chart+xml"/>
  <Override PartName="/xl/charts/style214.xml" ContentType="application/vnd.ms-office.chartstyle+xml"/>
  <Override PartName="/xl/charts/colors214.xml" ContentType="application/vnd.ms-office.chartcolorstyle+xml"/>
  <Override PartName="/xl/drawings/drawing14.xml" ContentType="application/vnd.openxmlformats-officedocument.drawing+xml"/>
  <Override PartName="/xl/charts/chart424.xml" ContentType="application/vnd.openxmlformats-officedocument.drawingml.chart+xml"/>
  <Override PartName="/xl/charts/style215.xml" ContentType="application/vnd.ms-office.chartstyle+xml"/>
  <Override PartName="/xl/charts/colors215.xml" ContentType="application/vnd.ms-office.chartcolorstyle+xml"/>
  <Override PartName="/xl/charts/chart425.xml" ContentType="application/vnd.openxmlformats-officedocument.drawingml.chart+xml"/>
  <Override PartName="/xl/charts/style216.xml" ContentType="application/vnd.ms-office.chartstyle+xml"/>
  <Override PartName="/xl/charts/colors216.xml" ContentType="application/vnd.ms-office.chartcolorstyle+xml"/>
  <Override PartName="/xl/theme/themeOverride404.xml" ContentType="application/vnd.openxmlformats-officedocument.themeOverride+xml"/>
  <Override PartName="/xl/charts/chart426.xml" ContentType="application/vnd.openxmlformats-officedocument.drawingml.chart+xml"/>
  <Override PartName="/xl/charts/style217.xml" ContentType="application/vnd.ms-office.chartstyle+xml"/>
  <Override PartName="/xl/charts/colors217.xml" ContentType="application/vnd.ms-office.chartcolorstyle+xml"/>
  <Override PartName="/xl/theme/themeOverride405.xml" ContentType="application/vnd.openxmlformats-officedocument.themeOverride+xml"/>
  <Override PartName="/xl/charts/chart427.xml" ContentType="application/vnd.openxmlformats-officedocument.drawingml.chart+xml"/>
  <Override PartName="/xl/charts/style218.xml" ContentType="application/vnd.ms-office.chartstyle+xml"/>
  <Override PartName="/xl/charts/colors218.xml" ContentType="application/vnd.ms-office.chartcolorstyle+xml"/>
  <Override PartName="/xl/theme/themeOverride406.xml" ContentType="application/vnd.openxmlformats-officedocument.themeOverride+xml"/>
  <Override PartName="/xl/charts/chart428.xml" ContentType="application/vnd.openxmlformats-officedocument.drawingml.chart+xml"/>
  <Override PartName="/xl/charts/style219.xml" ContentType="application/vnd.ms-office.chartstyle+xml"/>
  <Override PartName="/xl/charts/colors219.xml" ContentType="application/vnd.ms-office.chartcolorstyle+xml"/>
  <Override PartName="/xl/theme/themeOverride407.xml" ContentType="application/vnd.openxmlformats-officedocument.themeOverride+xml"/>
  <Override PartName="/xl/charts/chart429.xml" ContentType="application/vnd.openxmlformats-officedocument.drawingml.chart+xml"/>
  <Override PartName="/xl/charts/style220.xml" ContentType="application/vnd.ms-office.chartstyle+xml"/>
  <Override PartName="/xl/charts/colors220.xml" ContentType="application/vnd.ms-office.chartcolorstyle+xml"/>
  <Override PartName="/xl/theme/themeOverride408.xml" ContentType="application/vnd.openxmlformats-officedocument.themeOverride+xml"/>
  <Override PartName="/xl/charts/chart430.xml" ContentType="application/vnd.openxmlformats-officedocument.drawingml.chart+xml"/>
  <Override PartName="/xl/charts/style221.xml" ContentType="application/vnd.ms-office.chartstyle+xml"/>
  <Override PartName="/xl/charts/colors221.xml" ContentType="application/vnd.ms-office.chartcolorstyle+xml"/>
  <Override PartName="/xl/theme/themeOverride409.xml" ContentType="application/vnd.openxmlformats-officedocument.themeOverride+xml"/>
  <Override PartName="/xl/charts/chart431.xml" ContentType="application/vnd.openxmlformats-officedocument.drawingml.chart+xml"/>
  <Override PartName="/xl/charts/style222.xml" ContentType="application/vnd.ms-office.chartstyle+xml"/>
  <Override PartName="/xl/charts/colors222.xml" ContentType="application/vnd.ms-office.chartcolorstyle+xml"/>
  <Override PartName="/xl/theme/themeOverride410.xml" ContentType="application/vnd.openxmlformats-officedocument.themeOverride+xml"/>
  <Override PartName="/xl/charts/chart432.xml" ContentType="application/vnd.openxmlformats-officedocument.drawingml.chart+xml"/>
  <Override PartName="/xl/charts/style223.xml" ContentType="application/vnd.ms-office.chartstyle+xml"/>
  <Override PartName="/xl/charts/colors223.xml" ContentType="application/vnd.ms-office.chartcolorstyle+xml"/>
  <Override PartName="/xl/theme/themeOverride411.xml" ContentType="application/vnd.openxmlformats-officedocument.themeOverride+xml"/>
  <Override PartName="/xl/charts/chart433.xml" ContentType="application/vnd.openxmlformats-officedocument.drawingml.chart+xml"/>
  <Override PartName="/xl/charts/style224.xml" ContentType="application/vnd.ms-office.chartstyle+xml"/>
  <Override PartName="/xl/charts/colors224.xml" ContentType="application/vnd.ms-office.chartcolorstyle+xml"/>
  <Override PartName="/xl/theme/themeOverride412.xml" ContentType="application/vnd.openxmlformats-officedocument.themeOverride+xml"/>
  <Override PartName="/xl/charts/chart434.xml" ContentType="application/vnd.openxmlformats-officedocument.drawingml.chart+xml"/>
  <Override PartName="/xl/charts/style225.xml" ContentType="application/vnd.ms-office.chartstyle+xml"/>
  <Override PartName="/xl/charts/colors225.xml" ContentType="application/vnd.ms-office.chartcolorstyle+xml"/>
  <Override PartName="/xl/theme/themeOverride413.xml" ContentType="application/vnd.openxmlformats-officedocument.themeOverride+xml"/>
  <Override PartName="/xl/charts/chart435.xml" ContentType="application/vnd.openxmlformats-officedocument.drawingml.chart+xml"/>
  <Override PartName="/xl/charts/style226.xml" ContentType="application/vnd.ms-office.chartstyle+xml"/>
  <Override PartName="/xl/charts/colors226.xml" ContentType="application/vnd.ms-office.chartcolorstyle+xml"/>
  <Override PartName="/xl/theme/themeOverride414.xml" ContentType="application/vnd.openxmlformats-officedocument.themeOverride+xml"/>
  <Override PartName="/xl/charts/chart436.xml" ContentType="application/vnd.openxmlformats-officedocument.drawingml.chart+xml"/>
  <Override PartName="/xl/charts/style227.xml" ContentType="application/vnd.ms-office.chartstyle+xml"/>
  <Override PartName="/xl/charts/colors227.xml" ContentType="application/vnd.ms-office.chartcolorstyle+xml"/>
  <Override PartName="/xl/theme/themeOverride415.xml" ContentType="application/vnd.openxmlformats-officedocument.themeOverride+xml"/>
  <Override PartName="/xl/charts/chart437.xml" ContentType="application/vnd.openxmlformats-officedocument.drawingml.chart+xml"/>
  <Override PartName="/xl/charts/style228.xml" ContentType="application/vnd.ms-office.chartstyle+xml"/>
  <Override PartName="/xl/charts/colors228.xml" ContentType="application/vnd.ms-office.chartcolorstyle+xml"/>
  <Override PartName="/xl/theme/themeOverride416.xml" ContentType="application/vnd.openxmlformats-officedocument.themeOverride+xml"/>
  <Override PartName="/xl/charts/chart438.xml" ContentType="application/vnd.openxmlformats-officedocument.drawingml.chart+xml"/>
  <Override PartName="/xl/charts/style229.xml" ContentType="application/vnd.ms-office.chartstyle+xml"/>
  <Override PartName="/xl/charts/colors229.xml" ContentType="application/vnd.ms-office.chartcolorstyle+xml"/>
  <Override PartName="/xl/theme/themeOverride417.xml" ContentType="application/vnd.openxmlformats-officedocument.themeOverride+xml"/>
  <Override PartName="/xl/charts/chart439.xml" ContentType="application/vnd.openxmlformats-officedocument.drawingml.chart+xml"/>
  <Override PartName="/xl/charts/style230.xml" ContentType="application/vnd.ms-office.chartstyle+xml"/>
  <Override PartName="/xl/charts/colors230.xml" ContentType="application/vnd.ms-office.chartcolorstyle+xml"/>
  <Override PartName="/xl/theme/themeOverride418.xml" ContentType="application/vnd.openxmlformats-officedocument.themeOverride+xml"/>
  <Override PartName="/xl/charts/chart440.xml" ContentType="application/vnd.openxmlformats-officedocument.drawingml.chart+xml"/>
  <Override PartName="/xl/charts/style231.xml" ContentType="application/vnd.ms-office.chartstyle+xml"/>
  <Override PartName="/xl/charts/colors231.xml" ContentType="application/vnd.ms-office.chartcolorstyle+xml"/>
  <Override PartName="/xl/theme/themeOverride419.xml" ContentType="application/vnd.openxmlformats-officedocument.themeOverride+xml"/>
  <Override PartName="/xl/charts/chart441.xml" ContentType="application/vnd.openxmlformats-officedocument.drawingml.chart+xml"/>
  <Override PartName="/xl/charts/style232.xml" ContentType="application/vnd.ms-office.chartstyle+xml"/>
  <Override PartName="/xl/charts/colors232.xml" ContentType="application/vnd.ms-office.chartcolorstyle+xml"/>
  <Override PartName="/xl/theme/themeOverride420.xml" ContentType="application/vnd.openxmlformats-officedocument.themeOverride+xml"/>
  <Override PartName="/xl/charts/chart442.xml" ContentType="application/vnd.openxmlformats-officedocument.drawingml.chart+xml"/>
  <Override PartName="/xl/charts/style233.xml" ContentType="application/vnd.ms-office.chartstyle+xml"/>
  <Override PartName="/xl/charts/colors233.xml" ContentType="application/vnd.ms-office.chartcolorstyle+xml"/>
  <Override PartName="/xl/theme/themeOverride421.xml" ContentType="application/vnd.openxmlformats-officedocument.themeOverride+xml"/>
  <Override PartName="/xl/charts/chart443.xml" ContentType="application/vnd.openxmlformats-officedocument.drawingml.chart+xml"/>
  <Override PartName="/xl/charts/style234.xml" ContentType="application/vnd.ms-office.chartstyle+xml"/>
  <Override PartName="/xl/charts/colors234.xml" ContentType="application/vnd.ms-office.chartcolorstyle+xml"/>
  <Override PartName="/xl/theme/themeOverride422.xml" ContentType="application/vnd.openxmlformats-officedocument.themeOverride+xml"/>
  <Override PartName="/xl/charts/chart444.xml" ContentType="application/vnd.openxmlformats-officedocument.drawingml.chart+xml"/>
  <Override PartName="/xl/charts/style235.xml" ContentType="application/vnd.ms-office.chartstyle+xml"/>
  <Override PartName="/xl/charts/colors235.xml" ContentType="application/vnd.ms-office.chartcolorstyle+xml"/>
  <Override PartName="/xl/theme/themeOverride423.xml" ContentType="application/vnd.openxmlformats-officedocument.themeOverride+xml"/>
  <Override PartName="/xl/charts/chart445.xml" ContentType="application/vnd.openxmlformats-officedocument.drawingml.chart+xml"/>
  <Override PartName="/xl/charts/style236.xml" ContentType="application/vnd.ms-office.chartstyle+xml"/>
  <Override PartName="/xl/charts/colors236.xml" ContentType="application/vnd.ms-office.chartcolorstyle+xml"/>
  <Override PartName="/xl/theme/themeOverride424.xml" ContentType="application/vnd.openxmlformats-officedocument.themeOverride+xml"/>
  <Override PartName="/xl/charts/chart446.xml" ContentType="application/vnd.openxmlformats-officedocument.drawingml.chart+xml"/>
  <Override PartName="/xl/charts/style237.xml" ContentType="application/vnd.ms-office.chartstyle+xml"/>
  <Override PartName="/xl/charts/colors237.xml" ContentType="application/vnd.ms-office.chartcolorstyle+xml"/>
  <Override PartName="/xl/theme/themeOverride425.xml" ContentType="application/vnd.openxmlformats-officedocument.themeOverride+xml"/>
  <Override PartName="/xl/charts/chart447.xml" ContentType="application/vnd.openxmlformats-officedocument.drawingml.chart+xml"/>
  <Override PartName="/xl/charts/style238.xml" ContentType="application/vnd.ms-office.chartstyle+xml"/>
  <Override PartName="/xl/charts/colors238.xml" ContentType="application/vnd.ms-office.chartcolorstyle+xml"/>
  <Override PartName="/xl/theme/themeOverride426.xml" ContentType="application/vnd.openxmlformats-officedocument.themeOverride+xml"/>
  <Override PartName="/xl/charts/chart448.xml" ContentType="application/vnd.openxmlformats-officedocument.drawingml.chart+xml"/>
  <Override PartName="/xl/charts/style239.xml" ContentType="application/vnd.ms-office.chartstyle+xml"/>
  <Override PartName="/xl/charts/colors239.xml" ContentType="application/vnd.ms-office.chartcolorstyle+xml"/>
  <Override PartName="/xl/theme/themeOverride427.xml" ContentType="application/vnd.openxmlformats-officedocument.themeOverride+xml"/>
  <Override PartName="/xl/charts/chart449.xml" ContentType="application/vnd.openxmlformats-officedocument.drawingml.chart+xml"/>
  <Override PartName="/xl/charts/style240.xml" ContentType="application/vnd.ms-office.chartstyle+xml"/>
  <Override PartName="/xl/charts/colors240.xml" ContentType="application/vnd.ms-office.chartcolorstyle+xml"/>
  <Override PartName="/xl/theme/themeOverride428.xml" ContentType="application/vnd.openxmlformats-officedocument.themeOverride+xml"/>
  <Override PartName="/xl/charts/chart450.xml" ContentType="application/vnd.openxmlformats-officedocument.drawingml.chart+xml"/>
  <Override PartName="/xl/charts/style241.xml" ContentType="application/vnd.ms-office.chartstyle+xml"/>
  <Override PartName="/xl/charts/colors241.xml" ContentType="application/vnd.ms-office.chartcolorstyle+xml"/>
  <Override PartName="/xl/theme/themeOverride429.xml" ContentType="application/vnd.openxmlformats-officedocument.themeOverride+xml"/>
  <Override PartName="/xl/charts/chart451.xml" ContentType="application/vnd.openxmlformats-officedocument.drawingml.chart+xml"/>
  <Override PartName="/xl/charts/style242.xml" ContentType="application/vnd.ms-office.chartstyle+xml"/>
  <Override PartName="/xl/charts/colors242.xml" ContentType="application/vnd.ms-office.chartcolorstyle+xml"/>
  <Override PartName="/xl/theme/themeOverride430.xml" ContentType="application/vnd.openxmlformats-officedocument.themeOverride+xml"/>
  <Override PartName="/xl/charts/chart452.xml" ContentType="application/vnd.openxmlformats-officedocument.drawingml.chart+xml"/>
  <Override PartName="/xl/charts/style243.xml" ContentType="application/vnd.ms-office.chartstyle+xml"/>
  <Override PartName="/xl/charts/colors243.xml" ContentType="application/vnd.ms-office.chartcolorstyle+xml"/>
  <Override PartName="/xl/theme/themeOverride431.xml" ContentType="application/vnd.openxmlformats-officedocument.themeOverride+xml"/>
  <Override PartName="/xl/charts/chart453.xml" ContentType="application/vnd.openxmlformats-officedocument.drawingml.chart+xml"/>
  <Override PartName="/xl/charts/style244.xml" ContentType="application/vnd.ms-office.chartstyle+xml"/>
  <Override PartName="/xl/charts/colors244.xml" ContentType="application/vnd.ms-office.chartcolorstyle+xml"/>
  <Override PartName="/xl/theme/themeOverride432.xml" ContentType="application/vnd.openxmlformats-officedocument.themeOverride+xml"/>
  <Override PartName="/xl/charts/chart454.xml" ContentType="application/vnd.openxmlformats-officedocument.drawingml.chart+xml"/>
  <Override PartName="/xl/charts/style245.xml" ContentType="application/vnd.ms-office.chartstyle+xml"/>
  <Override PartName="/xl/charts/colors245.xml" ContentType="application/vnd.ms-office.chartcolorstyle+xml"/>
  <Override PartName="/xl/theme/themeOverride433.xml" ContentType="application/vnd.openxmlformats-officedocument.themeOverride+xml"/>
  <Override PartName="/xl/charts/chart455.xml" ContentType="application/vnd.openxmlformats-officedocument.drawingml.chart+xml"/>
  <Override PartName="/xl/charts/style246.xml" ContentType="application/vnd.ms-office.chartstyle+xml"/>
  <Override PartName="/xl/charts/colors246.xml" ContentType="application/vnd.ms-office.chartcolorstyle+xml"/>
  <Override PartName="/xl/theme/themeOverride434.xml" ContentType="application/vnd.openxmlformats-officedocument.themeOverride+xml"/>
  <Override PartName="/xl/charts/chart456.xml" ContentType="application/vnd.openxmlformats-officedocument.drawingml.chart+xml"/>
  <Override PartName="/xl/charts/style247.xml" ContentType="application/vnd.ms-office.chartstyle+xml"/>
  <Override PartName="/xl/charts/colors247.xml" ContentType="application/vnd.ms-office.chartcolorstyle+xml"/>
  <Override PartName="/xl/theme/themeOverride435.xml" ContentType="application/vnd.openxmlformats-officedocument.themeOverride+xml"/>
  <Override PartName="/xl/charts/chart457.xml" ContentType="application/vnd.openxmlformats-officedocument.drawingml.chart+xml"/>
  <Override PartName="/xl/charts/style248.xml" ContentType="application/vnd.ms-office.chartstyle+xml"/>
  <Override PartName="/xl/charts/colors248.xml" ContentType="application/vnd.ms-office.chartcolorstyle+xml"/>
  <Override PartName="/xl/theme/themeOverride436.xml" ContentType="application/vnd.openxmlformats-officedocument.themeOverride+xml"/>
  <Override PartName="/xl/charts/chart458.xml" ContentType="application/vnd.openxmlformats-officedocument.drawingml.chart+xml"/>
  <Override PartName="/xl/charts/style249.xml" ContentType="application/vnd.ms-office.chartstyle+xml"/>
  <Override PartName="/xl/charts/colors249.xml" ContentType="application/vnd.ms-office.chartcolorstyle+xml"/>
  <Override PartName="/xl/theme/themeOverride437.xml" ContentType="application/vnd.openxmlformats-officedocument.themeOverride+xml"/>
  <Override PartName="/xl/charts/chart459.xml" ContentType="application/vnd.openxmlformats-officedocument.drawingml.chart+xml"/>
  <Override PartName="/xl/charts/style250.xml" ContentType="application/vnd.ms-office.chartstyle+xml"/>
  <Override PartName="/xl/charts/colors250.xml" ContentType="application/vnd.ms-office.chartcolorstyle+xml"/>
  <Override PartName="/xl/theme/themeOverride438.xml" ContentType="application/vnd.openxmlformats-officedocument.themeOverride+xml"/>
  <Override PartName="/xl/charts/chart460.xml" ContentType="application/vnd.openxmlformats-officedocument.drawingml.chart+xml"/>
  <Override PartName="/xl/charts/style251.xml" ContentType="application/vnd.ms-office.chartstyle+xml"/>
  <Override PartName="/xl/charts/colors251.xml" ContentType="application/vnd.ms-office.chartcolorstyle+xml"/>
  <Override PartName="/xl/theme/themeOverride439.xml" ContentType="application/vnd.openxmlformats-officedocument.themeOverride+xml"/>
  <Override PartName="/xl/charts/chart461.xml" ContentType="application/vnd.openxmlformats-officedocument.drawingml.chart+xml"/>
  <Override PartName="/xl/charts/style252.xml" ContentType="application/vnd.ms-office.chartstyle+xml"/>
  <Override PartName="/xl/charts/colors252.xml" ContentType="application/vnd.ms-office.chartcolorstyle+xml"/>
  <Override PartName="/xl/theme/themeOverride440.xml" ContentType="application/vnd.openxmlformats-officedocument.themeOverride+xml"/>
  <Override PartName="/xl/charts/chart462.xml" ContentType="application/vnd.openxmlformats-officedocument.drawingml.chart+xml"/>
  <Override PartName="/xl/charts/style253.xml" ContentType="application/vnd.ms-office.chartstyle+xml"/>
  <Override PartName="/xl/charts/colors253.xml" ContentType="application/vnd.ms-office.chartcolorstyle+xml"/>
  <Override PartName="/xl/theme/themeOverride441.xml" ContentType="application/vnd.openxmlformats-officedocument.themeOverride+xml"/>
  <Override PartName="/xl/charts/chart463.xml" ContentType="application/vnd.openxmlformats-officedocument.drawingml.chart+xml"/>
  <Override PartName="/xl/charts/style254.xml" ContentType="application/vnd.ms-office.chartstyle+xml"/>
  <Override PartName="/xl/charts/colors254.xml" ContentType="application/vnd.ms-office.chartcolorstyle+xml"/>
  <Override PartName="/xl/theme/themeOverride442.xml" ContentType="application/vnd.openxmlformats-officedocument.themeOverride+xml"/>
  <Override PartName="/xl/charts/chart464.xml" ContentType="application/vnd.openxmlformats-officedocument.drawingml.chart+xml"/>
  <Override PartName="/xl/charts/style255.xml" ContentType="application/vnd.ms-office.chartstyle+xml"/>
  <Override PartName="/xl/charts/colors255.xml" ContentType="application/vnd.ms-office.chartcolorstyle+xml"/>
  <Override PartName="/xl/theme/themeOverride443.xml" ContentType="application/vnd.openxmlformats-officedocument.themeOverride+xml"/>
  <Override PartName="/xl/charts/chart465.xml" ContentType="application/vnd.openxmlformats-officedocument.drawingml.chart+xml"/>
  <Override PartName="/xl/charts/style256.xml" ContentType="application/vnd.ms-office.chartstyle+xml"/>
  <Override PartName="/xl/charts/colors256.xml" ContentType="application/vnd.ms-office.chartcolorstyle+xml"/>
  <Override PartName="/xl/theme/themeOverride444.xml" ContentType="application/vnd.openxmlformats-officedocument.themeOverride+xml"/>
  <Override PartName="/xl/charts/chart466.xml" ContentType="application/vnd.openxmlformats-officedocument.drawingml.chart+xml"/>
  <Override PartName="/xl/charts/style257.xml" ContentType="application/vnd.ms-office.chartstyle+xml"/>
  <Override PartName="/xl/charts/colors257.xml" ContentType="application/vnd.ms-office.chartcolorstyle+xml"/>
  <Override PartName="/xl/theme/themeOverride445.xml" ContentType="application/vnd.openxmlformats-officedocument.themeOverride+xml"/>
  <Override PartName="/xl/charts/chart467.xml" ContentType="application/vnd.openxmlformats-officedocument.drawingml.chart+xml"/>
  <Override PartName="/xl/charts/style258.xml" ContentType="application/vnd.ms-office.chartstyle+xml"/>
  <Override PartName="/xl/charts/colors258.xml" ContentType="application/vnd.ms-office.chartcolorstyle+xml"/>
  <Override PartName="/xl/theme/themeOverride446.xml" ContentType="application/vnd.openxmlformats-officedocument.themeOverride+xml"/>
  <Override PartName="/xl/charts/chart468.xml" ContentType="application/vnd.openxmlformats-officedocument.drawingml.chart+xml"/>
  <Override PartName="/xl/charts/style259.xml" ContentType="application/vnd.ms-office.chartstyle+xml"/>
  <Override PartName="/xl/charts/colors259.xml" ContentType="application/vnd.ms-office.chartcolorstyle+xml"/>
  <Override PartName="/xl/theme/themeOverride447.xml" ContentType="application/vnd.openxmlformats-officedocument.themeOverride+xml"/>
  <Override PartName="/xl/charts/chart469.xml" ContentType="application/vnd.openxmlformats-officedocument.drawingml.chart+xml"/>
  <Override PartName="/xl/charts/style260.xml" ContentType="application/vnd.ms-office.chartstyle+xml"/>
  <Override PartName="/xl/charts/colors260.xml" ContentType="application/vnd.ms-office.chartcolorstyle+xml"/>
  <Override PartName="/xl/theme/themeOverride448.xml" ContentType="application/vnd.openxmlformats-officedocument.themeOverride+xml"/>
  <Override PartName="/xl/charts/chart470.xml" ContentType="application/vnd.openxmlformats-officedocument.drawingml.chart+xml"/>
  <Override PartName="/xl/charts/style261.xml" ContentType="application/vnd.ms-office.chartstyle+xml"/>
  <Override PartName="/xl/charts/colors261.xml" ContentType="application/vnd.ms-office.chartcolorstyle+xml"/>
  <Override PartName="/xl/theme/themeOverride449.xml" ContentType="application/vnd.openxmlformats-officedocument.themeOverride+xml"/>
  <Override PartName="/xl/charts/chart471.xml" ContentType="application/vnd.openxmlformats-officedocument.drawingml.chart+xml"/>
  <Override PartName="/xl/charts/style262.xml" ContentType="application/vnd.ms-office.chartstyle+xml"/>
  <Override PartName="/xl/charts/colors262.xml" ContentType="application/vnd.ms-office.chartcolorstyle+xml"/>
  <Override PartName="/xl/theme/themeOverride450.xml" ContentType="application/vnd.openxmlformats-officedocument.themeOverride+xml"/>
  <Override PartName="/xl/charts/chart472.xml" ContentType="application/vnd.openxmlformats-officedocument.drawingml.chart+xml"/>
  <Override PartName="/xl/charts/style263.xml" ContentType="application/vnd.ms-office.chartstyle+xml"/>
  <Override PartName="/xl/charts/colors263.xml" ContentType="application/vnd.ms-office.chartcolorstyle+xml"/>
  <Override PartName="/xl/theme/themeOverride451.xml" ContentType="application/vnd.openxmlformats-officedocument.themeOverride+xml"/>
  <Override PartName="/xl/charts/chart473.xml" ContentType="application/vnd.openxmlformats-officedocument.drawingml.chart+xml"/>
  <Override PartName="/xl/charts/style264.xml" ContentType="application/vnd.ms-office.chartstyle+xml"/>
  <Override PartName="/xl/charts/colors264.xml" ContentType="application/vnd.ms-office.chartcolorstyle+xml"/>
  <Override PartName="/xl/theme/themeOverride452.xml" ContentType="application/vnd.openxmlformats-officedocument.themeOverride+xml"/>
  <Override PartName="/xl/charts/chart474.xml" ContentType="application/vnd.openxmlformats-officedocument.drawingml.chart+xml"/>
  <Override PartName="/xl/charts/style265.xml" ContentType="application/vnd.ms-office.chartstyle+xml"/>
  <Override PartName="/xl/charts/colors265.xml" ContentType="application/vnd.ms-office.chartcolorstyle+xml"/>
  <Override PartName="/xl/theme/themeOverride453.xml" ContentType="application/vnd.openxmlformats-officedocument.themeOverride+xml"/>
  <Override PartName="/xl/charts/chart475.xml" ContentType="application/vnd.openxmlformats-officedocument.drawingml.chart+xml"/>
  <Override PartName="/xl/charts/style266.xml" ContentType="application/vnd.ms-office.chartstyle+xml"/>
  <Override PartName="/xl/charts/colors266.xml" ContentType="application/vnd.ms-office.chartcolorstyle+xml"/>
  <Override PartName="/xl/theme/themeOverride454.xml" ContentType="application/vnd.openxmlformats-officedocument.themeOverride+xml"/>
  <Override PartName="/xl/charts/chart476.xml" ContentType="application/vnd.openxmlformats-officedocument.drawingml.chart+xml"/>
  <Override PartName="/xl/charts/style267.xml" ContentType="application/vnd.ms-office.chartstyle+xml"/>
  <Override PartName="/xl/charts/colors267.xml" ContentType="application/vnd.ms-office.chartcolorstyle+xml"/>
  <Override PartName="/xl/theme/themeOverride455.xml" ContentType="application/vnd.openxmlformats-officedocument.themeOverride+xml"/>
  <Override PartName="/xl/charts/chart477.xml" ContentType="application/vnd.openxmlformats-officedocument.drawingml.chart+xml"/>
  <Override PartName="/xl/charts/style268.xml" ContentType="application/vnd.ms-office.chartstyle+xml"/>
  <Override PartName="/xl/charts/colors268.xml" ContentType="application/vnd.ms-office.chartcolorstyle+xml"/>
  <Override PartName="/xl/theme/themeOverride456.xml" ContentType="application/vnd.openxmlformats-officedocument.themeOverride+xml"/>
  <Override PartName="/xl/charts/chart478.xml" ContentType="application/vnd.openxmlformats-officedocument.drawingml.chart+xml"/>
  <Override PartName="/xl/charts/style269.xml" ContentType="application/vnd.ms-office.chartstyle+xml"/>
  <Override PartName="/xl/charts/colors269.xml" ContentType="application/vnd.ms-office.chartcolorstyle+xml"/>
  <Override PartName="/xl/theme/themeOverride457.xml" ContentType="application/vnd.openxmlformats-officedocument.themeOverride+xml"/>
  <Override PartName="/xl/charts/chart479.xml" ContentType="application/vnd.openxmlformats-officedocument.drawingml.chart+xml"/>
  <Override PartName="/xl/charts/style270.xml" ContentType="application/vnd.ms-office.chartstyle+xml"/>
  <Override PartName="/xl/charts/colors270.xml" ContentType="application/vnd.ms-office.chartcolorstyle+xml"/>
  <Override PartName="/xl/theme/themeOverride458.xml" ContentType="application/vnd.openxmlformats-officedocument.themeOverride+xml"/>
  <Override PartName="/xl/charts/chart480.xml" ContentType="application/vnd.openxmlformats-officedocument.drawingml.chart+xml"/>
  <Override PartName="/xl/charts/style271.xml" ContentType="application/vnd.ms-office.chartstyle+xml"/>
  <Override PartName="/xl/charts/colors271.xml" ContentType="application/vnd.ms-office.chartcolorstyle+xml"/>
  <Override PartName="/xl/theme/themeOverride459.xml" ContentType="application/vnd.openxmlformats-officedocument.themeOverride+xml"/>
  <Override PartName="/xl/charts/chart481.xml" ContentType="application/vnd.openxmlformats-officedocument.drawingml.chart+xml"/>
  <Override PartName="/xl/charts/style272.xml" ContentType="application/vnd.ms-office.chartstyle+xml"/>
  <Override PartName="/xl/charts/colors272.xml" ContentType="application/vnd.ms-office.chartcolorstyle+xml"/>
  <Override PartName="/xl/theme/themeOverride460.xml" ContentType="application/vnd.openxmlformats-officedocument.themeOverride+xml"/>
  <Override PartName="/xl/charts/chart482.xml" ContentType="application/vnd.openxmlformats-officedocument.drawingml.chart+xml"/>
  <Override PartName="/xl/charts/style273.xml" ContentType="application/vnd.ms-office.chartstyle+xml"/>
  <Override PartName="/xl/charts/colors273.xml" ContentType="application/vnd.ms-office.chartcolorstyle+xml"/>
  <Override PartName="/xl/theme/themeOverride461.xml" ContentType="application/vnd.openxmlformats-officedocument.themeOverride+xml"/>
  <Override PartName="/xl/charts/chart483.xml" ContentType="application/vnd.openxmlformats-officedocument.drawingml.chart+xml"/>
  <Override PartName="/xl/charts/style274.xml" ContentType="application/vnd.ms-office.chartstyle+xml"/>
  <Override PartName="/xl/charts/colors274.xml" ContentType="application/vnd.ms-office.chartcolorstyle+xml"/>
  <Override PartName="/xl/theme/themeOverride462.xml" ContentType="application/vnd.openxmlformats-officedocument.themeOverride+xml"/>
  <Override PartName="/xl/charts/chart484.xml" ContentType="application/vnd.openxmlformats-officedocument.drawingml.chart+xml"/>
  <Override PartName="/xl/charts/style275.xml" ContentType="application/vnd.ms-office.chartstyle+xml"/>
  <Override PartName="/xl/charts/colors275.xml" ContentType="application/vnd.ms-office.chartcolorstyle+xml"/>
  <Override PartName="/xl/theme/themeOverride463.xml" ContentType="application/vnd.openxmlformats-officedocument.themeOverride+xml"/>
  <Override PartName="/xl/charts/chart485.xml" ContentType="application/vnd.openxmlformats-officedocument.drawingml.chart+xml"/>
  <Override PartName="/xl/charts/style276.xml" ContentType="application/vnd.ms-office.chartstyle+xml"/>
  <Override PartName="/xl/charts/colors276.xml" ContentType="application/vnd.ms-office.chartcolorstyle+xml"/>
  <Override PartName="/xl/theme/themeOverride464.xml" ContentType="application/vnd.openxmlformats-officedocument.themeOverride+xml"/>
  <Override PartName="/xl/charts/chart486.xml" ContentType="application/vnd.openxmlformats-officedocument.drawingml.chart+xml"/>
  <Override PartName="/xl/charts/style277.xml" ContentType="application/vnd.ms-office.chartstyle+xml"/>
  <Override PartName="/xl/charts/colors277.xml" ContentType="application/vnd.ms-office.chartcolorstyle+xml"/>
  <Override PartName="/xl/theme/themeOverride465.xml" ContentType="application/vnd.openxmlformats-officedocument.themeOverride+xml"/>
  <Override PartName="/xl/charts/chart487.xml" ContentType="application/vnd.openxmlformats-officedocument.drawingml.chart+xml"/>
  <Override PartName="/xl/charts/style278.xml" ContentType="application/vnd.ms-office.chartstyle+xml"/>
  <Override PartName="/xl/charts/colors278.xml" ContentType="application/vnd.ms-office.chartcolorstyle+xml"/>
  <Override PartName="/xl/theme/themeOverride466.xml" ContentType="application/vnd.openxmlformats-officedocument.themeOverride+xml"/>
  <Override PartName="/xl/charts/chart488.xml" ContentType="application/vnd.openxmlformats-officedocument.drawingml.chart+xml"/>
  <Override PartName="/xl/charts/style279.xml" ContentType="application/vnd.ms-office.chartstyle+xml"/>
  <Override PartName="/xl/charts/colors279.xml" ContentType="application/vnd.ms-office.chartcolorstyle+xml"/>
  <Override PartName="/xl/theme/themeOverride467.xml" ContentType="application/vnd.openxmlformats-officedocument.themeOverride+xml"/>
  <Override PartName="/xl/charts/chart489.xml" ContentType="application/vnd.openxmlformats-officedocument.drawingml.chart+xml"/>
  <Override PartName="/xl/charts/style280.xml" ContentType="application/vnd.ms-office.chartstyle+xml"/>
  <Override PartName="/xl/charts/colors280.xml" ContentType="application/vnd.ms-office.chartcolorstyle+xml"/>
  <Override PartName="/xl/theme/themeOverride468.xml" ContentType="application/vnd.openxmlformats-officedocument.themeOverride+xml"/>
  <Override PartName="/xl/charts/chart490.xml" ContentType="application/vnd.openxmlformats-officedocument.drawingml.chart+xml"/>
  <Override PartName="/xl/charts/style281.xml" ContentType="application/vnd.ms-office.chartstyle+xml"/>
  <Override PartName="/xl/charts/colors281.xml" ContentType="application/vnd.ms-office.chartcolorstyle+xml"/>
  <Override PartName="/xl/theme/themeOverride469.xml" ContentType="application/vnd.openxmlformats-officedocument.themeOverride+xml"/>
  <Override PartName="/xl/charts/chart491.xml" ContentType="application/vnd.openxmlformats-officedocument.drawingml.chart+xml"/>
  <Override PartName="/xl/charts/style282.xml" ContentType="application/vnd.ms-office.chartstyle+xml"/>
  <Override PartName="/xl/charts/colors282.xml" ContentType="application/vnd.ms-office.chartcolorstyle+xml"/>
  <Override PartName="/xl/theme/themeOverride470.xml" ContentType="application/vnd.openxmlformats-officedocument.themeOverride+xml"/>
  <Override PartName="/xl/charts/chart492.xml" ContentType="application/vnd.openxmlformats-officedocument.drawingml.chart+xml"/>
  <Override PartName="/xl/charts/style283.xml" ContentType="application/vnd.ms-office.chartstyle+xml"/>
  <Override PartName="/xl/charts/colors283.xml" ContentType="application/vnd.ms-office.chartcolorstyle+xml"/>
  <Override PartName="/xl/theme/themeOverride471.xml" ContentType="application/vnd.openxmlformats-officedocument.themeOverride+xml"/>
  <Override PartName="/xl/charts/chart493.xml" ContentType="application/vnd.openxmlformats-officedocument.drawingml.chart+xml"/>
  <Override PartName="/xl/charts/style284.xml" ContentType="application/vnd.ms-office.chartstyle+xml"/>
  <Override PartName="/xl/charts/colors284.xml" ContentType="application/vnd.ms-office.chartcolorstyle+xml"/>
  <Override PartName="/xl/theme/themeOverride472.xml" ContentType="application/vnd.openxmlformats-officedocument.themeOverride+xml"/>
  <Override PartName="/xl/charts/chart494.xml" ContentType="application/vnd.openxmlformats-officedocument.drawingml.chart+xml"/>
  <Override PartName="/xl/charts/style285.xml" ContentType="application/vnd.ms-office.chartstyle+xml"/>
  <Override PartName="/xl/charts/colors285.xml" ContentType="application/vnd.ms-office.chartcolorstyle+xml"/>
  <Override PartName="/xl/theme/themeOverride473.xml" ContentType="application/vnd.openxmlformats-officedocument.themeOverride+xml"/>
  <Override PartName="/xl/charts/chart495.xml" ContentType="application/vnd.openxmlformats-officedocument.drawingml.chart+xml"/>
  <Override PartName="/xl/charts/style286.xml" ContentType="application/vnd.ms-office.chartstyle+xml"/>
  <Override PartName="/xl/charts/colors286.xml" ContentType="application/vnd.ms-office.chartcolorstyle+xml"/>
  <Override PartName="/xl/theme/themeOverride474.xml" ContentType="application/vnd.openxmlformats-officedocument.themeOverride+xml"/>
  <Override PartName="/xl/charts/chart496.xml" ContentType="application/vnd.openxmlformats-officedocument.drawingml.chart+xml"/>
  <Override PartName="/xl/charts/style287.xml" ContentType="application/vnd.ms-office.chartstyle+xml"/>
  <Override PartName="/xl/charts/colors287.xml" ContentType="application/vnd.ms-office.chartcolorstyle+xml"/>
  <Override PartName="/xl/theme/themeOverride475.xml" ContentType="application/vnd.openxmlformats-officedocument.themeOverride+xml"/>
  <Override PartName="/xl/charts/chart497.xml" ContentType="application/vnd.openxmlformats-officedocument.drawingml.chart+xml"/>
  <Override PartName="/xl/charts/style288.xml" ContentType="application/vnd.ms-office.chartstyle+xml"/>
  <Override PartName="/xl/charts/colors288.xml" ContentType="application/vnd.ms-office.chartcolorstyle+xml"/>
  <Override PartName="/xl/theme/themeOverride476.xml" ContentType="application/vnd.openxmlformats-officedocument.themeOverride+xml"/>
  <Override PartName="/xl/charts/chart498.xml" ContentType="application/vnd.openxmlformats-officedocument.drawingml.chart+xml"/>
  <Override PartName="/xl/charts/style289.xml" ContentType="application/vnd.ms-office.chartstyle+xml"/>
  <Override PartName="/xl/charts/colors289.xml" ContentType="application/vnd.ms-office.chartcolorstyle+xml"/>
  <Override PartName="/xl/theme/themeOverride477.xml" ContentType="application/vnd.openxmlformats-officedocument.themeOverride+xml"/>
  <Override PartName="/xl/charts/chart499.xml" ContentType="application/vnd.openxmlformats-officedocument.drawingml.chart+xml"/>
  <Override PartName="/xl/charts/style290.xml" ContentType="application/vnd.ms-office.chartstyle+xml"/>
  <Override PartName="/xl/charts/colors290.xml" ContentType="application/vnd.ms-office.chartcolorstyle+xml"/>
  <Override PartName="/xl/theme/themeOverride478.xml" ContentType="application/vnd.openxmlformats-officedocument.themeOverride+xml"/>
  <Override PartName="/xl/charts/chart500.xml" ContentType="application/vnd.openxmlformats-officedocument.drawingml.chart+xml"/>
  <Override PartName="/xl/charts/style291.xml" ContentType="application/vnd.ms-office.chartstyle+xml"/>
  <Override PartName="/xl/charts/colors291.xml" ContentType="application/vnd.ms-office.chartcolorstyle+xml"/>
  <Override PartName="/xl/theme/themeOverride479.xml" ContentType="application/vnd.openxmlformats-officedocument.themeOverride+xml"/>
  <Override PartName="/xl/charts/chart501.xml" ContentType="application/vnd.openxmlformats-officedocument.drawingml.chart+xml"/>
  <Override PartName="/xl/charts/style292.xml" ContentType="application/vnd.ms-office.chartstyle+xml"/>
  <Override PartName="/xl/charts/colors292.xml" ContentType="application/vnd.ms-office.chartcolorstyle+xml"/>
  <Override PartName="/xl/theme/themeOverride480.xml" ContentType="application/vnd.openxmlformats-officedocument.themeOverride+xml"/>
  <Override PartName="/xl/charts/chart502.xml" ContentType="application/vnd.openxmlformats-officedocument.drawingml.chart+xml"/>
  <Override PartName="/xl/charts/style293.xml" ContentType="application/vnd.ms-office.chartstyle+xml"/>
  <Override PartName="/xl/charts/colors293.xml" ContentType="application/vnd.ms-office.chartcolorstyle+xml"/>
  <Override PartName="/xl/theme/themeOverride481.xml" ContentType="application/vnd.openxmlformats-officedocument.themeOverride+xml"/>
  <Override PartName="/xl/charts/chart503.xml" ContentType="application/vnd.openxmlformats-officedocument.drawingml.chart+xml"/>
  <Override PartName="/xl/charts/style294.xml" ContentType="application/vnd.ms-office.chartstyle+xml"/>
  <Override PartName="/xl/charts/colors294.xml" ContentType="application/vnd.ms-office.chartcolorstyle+xml"/>
  <Override PartName="/xl/charts/chart504.xml" ContentType="application/vnd.openxmlformats-officedocument.drawingml.chart+xml"/>
  <Override PartName="/xl/charts/style295.xml" ContentType="application/vnd.ms-office.chartstyle+xml"/>
  <Override PartName="/xl/charts/colors295.xml" ContentType="application/vnd.ms-office.chartcolorstyle+xml"/>
  <Override PartName="/xl/charts/chart505.xml" ContentType="application/vnd.openxmlformats-officedocument.drawingml.chart+xml"/>
  <Override PartName="/xl/charts/style296.xml" ContentType="application/vnd.ms-office.chartstyle+xml"/>
  <Override PartName="/xl/charts/colors296.xml" ContentType="application/vnd.ms-office.chartcolorstyle+xml"/>
  <Override PartName="/xl/theme/themeOverride482.xml" ContentType="application/vnd.openxmlformats-officedocument.themeOverride+xml"/>
  <Override PartName="/xl/charts/chart506.xml" ContentType="application/vnd.openxmlformats-officedocument.drawingml.chart+xml"/>
  <Override PartName="/xl/charts/style297.xml" ContentType="application/vnd.ms-office.chartstyle+xml"/>
  <Override PartName="/xl/charts/colors297.xml" ContentType="application/vnd.ms-office.chartcolorstyle+xml"/>
  <Override PartName="/xl/theme/themeOverride483.xml" ContentType="application/vnd.openxmlformats-officedocument.themeOverride+xml"/>
  <Override PartName="/xl/charts/chart507.xml" ContentType="application/vnd.openxmlformats-officedocument.drawingml.chart+xml"/>
  <Override PartName="/xl/charts/style298.xml" ContentType="application/vnd.ms-office.chartstyle+xml"/>
  <Override PartName="/xl/charts/colors298.xml" ContentType="application/vnd.ms-office.chartcolorstyle+xml"/>
  <Override PartName="/xl/theme/themeOverride484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X:\Departamentos\Qualidade\GERÊNCIA DE QUALIDADE CORPORATIVA\15 - Pesquisa de Cultura de Segurança\Rede\2022\"/>
    </mc:Choice>
  </mc:AlternateContent>
  <xr:revisionPtr revIDLastSave="0" documentId="13_ncr:1_{E6D51913-65E0-4206-8810-19A0CF602770}" xr6:coauthVersionLast="47" xr6:coauthVersionMax="47" xr10:uidLastSave="{00000000-0000-0000-0000-000000000000}"/>
  <bookViews>
    <workbookView xWindow="-120" yWindow="-120" windowWidth="20730" windowHeight="11160" firstSheet="5" activeTab="8" xr2:uid="{5B1FDF8D-554D-4691-BAB9-F0B4A238815A}"/>
  </bookViews>
  <sheets>
    <sheet name="INÍCIO" sheetId="1" state="hidden" r:id="rId1"/>
    <sheet name="2022" sheetId="20" r:id="rId2"/>
    <sheet name="Dimensões" sheetId="14" state="hidden" r:id="rId3"/>
    <sheet name="Tabela 2022" sheetId="2" r:id="rId4"/>
    <sheet name="Nota segurança e notificação" sheetId="19" r:id="rId5"/>
    <sheet name="Rede e Grupo" sheetId="9" r:id="rId6"/>
    <sheet name="Gráfico Teia Rede" sheetId="10" r:id="rId7"/>
    <sheet name="Classificação" sheetId="16" r:id="rId8"/>
    <sheet name="Classificação Ajustada" sheetId="18" r:id="rId9"/>
    <sheet name="Gráfico Radar" sheetId="17" r:id="rId10"/>
    <sheet name="Ponto Forte-Fraco" sheetId="11" r:id="rId11"/>
    <sheet name="Base gráfico" sheetId="4" state="hidden" r:id="rId12"/>
    <sheet name="Gráficos" sheetId="3" state="hidden" r:id="rId13"/>
    <sheet name="apresentacao" sheetId="7" state="hidden" r:id="rId14"/>
  </sheets>
  <definedNames>
    <definedName name="_xlnm._FilterDatabase" localSheetId="1" hidden="1">'2022'!$B$3:$M$62</definedName>
    <definedName name="_xlnm.Print_Area" localSheetId="13">apresentacao!$A$1:$S$1527</definedName>
    <definedName name="_xlnm.Print_Area" localSheetId="12">Gráficos!$A$1:$S$1527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6" i="14" l="1"/>
  <c r="D7" i="14"/>
  <c r="D8" i="14"/>
  <c r="D9" i="14"/>
  <c r="D10" i="14"/>
  <c r="D11" i="14"/>
  <c r="D12" i="14"/>
  <c r="D13" i="14"/>
  <c r="D14" i="14"/>
  <c r="D15" i="14"/>
  <c r="D16" i="14"/>
  <c r="D17" i="14"/>
  <c r="BZ88" i="2"/>
  <c r="BY88" i="2"/>
  <c r="BX88" i="2"/>
  <c r="BW88" i="2"/>
  <c r="BV88" i="2"/>
  <c r="BU88" i="2"/>
  <c r="BT88" i="2"/>
  <c r="BS88" i="2"/>
  <c r="BR88" i="2"/>
  <c r="BQ88" i="2"/>
  <c r="BP88" i="2"/>
  <c r="BO88" i="2"/>
  <c r="BN88" i="2"/>
  <c r="BM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D88" i="2"/>
  <c r="B58" i="18"/>
  <c r="B57" i="18"/>
  <c r="B56" i="18"/>
  <c r="B55" i="18"/>
  <c r="B54" i="18"/>
  <c r="B53" i="18"/>
  <c r="B52" i="18"/>
  <c r="B51" i="18"/>
  <c r="B50" i="18"/>
  <c r="B49" i="18"/>
  <c r="B48" i="18"/>
  <c r="B47" i="18"/>
  <c r="B46" i="18"/>
  <c r="B45" i="18"/>
  <c r="B44" i="18"/>
  <c r="B43" i="18"/>
  <c r="B42" i="18"/>
  <c r="B41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B10" i="18"/>
  <c r="B9" i="18"/>
  <c r="B8" i="18"/>
  <c r="B7" i="18"/>
  <c r="B6" i="18"/>
  <c r="B5" i="18"/>
  <c r="B4" i="18"/>
  <c r="B3" i="18"/>
  <c r="H58" i="18"/>
  <c r="F58" i="18"/>
  <c r="H57" i="18"/>
  <c r="F57" i="18"/>
  <c r="H56" i="18"/>
  <c r="F56" i="18"/>
  <c r="H55" i="18"/>
  <c r="F55" i="18"/>
  <c r="H54" i="18"/>
  <c r="F54" i="18"/>
  <c r="H53" i="18"/>
  <c r="F53" i="18"/>
  <c r="H52" i="18"/>
  <c r="F52" i="18"/>
  <c r="H51" i="18"/>
  <c r="F51" i="18"/>
  <c r="H50" i="18"/>
  <c r="F50" i="18"/>
  <c r="H49" i="18"/>
  <c r="F49" i="18"/>
  <c r="H48" i="18"/>
  <c r="F48" i="18"/>
  <c r="H47" i="18"/>
  <c r="F47" i="18"/>
  <c r="H46" i="18"/>
  <c r="F46" i="18"/>
  <c r="H45" i="18"/>
  <c r="F45" i="18"/>
  <c r="H44" i="18"/>
  <c r="F44" i="18"/>
  <c r="H43" i="18"/>
  <c r="F43" i="18"/>
  <c r="H42" i="18"/>
  <c r="F42" i="18"/>
  <c r="H41" i="18"/>
  <c r="F41" i="18"/>
  <c r="H40" i="18"/>
  <c r="F40" i="18"/>
  <c r="H39" i="18"/>
  <c r="F39" i="18"/>
  <c r="H38" i="18"/>
  <c r="F38" i="18"/>
  <c r="H37" i="18"/>
  <c r="F37" i="18"/>
  <c r="H36" i="18"/>
  <c r="F36" i="18"/>
  <c r="H35" i="18"/>
  <c r="F35" i="18"/>
  <c r="H34" i="18"/>
  <c r="F34" i="18"/>
  <c r="H33" i="18"/>
  <c r="F33" i="18"/>
  <c r="H32" i="18"/>
  <c r="F32" i="18"/>
  <c r="H31" i="18"/>
  <c r="F31" i="18"/>
  <c r="H30" i="18"/>
  <c r="F30" i="18"/>
  <c r="H29" i="18"/>
  <c r="F29" i="18"/>
  <c r="H28" i="18"/>
  <c r="F28" i="18"/>
  <c r="H27" i="18"/>
  <c r="F27" i="18"/>
  <c r="H26" i="18"/>
  <c r="F26" i="18"/>
  <c r="H25" i="18"/>
  <c r="F25" i="18"/>
  <c r="H24" i="18"/>
  <c r="F24" i="18"/>
  <c r="H23" i="18"/>
  <c r="F23" i="18"/>
  <c r="H22" i="18"/>
  <c r="F22" i="18"/>
  <c r="H21" i="18"/>
  <c r="F21" i="18"/>
  <c r="H20" i="18"/>
  <c r="F20" i="18"/>
  <c r="H19" i="18"/>
  <c r="F19" i="18"/>
  <c r="H18" i="18"/>
  <c r="F18" i="18"/>
  <c r="H17" i="18"/>
  <c r="F17" i="18"/>
  <c r="H16" i="18"/>
  <c r="F16" i="18"/>
  <c r="H15" i="18"/>
  <c r="F15" i="18"/>
  <c r="H14" i="18"/>
  <c r="F14" i="18"/>
  <c r="H13" i="18"/>
  <c r="F13" i="18"/>
  <c r="H12" i="18"/>
  <c r="F12" i="18"/>
  <c r="H11" i="18"/>
  <c r="F11" i="18"/>
  <c r="H10" i="18"/>
  <c r="F10" i="18"/>
  <c r="H9" i="18"/>
  <c r="F9" i="18"/>
  <c r="H8" i="18"/>
  <c r="F8" i="18"/>
  <c r="H7" i="18"/>
  <c r="F7" i="18"/>
  <c r="H6" i="18"/>
  <c r="F6" i="18"/>
  <c r="H5" i="18"/>
  <c r="F5" i="18"/>
  <c r="H4" i="18"/>
  <c r="F4" i="18"/>
  <c r="H3" i="18"/>
  <c r="F3" i="18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H11" i="16"/>
  <c r="F11" i="16"/>
  <c r="H21" i="16"/>
  <c r="F21" i="16"/>
  <c r="H61" i="16"/>
  <c r="F61" i="16"/>
  <c r="H65" i="16"/>
  <c r="F65" i="16"/>
  <c r="H17" i="16"/>
  <c r="F17" i="16"/>
  <c r="H64" i="16"/>
  <c r="F64" i="16"/>
  <c r="H63" i="16"/>
  <c r="F63" i="16"/>
  <c r="H69" i="16"/>
  <c r="F69" i="16"/>
  <c r="H36" i="16"/>
  <c r="F36" i="16"/>
  <c r="H39" i="16"/>
  <c r="F39" i="16"/>
  <c r="H46" i="16"/>
  <c r="F46" i="16"/>
  <c r="H45" i="16"/>
  <c r="F45" i="16"/>
  <c r="H52" i="16"/>
  <c r="F52" i="16"/>
  <c r="H25" i="16"/>
  <c r="F25" i="16"/>
  <c r="H67" i="16"/>
  <c r="F67" i="16"/>
  <c r="H24" i="16"/>
  <c r="F24" i="16"/>
  <c r="H35" i="16"/>
  <c r="F35" i="16"/>
  <c r="H34" i="16"/>
  <c r="F34" i="16"/>
  <c r="H8" i="16"/>
  <c r="F8" i="16"/>
  <c r="H68" i="16"/>
  <c r="F68" i="16"/>
  <c r="H4" i="16"/>
  <c r="F4" i="16"/>
  <c r="H23" i="16"/>
  <c r="F23" i="16"/>
  <c r="H70" i="16"/>
  <c r="F70" i="16"/>
  <c r="H31" i="16"/>
  <c r="F31" i="16"/>
  <c r="H42" i="16"/>
  <c r="F42" i="16"/>
  <c r="H59" i="16"/>
  <c r="F59" i="16"/>
  <c r="H20" i="16"/>
  <c r="F20" i="16"/>
  <c r="H53" i="16"/>
  <c r="F53" i="16"/>
  <c r="H62" i="16"/>
  <c r="F62" i="16"/>
  <c r="H19" i="16"/>
  <c r="F19" i="16"/>
  <c r="H18" i="16"/>
  <c r="F18" i="16"/>
  <c r="H28" i="16"/>
  <c r="F28" i="16"/>
  <c r="H38" i="16"/>
  <c r="F38" i="16"/>
  <c r="H40" i="16"/>
  <c r="F40" i="16"/>
  <c r="H27" i="16"/>
  <c r="F27" i="16"/>
  <c r="H9" i="16"/>
  <c r="F9" i="16"/>
  <c r="H41" i="16"/>
  <c r="F41" i="16"/>
  <c r="H58" i="16"/>
  <c r="F58" i="16"/>
  <c r="H29" i="16"/>
  <c r="F29" i="16"/>
  <c r="H55" i="16"/>
  <c r="F55" i="16"/>
  <c r="H14" i="16"/>
  <c r="F14" i="16"/>
  <c r="H6" i="16"/>
  <c r="F6" i="16"/>
  <c r="H56" i="16"/>
  <c r="F56" i="16"/>
  <c r="H37" i="16"/>
  <c r="F37" i="16"/>
  <c r="H50" i="16"/>
  <c r="F50" i="16"/>
  <c r="H44" i="16"/>
  <c r="F44" i="16"/>
  <c r="H49" i="16"/>
  <c r="F49" i="16"/>
  <c r="H54" i="16"/>
  <c r="F54" i="16"/>
  <c r="H7" i="16"/>
  <c r="F7" i="16"/>
  <c r="H10" i="16"/>
  <c r="F10" i="16"/>
  <c r="H30" i="16"/>
  <c r="F30" i="16"/>
  <c r="H48" i="16"/>
  <c r="F48" i="16"/>
  <c r="H43" i="16"/>
  <c r="F43" i="16"/>
  <c r="H22" i="16"/>
  <c r="F22" i="16"/>
  <c r="H33" i="16"/>
  <c r="F33" i="16"/>
  <c r="H60" i="16"/>
  <c r="F60" i="16"/>
  <c r="H15" i="16"/>
  <c r="F15" i="16"/>
  <c r="H26" i="16"/>
  <c r="F26" i="16"/>
  <c r="H57" i="16"/>
  <c r="F57" i="16"/>
  <c r="H3" i="16"/>
  <c r="F3" i="16"/>
  <c r="H47" i="16"/>
  <c r="F47" i="16"/>
  <c r="H16" i="16"/>
  <c r="F16" i="16"/>
  <c r="H51" i="16"/>
  <c r="F51" i="16"/>
  <c r="H32" i="16"/>
  <c r="F32" i="16"/>
  <c r="H13" i="16"/>
  <c r="F13" i="16"/>
  <c r="H66" i="16"/>
  <c r="F66" i="16"/>
  <c r="H5" i="16"/>
  <c r="F5" i="16"/>
  <c r="H71" i="16"/>
  <c r="F71" i="16"/>
  <c r="H12" i="16"/>
  <c r="F12" i="16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6" i="9"/>
  <c r="BK14" i="2"/>
  <c r="BJ14" i="2"/>
  <c r="BI14" i="2"/>
  <c r="BG4" i="2"/>
  <c r="BZ70" i="2"/>
  <c r="BY70" i="2"/>
  <c r="BX70" i="2"/>
  <c r="BW70" i="2"/>
  <c r="BV70" i="2"/>
  <c r="BU70" i="2"/>
  <c r="BT70" i="2"/>
  <c r="BS70" i="2"/>
  <c r="BR70" i="2"/>
  <c r="BQ70" i="2"/>
  <c r="BP70" i="2"/>
  <c r="BO70" i="2"/>
  <c r="BN70" i="2"/>
  <c r="BM70" i="2"/>
  <c r="BZ69" i="2"/>
  <c r="BY69" i="2"/>
  <c r="BX69" i="2"/>
  <c r="BW69" i="2"/>
  <c r="BV69" i="2"/>
  <c r="BU69" i="2"/>
  <c r="BT69" i="2"/>
  <c r="BS69" i="2"/>
  <c r="BR69" i="2"/>
  <c r="BQ69" i="2"/>
  <c r="BP69" i="2"/>
  <c r="BO69" i="2"/>
  <c r="BN69" i="2"/>
  <c r="BM69" i="2"/>
  <c r="BZ68" i="2"/>
  <c r="BY68" i="2"/>
  <c r="BX68" i="2"/>
  <c r="BW68" i="2"/>
  <c r="BV68" i="2"/>
  <c r="BU68" i="2"/>
  <c r="BT68" i="2"/>
  <c r="BS68" i="2"/>
  <c r="BR68" i="2"/>
  <c r="BQ68" i="2"/>
  <c r="BP68" i="2"/>
  <c r="BO68" i="2"/>
  <c r="BN68" i="2"/>
  <c r="BM68" i="2"/>
  <c r="BZ67" i="2"/>
  <c r="BY67" i="2"/>
  <c r="BX67" i="2"/>
  <c r="BW67" i="2"/>
  <c r="BV67" i="2"/>
  <c r="BU67" i="2"/>
  <c r="BT67" i="2"/>
  <c r="BS67" i="2"/>
  <c r="BR67" i="2"/>
  <c r="BQ67" i="2"/>
  <c r="BP67" i="2"/>
  <c r="BO67" i="2"/>
  <c r="BN67" i="2"/>
  <c r="BM67" i="2"/>
  <c r="BZ66" i="2"/>
  <c r="BY66" i="2"/>
  <c r="BX66" i="2"/>
  <c r="BW66" i="2"/>
  <c r="BV66" i="2"/>
  <c r="BU66" i="2"/>
  <c r="BT66" i="2"/>
  <c r="BS66" i="2"/>
  <c r="BR66" i="2"/>
  <c r="BQ66" i="2"/>
  <c r="BP66" i="2"/>
  <c r="BO66" i="2"/>
  <c r="BN66" i="2"/>
  <c r="BM66" i="2"/>
  <c r="BZ65" i="2"/>
  <c r="BY65" i="2"/>
  <c r="BX65" i="2"/>
  <c r="BW65" i="2"/>
  <c r="BV65" i="2"/>
  <c r="BU65" i="2"/>
  <c r="BT65" i="2"/>
  <c r="BS65" i="2"/>
  <c r="BR65" i="2"/>
  <c r="BQ65" i="2"/>
  <c r="BP65" i="2"/>
  <c r="BO65" i="2"/>
  <c r="BN65" i="2"/>
  <c r="BM65" i="2"/>
  <c r="BZ64" i="2"/>
  <c r="BY64" i="2"/>
  <c r="BX64" i="2"/>
  <c r="BW64" i="2"/>
  <c r="BV64" i="2"/>
  <c r="BU64" i="2"/>
  <c r="BT64" i="2"/>
  <c r="BS64" i="2"/>
  <c r="BR64" i="2"/>
  <c r="BQ64" i="2"/>
  <c r="BP64" i="2"/>
  <c r="BO64" i="2"/>
  <c r="BN64" i="2"/>
  <c r="BM64" i="2"/>
  <c r="BZ63" i="2"/>
  <c r="BY63" i="2"/>
  <c r="BX63" i="2"/>
  <c r="BW63" i="2"/>
  <c r="BV63" i="2"/>
  <c r="BU63" i="2"/>
  <c r="BT63" i="2"/>
  <c r="BS63" i="2"/>
  <c r="BR63" i="2"/>
  <c r="BQ63" i="2"/>
  <c r="BP63" i="2"/>
  <c r="BO63" i="2"/>
  <c r="BN63" i="2"/>
  <c r="BM63" i="2"/>
  <c r="BZ62" i="2"/>
  <c r="BY62" i="2"/>
  <c r="BX62" i="2"/>
  <c r="BW62" i="2"/>
  <c r="BV62" i="2"/>
  <c r="BU62" i="2"/>
  <c r="BT62" i="2"/>
  <c r="BS62" i="2"/>
  <c r="BR62" i="2"/>
  <c r="BQ62" i="2"/>
  <c r="BP62" i="2"/>
  <c r="BO62" i="2"/>
  <c r="BN62" i="2"/>
  <c r="BM62" i="2"/>
  <c r="BZ61" i="2"/>
  <c r="BY61" i="2"/>
  <c r="BX61" i="2"/>
  <c r="BW61" i="2"/>
  <c r="BV61" i="2"/>
  <c r="BU61" i="2"/>
  <c r="BT61" i="2"/>
  <c r="BS61" i="2"/>
  <c r="BR61" i="2"/>
  <c r="BQ61" i="2"/>
  <c r="BP61" i="2"/>
  <c r="BO61" i="2"/>
  <c r="BN61" i="2"/>
  <c r="BM61" i="2"/>
  <c r="BZ60" i="2"/>
  <c r="BY60" i="2"/>
  <c r="BX60" i="2"/>
  <c r="BW60" i="2"/>
  <c r="BV60" i="2"/>
  <c r="BU60" i="2"/>
  <c r="BT60" i="2"/>
  <c r="BS60" i="2"/>
  <c r="BR60" i="2"/>
  <c r="BQ60" i="2"/>
  <c r="BP60" i="2"/>
  <c r="BO60" i="2"/>
  <c r="BN60" i="2"/>
  <c r="BM60" i="2"/>
  <c r="BZ59" i="2"/>
  <c r="BY59" i="2"/>
  <c r="BX59" i="2"/>
  <c r="BW59" i="2"/>
  <c r="BV59" i="2"/>
  <c r="BU59" i="2"/>
  <c r="BT59" i="2"/>
  <c r="BS59" i="2"/>
  <c r="BR59" i="2"/>
  <c r="BQ59" i="2"/>
  <c r="BP59" i="2"/>
  <c r="BO59" i="2"/>
  <c r="BN59" i="2"/>
  <c r="BM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K13" i="2"/>
  <c r="BJ13" i="2"/>
  <c r="BI13" i="2"/>
  <c r="BG56" i="2"/>
  <c r="BI4" i="2"/>
  <c r="BI5" i="2"/>
  <c r="BJ5" i="2"/>
  <c r="BK5" i="2"/>
  <c r="BI6" i="2"/>
  <c r="BJ6" i="2"/>
  <c r="BK6" i="2"/>
  <c r="BI7" i="2"/>
  <c r="BJ7" i="2"/>
  <c r="BJ60" i="2" s="1"/>
  <c r="BK7" i="2"/>
  <c r="BI8" i="2"/>
  <c r="BJ8" i="2"/>
  <c r="BK8" i="2"/>
  <c r="BK84" i="2" s="1"/>
  <c r="BI9" i="2"/>
  <c r="BJ9" i="2"/>
  <c r="BK9" i="2"/>
  <c r="BI10" i="2"/>
  <c r="BI61" i="2" s="1"/>
  <c r="BJ10" i="2"/>
  <c r="BK10" i="2"/>
  <c r="BI11" i="2"/>
  <c r="BJ11" i="2"/>
  <c r="BK11" i="2"/>
  <c r="BI12" i="2"/>
  <c r="BJ12" i="2"/>
  <c r="BK12" i="2"/>
  <c r="BI15" i="2"/>
  <c r="BI62" i="2" s="1"/>
  <c r="BJ15" i="2"/>
  <c r="BK15" i="2"/>
  <c r="BI16" i="2"/>
  <c r="BJ16" i="2"/>
  <c r="BK16" i="2"/>
  <c r="BI17" i="2"/>
  <c r="BJ17" i="2"/>
  <c r="BK17" i="2"/>
  <c r="BI18" i="2"/>
  <c r="BJ18" i="2"/>
  <c r="BK18" i="2"/>
  <c r="BI19" i="2"/>
  <c r="BJ19" i="2"/>
  <c r="BK19" i="2"/>
  <c r="BI20" i="2"/>
  <c r="BJ20" i="2"/>
  <c r="BK20" i="2"/>
  <c r="BI21" i="2"/>
  <c r="BJ21" i="2"/>
  <c r="BK21" i="2"/>
  <c r="BI22" i="2"/>
  <c r="BJ22" i="2"/>
  <c r="BK22" i="2"/>
  <c r="BI23" i="2"/>
  <c r="BJ23" i="2"/>
  <c r="BK23" i="2"/>
  <c r="BI24" i="2"/>
  <c r="BJ24" i="2"/>
  <c r="BK24" i="2"/>
  <c r="BI25" i="2"/>
  <c r="BJ25" i="2"/>
  <c r="BK25" i="2"/>
  <c r="BI26" i="2"/>
  <c r="BJ26" i="2"/>
  <c r="BK26" i="2"/>
  <c r="BI27" i="2"/>
  <c r="BJ27" i="2"/>
  <c r="BK27" i="2"/>
  <c r="BI28" i="2"/>
  <c r="BI66" i="2" s="1"/>
  <c r="BJ28" i="2"/>
  <c r="BK28" i="2"/>
  <c r="BI29" i="2"/>
  <c r="BJ29" i="2"/>
  <c r="BK29" i="2"/>
  <c r="BI30" i="2"/>
  <c r="BJ30" i="2"/>
  <c r="BK30" i="2"/>
  <c r="BI31" i="2"/>
  <c r="BJ31" i="2"/>
  <c r="BK31" i="2"/>
  <c r="BI32" i="2"/>
  <c r="BJ32" i="2"/>
  <c r="BK32" i="2"/>
  <c r="BI33" i="2"/>
  <c r="BJ33" i="2"/>
  <c r="BK33" i="2"/>
  <c r="BI34" i="2"/>
  <c r="BJ34" i="2"/>
  <c r="BK34" i="2"/>
  <c r="BI35" i="2"/>
  <c r="BJ35" i="2"/>
  <c r="BK35" i="2"/>
  <c r="BI36" i="2"/>
  <c r="BJ36" i="2"/>
  <c r="BK36" i="2"/>
  <c r="BI37" i="2"/>
  <c r="BJ37" i="2"/>
  <c r="BK37" i="2"/>
  <c r="BI38" i="2"/>
  <c r="BJ38" i="2"/>
  <c r="BK38" i="2"/>
  <c r="BI39" i="2"/>
  <c r="BJ39" i="2"/>
  <c r="BK39" i="2"/>
  <c r="BI40" i="2"/>
  <c r="BJ40" i="2"/>
  <c r="BK40" i="2"/>
  <c r="BI41" i="2"/>
  <c r="BJ41" i="2"/>
  <c r="BK41" i="2"/>
  <c r="BK69" i="2" s="1"/>
  <c r="BI42" i="2"/>
  <c r="BJ42" i="2"/>
  <c r="BK42" i="2"/>
  <c r="BI43" i="2"/>
  <c r="BJ43" i="2"/>
  <c r="BK43" i="2"/>
  <c r="BI44" i="2"/>
  <c r="BJ44" i="2"/>
  <c r="BK44" i="2"/>
  <c r="BI45" i="2"/>
  <c r="BJ45" i="2"/>
  <c r="BK45" i="2"/>
  <c r="BI46" i="2"/>
  <c r="BJ46" i="2"/>
  <c r="BJ88" i="2" s="1"/>
  <c r="BK46" i="2"/>
  <c r="BK88" i="2" s="1"/>
  <c r="BI47" i="2"/>
  <c r="BJ47" i="2"/>
  <c r="BK47" i="2"/>
  <c r="BI48" i="2"/>
  <c r="BJ48" i="2"/>
  <c r="BK48" i="2"/>
  <c r="BI49" i="2"/>
  <c r="BJ49" i="2"/>
  <c r="BK49" i="2"/>
  <c r="BI50" i="2"/>
  <c r="BJ50" i="2"/>
  <c r="BK50" i="2"/>
  <c r="BI51" i="2"/>
  <c r="BJ51" i="2"/>
  <c r="BK51" i="2"/>
  <c r="BI52" i="2"/>
  <c r="BJ52" i="2"/>
  <c r="BK52" i="2"/>
  <c r="BI53" i="2"/>
  <c r="BJ53" i="2"/>
  <c r="BK53" i="2"/>
  <c r="BI54" i="2"/>
  <c r="BJ54" i="2"/>
  <c r="BK54" i="2"/>
  <c r="BI55" i="2"/>
  <c r="BJ55" i="2"/>
  <c r="BK55" i="2"/>
  <c r="BI56" i="2"/>
  <c r="BJ56" i="2"/>
  <c r="BK56" i="2"/>
  <c r="BK4" i="2"/>
  <c r="BK59" i="2" s="1"/>
  <c r="BJ4" i="2"/>
  <c r="D70" i="2"/>
  <c r="D69" i="2"/>
  <c r="D68" i="2"/>
  <c r="D67" i="2"/>
  <c r="D66" i="2"/>
  <c r="D65" i="2"/>
  <c r="D64" i="2"/>
  <c r="D63" i="2"/>
  <c r="D62" i="2"/>
  <c r="D61" i="2"/>
  <c r="D60" i="2"/>
  <c r="D59" i="2"/>
  <c r="BW84" i="2"/>
  <c r="BS84" i="2"/>
  <c r="BO84" i="2"/>
  <c r="BW82" i="2"/>
  <c r="BS82" i="2"/>
  <c r="BO82" i="2"/>
  <c r="BZ84" i="2"/>
  <c r="BY84" i="2"/>
  <c r="BX84" i="2"/>
  <c r="BV84" i="2"/>
  <c r="BU84" i="2"/>
  <c r="BT84" i="2"/>
  <c r="BR84" i="2"/>
  <c r="BQ84" i="2"/>
  <c r="BP84" i="2"/>
  <c r="BN84" i="2"/>
  <c r="BM84" i="2"/>
  <c r="BJ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H82" i="2"/>
  <c r="L82" i="2"/>
  <c r="P82" i="2"/>
  <c r="T82" i="2"/>
  <c r="X82" i="2"/>
  <c r="AB82" i="2"/>
  <c r="AF82" i="2"/>
  <c r="AJ82" i="2"/>
  <c r="AN82" i="2"/>
  <c r="AR82" i="2"/>
  <c r="AV82" i="2"/>
  <c r="AZ82" i="2"/>
  <c r="BD82" i="2"/>
  <c r="BF82" i="2"/>
  <c r="BG84" i="2"/>
  <c r="E82" i="2"/>
  <c r="G82" i="2"/>
  <c r="I82" i="2"/>
  <c r="K82" i="2"/>
  <c r="M82" i="2"/>
  <c r="O82" i="2"/>
  <c r="Q82" i="2"/>
  <c r="S82" i="2"/>
  <c r="U82" i="2"/>
  <c r="W82" i="2"/>
  <c r="Y82" i="2"/>
  <c r="AA82" i="2"/>
  <c r="AC82" i="2"/>
  <c r="AE82" i="2"/>
  <c r="AG82" i="2"/>
  <c r="AI82" i="2"/>
  <c r="AK82" i="2"/>
  <c r="AM82" i="2"/>
  <c r="AO82" i="2"/>
  <c r="AQ82" i="2"/>
  <c r="AS82" i="2"/>
  <c r="AU82" i="2"/>
  <c r="AW82" i="2"/>
  <c r="AY82" i="2"/>
  <c r="BA82" i="2"/>
  <c r="BC82" i="2"/>
  <c r="BE82" i="2"/>
  <c r="F82" i="2"/>
  <c r="J82" i="2"/>
  <c r="N82" i="2"/>
  <c r="R82" i="2"/>
  <c r="V82" i="2"/>
  <c r="Z82" i="2"/>
  <c r="AD82" i="2"/>
  <c r="AH82" i="2"/>
  <c r="AL82" i="2"/>
  <c r="AP82" i="2"/>
  <c r="AT82" i="2"/>
  <c r="AX82" i="2"/>
  <c r="BB82" i="2"/>
  <c r="BJ59" i="2" l="1"/>
  <c r="BK70" i="2"/>
  <c r="BI64" i="2"/>
  <c r="BI63" i="2"/>
  <c r="BI59" i="2"/>
  <c r="BK62" i="2"/>
  <c r="BI60" i="2"/>
  <c r="BJ70" i="2"/>
  <c r="BK68" i="2"/>
  <c r="BK67" i="2"/>
  <c r="BI70" i="2"/>
  <c r="BJ68" i="2"/>
  <c r="BJ67" i="2"/>
  <c r="BK66" i="2"/>
  <c r="BK64" i="2"/>
  <c r="BK63" i="2"/>
  <c r="BJ69" i="2"/>
  <c r="BI69" i="2"/>
  <c r="BI68" i="2"/>
  <c r="BI67" i="2"/>
  <c r="BJ66" i="2"/>
  <c r="BI65" i="2"/>
  <c r="BK65" i="2"/>
  <c r="BJ65" i="2"/>
  <c r="BJ64" i="2"/>
  <c r="BJ63" i="2"/>
  <c r="BK61" i="2"/>
  <c r="BJ61" i="2"/>
  <c r="BK60" i="2"/>
  <c r="BJ62" i="2"/>
  <c r="BI88" i="2"/>
  <c r="BG82" i="2"/>
  <c r="BI82" i="2"/>
  <c r="BJ82" i="2"/>
  <c r="BP82" i="2"/>
  <c r="BT82" i="2"/>
  <c r="BX82" i="2"/>
  <c r="BM82" i="2"/>
  <c r="BQ82" i="2"/>
  <c r="BU82" i="2"/>
  <c r="BY82" i="2"/>
  <c r="BN82" i="2"/>
  <c r="BR82" i="2"/>
  <c r="BV82" i="2"/>
  <c r="BZ82" i="2"/>
  <c r="BK82" i="2"/>
  <c r="BI84" i="2"/>
  <c r="G73" i="20"/>
  <c r="F73" i="20"/>
  <c r="E73" i="20"/>
  <c r="H47" i="20"/>
  <c r="I47" i="20" s="1"/>
  <c r="H72" i="20"/>
  <c r="I72" i="20" s="1"/>
  <c r="H34" i="20"/>
  <c r="I34" i="20" s="1"/>
  <c r="H71" i="20"/>
  <c r="I71" i="20" s="1"/>
  <c r="H33" i="20"/>
  <c r="I33" i="20" s="1"/>
  <c r="H12" i="20"/>
  <c r="I12" i="20" s="1"/>
  <c r="H17" i="20"/>
  <c r="I17" i="20" s="1"/>
  <c r="H70" i="20"/>
  <c r="I70" i="20" s="1"/>
  <c r="H69" i="20"/>
  <c r="I69" i="20" s="1"/>
  <c r="H32" i="20"/>
  <c r="I32" i="20" s="1"/>
  <c r="H16" i="20"/>
  <c r="I16" i="20" s="1"/>
  <c r="H68" i="20"/>
  <c r="I68" i="20" s="1"/>
  <c r="H31" i="20"/>
  <c r="I31" i="20" s="1"/>
  <c r="H30" i="20"/>
  <c r="I30" i="20" s="1"/>
  <c r="H46" i="20"/>
  <c r="I46" i="20" s="1"/>
  <c r="H67" i="20"/>
  <c r="I67" i="20" s="1"/>
  <c r="H45" i="20"/>
  <c r="I45" i="20" s="1"/>
  <c r="H29" i="20"/>
  <c r="I29" i="20" s="1"/>
  <c r="H44" i="20"/>
  <c r="I44" i="20" s="1"/>
  <c r="H66" i="20"/>
  <c r="I66" i="20" s="1"/>
  <c r="H15" i="20"/>
  <c r="I15" i="20" s="1"/>
  <c r="H28" i="20"/>
  <c r="I28" i="20" s="1"/>
  <c r="H14" i="20"/>
  <c r="I14" i="20" s="1"/>
  <c r="H13" i="20"/>
  <c r="I13" i="20" s="1"/>
  <c r="H27" i="20"/>
  <c r="I27" i="20" s="1"/>
  <c r="H65" i="20"/>
  <c r="I65" i="20" s="1"/>
  <c r="H43" i="20"/>
  <c r="I43" i="20" s="1"/>
  <c r="H64" i="20"/>
  <c r="I64" i="20" s="1"/>
  <c r="H63" i="20"/>
  <c r="I63" i="20" s="1"/>
  <c r="H42" i="20"/>
  <c r="I42" i="20" s="1"/>
  <c r="H26" i="20"/>
  <c r="I26" i="20" s="1"/>
  <c r="H41" i="20"/>
  <c r="I41" i="20" s="1"/>
  <c r="H25" i="20"/>
  <c r="I25" i="20" s="1"/>
  <c r="H24" i="20"/>
  <c r="I24" i="20" s="1"/>
  <c r="H62" i="20"/>
  <c r="I62" i="20" s="1"/>
  <c r="H61" i="20"/>
  <c r="I61" i="20" s="1"/>
  <c r="H60" i="20"/>
  <c r="I60" i="20" s="1"/>
  <c r="H23" i="20"/>
  <c r="I23" i="20" s="1"/>
  <c r="H59" i="20"/>
  <c r="I59" i="20" s="1"/>
  <c r="H11" i="20"/>
  <c r="I11" i="20" s="1"/>
  <c r="H40" i="20"/>
  <c r="I40" i="20" s="1"/>
  <c r="H39" i="20"/>
  <c r="I39" i="20" s="1"/>
  <c r="H22" i="20"/>
  <c r="I22" i="20" s="1"/>
  <c r="H21" i="20"/>
  <c r="I21" i="20" s="1"/>
  <c r="H58" i="20"/>
  <c r="I58" i="20" s="1"/>
  <c r="H57" i="20"/>
  <c r="I57" i="20" s="1"/>
  <c r="H48" i="20"/>
  <c r="I48" i="20" s="1"/>
  <c r="H56" i="20"/>
  <c r="I56" i="20" s="1"/>
  <c r="H55" i="20"/>
  <c r="I55" i="20" s="1"/>
  <c r="H54" i="20"/>
  <c r="I54" i="20" s="1"/>
  <c r="H10" i="20"/>
  <c r="I10" i="20" s="1"/>
  <c r="H20" i="20"/>
  <c r="I20" i="20" s="1"/>
  <c r="H53" i="20"/>
  <c r="I53" i="20" s="1"/>
  <c r="H19" i="20"/>
  <c r="I19" i="20" s="1"/>
  <c r="H52" i="20"/>
  <c r="I52" i="20" s="1"/>
  <c r="H38" i="20"/>
  <c r="I38" i="20" s="1"/>
  <c r="H9" i="20"/>
  <c r="I9" i="20" s="1"/>
  <c r="H51" i="20"/>
  <c r="I51" i="20" s="1"/>
  <c r="H8" i="20"/>
  <c r="I8" i="20" s="1"/>
  <c r="H7" i="20"/>
  <c r="I7" i="20" s="1"/>
  <c r="H6" i="20"/>
  <c r="I6" i="20" s="1"/>
  <c r="H18" i="20"/>
  <c r="I18" i="20" s="1"/>
  <c r="H37" i="20"/>
  <c r="I37" i="20" s="1"/>
  <c r="H5" i="20"/>
  <c r="I5" i="20" s="1"/>
  <c r="H50" i="20"/>
  <c r="I50" i="20" s="1"/>
  <c r="H4" i="20"/>
  <c r="I4" i="20" s="1"/>
  <c r="H49" i="20"/>
  <c r="I49" i="20" s="1"/>
  <c r="H36" i="20"/>
  <c r="I36" i="20" s="1"/>
  <c r="H35" i="20"/>
  <c r="I35" i="20" s="1"/>
  <c r="H73" i="20" l="1"/>
  <c r="E74" i="20"/>
  <c r="E75" i="20" s="1"/>
  <c r="F74" i="20"/>
  <c r="F75" i="20" s="1"/>
  <c r="G74" i="20"/>
  <c r="G75" i="20" s="1"/>
  <c r="H75" i="20" l="1"/>
  <c r="H74" i="20"/>
  <c r="E104" i="2" l="1"/>
  <c r="D104" i="2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3" i="16"/>
  <c r="D84" i="2"/>
  <c r="D82" i="2" l="1"/>
  <c r="L8" i="10" l="1"/>
  <c r="H44" i="10"/>
  <c r="H41" i="10"/>
  <c r="H37" i="10"/>
  <c r="H33" i="10"/>
  <c r="H30" i="10"/>
  <c r="H26" i="10"/>
  <c r="H22" i="10"/>
  <c r="H18" i="10"/>
  <c r="H15" i="10"/>
  <c r="H12" i="10"/>
  <c r="H9" i="10"/>
  <c r="H6" i="10"/>
  <c r="BG45" i="2"/>
  <c r="E106" i="2" l="1"/>
  <c r="F104" i="2"/>
  <c r="F106" i="2" s="1"/>
  <c r="G104" i="2"/>
  <c r="G107" i="2" s="1"/>
  <c r="H104" i="2"/>
  <c r="H106" i="2" s="1"/>
  <c r="I104" i="2"/>
  <c r="I107" i="2" s="1"/>
  <c r="J104" i="2"/>
  <c r="J106" i="2" s="1"/>
  <c r="K104" i="2"/>
  <c r="K107" i="2" s="1"/>
  <c r="L104" i="2"/>
  <c r="L106" i="2" s="1"/>
  <c r="M104" i="2"/>
  <c r="M107" i="2" s="1"/>
  <c r="N104" i="2"/>
  <c r="N106" i="2" s="1"/>
  <c r="O104" i="2"/>
  <c r="O107" i="2" s="1"/>
  <c r="P104" i="2"/>
  <c r="P106" i="2" s="1"/>
  <c r="Q104" i="2"/>
  <c r="Q107" i="2" s="1"/>
  <c r="R104" i="2"/>
  <c r="R106" i="2" s="1"/>
  <c r="S104" i="2"/>
  <c r="S107" i="2" s="1"/>
  <c r="T104" i="2"/>
  <c r="T106" i="2" s="1"/>
  <c r="U104" i="2"/>
  <c r="U107" i="2" s="1"/>
  <c r="V104" i="2"/>
  <c r="V106" i="2" s="1"/>
  <c r="W104" i="2"/>
  <c r="W107" i="2" s="1"/>
  <c r="X104" i="2"/>
  <c r="X106" i="2" s="1"/>
  <c r="Y104" i="2"/>
  <c r="Y107" i="2" s="1"/>
  <c r="Z104" i="2"/>
  <c r="Z107" i="2" s="1"/>
  <c r="AA104" i="2"/>
  <c r="AA107" i="2" s="1"/>
  <c r="AB104" i="2"/>
  <c r="AB106" i="2" s="1"/>
  <c r="AC104" i="2"/>
  <c r="AC106" i="2" s="1"/>
  <c r="AD104" i="2"/>
  <c r="AD106" i="2" s="1"/>
  <c r="AE104" i="2"/>
  <c r="AE107" i="2" s="1"/>
  <c r="AF104" i="2"/>
  <c r="AF106" i="2" s="1"/>
  <c r="AG104" i="2"/>
  <c r="AG107" i="2" s="1"/>
  <c r="AH104" i="2"/>
  <c r="AH107" i="2" s="1"/>
  <c r="AU104" i="2"/>
  <c r="AU107" i="2" s="1"/>
  <c r="AV104" i="2"/>
  <c r="AV106" i="2" s="1"/>
  <c r="AW104" i="2"/>
  <c r="AW106" i="2" s="1"/>
  <c r="AX104" i="2"/>
  <c r="AX106" i="2" s="1"/>
  <c r="AY104" i="2"/>
  <c r="AY107" i="2" s="1"/>
  <c r="AZ104" i="2"/>
  <c r="AZ106" i="2" s="1"/>
  <c r="BA104" i="2"/>
  <c r="BA107" i="2" s="1"/>
  <c r="BB104" i="2"/>
  <c r="BB107" i="2" s="1"/>
  <c r="BC104" i="2"/>
  <c r="BC107" i="2" s="1"/>
  <c r="BD104" i="2"/>
  <c r="BD106" i="2" s="1"/>
  <c r="BE104" i="2"/>
  <c r="BE106" i="2" s="1"/>
  <c r="BF104" i="2"/>
  <c r="BF106" i="2" s="1"/>
  <c r="N107" i="2"/>
  <c r="V107" i="2" l="1"/>
  <c r="AX107" i="2"/>
  <c r="AH106" i="2"/>
  <c r="AD107" i="2"/>
  <c r="Z106" i="2"/>
  <c r="BB106" i="2"/>
  <c r="R107" i="2"/>
  <c r="J107" i="2"/>
  <c r="O106" i="2"/>
  <c r="M106" i="2"/>
  <c r="BE107" i="2"/>
  <c r="U106" i="2"/>
  <c r="E107" i="2"/>
  <c r="G106" i="2"/>
  <c r="AW107" i="2"/>
  <c r="AC107" i="2"/>
  <c r="BA106" i="2"/>
  <c r="AG106" i="2"/>
  <c r="Y106" i="2"/>
  <c r="Q106" i="2"/>
  <c r="I106" i="2"/>
  <c r="BC106" i="2"/>
  <c r="S106" i="2"/>
  <c r="AY106" i="2"/>
  <c r="AU106" i="2"/>
  <c r="AE106" i="2"/>
  <c r="AA106" i="2"/>
  <c r="W106" i="2"/>
  <c r="K106" i="2"/>
  <c r="F107" i="2"/>
  <c r="BF107" i="2"/>
  <c r="BD107" i="2"/>
  <c r="AV107" i="2"/>
  <c r="AB107" i="2"/>
  <c r="T107" i="2"/>
  <c r="P107" i="2"/>
  <c r="L107" i="2"/>
  <c r="H107" i="2"/>
  <c r="AZ107" i="2"/>
  <c r="AF107" i="2"/>
  <c r="X107" i="2"/>
  <c r="B2128" i="4" l="1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R2117" i="4" s="1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R2063" i="4" s="1"/>
  <c r="P2064" i="4"/>
  <c r="R2064" i="4" s="1"/>
  <c r="P2065" i="4"/>
  <c r="R2065" i="4" s="1"/>
  <c r="P2066" i="4"/>
  <c r="R2066" i="4" s="1"/>
  <c r="P2067" i="4"/>
  <c r="R2067" i="4" s="1"/>
  <c r="P2068" i="4"/>
  <c r="R2068" i="4" s="1"/>
  <c r="P1981" i="4"/>
  <c r="R1981" i="4" s="1"/>
  <c r="P1982" i="4"/>
  <c r="R1982" i="4" s="1"/>
  <c r="P1983" i="4"/>
  <c r="R1983" i="4" s="1"/>
  <c r="P1984" i="4"/>
  <c r="R1984" i="4" s="1"/>
  <c r="P1985" i="4"/>
  <c r="R1985" i="4" s="1"/>
  <c r="P1986" i="4"/>
  <c r="R1986" i="4" s="1"/>
  <c r="P1987" i="4"/>
  <c r="R1987" i="4" s="1"/>
  <c r="P1988" i="4"/>
  <c r="R1988" i="4" s="1"/>
  <c r="P1989" i="4"/>
  <c r="R1989" i="4" s="1"/>
  <c r="P1990" i="4"/>
  <c r="R1990" i="4" s="1"/>
  <c r="P1991" i="4"/>
  <c r="R1991" i="4" s="1"/>
  <c r="P1992" i="4"/>
  <c r="R1992" i="4" s="1"/>
  <c r="P1993" i="4"/>
  <c r="R1993" i="4" s="1"/>
  <c r="P1994" i="4"/>
  <c r="R1994" i="4" s="1"/>
  <c r="P1995" i="4"/>
  <c r="R1995" i="4" s="1"/>
  <c r="P1996" i="4"/>
  <c r="R1996" i="4" s="1"/>
  <c r="P1997" i="4"/>
  <c r="R1997" i="4" s="1"/>
  <c r="P1998" i="4"/>
  <c r="R1998" i="4" s="1"/>
  <c r="P1999" i="4"/>
  <c r="R1999" i="4" s="1"/>
  <c r="P2000" i="4"/>
  <c r="R2000" i="4" s="1"/>
  <c r="P2001" i="4"/>
  <c r="R2001" i="4" s="1"/>
  <c r="P2002" i="4"/>
  <c r="R2002" i="4" s="1"/>
  <c r="P2003" i="4"/>
  <c r="R2003" i="4" s="1"/>
  <c r="P2004" i="4"/>
  <c r="R2004" i="4" s="1"/>
  <c r="P2005" i="4"/>
  <c r="R2005" i="4" s="1"/>
  <c r="P2006" i="4"/>
  <c r="R2006" i="4" s="1"/>
  <c r="P2007" i="4"/>
  <c r="R2007" i="4" s="1"/>
  <c r="P2008" i="4"/>
  <c r="R2008" i="4" s="1"/>
  <c r="P2009" i="4"/>
  <c r="R2009" i="4" s="1"/>
  <c r="P2010" i="4"/>
  <c r="R2010" i="4" s="1"/>
  <c r="P2011" i="4"/>
  <c r="R2011" i="4" s="1"/>
  <c r="P2012" i="4"/>
  <c r="R2012" i="4" s="1"/>
  <c r="P2013" i="4"/>
  <c r="R2013" i="4" s="1"/>
  <c r="P2014" i="4"/>
  <c r="R2014" i="4" s="1"/>
  <c r="P2015" i="4"/>
  <c r="S2015" i="4" s="1"/>
  <c r="P2016" i="4"/>
  <c r="R2016" i="4" s="1"/>
  <c r="P2017" i="4"/>
  <c r="S2017" i="4" s="1"/>
  <c r="P2018" i="4"/>
  <c r="R2018" i="4" s="1"/>
  <c r="P2019" i="4"/>
  <c r="S2019" i="4" s="1"/>
  <c r="P1932" i="4"/>
  <c r="R1932" i="4" s="1"/>
  <c r="P1933" i="4"/>
  <c r="R1933" i="4" s="1"/>
  <c r="P1934" i="4"/>
  <c r="R1934" i="4" s="1"/>
  <c r="P1935" i="4"/>
  <c r="R1935" i="4" s="1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S1913" i="4" s="1"/>
  <c r="P1914" i="4"/>
  <c r="S1914" i="4" s="1"/>
  <c r="P1915" i="4"/>
  <c r="R1915" i="4" s="1"/>
  <c r="P1916" i="4"/>
  <c r="S1916" i="4" s="1"/>
  <c r="P1917" i="4"/>
  <c r="R1917" i="4" s="1"/>
  <c r="P1918" i="4"/>
  <c r="S1918" i="4" s="1"/>
  <c r="P1919" i="4"/>
  <c r="R1919" i="4" s="1"/>
  <c r="P1920" i="4"/>
  <c r="S1920" i="4" s="1"/>
  <c r="P1869" i="4"/>
  <c r="S1869" i="4" s="1"/>
  <c r="P1870" i="4"/>
  <c r="S1870" i="4" s="1"/>
  <c r="P1871" i="4"/>
  <c r="S1871" i="4" s="1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784" i="4"/>
  <c r="S1784" i="4" s="1"/>
  <c r="P1785" i="4"/>
  <c r="S1785" i="4" s="1"/>
  <c r="P1786" i="4"/>
  <c r="S1786" i="4" s="1"/>
  <c r="P1787" i="4"/>
  <c r="S1787" i="4" s="1"/>
  <c r="P1788" i="4"/>
  <c r="S1788" i="4" s="1"/>
  <c r="P1789" i="4"/>
  <c r="S1789" i="4" s="1"/>
  <c r="P1790" i="4"/>
  <c r="S1790" i="4" s="1"/>
  <c r="P1791" i="4"/>
  <c r="S1791" i="4" s="1"/>
  <c r="P1792" i="4"/>
  <c r="S1792" i="4" s="1"/>
  <c r="P1793" i="4"/>
  <c r="S1793" i="4" s="1"/>
  <c r="P1794" i="4"/>
  <c r="S1794" i="4" s="1"/>
  <c r="P1795" i="4"/>
  <c r="S1795" i="4" s="1"/>
  <c r="P1796" i="4"/>
  <c r="S1796" i="4" s="1"/>
  <c r="P1797" i="4"/>
  <c r="S1797" i="4" s="1"/>
  <c r="P1798" i="4"/>
  <c r="S1798" i="4" s="1"/>
  <c r="P1799" i="4"/>
  <c r="S1799" i="4" s="1"/>
  <c r="P1800" i="4"/>
  <c r="S1800" i="4" s="1"/>
  <c r="P1801" i="4"/>
  <c r="S1801" i="4" s="1"/>
  <c r="P1802" i="4"/>
  <c r="S1802" i="4" s="1"/>
  <c r="P1803" i="4"/>
  <c r="S1803" i="4" s="1"/>
  <c r="P1804" i="4"/>
  <c r="S1804" i="4" s="1"/>
  <c r="P1805" i="4"/>
  <c r="S1805" i="4" s="1"/>
  <c r="P1806" i="4"/>
  <c r="S1806" i="4" s="1"/>
  <c r="P1807" i="4"/>
  <c r="S1807" i="4" s="1"/>
  <c r="P1808" i="4"/>
  <c r="S1808" i="4" s="1"/>
  <c r="P1809" i="4"/>
  <c r="S1809" i="4" s="1"/>
  <c r="P1810" i="4"/>
  <c r="S1810" i="4" s="1"/>
  <c r="P1811" i="4"/>
  <c r="S1811" i="4" s="1"/>
  <c r="P1812" i="4"/>
  <c r="S1812" i="4" s="1"/>
  <c r="P1813" i="4"/>
  <c r="S1813" i="4" s="1"/>
  <c r="P1814" i="4"/>
  <c r="S1814" i="4" s="1"/>
  <c r="P1815" i="4"/>
  <c r="S1815" i="4" s="1"/>
  <c r="P1816" i="4"/>
  <c r="S1816" i="4" s="1"/>
  <c r="P1817" i="4"/>
  <c r="S1817" i="4" s="1"/>
  <c r="P1818" i="4"/>
  <c r="S1818" i="4" s="1"/>
  <c r="P1819" i="4"/>
  <c r="S1819" i="4" s="1"/>
  <c r="P1820" i="4"/>
  <c r="S1820" i="4" s="1"/>
  <c r="P1821" i="4"/>
  <c r="S1821" i="4" s="1"/>
  <c r="P1822" i="4"/>
  <c r="S1822" i="4" s="1"/>
  <c r="P1735" i="4"/>
  <c r="S1735" i="4" s="1"/>
  <c r="P1736" i="4"/>
  <c r="S1736" i="4" s="1"/>
  <c r="P1737" i="4"/>
  <c r="S1737" i="4" s="1"/>
  <c r="P1738" i="4"/>
  <c r="S1738" i="4" s="1"/>
  <c r="P1739" i="4"/>
  <c r="S1739" i="4" s="1"/>
  <c r="P1740" i="4"/>
  <c r="S1740" i="4" s="1"/>
  <c r="P1741" i="4"/>
  <c r="S1741" i="4" s="1"/>
  <c r="P1742" i="4"/>
  <c r="S1742" i="4" s="1"/>
  <c r="P1743" i="4"/>
  <c r="S1743" i="4" s="1"/>
  <c r="P1744" i="4"/>
  <c r="S1744" i="4" s="1"/>
  <c r="P1745" i="4"/>
  <c r="S1745" i="4" s="1"/>
  <c r="P1746" i="4"/>
  <c r="S1746" i="4" s="1"/>
  <c r="P1747" i="4"/>
  <c r="S1747" i="4" s="1"/>
  <c r="P1748" i="4"/>
  <c r="S1748" i="4" s="1"/>
  <c r="P1749" i="4"/>
  <c r="S1749" i="4" s="1"/>
  <c r="P1750" i="4"/>
  <c r="P1751" i="4"/>
  <c r="S1751" i="4" s="1"/>
  <c r="P1752" i="4"/>
  <c r="S1752" i="4" s="1"/>
  <c r="P1753" i="4"/>
  <c r="S1753" i="4" s="1"/>
  <c r="P1754" i="4"/>
  <c r="S1754" i="4" s="1"/>
  <c r="P1755" i="4"/>
  <c r="S1755" i="4" s="1"/>
  <c r="P1756" i="4"/>
  <c r="S1756" i="4" s="1"/>
  <c r="P1757" i="4"/>
  <c r="S1757" i="4" s="1"/>
  <c r="P1758" i="4"/>
  <c r="S1758" i="4" s="1"/>
  <c r="P1759" i="4"/>
  <c r="S1759" i="4" s="1"/>
  <c r="P1760" i="4"/>
  <c r="S1760" i="4" s="1"/>
  <c r="P1761" i="4"/>
  <c r="P1762" i="4"/>
  <c r="S1762" i="4" s="1"/>
  <c r="P1763" i="4"/>
  <c r="S1763" i="4" s="1"/>
  <c r="P1764" i="4"/>
  <c r="S1764" i="4" s="1"/>
  <c r="P1765" i="4"/>
  <c r="S1765" i="4" s="1"/>
  <c r="P1766" i="4"/>
  <c r="S1766" i="4" s="1"/>
  <c r="P1767" i="4"/>
  <c r="S1767" i="4" s="1"/>
  <c r="P1768" i="4"/>
  <c r="S1768" i="4" s="1"/>
  <c r="P1769" i="4"/>
  <c r="S1769" i="4" s="1"/>
  <c r="P1770" i="4"/>
  <c r="S1770" i="4" s="1"/>
  <c r="P1771" i="4"/>
  <c r="S1771" i="4" s="1"/>
  <c r="P1772" i="4"/>
  <c r="S1772" i="4" s="1"/>
  <c r="P1773" i="4"/>
  <c r="S1773" i="4" s="1"/>
  <c r="P1686" i="4"/>
  <c r="S1686" i="4" s="1"/>
  <c r="P1687" i="4"/>
  <c r="S1687" i="4" s="1"/>
  <c r="P1688" i="4"/>
  <c r="S1688" i="4" s="1"/>
  <c r="P1689" i="4"/>
  <c r="P1690" i="4"/>
  <c r="S1690" i="4" s="1"/>
  <c r="P1691" i="4"/>
  <c r="S1691" i="4" s="1"/>
  <c r="P1692" i="4"/>
  <c r="S1692" i="4" s="1"/>
  <c r="P1693" i="4"/>
  <c r="S1693" i="4" s="1"/>
  <c r="P1694" i="4"/>
  <c r="S1694" i="4" s="1"/>
  <c r="P1695" i="4"/>
  <c r="S1695" i="4" s="1"/>
  <c r="P1696" i="4"/>
  <c r="S1696" i="4" s="1"/>
  <c r="P1697" i="4"/>
  <c r="S1697" i="4" s="1"/>
  <c r="P1698" i="4"/>
  <c r="S1698" i="4" s="1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S1508" i="4" s="1"/>
  <c r="P1509" i="4"/>
  <c r="S1509" i="4" s="1"/>
  <c r="P1510" i="4"/>
  <c r="S1510" i="4" s="1"/>
  <c r="P1511" i="4"/>
  <c r="S1511" i="4" s="1"/>
  <c r="P1512" i="4"/>
  <c r="S1512" i="4" s="1"/>
  <c r="P1513" i="4"/>
  <c r="S1513" i="4" s="1"/>
  <c r="P1514" i="4"/>
  <c r="S1514" i="4" s="1"/>
  <c r="P1515" i="4"/>
  <c r="S1515" i="4" s="1"/>
  <c r="P1516" i="4"/>
  <c r="S1516" i="4" s="1"/>
  <c r="P1517" i="4"/>
  <c r="S1517" i="4" s="1"/>
  <c r="P1518" i="4"/>
  <c r="R1518" i="4" s="1"/>
  <c r="P1519" i="4"/>
  <c r="R1519" i="4" s="1"/>
  <c r="P1520" i="4"/>
  <c r="R1520" i="4" s="1"/>
  <c r="P1521" i="4"/>
  <c r="R1521" i="4" s="1"/>
  <c r="P1522" i="4"/>
  <c r="R1522" i="4" s="1"/>
  <c r="P1523" i="4"/>
  <c r="R1523" i="4" s="1"/>
  <c r="P1524" i="4"/>
  <c r="R1524" i="4" s="1"/>
  <c r="P1525" i="4"/>
  <c r="R1525" i="4" s="1"/>
  <c r="P1526" i="4"/>
  <c r="R1526" i="4" s="1"/>
  <c r="P1527" i="4"/>
  <c r="R1527" i="4" s="1"/>
  <c r="P1528" i="4"/>
  <c r="R1528" i="4" s="1"/>
  <c r="P1529" i="4"/>
  <c r="R1529" i="4" s="1"/>
  <c r="P1530" i="4"/>
  <c r="R1530" i="4" s="1"/>
  <c r="P1531" i="4"/>
  <c r="R1531" i="4" s="1"/>
  <c r="P1444" i="4"/>
  <c r="R1444" i="4" s="1"/>
  <c r="P1445" i="4"/>
  <c r="R1445" i="4" s="1"/>
  <c r="P1446" i="4"/>
  <c r="R1446" i="4" s="1"/>
  <c r="P1447" i="4"/>
  <c r="R1447" i="4" s="1"/>
  <c r="P1448" i="4"/>
  <c r="R1448" i="4" s="1"/>
  <c r="P1449" i="4"/>
  <c r="R1449" i="4" s="1"/>
  <c r="P1450" i="4"/>
  <c r="R1450" i="4" s="1"/>
  <c r="P1451" i="4"/>
  <c r="R1451" i="4" s="1"/>
  <c r="P1452" i="4"/>
  <c r="R1452" i="4" s="1"/>
  <c r="P1453" i="4"/>
  <c r="R1453" i="4" s="1"/>
  <c r="P1454" i="4"/>
  <c r="R1454" i="4" s="1"/>
  <c r="P1455" i="4"/>
  <c r="R1455" i="4" s="1"/>
  <c r="P1456" i="4"/>
  <c r="R1456" i="4" s="1"/>
  <c r="P1457" i="4"/>
  <c r="R1457" i="4" s="1"/>
  <c r="P1458" i="4"/>
  <c r="R1458" i="4" s="1"/>
  <c r="P1459" i="4"/>
  <c r="R1459" i="4" s="1"/>
  <c r="P1460" i="4"/>
  <c r="R1460" i="4" s="1"/>
  <c r="P1461" i="4"/>
  <c r="R1461" i="4" s="1"/>
  <c r="P1462" i="4"/>
  <c r="R1462" i="4" s="1"/>
  <c r="P1463" i="4"/>
  <c r="R1463" i="4" s="1"/>
  <c r="P1464" i="4"/>
  <c r="R1464" i="4" s="1"/>
  <c r="P1465" i="4"/>
  <c r="R1465" i="4" s="1"/>
  <c r="P1466" i="4"/>
  <c r="R1466" i="4" s="1"/>
  <c r="P1467" i="4"/>
  <c r="R1467" i="4" s="1"/>
  <c r="P1468" i="4"/>
  <c r="R1468" i="4" s="1"/>
  <c r="P1469" i="4"/>
  <c r="R1469" i="4" s="1"/>
  <c r="P1470" i="4"/>
  <c r="R1470" i="4" s="1"/>
  <c r="P1471" i="4"/>
  <c r="R1471" i="4" s="1"/>
  <c r="P1472" i="4"/>
  <c r="R1472" i="4" s="1"/>
  <c r="P1473" i="4"/>
  <c r="R1473" i="4" s="1"/>
  <c r="P1474" i="4"/>
  <c r="R1474" i="4" s="1"/>
  <c r="P1475" i="4"/>
  <c r="R1475" i="4" s="1"/>
  <c r="P1476" i="4"/>
  <c r="R1476" i="4" s="1"/>
  <c r="P1477" i="4"/>
  <c r="R1477" i="4" s="1"/>
  <c r="P1478" i="4"/>
  <c r="R1478" i="4" s="1"/>
  <c r="P1479" i="4"/>
  <c r="R1479" i="4" s="1"/>
  <c r="P1480" i="4"/>
  <c r="R1480" i="4" s="1"/>
  <c r="P1481" i="4"/>
  <c r="R1481" i="4" s="1"/>
  <c r="P1482" i="4"/>
  <c r="R1482" i="4" s="1"/>
  <c r="P1395" i="4"/>
  <c r="R1395" i="4" s="1"/>
  <c r="P1396" i="4"/>
  <c r="R1396" i="4" s="1"/>
  <c r="P1397" i="4"/>
  <c r="R1397" i="4" s="1"/>
  <c r="P1398" i="4"/>
  <c r="R1398" i="4" s="1"/>
  <c r="P1399" i="4"/>
  <c r="R1399" i="4" s="1"/>
  <c r="P1400" i="4"/>
  <c r="R1400" i="4" s="1"/>
  <c r="P1401" i="4"/>
  <c r="R1401" i="4" s="1"/>
  <c r="P1402" i="4"/>
  <c r="R1402" i="4" s="1"/>
  <c r="P1403" i="4"/>
  <c r="R1403" i="4" s="1"/>
  <c r="P1404" i="4"/>
  <c r="R1404" i="4" s="1"/>
  <c r="P1405" i="4"/>
  <c r="R1405" i="4" s="1"/>
  <c r="P1406" i="4"/>
  <c r="R1406" i="4" s="1"/>
  <c r="P1407" i="4"/>
  <c r="R1407" i="4" s="1"/>
  <c r="P1408" i="4"/>
  <c r="R1408" i="4" s="1"/>
  <c r="P1409" i="4"/>
  <c r="R1409" i="4" s="1"/>
  <c r="P1410" i="4"/>
  <c r="R1410" i="4" s="1"/>
  <c r="P1411" i="4"/>
  <c r="R1411" i="4" s="1"/>
  <c r="P1412" i="4"/>
  <c r="R1412" i="4" s="1"/>
  <c r="P1413" i="4"/>
  <c r="R1413" i="4" s="1"/>
  <c r="P1414" i="4"/>
  <c r="R1414" i="4" s="1"/>
  <c r="P1415" i="4"/>
  <c r="R1415" i="4" s="1"/>
  <c r="P1416" i="4"/>
  <c r="R1416" i="4" s="1"/>
  <c r="P1417" i="4"/>
  <c r="R1417" i="4" s="1"/>
  <c r="P1418" i="4"/>
  <c r="R1418" i="4" s="1"/>
  <c r="P1419" i="4"/>
  <c r="R1419" i="4" s="1"/>
  <c r="P1420" i="4"/>
  <c r="R1420" i="4" s="1"/>
  <c r="P1421" i="4"/>
  <c r="R1421" i="4" s="1"/>
  <c r="P1422" i="4"/>
  <c r="R1422" i="4" s="1"/>
  <c r="P1423" i="4"/>
  <c r="R1423" i="4" s="1"/>
  <c r="P1424" i="4"/>
  <c r="R1424" i="4" s="1"/>
  <c r="P1425" i="4"/>
  <c r="R1425" i="4" s="1"/>
  <c r="P1426" i="4"/>
  <c r="R1426" i="4" s="1"/>
  <c r="P1427" i="4"/>
  <c r="R1427" i="4" s="1"/>
  <c r="P1428" i="4"/>
  <c r="R1428" i="4" s="1"/>
  <c r="P1429" i="4"/>
  <c r="R1429" i="4" s="1"/>
  <c r="P1430" i="4"/>
  <c r="R1430" i="4" s="1"/>
  <c r="P1431" i="4"/>
  <c r="R1431" i="4" s="1"/>
  <c r="P1432" i="4"/>
  <c r="R1432" i="4" s="1"/>
  <c r="P1433" i="4"/>
  <c r="R1433" i="4" s="1"/>
  <c r="P1346" i="4"/>
  <c r="R1346" i="4" s="1"/>
  <c r="P1347" i="4"/>
  <c r="R1347" i="4" s="1"/>
  <c r="P1348" i="4"/>
  <c r="R1348" i="4" s="1"/>
  <c r="P1349" i="4"/>
  <c r="R1349" i="4" s="1"/>
  <c r="P1350" i="4"/>
  <c r="R1350" i="4" s="1"/>
  <c r="P1351" i="4"/>
  <c r="R1351" i="4" s="1"/>
  <c r="P1352" i="4"/>
  <c r="R1352" i="4" s="1"/>
  <c r="P1353" i="4"/>
  <c r="R1353" i="4" s="1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00" i="4"/>
  <c r="S1100" i="4" s="1"/>
  <c r="P1101" i="4"/>
  <c r="S1101" i="4" s="1"/>
  <c r="P1102" i="4"/>
  <c r="S1102" i="4" s="1"/>
  <c r="P1103" i="4"/>
  <c r="S1103" i="4" s="1"/>
  <c r="P1104" i="4"/>
  <c r="S1104" i="4" s="1"/>
  <c r="P1105" i="4"/>
  <c r="S1105" i="4" s="1"/>
  <c r="P1106" i="4"/>
  <c r="S1106" i="4" s="1"/>
  <c r="P1107" i="4"/>
  <c r="S1107" i="4" s="1"/>
  <c r="P1108" i="4"/>
  <c r="S1108" i="4" s="1"/>
  <c r="P1109" i="4"/>
  <c r="S1109" i="4" s="1"/>
  <c r="P1110" i="4"/>
  <c r="S1110" i="4" s="1"/>
  <c r="P1111" i="4"/>
  <c r="S1111" i="4" s="1"/>
  <c r="P1112" i="4"/>
  <c r="S1112" i="4" s="1"/>
  <c r="P1113" i="4"/>
  <c r="S1113" i="4" s="1"/>
  <c r="P1114" i="4"/>
  <c r="S1114" i="4" s="1"/>
  <c r="P1115" i="4"/>
  <c r="S1115" i="4" s="1"/>
  <c r="P1116" i="4"/>
  <c r="S1116" i="4" s="1"/>
  <c r="P1117" i="4"/>
  <c r="S1117" i="4" s="1"/>
  <c r="P1118" i="4"/>
  <c r="S1118" i="4" s="1"/>
  <c r="P1119" i="4"/>
  <c r="S1119" i="4" s="1"/>
  <c r="P1120" i="4"/>
  <c r="S1120" i="4" s="1"/>
  <c r="P1121" i="4"/>
  <c r="S1121" i="4" s="1"/>
  <c r="P1122" i="4"/>
  <c r="S1122" i="4" s="1"/>
  <c r="P1123" i="4"/>
  <c r="S1123" i="4" s="1"/>
  <c r="P1124" i="4"/>
  <c r="S1124" i="4" s="1"/>
  <c r="P1125" i="4"/>
  <c r="S1125" i="4" s="1"/>
  <c r="P1126" i="4"/>
  <c r="S1126" i="4" s="1"/>
  <c r="P1127" i="4"/>
  <c r="S1127" i="4" s="1"/>
  <c r="P1128" i="4"/>
  <c r="S1128" i="4" s="1"/>
  <c r="P1129" i="4"/>
  <c r="S1129" i="4" s="1"/>
  <c r="P1130" i="4"/>
  <c r="S1130" i="4" s="1"/>
  <c r="P1131" i="4"/>
  <c r="S1131" i="4" s="1"/>
  <c r="P1132" i="4"/>
  <c r="S1132" i="4" s="1"/>
  <c r="P1133" i="4"/>
  <c r="S1133" i="4" s="1"/>
  <c r="P1134" i="4"/>
  <c r="S1134" i="4" s="1"/>
  <c r="P1135" i="4"/>
  <c r="S1135" i="4" s="1"/>
  <c r="P1136" i="4"/>
  <c r="S1136" i="4" s="1"/>
  <c r="P1137" i="4"/>
  <c r="S1137" i="4" s="1"/>
  <c r="P1138" i="4"/>
  <c r="S1138" i="4" s="1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950" i="4"/>
  <c r="S950" i="4" s="1"/>
  <c r="P951" i="4"/>
  <c r="S951" i="4" s="1"/>
  <c r="P952" i="4"/>
  <c r="S952" i="4" s="1"/>
  <c r="P953" i="4"/>
  <c r="S953" i="4" s="1"/>
  <c r="P954" i="4"/>
  <c r="S954" i="4" s="1"/>
  <c r="P955" i="4"/>
  <c r="S955" i="4" s="1"/>
  <c r="P956" i="4"/>
  <c r="S956" i="4" s="1"/>
  <c r="P957" i="4"/>
  <c r="S957" i="4" s="1"/>
  <c r="P958" i="4"/>
  <c r="S958" i="4" s="1"/>
  <c r="P959" i="4"/>
  <c r="S959" i="4" s="1"/>
  <c r="P960" i="4"/>
  <c r="S960" i="4" s="1"/>
  <c r="P961" i="4"/>
  <c r="S961" i="4" s="1"/>
  <c r="P962" i="4"/>
  <c r="S962" i="4" s="1"/>
  <c r="P963" i="4"/>
  <c r="S963" i="4" s="1"/>
  <c r="P964" i="4"/>
  <c r="S964" i="4" s="1"/>
  <c r="P965" i="4"/>
  <c r="S965" i="4" s="1"/>
  <c r="P966" i="4"/>
  <c r="S966" i="4" s="1"/>
  <c r="P967" i="4"/>
  <c r="S967" i="4" s="1"/>
  <c r="P968" i="4"/>
  <c r="S968" i="4" s="1"/>
  <c r="P969" i="4"/>
  <c r="S969" i="4" s="1"/>
  <c r="P970" i="4"/>
  <c r="S970" i="4" s="1"/>
  <c r="P971" i="4"/>
  <c r="S971" i="4" s="1"/>
  <c r="P972" i="4"/>
  <c r="S972" i="4" s="1"/>
  <c r="P973" i="4"/>
  <c r="S973" i="4" s="1"/>
  <c r="P974" i="4"/>
  <c r="S974" i="4" s="1"/>
  <c r="P975" i="4"/>
  <c r="S975" i="4" s="1"/>
  <c r="P976" i="4"/>
  <c r="S976" i="4" s="1"/>
  <c r="P977" i="4"/>
  <c r="S977" i="4" s="1"/>
  <c r="P978" i="4"/>
  <c r="S978" i="4" s="1"/>
  <c r="P979" i="4"/>
  <c r="S979" i="4" s="1"/>
  <c r="P980" i="4"/>
  <c r="S980" i="4" s="1"/>
  <c r="P981" i="4"/>
  <c r="S981" i="4" s="1"/>
  <c r="P982" i="4"/>
  <c r="S982" i="4" s="1"/>
  <c r="P983" i="4"/>
  <c r="S983" i="4" s="1"/>
  <c r="P984" i="4"/>
  <c r="S984" i="4" s="1"/>
  <c r="P985" i="4"/>
  <c r="S985" i="4" s="1"/>
  <c r="P986" i="4"/>
  <c r="S986" i="4" s="1"/>
  <c r="P987" i="4"/>
  <c r="S987" i="4" s="1"/>
  <c r="P988" i="4"/>
  <c r="S988" i="4" s="1"/>
  <c r="P896" i="4"/>
  <c r="S896" i="4" s="1"/>
  <c r="P897" i="4"/>
  <c r="S897" i="4" s="1"/>
  <c r="P898" i="4"/>
  <c r="S898" i="4" s="1"/>
  <c r="P899" i="4"/>
  <c r="S899" i="4" s="1"/>
  <c r="P900" i="4"/>
  <c r="S900" i="4" s="1"/>
  <c r="P901" i="4"/>
  <c r="S901" i="4" s="1"/>
  <c r="P902" i="4"/>
  <c r="S902" i="4" s="1"/>
  <c r="P903" i="4"/>
  <c r="S903" i="4" s="1"/>
  <c r="P904" i="4"/>
  <c r="S904" i="4" s="1"/>
  <c r="P905" i="4"/>
  <c r="S905" i="4" s="1"/>
  <c r="P906" i="4"/>
  <c r="S906" i="4" s="1"/>
  <c r="P907" i="4"/>
  <c r="S907" i="4" s="1"/>
  <c r="P908" i="4"/>
  <c r="S908" i="4" s="1"/>
  <c r="P909" i="4"/>
  <c r="S909" i="4" s="1"/>
  <c r="P910" i="4"/>
  <c r="S910" i="4" s="1"/>
  <c r="P911" i="4"/>
  <c r="S911" i="4" s="1"/>
  <c r="P912" i="4"/>
  <c r="S912" i="4" s="1"/>
  <c r="P913" i="4"/>
  <c r="S913" i="4" s="1"/>
  <c r="P914" i="4"/>
  <c r="S914" i="4" s="1"/>
  <c r="P915" i="4"/>
  <c r="S915" i="4" s="1"/>
  <c r="P916" i="4"/>
  <c r="S916" i="4" s="1"/>
  <c r="P917" i="4"/>
  <c r="S917" i="4" s="1"/>
  <c r="P918" i="4"/>
  <c r="S918" i="4" s="1"/>
  <c r="P919" i="4"/>
  <c r="S919" i="4" s="1"/>
  <c r="P920" i="4"/>
  <c r="S920" i="4" s="1"/>
  <c r="P921" i="4"/>
  <c r="S921" i="4" s="1"/>
  <c r="P922" i="4"/>
  <c r="S922" i="4" s="1"/>
  <c r="P923" i="4"/>
  <c r="P924" i="4"/>
  <c r="S924" i="4" s="1"/>
  <c r="P925" i="4"/>
  <c r="S925" i="4" s="1"/>
  <c r="P926" i="4"/>
  <c r="S926" i="4" s="1"/>
  <c r="P927" i="4"/>
  <c r="S927" i="4" s="1"/>
  <c r="P928" i="4"/>
  <c r="S928" i="4" s="1"/>
  <c r="P929" i="4"/>
  <c r="S929" i="4" s="1"/>
  <c r="P930" i="4"/>
  <c r="S930" i="4" s="1"/>
  <c r="P931" i="4"/>
  <c r="S931" i="4" s="1"/>
  <c r="P932" i="4"/>
  <c r="S932" i="4" s="1"/>
  <c r="P933" i="4"/>
  <c r="S933" i="4" s="1"/>
  <c r="P934" i="4"/>
  <c r="S934" i="4" s="1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749" i="4"/>
  <c r="S749" i="4" s="1"/>
  <c r="P750" i="4"/>
  <c r="S750" i="4" s="1"/>
  <c r="P751" i="4"/>
  <c r="S751" i="4" s="1"/>
  <c r="P752" i="4"/>
  <c r="S752" i="4" s="1"/>
  <c r="P753" i="4"/>
  <c r="S753" i="4" s="1"/>
  <c r="P754" i="4"/>
  <c r="S754" i="4" s="1"/>
  <c r="P755" i="4"/>
  <c r="S755" i="4" s="1"/>
  <c r="P756" i="4"/>
  <c r="S756" i="4" s="1"/>
  <c r="P757" i="4"/>
  <c r="S757" i="4" s="1"/>
  <c r="P758" i="4"/>
  <c r="S758" i="4" s="1"/>
  <c r="P759" i="4"/>
  <c r="S759" i="4" s="1"/>
  <c r="P760" i="4"/>
  <c r="S760" i="4" s="1"/>
  <c r="P761" i="4"/>
  <c r="S761" i="4" s="1"/>
  <c r="P762" i="4"/>
  <c r="S762" i="4" s="1"/>
  <c r="P763" i="4"/>
  <c r="S763" i="4" s="1"/>
  <c r="P764" i="4"/>
  <c r="S764" i="4" s="1"/>
  <c r="P765" i="4"/>
  <c r="S765" i="4" s="1"/>
  <c r="P766" i="4"/>
  <c r="S766" i="4" s="1"/>
  <c r="P767" i="4"/>
  <c r="S767" i="4" s="1"/>
  <c r="P768" i="4"/>
  <c r="S768" i="4" s="1"/>
  <c r="P769" i="4"/>
  <c r="S769" i="4" s="1"/>
  <c r="P770" i="4"/>
  <c r="S770" i="4" s="1"/>
  <c r="P771" i="4"/>
  <c r="S771" i="4" s="1"/>
  <c r="P772" i="4"/>
  <c r="S772" i="4" s="1"/>
  <c r="P773" i="4"/>
  <c r="S773" i="4" s="1"/>
  <c r="P774" i="4"/>
  <c r="S774" i="4" s="1"/>
  <c r="P775" i="4"/>
  <c r="S775" i="4" s="1"/>
  <c r="P776" i="4"/>
  <c r="S776" i="4" s="1"/>
  <c r="P777" i="4"/>
  <c r="S777" i="4" s="1"/>
  <c r="P778" i="4"/>
  <c r="S778" i="4" s="1"/>
  <c r="P779" i="4"/>
  <c r="S779" i="4" s="1"/>
  <c r="P780" i="4"/>
  <c r="S780" i="4" s="1"/>
  <c r="P781" i="4"/>
  <c r="S781" i="4" s="1"/>
  <c r="P782" i="4"/>
  <c r="S782" i="4" s="1"/>
  <c r="P783" i="4"/>
  <c r="S783" i="4" s="1"/>
  <c r="P784" i="4"/>
  <c r="S784" i="4" s="1"/>
  <c r="P785" i="4"/>
  <c r="S785" i="4" s="1"/>
  <c r="P786" i="4"/>
  <c r="S786" i="4" s="1"/>
  <c r="P787" i="4"/>
  <c r="S787" i="4" s="1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651" i="4"/>
  <c r="S651" i="4" s="1"/>
  <c r="P652" i="4"/>
  <c r="S652" i="4" s="1"/>
  <c r="P653" i="4"/>
  <c r="S653" i="4" s="1"/>
  <c r="P654" i="4"/>
  <c r="S654" i="4" s="1"/>
  <c r="P655" i="4"/>
  <c r="S655" i="4" s="1"/>
  <c r="P656" i="4"/>
  <c r="S656" i="4" s="1"/>
  <c r="P657" i="4"/>
  <c r="S657" i="4" s="1"/>
  <c r="P658" i="4"/>
  <c r="S658" i="4" s="1"/>
  <c r="P659" i="4"/>
  <c r="S659" i="4" s="1"/>
  <c r="P660" i="4"/>
  <c r="S660" i="4" s="1"/>
  <c r="P661" i="4"/>
  <c r="S661" i="4" s="1"/>
  <c r="P662" i="4"/>
  <c r="S662" i="4" s="1"/>
  <c r="P663" i="4"/>
  <c r="S663" i="4" s="1"/>
  <c r="P664" i="4"/>
  <c r="S664" i="4" s="1"/>
  <c r="P665" i="4"/>
  <c r="S665" i="4" s="1"/>
  <c r="P666" i="4"/>
  <c r="S666" i="4" s="1"/>
  <c r="P667" i="4"/>
  <c r="S667" i="4" s="1"/>
  <c r="P668" i="4"/>
  <c r="S668" i="4" s="1"/>
  <c r="P669" i="4"/>
  <c r="S669" i="4" s="1"/>
  <c r="P670" i="4"/>
  <c r="S670" i="4" s="1"/>
  <c r="P671" i="4"/>
  <c r="S671" i="4" s="1"/>
  <c r="P672" i="4"/>
  <c r="S672" i="4" s="1"/>
  <c r="P673" i="4"/>
  <c r="S673" i="4" s="1"/>
  <c r="P674" i="4"/>
  <c r="S674" i="4" s="1"/>
  <c r="P675" i="4"/>
  <c r="S675" i="4" s="1"/>
  <c r="P676" i="4"/>
  <c r="S676" i="4" s="1"/>
  <c r="P677" i="4"/>
  <c r="S677" i="4" s="1"/>
  <c r="P678" i="4"/>
  <c r="S678" i="4" s="1"/>
  <c r="P679" i="4"/>
  <c r="S679" i="4" s="1"/>
  <c r="P680" i="4"/>
  <c r="S680" i="4" s="1"/>
  <c r="P681" i="4"/>
  <c r="S681" i="4" s="1"/>
  <c r="P682" i="4"/>
  <c r="S682" i="4" s="1"/>
  <c r="P683" i="4"/>
  <c r="S683" i="4" s="1"/>
  <c r="P684" i="4"/>
  <c r="S684" i="4" s="1"/>
  <c r="P685" i="4"/>
  <c r="S685" i="4" s="1"/>
  <c r="P686" i="4"/>
  <c r="S686" i="4" s="1"/>
  <c r="P687" i="4"/>
  <c r="S687" i="4" s="1"/>
  <c r="P688" i="4"/>
  <c r="S688" i="4" s="1"/>
  <c r="P689" i="4"/>
  <c r="S689" i="4" s="1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579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24" i="4"/>
  <c r="P486" i="4"/>
  <c r="S486" i="4" s="1"/>
  <c r="P487" i="4"/>
  <c r="S487" i="4" s="1"/>
  <c r="P488" i="4"/>
  <c r="S488" i="4" s="1"/>
  <c r="P489" i="4"/>
  <c r="S489" i="4" s="1"/>
  <c r="P490" i="4"/>
  <c r="S490" i="4" s="1"/>
  <c r="P491" i="4"/>
  <c r="S491" i="4" s="1"/>
  <c r="P492" i="4"/>
  <c r="S492" i="4" s="1"/>
  <c r="P493" i="4"/>
  <c r="S493" i="4" s="1"/>
  <c r="P494" i="4"/>
  <c r="S494" i="4" s="1"/>
  <c r="P495" i="4"/>
  <c r="S495" i="4" s="1"/>
  <c r="P496" i="4"/>
  <c r="S496" i="4" s="1"/>
  <c r="P497" i="4"/>
  <c r="S497" i="4" s="1"/>
  <c r="P498" i="4"/>
  <c r="S498" i="4" s="1"/>
  <c r="P499" i="4"/>
  <c r="S499" i="4" s="1"/>
  <c r="P500" i="4"/>
  <c r="S500" i="4" s="1"/>
  <c r="P501" i="4"/>
  <c r="S501" i="4" s="1"/>
  <c r="P502" i="4"/>
  <c r="S502" i="4" s="1"/>
  <c r="P503" i="4"/>
  <c r="S503" i="4" s="1"/>
  <c r="P504" i="4"/>
  <c r="S504" i="4" s="1"/>
  <c r="P505" i="4"/>
  <c r="S505" i="4" s="1"/>
  <c r="P506" i="4"/>
  <c r="S506" i="4" s="1"/>
  <c r="P507" i="4"/>
  <c r="S507" i="4" s="1"/>
  <c r="P508" i="4"/>
  <c r="S508" i="4" s="1"/>
  <c r="P509" i="4"/>
  <c r="S509" i="4" s="1"/>
  <c r="P510" i="4"/>
  <c r="S510" i="4" s="1"/>
  <c r="P511" i="4"/>
  <c r="S511" i="4" s="1"/>
  <c r="P512" i="4"/>
  <c r="S512" i="4" s="1"/>
  <c r="P513" i="4"/>
  <c r="S513" i="4" s="1"/>
  <c r="P514" i="4"/>
  <c r="S514" i="4" s="1"/>
  <c r="P515" i="4"/>
  <c r="S515" i="4" s="1"/>
  <c r="P516" i="4"/>
  <c r="S516" i="4" s="1"/>
  <c r="P517" i="4"/>
  <c r="S517" i="4" s="1"/>
  <c r="P518" i="4"/>
  <c r="S518" i="4" s="1"/>
  <c r="P519" i="4"/>
  <c r="S519" i="4" s="1"/>
  <c r="P520" i="4"/>
  <c r="S520" i="4" s="1"/>
  <c r="P521" i="4"/>
  <c r="S521" i="4" s="1"/>
  <c r="P522" i="4"/>
  <c r="S522" i="4" s="1"/>
  <c r="P523" i="4"/>
  <c r="S523" i="4" s="1"/>
  <c r="P429" i="4"/>
  <c r="S429" i="4" s="1"/>
  <c r="P430" i="4"/>
  <c r="S430" i="4" s="1"/>
  <c r="P431" i="4"/>
  <c r="S431" i="4" s="1"/>
  <c r="P432" i="4"/>
  <c r="S432" i="4" s="1"/>
  <c r="P433" i="4"/>
  <c r="S433" i="4" s="1"/>
  <c r="P434" i="4"/>
  <c r="S434" i="4" s="1"/>
  <c r="P435" i="4"/>
  <c r="S435" i="4" s="1"/>
  <c r="P436" i="4"/>
  <c r="S436" i="4" s="1"/>
  <c r="P437" i="4"/>
  <c r="S437" i="4" s="1"/>
  <c r="P438" i="4"/>
  <c r="S438" i="4" s="1"/>
  <c r="P439" i="4"/>
  <c r="S439" i="4" s="1"/>
  <c r="P440" i="4"/>
  <c r="P441" i="4"/>
  <c r="S441" i="4" s="1"/>
  <c r="P442" i="4"/>
  <c r="S442" i="4" s="1"/>
  <c r="P443" i="4"/>
  <c r="S443" i="4" s="1"/>
  <c r="P444" i="4"/>
  <c r="S444" i="4" s="1"/>
  <c r="P445" i="4"/>
  <c r="S445" i="4" s="1"/>
  <c r="P446" i="4"/>
  <c r="S446" i="4" s="1"/>
  <c r="P447" i="4"/>
  <c r="S447" i="4" s="1"/>
  <c r="P448" i="4"/>
  <c r="S448" i="4" s="1"/>
  <c r="P449" i="4"/>
  <c r="S449" i="4" s="1"/>
  <c r="P450" i="4"/>
  <c r="S450" i="4" s="1"/>
  <c r="P451" i="4"/>
  <c r="S451" i="4" s="1"/>
  <c r="P452" i="4"/>
  <c r="S452" i="4" s="1"/>
  <c r="P453" i="4"/>
  <c r="S453" i="4" s="1"/>
  <c r="P454" i="4"/>
  <c r="S454" i="4" s="1"/>
  <c r="P455" i="4"/>
  <c r="S455" i="4" s="1"/>
  <c r="P456" i="4"/>
  <c r="S456" i="4" s="1"/>
  <c r="P457" i="4"/>
  <c r="S457" i="4" s="1"/>
  <c r="P458" i="4"/>
  <c r="S458" i="4" s="1"/>
  <c r="P459" i="4"/>
  <c r="S459" i="4" s="1"/>
  <c r="P460" i="4"/>
  <c r="S460" i="4" s="1"/>
  <c r="P461" i="4"/>
  <c r="S461" i="4" s="1"/>
  <c r="P462" i="4"/>
  <c r="S462" i="4" s="1"/>
  <c r="P463" i="4"/>
  <c r="S463" i="4" s="1"/>
  <c r="P464" i="4"/>
  <c r="S464" i="4" s="1"/>
  <c r="P465" i="4"/>
  <c r="S465" i="4" s="1"/>
  <c r="P466" i="4"/>
  <c r="S466" i="4" s="1"/>
  <c r="P467" i="4"/>
  <c r="S467" i="4" s="1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364" i="4"/>
  <c r="S364" i="4" s="1"/>
  <c r="P326" i="4"/>
  <c r="S326" i="4" s="1"/>
  <c r="P327" i="4"/>
  <c r="S327" i="4" s="1"/>
  <c r="P328" i="4"/>
  <c r="S328" i="4" s="1"/>
  <c r="P329" i="4"/>
  <c r="S329" i="4" s="1"/>
  <c r="P330" i="4"/>
  <c r="S330" i="4" s="1"/>
  <c r="P331" i="4"/>
  <c r="S331" i="4" s="1"/>
  <c r="P332" i="4"/>
  <c r="S332" i="4" s="1"/>
  <c r="P333" i="4"/>
  <c r="S333" i="4" s="1"/>
  <c r="P334" i="4"/>
  <c r="S334" i="4" s="1"/>
  <c r="P335" i="4"/>
  <c r="S335" i="4" s="1"/>
  <c r="P336" i="4"/>
  <c r="S336" i="4" s="1"/>
  <c r="P337" i="4"/>
  <c r="S337" i="4" s="1"/>
  <c r="P338" i="4"/>
  <c r="S338" i="4" s="1"/>
  <c r="P339" i="4"/>
  <c r="S339" i="4" s="1"/>
  <c r="P340" i="4"/>
  <c r="S340" i="4" s="1"/>
  <c r="P341" i="4"/>
  <c r="S341" i="4" s="1"/>
  <c r="P342" i="4"/>
  <c r="S342" i="4" s="1"/>
  <c r="P343" i="4"/>
  <c r="S343" i="4" s="1"/>
  <c r="P344" i="4"/>
  <c r="S344" i="4" s="1"/>
  <c r="P345" i="4"/>
  <c r="S345" i="4" s="1"/>
  <c r="P346" i="4"/>
  <c r="S346" i="4" s="1"/>
  <c r="P347" i="4"/>
  <c r="S347" i="4" s="1"/>
  <c r="P348" i="4"/>
  <c r="S348" i="4" s="1"/>
  <c r="P349" i="4"/>
  <c r="S349" i="4" s="1"/>
  <c r="P350" i="4"/>
  <c r="S350" i="4" s="1"/>
  <c r="P351" i="4"/>
  <c r="S351" i="4" s="1"/>
  <c r="P352" i="4"/>
  <c r="S352" i="4" s="1"/>
  <c r="P353" i="4"/>
  <c r="S353" i="4" s="1"/>
  <c r="P354" i="4"/>
  <c r="S354" i="4" s="1"/>
  <c r="P355" i="4"/>
  <c r="S355" i="4" s="1"/>
  <c r="P356" i="4"/>
  <c r="S356" i="4" s="1"/>
  <c r="P357" i="4"/>
  <c r="S357" i="4" s="1"/>
  <c r="P358" i="4"/>
  <c r="S358" i="4" s="1"/>
  <c r="P359" i="4"/>
  <c r="S359" i="4" s="1"/>
  <c r="P360" i="4"/>
  <c r="S360" i="4" s="1"/>
  <c r="P361" i="4"/>
  <c r="S361" i="4" s="1"/>
  <c r="P362" i="4"/>
  <c r="S362" i="4" s="1"/>
  <c r="P363" i="4"/>
  <c r="S363" i="4" s="1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S251" i="4" s="1"/>
  <c r="P252" i="4"/>
  <c r="S252" i="4" s="1"/>
  <c r="P253" i="4"/>
  <c r="S253" i="4" s="1"/>
  <c r="P254" i="4"/>
  <c r="S254" i="4" s="1"/>
  <c r="P255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R180" i="4" s="1"/>
  <c r="P181" i="4"/>
  <c r="R181" i="4" s="1"/>
  <c r="P182" i="4"/>
  <c r="R182" i="4" s="1"/>
  <c r="P183" i="4"/>
  <c r="R183" i="4" s="1"/>
  <c r="P184" i="4"/>
  <c r="R184" i="4" s="1"/>
  <c r="P185" i="4"/>
  <c r="R185" i="4" s="1"/>
  <c r="P186" i="4"/>
  <c r="R186" i="4" s="1"/>
  <c r="P187" i="4"/>
  <c r="R187" i="4" s="1"/>
  <c r="P188" i="4"/>
  <c r="R188" i="4" s="1"/>
  <c r="P189" i="4"/>
  <c r="R189" i="4" s="1"/>
  <c r="P190" i="4"/>
  <c r="R190" i="4" s="1"/>
  <c r="P191" i="4"/>
  <c r="R191" i="4" s="1"/>
  <c r="P192" i="4"/>
  <c r="R192" i="4" s="1"/>
  <c r="P193" i="4"/>
  <c r="R193" i="4" s="1"/>
  <c r="P194" i="4"/>
  <c r="R194" i="4" s="1"/>
  <c r="P195" i="4"/>
  <c r="R195" i="4" s="1"/>
  <c r="P196" i="4"/>
  <c r="R196" i="4" s="1"/>
  <c r="P197" i="4"/>
  <c r="R197" i="4" s="1"/>
  <c r="P198" i="4"/>
  <c r="R198" i="4" s="1"/>
  <c r="P199" i="4"/>
  <c r="R199" i="4" s="1"/>
  <c r="P200" i="4"/>
  <c r="R200" i="4" s="1"/>
  <c r="P201" i="4"/>
  <c r="R201" i="4" s="1"/>
  <c r="P110" i="4"/>
  <c r="R110" i="4" s="1"/>
  <c r="P111" i="4"/>
  <c r="R111" i="4" s="1"/>
  <c r="P112" i="4"/>
  <c r="R112" i="4" s="1"/>
  <c r="P113" i="4"/>
  <c r="R113" i="4" s="1"/>
  <c r="P114" i="4"/>
  <c r="R114" i="4" s="1"/>
  <c r="P115" i="4"/>
  <c r="R115" i="4" s="1"/>
  <c r="P116" i="4"/>
  <c r="R116" i="4" s="1"/>
  <c r="P117" i="4"/>
  <c r="R117" i="4" s="1"/>
  <c r="P118" i="4"/>
  <c r="R118" i="4" s="1"/>
  <c r="P119" i="4"/>
  <c r="R119" i="4" s="1"/>
  <c r="P120" i="4"/>
  <c r="R120" i="4" s="1"/>
  <c r="P121" i="4"/>
  <c r="R121" i="4" s="1"/>
  <c r="P122" i="4"/>
  <c r="R122" i="4" s="1"/>
  <c r="P123" i="4"/>
  <c r="R123" i="4" s="1"/>
  <c r="P124" i="4"/>
  <c r="R124" i="4" s="1"/>
  <c r="P125" i="4"/>
  <c r="R125" i="4" s="1"/>
  <c r="P126" i="4"/>
  <c r="R126" i="4" s="1"/>
  <c r="P127" i="4"/>
  <c r="R127" i="4" s="1"/>
  <c r="P128" i="4"/>
  <c r="R128" i="4" s="1"/>
  <c r="P129" i="4"/>
  <c r="R129" i="4" s="1"/>
  <c r="P130" i="4"/>
  <c r="R130" i="4" s="1"/>
  <c r="P131" i="4"/>
  <c r="R131" i="4" s="1"/>
  <c r="P132" i="4"/>
  <c r="R132" i="4" s="1"/>
  <c r="P133" i="4"/>
  <c r="R133" i="4" s="1"/>
  <c r="P134" i="4"/>
  <c r="R134" i="4" s="1"/>
  <c r="P135" i="4"/>
  <c r="R135" i="4" s="1"/>
  <c r="P136" i="4"/>
  <c r="R136" i="4" s="1"/>
  <c r="P137" i="4"/>
  <c r="R137" i="4" s="1"/>
  <c r="P138" i="4"/>
  <c r="P139" i="4"/>
  <c r="R139" i="4" s="1"/>
  <c r="P140" i="4"/>
  <c r="R140" i="4" s="1"/>
  <c r="P141" i="4"/>
  <c r="R141" i="4" s="1"/>
  <c r="P142" i="4"/>
  <c r="R142" i="4" s="1"/>
  <c r="P143" i="4"/>
  <c r="R143" i="4" s="1"/>
  <c r="P144" i="4"/>
  <c r="R144" i="4" s="1"/>
  <c r="P145" i="4"/>
  <c r="R145" i="4" s="1"/>
  <c r="P146" i="4"/>
  <c r="R146" i="4" s="1"/>
  <c r="P147" i="4"/>
  <c r="R147" i="4" s="1"/>
  <c r="P148" i="4"/>
  <c r="R148" i="4" s="1"/>
  <c r="P5" i="4"/>
  <c r="R5" i="4" s="1"/>
  <c r="P6" i="4"/>
  <c r="R6" i="4" s="1"/>
  <c r="P7" i="4"/>
  <c r="R7" i="4" s="1"/>
  <c r="P8" i="4"/>
  <c r="R8" i="4" s="1"/>
  <c r="P9" i="4"/>
  <c r="R9" i="4" s="1"/>
  <c r="P10" i="4"/>
  <c r="R10" i="4" s="1"/>
  <c r="P11" i="4"/>
  <c r="R11" i="4" s="1"/>
  <c r="P12" i="4"/>
  <c r="R12" i="4" s="1"/>
  <c r="P13" i="4"/>
  <c r="R13" i="4" s="1"/>
  <c r="P14" i="4"/>
  <c r="R14" i="4" s="1"/>
  <c r="P15" i="4"/>
  <c r="R15" i="4" s="1"/>
  <c r="P16" i="4"/>
  <c r="R16" i="4" s="1"/>
  <c r="P17" i="4"/>
  <c r="R17" i="4" s="1"/>
  <c r="P18" i="4"/>
  <c r="R18" i="4" s="1"/>
  <c r="P19" i="4"/>
  <c r="R19" i="4" s="1"/>
  <c r="P20" i="4"/>
  <c r="R20" i="4" s="1"/>
  <c r="P21" i="4"/>
  <c r="R21" i="4" s="1"/>
  <c r="P22" i="4"/>
  <c r="R22" i="4" s="1"/>
  <c r="P23" i="4"/>
  <c r="R23" i="4" s="1"/>
  <c r="P24" i="4"/>
  <c r="R24" i="4" s="1"/>
  <c r="P25" i="4"/>
  <c r="R25" i="4" s="1"/>
  <c r="P26" i="4"/>
  <c r="R26" i="4" s="1"/>
  <c r="P27" i="4"/>
  <c r="R27" i="4" s="1"/>
  <c r="P28" i="4"/>
  <c r="R28" i="4" s="1"/>
  <c r="P29" i="4"/>
  <c r="R29" i="4" s="1"/>
  <c r="P30" i="4"/>
  <c r="R30" i="4" s="1"/>
  <c r="P31" i="4"/>
  <c r="R31" i="4" s="1"/>
  <c r="P32" i="4"/>
  <c r="R32" i="4" s="1"/>
  <c r="P33" i="4"/>
  <c r="R33" i="4" s="1"/>
  <c r="P34" i="4"/>
  <c r="R34" i="4" s="1"/>
  <c r="P35" i="4"/>
  <c r="R35" i="4" s="1"/>
  <c r="P36" i="4"/>
  <c r="R36" i="4" s="1"/>
  <c r="P37" i="4"/>
  <c r="R37" i="4" s="1"/>
  <c r="P38" i="4"/>
  <c r="R38" i="4" s="1"/>
  <c r="P39" i="4"/>
  <c r="R39" i="4" s="1"/>
  <c r="P40" i="4"/>
  <c r="R40" i="4" s="1"/>
  <c r="P41" i="4"/>
  <c r="R41" i="4" s="1"/>
  <c r="P42" i="4"/>
  <c r="R42" i="4" s="1"/>
  <c r="P43" i="4"/>
  <c r="R43" i="4" s="1"/>
  <c r="P58" i="4"/>
  <c r="R58" i="4" s="1"/>
  <c r="P59" i="4"/>
  <c r="R59" i="4" s="1"/>
  <c r="P60" i="4"/>
  <c r="R60" i="4" s="1"/>
  <c r="P61" i="4"/>
  <c r="R61" i="4" s="1"/>
  <c r="P62" i="4"/>
  <c r="R62" i="4" s="1"/>
  <c r="P63" i="4"/>
  <c r="R63" i="4" s="1"/>
  <c r="P64" i="4"/>
  <c r="R64" i="4" s="1"/>
  <c r="P65" i="4"/>
  <c r="R65" i="4" s="1"/>
  <c r="P66" i="4"/>
  <c r="R66" i="4" s="1"/>
  <c r="P67" i="4"/>
  <c r="R67" i="4" s="1"/>
  <c r="P68" i="4"/>
  <c r="R68" i="4" s="1"/>
  <c r="P69" i="4"/>
  <c r="R69" i="4" s="1"/>
  <c r="P70" i="4"/>
  <c r="R70" i="4" s="1"/>
  <c r="P71" i="4"/>
  <c r="R71" i="4" s="1"/>
  <c r="P72" i="4"/>
  <c r="R72" i="4" s="1"/>
  <c r="P73" i="4"/>
  <c r="R73" i="4" s="1"/>
  <c r="P74" i="4"/>
  <c r="R74" i="4" s="1"/>
  <c r="P75" i="4"/>
  <c r="R75" i="4" s="1"/>
  <c r="P76" i="4"/>
  <c r="R76" i="4" s="1"/>
  <c r="P77" i="4"/>
  <c r="R77" i="4" s="1"/>
  <c r="P78" i="4"/>
  <c r="R78" i="4" s="1"/>
  <c r="P79" i="4"/>
  <c r="R79" i="4" s="1"/>
  <c r="P80" i="4"/>
  <c r="R80" i="4" s="1"/>
  <c r="P81" i="4"/>
  <c r="R81" i="4" s="1"/>
  <c r="P82" i="4"/>
  <c r="R82" i="4" s="1"/>
  <c r="P83" i="4"/>
  <c r="R83" i="4" s="1"/>
  <c r="P84" i="4"/>
  <c r="R84" i="4" s="1"/>
  <c r="P85" i="4"/>
  <c r="R85" i="4" s="1"/>
  <c r="P86" i="4"/>
  <c r="R86" i="4" s="1"/>
  <c r="P87" i="4"/>
  <c r="R87" i="4" s="1"/>
  <c r="P88" i="4"/>
  <c r="R88" i="4" s="1"/>
  <c r="P89" i="4"/>
  <c r="R89" i="4" s="1"/>
  <c r="P90" i="4"/>
  <c r="R90" i="4" s="1"/>
  <c r="P91" i="4"/>
  <c r="R91" i="4" s="1"/>
  <c r="P92" i="4"/>
  <c r="R92" i="4" s="1"/>
  <c r="P93" i="4"/>
  <c r="R93" i="4" s="1"/>
  <c r="P94" i="4"/>
  <c r="R94" i="4" s="1"/>
  <c r="P95" i="4"/>
  <c r="R95" i="4" s="1"/>
  <c r="P96" i="4"/>
  <c r="R96" i="4" s="1"/>
  <c r="B1686" i="4"/>
  <c r="B1687" i="4"/>
  <c r="E1687" i="4" s="1"/>
  <c r="B1688" i="4"/>
  <c r="B1689" i="4"/>
  <c r="D1689" i="4" s="1"/>
  <c r="B1690" i="4"/>
  <c r="B1691" i="4"/>
  <c r="B1692" i="4"/>
  <c r="B1693" i="4"/>
  <c r="E1693" i="4" s="1"/>
  <c r="B1694" i="4"/>
  <c r="B1695" i="4"/>
  <c r="E1695" i="4" s="1"/>
  <c r="B1696" i="4"/>
  <c r="B1697" i="4"/>
  <c r="B1698" i="4"/>
  <c r="B1699" i="4"/>
  <c r="B1700" i="4"/>
  <c r="B1701" i="4"/>
  <c r="E1701" i="4" s="1"/>
  <c r="B1702" i="4"/>
  <c r="B1703" i="4"/>
  <c r="E1703" i="4" s="1"/>
  <c r="B1704" i="4"/>
  <c r="B1705" i="4"/>
  <c r="E1705" i="4" s="1"/>
  <c r="B1706" i="4"/>
  <c r="B1707" i="4"/>
  <c r="B1708" i="4"/>
  <c r="B1709" i="4"/>
  <c r="E1709" i="4" s="1"/>
  <c r="B1710" i="4"/>
  <c r="B1711" i="4"/>
  <c r="E1711" i="4" s="1"/>
  <c r="B1712" i="4"/>
  <c r="B1713" i="4"/>
  <c r="B1714" i="4"/>
  <c r="B1715" i="4"/>
  <c r="B1716" i="4"/>
  <c r="B1717" i="4"/>
  <c r="E1717" i="4" s="1"/>
  <c r="B1718" i="4"/>
  <c r="B1719" i="4"/>
  <c r="E1719" i="4" s="1"/>
  <c r="B1720" i="4"/>
  <c r="B1721" i="4"/>
  <c r="E1721" i="4" s="1"/>
  <c r="B1722" i="4"/>
  <c r="B1723" i="4"/>
  <c r="B1724" i="4"/>
  <c r="B1637" i="4"/>
  <c r="E1637" i="4" s="1"/>
  <c r="B1638" i="4"/>
  <c r="B1639" i="4"/>
  <c r="E1639" i="4" s="1"/>
  <c r="B1640" i="4"/>
  <c r="B1641" i="4"/>
  <c r="B1642" i="4"/>
  <c r="B1643" i="4"/>
  <c r="B1644" i="4"/>
  <c r="B1645" i="4"/>
  <c r="E1645" i="4" s="1"/>
  <c r="B1646" i="4"/>
  <c r="B1647" i="4"/>
  <c r="E1647" i="4" s="1"/>
  <c r="B1648" i="4"/>
  <c r="B1649" i="4"/>
  <c r="E1649" i="4" s="1"/>
  <c r="B1650" i="4"/>
  <c r="B1651" i="4"/>
  <c r="B1652" i="4"/>
  <c r="B1653" i="4"/>
  <c r="E1653" i="4" s="1"/>
  <c r="B1654" i="4"/>
  <c r="B1655" i="4"/>
  <c r="E1655" i="4" s="1"/>
  <c r="B1656" i="4"/>
  <c r="B1657" i="4"/>
  <c r="B1658" i="4"/>
  <c r="B1659" i="4"/>
  <c r="B1660" i="4"/>
  <c r="B1661" i="4"/>
  <c r="E1661" i="4" s="1"/>
  <c r="B1662" i="4"/>
  <c r="B1663" i="4"/>
  <c r="E1663" i="4" s="1"/>
  <c r="B1664" i="4"/>
  <c r="B1665" i="4"/>
  <c r="E1665" i="4" s="1"/>
  <c r="B1666" i="4"/>
  <c r="B1667" i="4"/>
  <c r="B1668" i="4"/>
  <c r="B1669" i="4"/>
  <c r="E1669" i="4" s="1"/>
  <c r="B1670" i="4"/>
  <c r="B1671" i="4"/>
  <c r="E1671" i="4" s="1"/>
  <c r="B1672" i="4"/>
  <c r="B1673" i="4"/>
  <c r="B1674" i="4"/>
  <c r="B1675" i="4"/>
  <c r="B1590" i="4"/>
  <c r="F1590" i="4" s="1"/>
  <c r="B1591" i="4"/>
  <c r="E1591" i="4" s="1"/>
  <c r="B1592" i="4"/>
  <c r="B1593" i="4"/>
  <c r="B1594" i="4"/>
  <c r="B1595" i="4"/>
  <c r="F1595" i="4" s="1"/>
  <c r="B1596" i="4"/>
  <c r="E1596" i="4" s="1"/>
  <c r="B1597" i="4"/>
  <c r="B1598" i="4"/>
  <c r="B1599" i="4"/>
  <c r="E1599" i="4" s="1"/>
  <c r="B1600" i="4"/>
  <c r="B1601" i="4"/>
  <c r="B1602" i="4"/>
  <c r="D1602" i="4" s="1"/>
  <c r="B1603" i="4"/>
  <c r="F1603" i="4" s="1"/>
  <c r="B1604" i="4"/>
  <c r="B1605" i="4"/>
  <c r="B1606" i="4"/>
  <c r="B1607" i="4"/>
  <c r="E1607" i="4" s="1"/>
  <c r="B1608" i="4"/>
  <c r="B1609" i="4"/>
  <c r="B1610" i="4"/>
  <c r="B1611" i="4"/>
  <c r="F1611" i="4" s="1"/>
  <c r="B1612" i="4"/>
  <c r="E1612" i="4" s="1"/>
  <c r="B1613" i="4"/>
  <c r="B1614" i="4"/>
  <c r="B1615" i="4"/>
  <c r="D1615" i="4" s="1"/>
  <c r="B1616" i="4"/>
  <c r="B1617" i="4"/>
  <c r="B1618" i="4"/>
  <c r="B1619" i="4"/>
  <c r="E1619" i="4" s="1"/>
  <c r="B1620" i="4"/>
  <c r="B1621" i="4"/>
  <c r="B1622" i="4"/>
  <c r="F1622" i="4" s="1"/>
  <c r="B1623" i="4"/>
  <c r="D1623" i="4" s="1"/>
  <c r="B1624" i="4"/>
  <c r="B1625" i="4"/>
  <c r="F1625" i="4" s="1"/>
  <c r="B1626" i="4"/>
  <c r="B1627" i="4"/>
  <c r="E1627" i="4" s="1"/>
  <c r="B1628" i="4"/>
  <c r="E1628" i="4" s="1"/>
  <c r="B1541" i="4"/>
  <c r="B1542" i="4"/>
  <c r="B1543" i="4"/>
  <c r="D1543" i="4" s="1"/>
  <c r="B1544" i="4"/>
  <c r="B1545" i="4"/>
  <c r="B1546" i="4"/>
  <c r="B1547" i="4"/>
  <c r="D1547" i="4" s="1"/>
  <c r="B1548" i="4"/>
  <c r="B1549" i="4"/>
  <c r="B1550" i="4"/>
  <c r="B1551" i="4"/>
  <c r="D1551" i="4" s="1"/>
  <c r="B1552" i="4"/>
  <c r="B1553" i="4"/>
  <c r="B1554" i="4"/>
  <c r="B1555" i="4"/>
  <c r="B1556" i="4"/>
  <c r="B1557" i="4"/>
  <c r="B1558" i="4"/>
  <c r="B1559" i="4"/>
  <c r="D1559" i="4" s="1"/>
  <c r="B1560" i="4"/>
  <c r="B1561" i="4"/>
  <c r="B1562" i="4"/>
  <c r="B1563" i="4"/>
  <c r="D1563" i="4" s="1"/>
  <c r="B1564" i="4"/>
  <c r="B1565" i="4"/>
  <c r="B1566" i="4"/>
  <c r="B1567" i="4"/>
  <c r="D1567" i="4" s="1"/>
  <c r="B1568" i="4"/>
  <c r="B1569" i="4"/>
  <c r="B1570" i="4"/>
  <c r="B1571" i="4"/>
  <c r="D1571" i="4" s="1"/>
  <c r="B1572" i="4"/>
  <c r="B1573" i="4"/>
  <c r="B1574" i="4"/>
  <c r="B1575" i="4"/>
  <c r="B1576" i="4"/>
  <c r="B1577" i="4"/>
  <c r="B1578" i="4"/>
  <c r="B1579" i="4"/>
  <c r="D1579" i="4" s="1"/>
  <c r="B1492" i="4"/>
  <c r="B1493" i="4"/>
  <c r="D1493" i="4" s="1"/>
  <c r="B1494" i="4"/>
  <c r="B1495" i="4"/>
  <c r="E1495" i="4" s="1"/>
  <c r="B1496" i="4"/>
  <c r="E1496" i="4" s="1"/>
  <c r="B1497" i="4"/>
  <c r="B1498" i="4"/>
  <c r="B1499" i="4"/>
  <c r="E1499" i="4" s="1"/>
  <c r="B1500" i="4"/>
  <c r="B1501" i="4"/>
  <c r="B1502" i="4"/>
  <c r="D1502" i="4" s="1"/>
  <c r="B1503" i="4"/>
  <c r="D1503" i="4" s="1"/>
  <c r="B1504" i="4"/>
  <c r="E1504" i="4" s="1"/>
  <c r="B1505" i="4"/>
  <c r="D1505" i="4" s="1"/>
  <c r="B1506" i="4"/>
  <c r="F1506" i="4" s="1"/>
  <c r="B1507" i="4"/>
  <c r="E1507" i="4" s="1"/>
  <c r="B1508" i="4"/>
  <c r="B1509" i="4"/>
  <c r="B1510" i="4"/>
  <c r="B1511" i="4"/>
  <c r="D1511" i="4" s="1"/>
  <c r="B1512" i="4"/>
  <c r="E1512" i="4" s="1"/>
  <c r="B1513" i="4"/>
  <c r="B1514" i="4"/>
  <c r="B1515" i="4"/>
  <c r="E1515" i="4" s="1"/>
  <c r="B1516" i="4"/>
  <c r="B1517" i="4"/>
  <c r="D1517" i="4" s="1"/>
  <c r="B1518" i="4"/>
  <c r="B1519" i="4"/>
  <c r="F1519" i="4" s="1"/>
  <c r="B1520" i="4"/>
  <c r="E1520" i="4" s="1"/>
  <c r="B1521" i="4"/>
  <c r="B1522" i="4"/>
  <c r="F1522" i="4" s="1"/>
  <c r="B1523" i="4"/>
  <c r="E1523" i="4" s="1"/>
  <c r="B1524" i="4"/>
  <c r="B1525" i="4"/>
  <c r="B1526" i="4"/>
  <c r="B1527" i="4"/>
  <c r="F1527" i="4" s="1"/>
  <c r="B1528" i="4"/>
  <c r="E1528" i="4" s="1"/>
  <c r="B1529" i="4"/>
  <c r="B1530" i="4"/>
  <c r="B1443" i="4"/>
  <c r="E1443" i="4" s="1"/>
  <c r="B1444" i="4"/>
  <c r="D1444" i="4" s="1"/>
  <c r="B1445" i="4"/>
  <c r="B1446" i="4"/>
  <c r="B1447" i="4"/>
  <c r="F1447" i="4" s="1"/>
  <c r="B1448" i="4"/>
  <c r="D1448" i="4" s="1"/>
  <c r="B1449" i="4"/>
  <c r="B1450" i="4"/>
  <c r="B1451" i="4"/>
  <c r="E1451" i="4" s="1"/>
  <c r="B1452" i="4"/>
  <c r="D1452" i="4" s="1"/>
  <c r="B1453" i="4"/>
  <c r="B1454" i="4"/>
  <c r="B1455" i="4"/>
  <c r="D1455" i="4" s="1"/>
  <c r="B1456" i="4"/>
  <c r="D1456" i="4" s="1"/>
  <c r="B1457" i="4"/>
  <c r="B1458" i="4"/>
  <c r="B1459" i="4"/>
  <c r="E1459" i="4" s="1"/>
  <c r="B1460" i="4"/>
  <c r="D1460" i="4" s="1"/>
  <c r="B1461" i="4"/>
  <c r="B1462" i="4"/>
  <c r="B1463" i="4"/>
  <c r="F1463" i="4" s="1"/>
  <c r="B1464" i="4"/>
  <c r="D1464" i="4" s="1"/>
  <c r="B1465" i="4"/>
  <c r="B1466" i="4"/>
  <c r="B1467" i="4"/>
  <c r="D1467" i="4" s="1"/>
  <c r="B1468" i="4"/>
  <c r="D1468" i="4" s="1"/>
  <c r="B1469" i="4"/>
  <c r="B1470" i="4"/>
  <c r="B1471" i="4"/>
  <c r="D1471" i="4" s="1"/>
  <c r="B1472" i="4"/>
  <c r="D1472" i="4" s="1"/>
  <c r="B1473" i="4"/>
  <c r="B1474" i="4"/>
  <c r="B1475" i="4"/>
  <c r="E1475" i="4" s="1"/>
  <c r="B1476" i="4"/>
  <c r="D1476" i="4" s="1"/>
  <c r="B1477" i="4"/>
  <c r="B1478" i="4"/>
  <c r="F1478" i="4" s="1"/>
  <c r="B1479" i="4"/>
  <c r="F1479" i="4" s="1"/>
  <c r="B1480" i="4"/>
  <c r="B1394" i="4"/>
  <c r="B1395" i="4"/>
  <c r="E1395" i="4" s="1"/>
  <c r="B1396" i="4"/>
  <c r="E1396" i="4" s="1"/>
  <c r="B1397" i="4"/>
  <c r="F1397" i="4" s="1"/>
  <c r="B1398" i="4"/>
  <c r="B1399" i="4"/>
  <c r="B1400" i="4"/>
  <c r="F1400" i="4" s="1"/>
  <c r="B1401" i="4"/>
  <c r="D1401" i="4" s="1"/>
  <c r="B1402" i="4"/>
  <c r="B1403" i="4"/>
  <c r="E1403" i="4" s="1"/>
  <c r="B1404" i="4"/>
  <c r="E1404" i="4" s="1"/>
  <c r="B1405" i="4"/>
  <c r="F1405" i="4" s="1"/>
  <c r="B1406" i="4"/>
  <c r="B1407" i="4"/>
  <c r="B1408" i="4"/>
  <c r="F1408" i="4" s="1"/>
  <c r="B1409" i="4"/>
  <c r="D1409" i="4" s="1"/>
  <c r="B1410" i="4"/>
  <c r="B1411" i="4"/>
  <c r="B1412" i="4"/>
  <c r="E1412" i="4" s="1"/>
  <c r="B1413" i="4"/>
  <c r="F1413" i="4" s="1"/>
  <c r="B1414" i="4"/>
  <c r="F1414" i="4" s="1"/>
  <c r="B1415" i="4"/>
  <c r="B1416" i="4"/>
  <c r="E1416" i="4" s="1"/>
  <c r="B1417" i="4"/>
  <c r="D1417" i="4" s="1"/>
  <c r="B1418" i="4"/>
  <c r="B1419" i="4"/>
  <c r="E1419" i="4" s="1"/>
  <c r="B1420" i="4"/>
  <c r="D1420" i="4" s="1"/>
  <c r="B1421" i="4"/>
  <c r="F1421" i="4" s="1"/>
  <c r="B1422" i="4"/>
  <c r="B1423" i="4"/>
  <c r="B1424" i="4"/>
  <c r="E1424" i="4" s="1"/>
  <c r="B1425" i="4"/>
  <c r="D1425" i="4" s="1"/>
  <c r="B1426" i="4"/>
  <c r="B1427" i="4"/>
  <c r="B1428" i="4"/>
  <c r="D1428" i="4" s="1"/>
  <c r="B1429" i="4"/>
  <c r="F1429" i="4" s="1"/>
  <c r="B1430" i="4"/>
  <c r="F1430" i="4" s="1"/>
  <c r="B1431" i="4"/>
  <c r="B1432" i="4"/>
  <c r="D1432" i="4" s="1"/>
  <c r="B1345" i="4"/>
  <c r="B1346" i="4"/>
  <c r="B1347" i="4"/>
  <c r="F1347" i="4" s="1"/>
  <c r="B1348" i="4"/>
  <c r="D1348" i="4" s="1"/>
  <c r="B1349" i="4"/>
  <c r="B1350" i="4"/>
  <c r="B1351" i="4"/>
  <c r="F1351" i="4" s="1"/>
  <c r="B1352" i="4"/>
  <c r="D1352" i="4" s="1"/>
  <c r="B1353" i="4"/>
  <c r="B1354" i="4"/>
  <c r="B1355" i="4"/>
  <c r="F1355" i="4" s="1"/>
  <c r="B1356" i="4"/>
  <c r="D1356" i="4" s="1"/>
  <c r="B1357" i="4"/>
  <c r="B1358" i="4"/>
  <c r="B1359" i="4"/>
  <c r="F1359" i="4" s="1"/>
  <c r="B1360" i="4"/>
  <c r="B1361" i="4"/>
  <c r="B1362" i="4"/>
  <c r="B1363" i="4"/>
  <c r="F1363" i="4" s="1"/>
  <c r="B1364" i="4"/>
  <c r="D1364" i="4" s="1"/>
  <c r="B1365" i="4"/>
  <c r="B1366" i="4"/>
  <c r="B1367" i="4"/>
  <c r="F1367" i="4" s="1"/>
  <c r="B1368" i="4"/>
  <c r="D1368" i="4" s="1"/>
  <c r="B1369" i="4"/>
  <c r="B1370" i="4"/>
  <c r="B1371" i="4"/>
  <c r="F1371" i="4" s="1"/>
  <c r="B1372" i="4"/>
  <c r="D1372" i="4" s="1"/>
  <c r="B1373" i="4"/>
  <c r="B1374" i="4"/>
  <c r="B1375" i="4"/>
  <c r="F1375" i="4" s="1"/>
  <c r="B1376" i="4"/>
  <c r="B1377" i="4"/>
  <c r="B1378" i="4"/>
  <c r="B1379" i="4"/>
  <c r="F1379" i="4" s="1"/>
  <c r="B1380" i="4"/>
  <c r="D1380" i="4" s="1"/>
  <c r="B1381" i="4"/>
  <c r="E1381" i="4" s="1"/>
  <c r="B1382" i="4"/>
  <c r="B1383" i="4"/>
  <c r="E1383" i="4" s="1"/>
  <c r="B1296" i="4"/>
  <c r="D1296" i="4" s="1"/>
  <c r="B1297" i="4"/>
  <c r="E1297" i="4" s="1"/>
  <c r="B1298" i="4"/>
  <c r="B1299" i="4"/>
  <c r="E1299" i="4" s="1"/>
  <c r="B1300" i="4"/>
  <c r="D1300" i="4" s="1"/>
  <c r="B1301" i="4"/>
  <c r="E1301" i="4" s="1"/>
  <c r="B1302" i="4"/>
  <c r="B1303" i="4"/>
  <c r="E1303" i="4" s="1"/>
  <c r="B1304" i="4"/>
  <c r="D1304" i="4" s="1"/>
  <c r="B1305" i="4"/>
  <c r="E1305" i="4" s="1"/>
  <c r="B1306" i="4"/>
  <c r="B1307" i="4"/>
  <c r="E1307" i="4" s="1"/>
  <c r="B1308" i="4"/>
  <c r="D1308" i="4" s="1"/>
  <c r="B1309" i="4"/>
  <c r="E1309" i="4" s="1"/>
  <c r="B1310" i="4"/>
  <c r="D1310" i="4" s="1"/>
  <c r="B1311" i="4"/>
  <c r="E1311" i="4" s="1"/>
  <c r="B1312" i="4"/>
  <c r="D1312" i="4" s="1"/>
  <c r="B1313" i="4"/>
  <c r="E1313" i="4" s="1"/>
  <c r="B1314" i="4"/>
  <c r="B1315" i="4"/>
  <c r="E1315" i="4" s="1"/>
  <c r="B1316" i="4"/>
  <c r="D1316" i="4" s="1"/>
  <c r="B1317" i="4"/>
  <c r="E1317" i="4" s="1"/>
  <c r="B1318" i="4"/>
  <c r="B1319" i="4"/>
  <c r="E1319" i="4" s="1"/>
  <c r="B1320" i="4"/>
  <c r="D1320" i="4" s="1"/>
  <c r="B1321" i="4"/>
  <c r="E1321" i="4" s="1"/>
  <c r="B1322" i="4"/>
  <c r="B1323" i="4"/>
  <c r="E1323" i="4" s="1"/>
  <c r="B1324" i="4"/>
  <c r="D1324" i="4" s="1"/>
  <c r="B1325" i="4"/>
  <c r="E1325" i="4" s="1"/>
  <c r="B1326" i="4"/>
  <c r="B1327" i="4"/>
  <c r="E1327" i="4" s="1"/>
  <c r="B1328" i="4"/>
  <c r="D1328" i="4" s="1"/>
  <c r="B1329" i="4"/>
  <c r="E1329" i="4" s="1"/>
  <c r="B1330" i="4"/>
  <c r="B1331" i="4"/>
  <c r="E1331" i="4" s="1"/>
  <c r="B1332" i="4"/>
  <c r="D1332" i="4" s="1"/>
  <c r="B1333" i="4"/>
  <c r="E1333" i="4" s="1"/>
  <c r="B1334" i="4"/>
  <c r="B1247" i="4"/>
  <c r="E1247" i="4" s="1"/>
  <c r="B1248" i="4"/>
  <c r="D1248" i="4" s="1"/>
  <c r="B1249" i="4"/>
  <c r="E1249" i="4" s="1"/>
  <c r="B1250" i="4"/>
  <c r="B1251" i="4"/>
  <c r="E1251" i="4" s="1"/>
  <c r="B1252" i="4"/>
  <c r="D1252" i="4" s="1"/>
  <c r="B1253" i="4"/>
  <c r="E1253" i="4" s="1"/>
  <c r="B1254" i="4"/>
  <c r="B1255" i="4"/>
  <c r="E1255" i="4" s="1"/>
  <c r="B1256" i="4"/>
  <c r="D1256" i="4" s="1"/>
  <c r="B1257" i="4"/>
  <c r="E1257" i="4" s="1"/>
  <c r="B1258" i="4"/>
  <c r="B1259" i="4"/>
  <c r="E1259" i="4" s="1"/>
  <c r="B1260" i="4"/>
  <c r="D1260" i="4" s="1"/>
  <c r="B1261" i="4"/>
  <c r="E1261" i="4" s="1"/>
  <c r="B1262" i="4"/>
  <c r="B1263" i="4"/>
  <c r="E1263" i="4" s="1"/>
  <c r="B1264" i="4"/>
  <c r="D1264" i="4" s="1"/>
  <c r="B1265" i="4"/>
  <c r="E1265" i="4" s="1"/>
  <c r="B1266" i="4"/>
  <c r="B1267" i="4"/>
  <c r="E1267" i="4" s="1"/>
  <c r="B1268" i="4"/>
  <c r="D1268" i="4" s="1"/>
  <c r="B1269" i="4"/>
  <c r="E1269" i="4" s="1"/>
  <c r="B1270" i="4"/>
  <c r="B1271" i="4"/>
  <c r="E1271" i="4" s="1"/>
  <c r="B1272" i="4"/>
  <c r="D1272" i="4" s="1"/>
  <c r="B1273" i="4"/>
  <c r="E1273" i="4" s="1"/>
  <c r="B1274" i="4"/>
  <c r="B1275" i="4"/>
  <c r="E1275" i="4" s="1"/>
  <c r="B1276" i="4"/>
  <c r="D1276" i="4" s="1"/>
  <c r="B1277" i="4"/>
  <c r="E1277" i="4" s="1"/>
  <c r="B1278" i="4"/>
  <c r="B1279" i="4"/>
  <c r="E1279" i="4" s="1"/>
  <c r="B1280" i="4"/>
  <c r="D1280" i="4" s="1"/>
  <c r="B1281" i="4"/>
  <c r="E1281" i="4" s="1"/>
  <c r="B1282" i="4"/>
  <c r="B1283" i="4"/>
  <c r="E1283" i="4" s="1"/>
  <c r="B1284" i="4"/>
  <c r="D1284" i="4" s="1"/>
  <c r="B1285" i="4"/>
  <c r="E1285" i="4" s="1"/>
  <c r="B1198" i="4"/>
  <c r="D1198" i="4" s="1"/>
  <c r="B1199" i="4"/>
  <c r="D1199" i="4" s="1"/>
  <c r="B1200" i="4"/>
  <c r="E1200" i="4" s="1"/>
  <c r="B1201" i="4"/>
  <c r="D1201" i="4" s="1"/>
  <c r="B1202" i="4"/>
  <c r="B1203" i="4"/>
  <c r="D1203" i="4" s="1"/>
  <c r="B1204" i="4"/>
  <c r="E1204" i="4" s="1"/>
  <c r="B1205" i="4"/>
  <c r="D1205" i="4" s="1"/>
  <c r="B1206" i="4"/>
  <c r="B1207" i="4"/>
  <c r="D1207" i="4" s="1"/>
  <c r="B1208" i="4"/>
  <c r="E1208" i="4" s="1"/>
  <c r="B1209" i="4"/>
  <c r="D1209" i="4" s="1"/>
  <c r="B1210" i="4"/>
  <c r="B1211" i="4"/>
  <c r="D1211" i="4" s="1"/>
  <c r="B1212" i="4"/>
  <c r="E1212" i="4" s="1"/>
  <c r="B1213" i="4"/>
  <c r="D1213" i="4" s="1"/>
  <c r="B1214" i="4"/>
  <c r="B1215" i="4"/>
  <c r="D1215" i="4" s="1"/>
  <c r="B1216" i="4"/>
  <c r="E1216" i="4" s="1"/>
  <c r="B1217" i="4"/>
  <c r="D1217" i="4" s="1"/>
  <c r="B1218" i="4"/>
  <c r="B1219" i="4"/>
  <c r="D1219" i="4" s="1"/>
  <c r="B1220" i="4"/>
  <c r="E1220" i="4" s="1"/>
  <c r="B1221" i="4"/>
  <c r="D1221" i="4" s="1"/>
  <c r="B1222" i="4"/>
  <c r="B1223" i="4"/>
  <c r="D1223" i="4" s="1"/>
  <c r="B1224" i="4"/>
  <c r="E1224" i="4" s="1"/>
  <c r="B1225" i="4"/>
  <c r="D1225" i="4" s="1"/>
  <c r="B1226" i="4"/>
  <c r="B1227" i="4"/>
  <c r="D1227" i="4" s="1"/>
  <c r="B1228" i="4"/>
  <c r="E1228" i="4" s="1"/>
  <c r="B1229" i="4"/>
  <c r="D1229" i="4" s="1"/>
  <c r="B1230" i="4"/>
  <c r="B1231" i="4"/>
  <c r="D1231" i="4" s="1"/>
  <c r="B1232" i="4"/>
  <c r="E1232" i="4" s="1"/>
  <c r="B1233" i="4"/>
  <c r="D1233" i="4" s="1"/>
  <c r="B1234" i="4"/>
  <c r="B1235" i="4"/>
  <c r="D1235" i="4" s="1"/>
  <c r="B1236" i="4"/>
  <c r="F1236" i="4" s="1"/>
  <c r="B1149" i="4"/>
  <c r="E1149" i="4" s="1"/>
  <c r="B1150" i="4"/>
  <c r="B1151" i="4"/>
  <c r="E1151" i="4" s="1"/>
  <c r="B1152" i="4"/>
  <c r="D1152" i="4" s="1"/>
  <c r="B1153" i="4"/>
  <c r="E1153" i="4" s="1"/>
  <c r="B1154" i="4"/>
  <c r="B1155" i="4"/>
  <c r="E1155" i="4" s="1"/>
  <c r="B1156" i="4"/>
  <c r="D1156" i="4" s="1"/>
  <c r="B1157" i="4"/>
  <c r="E1157" i="4" s="1"/>
  <c r="B1158" i="4"/>
  <c r="D1158" i="4" s="1"/>
  <c r="B1159" i="4"/>
  <c r="E1159" i="4" s="1"/>
  <c r="B1160" i="4"/>
  <c r="B1161" i="4"/>
  <c r="E1161" i="4" s="1"/>
  <c r="B1162" i="4"/>
  <c r="B1163" i="4"/>
  <c r="E1163" i="4" s="1"/>
  <c r="B1164" i="4"/>
  <c r="D1164" i="4" s="1"/>
  <c r="B1165" i="4"/>
  <c r="E1165" i="4" s="1"/>
  <c r="B1166" i="4"/>
  <c r="B1167" i="4"/>
  <c r="E1167" i="4" s="1"/>
  <c r="B1168" i="4"/>
  <c r="D1168" i="4" s="1"/>
  <c r="B1169" i="4"/>
  <c r="E1169" i="4" s="1"/>
  <c r="B1170" i="4"/>
  <c r="B1171" i="4"/>
  <c r="E1171" i="4" s="1"/>
  <c r="B1172" i="4"/>
  <c r="D1172" i="4" s="1"/>
  <c r="B1173" i="4"/>
  <c r="E1173" i="4" s="1"/>
  <c r="B1174" i="4"/>
  <c r="B1175" i="4"/>
  <c r="E1175" i="4" s="1"/>
  <c r="B1176" i="4"/>
  <c r="D1176" i="4" s="1"/>
  <c r="B1177" i="4"/>
  <c r="E1177" i="4" s="1"/>
  <c r="B1178" i="4"/>
  <c r="B1179" i="4"/>
  <c r="E1179" i="4" s="1"/>
  <c r="B1180" i="4"/>
  <c r="B1181" i="4"/>
  <c r="E1181" i="4" s="1"/>
  <c r="B1182" i="4"/>
  <c r="B1183" i="4"/>
  <c r="E1183" i="4" s="1"/>
  <c r="B1184" i="4"/>
  <c r="D1184" i="4" s="1"/>
  <c r="B1185" i="4"/>
  <c r="E1185" i="4" s="1"/>
  <c r="B1186" i="4"/>
  <c r="B1187" i="4"/>
  <c r="E1187" i="4" s="1"/>
  <c r="B1100" i="4"/>
  <c r="D1100" i="4" s="1"/>
  <c r="B1101" i="4"/>
  <c r="E1101" i="4" s="1"/>
  <c r="B1102" i="4"/>
  <c r="B1103" i="4"/>
  <c r="E1103" i="4" s="1"/>
  <c r="B1104" i="4"/>
  <c r="B1105" i="4"/>
  <c r="E1105" i="4" s="1"/>
  <c r="B1106" i="4"/>
  <c r="B1107" i="4"/>
  <c r="E1107" i="4" s="1"/>
  <c r="B1108" i="4"/>
  <c r="D1108" i="4" s="1"/>
  <c r="B1109" i="4"/>
  <c r="E1109" i="4" s="1"/>
  <c r="B1110" i="4"/>
  <c r="B1111" i="4"/>
  <c r="E1111" i="4" s="1"/>
  <c r="B1112" i="4"/>
  <c r="D1112" i="4" s="1"/>
  <c r="B1113" i="4"/>
  <c r="E1113" i="4" s="1"/>
  <c r="B1114" i="4"/>
  <c r="B1115" i="4"/>
  <c r="E1115" i="4" s="1"/>
  <c r="B1116" i="4"/>
  <c r="D1116" i="4" s="1"/>
  <c r="B1117" i="4"/>
  <c r="E1117" i="4" s="1"/>
  <c r="B1118" i="4"/>
  <c r="B1119" i="4"/>
  <c r="E1119" i="4" s="1"/>
  <c r="B1120" i="4"/>
  <c r="D1120" i="4" s="1"/>
  <c r="B1121" i="4"/>
  <c r="E1121" i="4" s="1"/>
  <c r="B1122" i="4"/>
  <c r="B1123" i="4"/>
  <c r="E1123" i="4" s="1"/>
  <c r="B1124" i="4"/>
  <c r="B1125" i="4"/>
  <c r="E1125" i="4" s="1"/>
  <c r="B1126" i="4"/>
  <c r="B1127" i="4"/>
  <c r="E1127" i="4" s="1"/>
  <c r="B1128" i="4"/>
  <c r="D1128" i="4" s="1"/>
  <c r="B1129" i="4"/>
  <c r="E1129" i="4" s="1"/>
  <c r="B1130" i="4"/>
  <c r="B1131" i="4"/>
  <c r="E1131" i="4" s="1"/>
  <c r="B1132" i="4"/>
  <c r="D1132" i="4" s="1"/>
  <c r="B1133" i="4"/>
  <c r="E1133" i="4" s="1"/>
  <c r="B1134" i="4"/>
  <c r="D1134" i="4" s="1"/>
  <c r="B1135" i="4"/>
  <c r="E1135" i="4" s="1"/>
  <c r="B1136" i="4"/>
  <c r="B1137" i="4"/>
  <c r="E1137" i="4" s="1"/>
  <c r="B1138" i="4"/>
  <c r="B1088" i="4"/>
  <c r="B1089" i="4"/>
  <c r="F1089" i="4" s="1"/>
  <c r="B1051" i="4"/>
  <c r="E1051" i="4" s="1"/>
  <c r="B1052" i="4"/>
  <c r="B1053" i="4"/>
  <c r="E1053" i="4" s="1"/>
  <c r="B1054" i="4"/>
  <c r="D1054" i="4" s="1"/>
  <c r="B1055" i="4"/>
  <c r="E1055" i="4" s="1"/>
  <c r="B1056" i="4"/>
  <c r="B1057" i="4"/>
  <c r="E1057" i="4" s="1"/>
  <c r="B1058" i="4"/>
  <c r="B1059" i="4"/>
  <c r="E1059" i="4" s="1"/>
  <c r="B1060" i="4"/>
  <c r="B1061" i="4"/>
  <c r="E1061" i="4" s="1"/>
  <c r="B1062" i="4"/>
  <c r="D1062" i="4" s="1"/>
  <c r="B1063" i="4"/>
  <c r="E1063" i="4" s="1"/>
  <c r="B1064" i="4"/>
  <c r="B1065" i="4"/>
  <c r="E1065" i="4" s="1"/>
  <c r="B1066" i="4"/>
  <c r="D1066" i="4" s="1"/>
  <c r="B1067" i="4"/>
  <c r="E1067" i="4" s="1"/>
  <c r="B1068" i="4"/>
  <c r="B1069" i="4"/>
  <c r="E1069" i="4" s="1"/>
  <c r="B1070" i="4"/>
  <c r="D1070" i="4" s="1"/>
  <c r="B1071" i="4"/>
  <c r="E1071" i="4" s="1"/>
  <c r="B1072" i="4"/>
  <c r="D1072" i="4" s="1"/>
  <c r="B1073" i="4"/>
  <c r="E1073" i="4" s="1"/>
  <c r="B1074" i="4"/>
  <c r="D1074" i="4" s="1"/>
  <c r="B1075" i="4"/>
  <c r="E1075" i="4" s="1"/>
  <c r="B1076" i="4"/>
  <c r="B1077" i="4"/>
  <c r="E1077" i="4" s="1"/>
  <c r="B1078" i="4"/>
  <c r="B1079" i="4"/>
  <c r="E1079" i="4" s="1"/>
  <c r="B1080" i="4"/>
  <c r="B1081" i="4"/>
  <c r="E1081" i="4" s="1"/>
  <c r="B1082" i="4"/>
  <c r="D1082" i="4" s="1"/>
  <c r="B1083" i="4"/>
  <c r="E1083" i="4" s="1"/>
  <c r="B1084" i="4"/>
  <c r="B1085" i="4"/>
  <c r="E1085" i="4" s="1"/>
  <c r="B1086" i="4"/>
  <c r="D1086" i="4" s="1"/>
  <c r="B1087" i="4"/>
  <c r="E1087" i="4" s="1"/>
  <c r="B1002" i="4"/>
  <c r="D1002" i="4" s="1"/>
  <c r="B1003" i="4"/>
  <c r="E1003" i="4" s="1"/>
  <c r="B1004" i="4"/>
  <c r="D1004" i="4" s="1"/>
  <c r="B1005" i="4"/>
  <c r="B1006" i="4"/>
  <c r="B1007" i="4"/>
  <c r="E1007" i="4" s="1"/>
  <c r="B1008" i="4"/>
  <c r="D1008" i="4" s="1"/>
  <c r="B1009" i="4"/>
  <c r="E1009" i="4" s="1"/>
  <c r="B1010" i="4"/>
  <c r="D1010" i="4" s="1"/>
  <c r="B1011" i="4"/>
  <c r="B1012" i="4"/>
  <c r="B1013" i="4"/>
  <c r="E1013" i="4" s="1"/>
  <c r="B1014" i="4"/>
  <c r="B1015" i="4"/>
  <c r="B1016" i="4"/>
  <c r="D1016" i="4" s="1"/>
  <c r="B1017" i="4"/>
  <c r="E1017" i="4" s="1"/>
  <c r="B1018" i="4"/>
  <c r="D1018" i="4" s="1"/>
  <c r="B1019" i="4"/>
  <c r="B1020" i="4"/>
  <c r="D1020" i="4" s="1"/>
  <c r="B1021" i="4"/>
  <c r="E1021" i="4" s="1"/>
  <c r="B1022" i="4"/>
  <c r="B1023" i="4"/>
  <c r="B1024" i="4"/>
  <c r="D1024" i="4" s="1"/>
  <c r="B1025" i="4"/>
  <c r="E1025" i="4" s="1"/>
  <c r="B1026" i="4"/>
  <c r="D1026" i="4" s="1"/>
  <c r="B1027" i="4"/>
  <c r="B1028" i="4"/>
  <c r="B1029" i="4"/>
  <c r="B1030" i="4"/>
  <c r="B1031" i="4"/>
  <c r="E1031" i="4" s="1"/>
  <c r="B1032" i="4"/>
  <c r="D1032" i="4" s="1"/>
  <c r="B1033" i="4"/>
  <c r="B1034" i="4"/>
  <c r="D1034" i="4" s="1"/>
  <c r="B1035" i="4"/>
  <c r="E1035" i="4" s="1"/>
  <c r="B1036" i="4"/>
  <c r="D1036" i="4" s="1"/>
  <c r="B1037" i="4"/>
  <c r="E1037" i="4" s="1"/>
  <c r="B1038" i="4"/>
  <c r="B1039" i="4"/>
  <c r="B1040" i="4"/>
  <c r="D1040" i="4" s="1"/>
  <c r="B950" i="4"/>
  <c r="E950" i="4" s="1"/>
  <c r="B951" i="4"/>
  <c r="D951" i="4" s="1"/>
  <c r="B952" i="4"/>
  <c r="E952" i="4" s="1"/>
  <c r="B953" i="4"/>
  <c r="B954" i="4"/>
  <c r="B955" i="4"/>
  <c r="B956" i="4"/>
  <c r="E956" i="4" s="1"/>
  <c r="B957" i="4"/>
  <c r="D957" i="4" s="1"/>
  <c r="B958" i="4"/>
  <c r="B959" i="4"/>
  <c r="D959" i="4" s="1"/>
  <c r="B960" i="4"/>
  <c r="E960" i="4" s="1"/>
  <c r="B961" i="4"/>
  <c r="D961" i="4" s="1"/>
  <c r="B962" i="4"/>
  <c r="B963" i="4"/>
  <c r="B964" i="4"/>
  <c r="E964" i="4" s="1"/>
  <c r="B965" i="4"/>
  <c r="D965" i="4" s="1"/>
  <c r="B966" i="4"/>
  <c r="B967" i="4"/>
  <c r="D967" i="4" s="1"/>
  <c r="B968" i="4"/>
  <c r="E968" i="4" s="1"/>
  <c r="B969" i="4"/>
  <c r="B970" i="4"/>
  <c r="B971" i="4"/>
  <c r="B972" i="4"/>
  <c r="E972" i="4" s="1"/>
  <c r="B973" i="4"/>
  <c r="D973" i="4" s="1"/>
  <c r="B974" i="4"/>
  <c r="B975" i="4"/>
  <c r="D975" i="4" s="1"/>
  <c r="B976" i="4"/>
  <c r="E976" i="4" s="1"/>
  <c r="B977" i="4"/>
  <c r="D977" i="4" s="1"/>
  <c r="B978" i="4"/>
  <c r="B979" i="4"/>
  <c r="B980" i="4"/>
  <c r="E980" i="4" s="1"/>
  <c r="B981" i="4"/>
  <c r="D981" i="4" s="1"/>
  <c r="B982" i="4"/>
  <c r="B983" i="4"/>
  <c r="D983" i="4" s="1"/>
  <c r="B984" i="4"/>
  <c r="E984" i="4" s="1"/>
  <c r="B985" i="4"/>
  <c r="B986" i="4"/>
  <c r="B987" i="4"/>
  <c r="B988" i="4"/>
  <c r="E988" i="4" s="1"/>
  <c r="B934" i="4"/>
  <c r="E934" i="4" s="1"/>
  <c r="B896" i="4"/>
  <c r="D896" i="4" s="1"/>
  <c r="B897" i="4"/>
  <c r="B898" i="4"/>
  <c r="F898" i="4" s="1"/>
  <c r="B899" i="4"/>
  <c r="F899" i="4" s="1"/>
  <c r="B900" i="4"/>
  <c r="D900" i="4" s="1"/>
  <c r="B901" i="4"/>
  <c r="B902" i="4"/>
  <c r="F902" i="4" s="1"/>
  <c r="B903" i="4"/>
  <c r="F903" i="4" s="1"/>
  <c r="B904" i="4"/>
  <c r="D904" i="4" s="1"/>
  <c r="B905" i="4"/>
  <c r="F905" i="4" s="1"/>
  <c r="B906" i="4"/>
  <c r="F906" i="4" s="1"/>
  <c r="B907" i="4"/>
  <c r="F907" i="4" s="1"/>
  <c r="B908" i="4"/>
  <c r="D908" i="4" s="1"/>
  <c r="B909" i="4"/>
  <c r="B910" i="4"/>
  <c r="F910" i="4" s="1"/>
  <c r="B911" i="4"/>
  <c r="F911" i="4" s="1"/>
  <c r="B912" i="4"/>
  <c r="D912" i="4" s="1"/>
  <c r="B913" i="4"/>
  <c r="B914" i="4"/>
  <c r="F914" i="4" s="1"/>
  <c r="B915" i="4"/>
  <c r="F915" i="4" s="1"/>
  <c r="B916" i="4"/>
  <c r="D916" i="4" s="1"/>
  <c r="B917" i="4"/>
  <c r="E917" i="4" s="1"/>
  <c r="B918" i="4"/>
  <c r="F918" i="4" s="1"/>
  <c r="B919" i="4"/>
  <c r="F919" i="4" s="1"/>
  <c r="B920" i="4"/>
  <c r="D920" i="4" s="1"/>
  <c r="B921" i="4"/>
  <c r="B922" i="4"/>
  <c r="B923" i="4"/>
  <c r="F923" i="4" s="1"/>
  <c r="B924" i="4"/>
  <c r="D924" i="4" s="1"/>
  <c r="B925" i="4"/>
  <c r="B926" i="4"/>
  <c r="F926" i="4" s="1"/>
  <c r="B927" i="4"/>
  <c r="F927" i="4" s="1"/>
  <c r="B928" i="4"/>
  <c r="D928" i="4" s="1"/>
  <c r="B929" i="4"/>
  <c r="B930" i="4"/>
  <c r="F930" i="4" s="1"/>
  <c r="B931" i="4"/>
  <c r="F931" i="4" s="1"/>
  <c r="B932" i="4"/>
  <c r="D932" i="4" s="1"/>
  <c r="B933" i="4"/>
  <c r="B847" i="4"/>
  <c r="B848" i="4"/>
  <c r="D848" i="4" s="1"/>
  <c r="B849" i="4"/>
  <c r="B850" i="4"/>
  <c r="E850" i="4" s="1"/>
  <c r="B851" i="4"/>
  <c r="B852" i="4"/>
  <c r="E852" i="4" s="1"/>
  <c r="B853" i="4"/>
  <c r="B854" i="4"/>
  <c r="B855" i="4"/>
  <c r="B856" i="4"/>
  <c r="F856" i="4" s="1"/>
  <c r="B857" i="4"/>
  <c r="B858" i="4"/>
  <c r="E858" i="4" s="1"/>
  <c r="B859" i="4"/>
  <c r="B860" i="4"/>
  <c r="D860" i="4" s="1"/>
  <c r="B861" i="4"/>
  <c r="B862" i="4"/>
  <c r="E862" i="4" s="1"/>
  <c r="B863" i="4"/>
  <c r="B864" i="4"/>
  <c r="D864" i="4" s="1"/>
  <c r="B865" i="4"/>
  <c r="B866" i="4"/>
  <c r="B867" i="4"/>
  <c r="B868" i="4"/>
  <c r="E868" i="4" s="1"/>
  <c r="B869" i="4"/>
  <c r="B870" i="4"/>
  <c r="E870" i="4" s="1"/>
  <c r="B871" i="4"/>
  <c r="B872" i="4"/>
  <c r="F872" i="4" s="1"/>
  <c r="B873" i="4"/>
  <c r="B874" i="4"/>
  <c r="E874" i="4" s="1"/>
  <c r="B875" i="4"/>
  <c r="B876" i="4"/>
  <c r="D876" i="4" s="1"/>
  <c r="B877" i="4"/>
  <c r="B878" i="4"/>
  <c r="B879" i="4"/>
  <c r="B880" i="4"/>
  <c r="F880" i="4" s="1"/>
  <c r="B881" i="4"/>
  <c r="B882" i="4"/>
  <c r="B883" i="4"/>
  <c r="B884" i="4"/>
  <c r="F884" i="4" s="1"/>
  <c r="B885" i="4"/>
  <c r="B798" i="4"/>
  <c r="B799" i="4"/>
  <c r="B800" i="4"/>
  <c r="D800" i="4" s="1"/>
  <c r="B801" i="4"/>
  <c r="B802" i="4"/>
  <c r="B803" i="4"/>
  <c r="B804" i="4"/>
  <c r="E804" i="4" s="1"/>
  <c r="B805" i="4"/>
  <c r="B806" i="4"/>
  <c r="B807" i="4"/>
  <c r="B808" i="4"/>
  <c r="F808" i="4" s="1"/>
  <c r="B809" i="4"/>
  <c r="B810" i="4"/>
  <c r="B811" i="4"/>
  <c r="B812" i="4"/>
  <c r="E812" i="4" s="1"/>
  <c r="B813" i="4"/>
  <c r="B814" i="4"/>
  <c r="B815" i="4"/>
  <c r="B816" i="4"/>
  <c r="D816" i="4" s="1"/>
  <c r="B817" i="4"/>
  <c r="B818" i="4"/>
  <c r="B819" i="4"/>
  <c r="B820" i="4"/>
  <c r="E820" i="4" s="1"/>
  <c r="B821" i="4"/>
  <c r="B822" i="4"/>
  <c r="B823" i="4"/>
  <c r="B824" i="4"/>
  <c r="F824" i="4" s="1"/>
  <c r="B825" i="4"/>
  <c r="B826" i="4"/>
  <c r="B827" i="4"/>
  <c r="B828" i="4"/>
  <c r="D828" i="4" s="1"/>
  <c r="B829" i="4"/>
  <c r="B830" i="4"/>
  <c r="B831" i="4"/>
  <c r="B832" i="4"/>
  <c r="D832" i="4" s="1"/>
  <c r="B833" i="4"/>
  <c r="B834" i="4"/>
  <c r="B835" i="4"/>
  <c r="B836" i="4"/>
  <c r="E836" i="4" s="1"/>
  <c r="B749" i="4"/>
  <c r="B750" i="4"/>
  <c r="B751" i="4"/>
  <c r="B752" i="4"/>
  <c r="F752" i="4" s="1"/>
  <c r="B753" i="4"/>
  <c r="B754" i="4"/>
  <c r="B755" i="4"/>
  <c r="B756" i="4"/>
  <c r="E756" i="4" s="1"/>
  <c r="B757" i="4"/>
  <c r="B758" i="4"/>
  <c r="B759" i="4"/>
  <c r="B760" i="4"/>
  <c r="D760" i="4" s="1"/>
  <c r="B761" i="4"/>
  <c r="B762" i="4"/>
  <c r="F762" i="4" s="1"/>
  <c r="B763" i="4"/>
  <c r="B764" i="4"/>
  <c r="E764" i="4" s="1"/>
  <c r="B765" i="4"/>
  <c r="B766" i="4"/>
  <c r="B767" i="4"/>
  <c r="B768" i="4"/>
  <c r="F768" i="4" s="1"/>
  <c r="B769" i="4"/>
  <c r="B770" i="4"/>
  <c r="B771" i="4"/>
  <c r="B772" i="4"/>
  <c r="F772" i="4" s="1"/>
  <c r="B773" i="4"/>
  <c r="B774" i="4"/>
  <c r="D774" i="4" s="1"/>
  <c r="B775" i="4"/>
  <c r="B776" i="4"/>
  <c r="D776" i="4" s="1"/>
  <c r="B777" i="4"/>
  <c r="B778" i="4"/>
  <c r="B779" i="4"/>
  <c r="B780" i="4"/>
  <c r="E780" i="4" s="1"/>
  <c r="B781" i="4"/>
  <c r="B782" i="4"/>
  <c r="B783" i="4"/>
  <c r="B784" i="4"/>
  <c r="F784" i="4" s="1"/>
  <c r="B785" i="4"/>
  <c r="B786" i="4"/>
  <c r="F786" i="4" s="1"/>
  <c r="B787" i="4"/>
  <c r="B700" i="4"/>
  <c r="D700" i="4" s="1"/>
  <c r="B701" i="4"/>
  <c r="B702" i="4"/>
  <c r="B703" i="4"/>
  <c r="E703" i="4" s="1"/>
  <c r="B704" i="4"/>
  <c r="D704" i="4" s="1"/>
  <c r="B705" i="4"/>
  <c r="B706" i="4"/>
  <c r="D706" i="4" s="1"/>
  <c r="B707" i="4"/>
  <c r="E707" i="4" s="1"/>
  <c r="B708" i="4"/>
  <c r="D708" i="4" s="1"/>
  <c r="B709" i="4"/>
  <c r="B710" i="4"/>
  <c r="B711" i="4"/>
  <c r="D711" i="4" s="1"/>
  <c r="B712" i="4"/>
  <c r="B713" i="4"/>
  <c r="D713" i="4" s="1"/>
  <c r="B714" i="4"/>
  <c r="B715" i="4"/>
  <c r="F715" i="4" s="1"/>
  <c r="B716" i="4"/>
  <c r="D716" i="4" s="1"/>
  <c r="B717" i="4"/>
  <c r="D717" i="4" s="1"/>
  <c r="B718" i="4"/>
  <c r="D718" i="4" s="1"/>
  <c r="B719" i="4"/>
  <c r="F719" i="4" s="1"/>
  <c r="B720" i="4"/>
  <c r="D720" i="4" s="1"/>
  <c r="B721" i="4"/>
  <c r="D721" i="4" s="1"/>
  <c r="B722" i="4"/>
  <c r="B723" i="4"/>
  <c r="F723" i="4" s="1"/>
  <c r="B724" i="4"/>
  <c r="D724" i="4" s="1"/>
  <c r="B725" i="4"/>
  <c r="D725" i="4" s="1"/>
  <c r="B726" i="4"/>
  <c r="B727" i="4"/>
  <c r="F727" i="4" s="1"/>
  <c r="B728" i="4"/>
  <c r="D728" i="4" s="1"/>
  <c r="B729" i="4"/>
  <c r="D729" i="4" s="1"/>
  <c r="B730" i="4"/>
  <c r="D730" i="4" s="1"/>
  <c r="B731" i="4"/>
  <c r="F731" i="4" s="1"/>
  <c r="B732" i="4"/>
  <c r="D732" i="4" s="1"/>
  <c r="B733" i="4"/>
  <c r="D733" i="4" s="1"/>
  <c r="B734" i="4"/>
  <c r="B735" i="4"/>
  <c r="F735" i="4" s="1"/>
  <c r="B736" i="4"/>
  <c r="D736" i="4" s="1"/>
  <c r="B737" i="4"/>
  <c r="D737" i="4" s="1"/>
  <c r="B738" i="4"/>
  <c r="B651" i="4"/>
  <c r="F651" i="4" s="1"/>
  <c r="B652" i="4"/>
  <c r="D652" i="4" s="1"/>
  <c r="B653" i="4"/>
  <c r="D653" i="4" s="1"/>
  <c r="B654" i="4"/>
  <c r="B655" i="4"/>
  <c r="F655" i="4" s="1"/>
  <c r="B656" i="4"/>
  <c r="D656" i="4" s="1"/>
  <c r="B657" i="4"/>
  <c r="D657" i="4" s="1"/>
  <c r="B658" i="4"/>
  <c r="D658" i="4" s="1"/>
  <c r="B659" i="4"/>
  <c r="F659" i="4" s="1"/>
  <c r="B660" i="4"/>
  <c r="D660" i="4" s="1"/>
  <c r="B661" i="4"/>
  <c r="D661" i="4" s="1"/>
  <c r="B662" i="4"/>
  <c r="B663" i="4"/>
  <c r="F663" i="4" s="1"/>
  <c r="B664" i="4"/>
  <c r="D664" i="4" s="1"/>
  <c r="B665" i="4"/>
  <c r="D665" i="4" s="1"/>
  <c r="B666" i="4"/>
  <c r="B667" i="4"/>
  <c r="F667" i="4" s="1"/>
  <c r="B668" i="4"/>
  <c r="D668" i="4" s="1"/>
  <c r="B669" i="4"/>
  <c r="D669" i="4" s="1"/>
  <c r="B670" i="4"/>
  <c r="B671" i="4"/>
  <c r="F671" i="4" s="1"/>
  <c r="B672" i="4"/>
  <c r="D672" i="4" s="1"/>
  <c r="B673" i="4"/>
  <c r="B674" i="4"/>
  <c r="B675" i="4"/>
  <c r="F675" i="4" s="1"/>
  <c r="B676" i="4"/>
  <c r="D676" i="4" s="1"/>
  <c r="B677" i="4"/>
  <c r="D677" i="4" s="1"/>
  <c r="B678" i="4"/>
  <c r="B679" i="4"/>
  <c r="F679" i="4" s="1"/>
  <c r="B680" i="4"/>
  <c r="D680" i="4" s="1"/>
  <c r="B681" i="4"/>
  <c r="D681" i="4" s="1"/>
  <c r="B682" i="4"/>
  <c r="B683" i="4"/>
  <c r="F683" i="4" s="1"/>
  <c r="B684" i="4"/>
  <c r="D684" i="4" s="1"/>
  <c r="B685" i="4"/>
  <c r="D685" i="4" s="1"/>
  <c r="B686" i="4"/>
  <c r="B687" i="4"/>
  <c r="F687" i="4" s="1"/>
  <c r="B688" i="4"/>
  <c r="D688" i="4" s="1"/>
  <c r="B689" i="4"/>
  <c r="D689" i="4" s="1"/>
  <c r="B596" i="4"/>
  <c r="B597" i="4"/>
  <c r="B598" i="4"/>
  <c r="E598" i="4" s="1"/>
  <c r="B599" i="4"/>
  <c r="B600" i="4"/>
  <c r="B601" i="4"/>
  <c r="B602" i="4"/>
  <c r="D602" i="4" s="1"/>
  <c r="B603" i="4"/>
  <c r="B604" i="4"/>
  <c r="B605" i="4"/>
  <c r="B606" i="4"/>
  <c r="E606" i="4" s="1"/>
  <c r="B607" i="4"/>
  <c r="B608" i="4"/>
  <c r="B609" i="4"/>
  <c r="B610" i="4"/>
  <c r="F610" i="4" s="1"/>
  <c r="B611" i="4"/>
  <c r="B612" i="4"/>
  <c r="E612" i="4" s="1"/>
  <c r="B613" i="4"/>
  <c r="B614" i="4"/>
  <c r="E614" i="4" s="1"/>
  <c r="B615" i="4"/>
  <c r="B616" i="4"/>
  <c r="B617" i="4"/>
  <c r="B618" i="4"/>
  <c r="D618" i="4" s="1"/>
  <c r="B619" i="4"/>
  <c r="B620" i="4"/>
  <c r="B621" i="4"/>
  <c r="B622" i="4"/>
  <c r="E622" i="4" s="1"/>
  <c r="B623" i="4"/>
  <c r="B624" i="4"/>
  <c r="B625" i="4"/>
  <c r="B626" i="4"/>
  <c r="F626" i="4" s="1"/>
  <c r="B627" i="4"/>
  <c r="B628" i="4"/>
  <c r="E628" i="4" s="1"/>
  <c r="B629" i="4"/>
  <c r="B630" i="4"/>
  <c r="E630" i="4" s="1"/>
  <c r="B631" i="4"/>
  <c r="B632" i="4"/>
  <c r="B633" i="4"/>
  <c r="B634" i="4"/>
  <c r="D634" i="4" s="1"/>
  <c r="B541" i="4"/>
  <c r="B542" i="4"/>
  <c r="B543" i="4"/>
  <c r="B544" i="4"/>
  <c r="E544" i="4" s="1"/>
  <c r="B545" i="4"/>
  <c r="B546" i="4"/>
  <c r="B547" i="4"/>
  <c r="B548" i="4"/>
  <c r="F548" i="4" s="1"/>
  <c r="B549" i="4"/>
  <c r="B550" i="4"/>
  <c r="E550" i="4" s="1"/>
  <c r="B551" i="4"/>
  <c r="B552" i="4"/>
  <c r="E552" i="4" s="1"/>
  <c r="B553" i="4"/>
  <c r="B554" i="4"/>
  <c r="B555" i="4"/>
  <c r="B556" i="4"/>
  <c r="D556" i="4" s="1"/>
  <c r="B557" i="4"/>
  <c r="B558" i="4"/>
  <c r="D558" i="4" s="1"/>
  <c r="B559" i="4"/>
  <c r="B560" i="4"/>
  <c r="E560" i="4" s="1"/>
  <c r="B561" i="4"/>
  <c r="B562" i="4"/>
  <c r="B563" i="4"/>
  <c r="B564" i="4"/>
  <c r="F564" i="4" s="1"/>
  <c r="B565" i="4"/>
  <c r="B566" i="4"/>
  <c r="B567" i="4"/>
  <c r="B568" i="4"/>
  <c r="E568" i="4" s="1"/>
  <c r="B569" i="4"/>
  <c r="B570" i="4"/>
  <c r="B571" i="4"/>
  <c r="B572" i="4"/>
  <c r="D572" i="4" s="1"/>
  <c r="B573" i="4"/>
  <c r="B574" i="4"/>
  <c r="B575" i="4"/>
  <c r="B576" i="4"/>
  <c r="E576" i="4" s="1"/>
  <c r="B577" i="4"/>
  <c r="B578" i="4"/>
  <c r="E578" i="4" s="1"/>
  <c r="B579" i="4"/>
  <c r="B486" i="4"/>
  <c r="D486" i="4" s="1"/>
  <c r="B487" i="4"/>
  <c r="B488" i="4"/>
  <c r="B489" i="4"/>
  <c r="B490" i="4"/>
  <c r="D490" i="4" s="1"/>
  <c r="B491" i="4"/>
  <c r="B492" i="4"/>
  <c r="B493" i="4"/>
  <c r="B494" i="4"/>
  <c r="D494" i="4" s="1"/>
  <c r="B495" i="4"/>
  <c r="B496" i="4"/>
  <c r="B497" i="4"/>
  <c r="B498" i="4"/>
  <c r="D498" i="4" s="1"/>
  <c r="B499" i="4"/>
  <c r="B500" i="4"/>
  <c r="B501" i="4"/>
  <c r="B502" i="4"/>
  <c r="D502" i="4" s="1"/>
  <c r="B503" i="4"/>
  <c r="B504" i="4"/>
  <c r="B505" i="4"/>
  <c r="E505" i="4" s="1"/>
  <c r="B506" i="4"/>
  <c r="D506" i="4" s="1"/>
  <c r="B507" i="4"/>
  <c r="E507" i="4" s="1"/>
  <c r="B508" i="4"/>
  <c r="B509" i="4"/>
  <c r="E509" i="4" s="1"/>
  <c r="B510" i="4"/>
  <c r="D510" i="4" s="1"/>
  <c r="B511" i="4"/>
  <c r="E511" i="4" s="1"/>
  <c r="B512" i="4"/>
  <c r="B513" i="4"/>
  <c r="E513" i="4" s="1"/>
  <c r="B514" i="4"/>
  <c r="D514" i="4" s="1"/>
  <c r="B515" i="4"/>
  <c r="E515" i="4" s="1"/>
  <c r="B516" i="4"/>
  <c r="B517" i="4"/>
  <c r="E517" i="4" s="1"/>
  <c r="B518" i="4"/>
  <c r="D518" i="4" s="1"/>
  <c r="B519" i="4"/>
  <c r="E519" i="4" s="1"/>
  <c r="B520" i="4"/>
  <c r="B521" i="4"/>
  <c r="E521" i="4" s="1"/>
  <c r="B522" i="4"/>
  <c r="D522" i="4" s="1"/>
  <c r="B523" i="4"/>
  <c r="E523" i="4" s="1"/>
  <c r="B524" i="4"/>
  <c r="B429" i="4"/>
  <c r="D429" i="4" s="1"/>
  <c r="B430" i="4"/>
  <c r="F430" i="4" s="1"/>
  <c r="B431" i="4"/>
  <c r="D431" i="4" s="1"/>
  <c r="B432" i="4"/>
  <c r="E432" i="4" s="1"/>
  <c r="B433" i="4"/>
  <c r="D433" i="4" s="1"/>
  <c r="B434" i="4"/>
  <c r="E434" i="4" s="1"/>
  <c r="B435" i="4"/>
  <c r="D435" i="4" s="1"/>
  <c r="B436" i="4"/>
  <c r="B437" i="4"/>
  <c r="D437" i="4" s="1"/>
  <c r="B438" i="4"/>
  <c r="D438" i="4" s="1"/>
  <c r="B439" i="4"/>
  <c r="D439" i="4" s="1"/>
  <c r="B440" i="4"/>
  <c r="E440" i="4" s="1"/>
  <c r="B441" i="4"/>
  <c r="D441" i="4" s="1"/>
  <c r="B442" i="4"/>
  <c r="E442" i="4" s="1"/>
  <c r="B443" i="4"/>
  <c r="D443" i="4" s="1"/>
  <c r="B444" i="4"/>
  <c r="B445" i="4"/>
  <c r="D445" i="4" s="1"/>
  <c r="B446" i="4"/>
  <c r="F446" i="4" s="1"/>
  <c r="B447" i="4"/>
  <c r="D447" i="4" s="1"/>
  <c r="B448" i="4"/>
  <c r="B449" i="4"/>
  <c r="D449" i="4" s="1"/>
  <c r="B450" i="4"/>
  <c r="E450" i="4" s="1"/>
  <c r="B451" i="4"/>
  <c r="D451" i="4" s="1"/>
  <c r="B452" i="4"/>
  <c r="B453" i="4"/>
  <c r="D453" i="4" s="1"/>
  <c r="B454" i="4"/>
  <c r="D454" i="4" s="1"/>
  <c r="B455" i="4"/>
  <c r="D455" i="4" s="1"/>
  <c r="B456" i="4"/>
  <c r="B457" i="4"/>
  <c r="D457" i="4" s="1"/>
  <c r="B458" i="4"/>
  <c r="E458" i="4" s="1"/>
  <c r="B459" i="4"/>
  <c r="D459" i="4" s="1"/>
  <c r="B460" i="4"/>
  <c r="B461" i="4"/>
  <c r="D461" i="4" s="1"/>
  <c r="B462" i="4"/>
  <c r="F462" i="4" s="1"/>
  <c r="B463" i="4"/>
  <c r="D463" i="4" s="1"/>
  <c r="B464" i="4"/>
  <c r="D464" i="4" s="1"/>
  <c r="B465" i="4"/>
  <c r="D465" i="4" s="1"/>
  <c r="B466" i="4"/>
  <c r="E466" i="4" s="1"/>
  <c r="B467" i="4"/>
  <c r="D467" i="4" s="1"/>
  <c r="B375" i="4"/>
  <c r="B376" i="4"/>
  <c r="D376" i="4" s="1"/>
  <c r="B377" i="4"/>
  <c r="D377" i="4" s="1"/>
  <c r="B378" i="4"/>
  <c r="D378" i="4" s="1"/>
  <c r="B379" i="4"/>
  <c r="B380" i="4"/>
  <c r="D380" i="4" s="1"/>
  <c r="B381" i="4"/>
  <c r="E381" i="4" s="1"/>
  <c r="B382" i="4"/>
  <c r="B383" i="4"/>
  <c r="B384" i="4"/>
  <c r="D384" i="4" s="1"/>
  <c r="B385" i="4"/>
  <c r="F385" i="4" s="1"/>
  <c r="B386" i="4"/>
  <c r="D386" i="4" s="1"/>
  <c r="B387" i="4"/>
  <c r="B388" i="4"/>
  <c r="D388" i="4" s="1"/>
  <c r="B389" i="4"/>
  <c r="E389" i="4" s="1"/>
  <c r="B390" i="4"/>
  <c r="D390" i="4" s="1"/>
  <c r="B391" i="4"/>
  <c r="B392" i="4"/>
  <c r="D392" i="4" s="1"/>
  <c r="B393" i="4"/>
  <c r="D393" i="4" s="1"/>
  <c r="B394" i="4"/>
  <c r="D394" i="4" s="1"/>
  <c r="B395" i="4"/>
  <c r="B396" i="4"/>
  <c r="D396" i="4" s="1"/>
  <c r="B397" i="4"/>
  <c r="E397" i="4" s="1"/>
  <c r="B398" i="4"/>
  <c r="D398" i="4" s="1"/>
  <c r="B399" i="4"/>
  <c r="E399" i="4" s="1"/>
  <c r="B400" i="4"/>
  <c r="D400" i="4" s="1"/>
  <c r="B401" i="4"/>
  <c r="F401" i="4" s="1"/>
  <c r="B402" i="4"/>
  <c r="D402" i="4" s="1"/>
  <c r="B403" i="4"/>
  <c r="B404" i="4"/>
  <c r="D404" i="4" s="1"/>
  <c r="B405" i="4"/>
  <c r="E405" i="4" s="1"/>
  <c r="B406" i="4"/>
  <c r="D406" i="4" s="1"/>
  <c r="B407" i="4"/>
  <c r="B408" i="4"/>
  <c r="D408" i="4" s="1"/>
  <c r="B409" i="4"/>
  <c r="D409" i="4" s="1"/>
  <c r="B410" i="4"/>
  <c r="D410" i="4" s="1"/>
  <c r="B411" i="4"/>
  <c r="B412" i="4"/>
  <c r="D412" i="4" s="1"/>
  <c r="B413" i="4"/>
  <c r="E413" i="4" s="1"/>
  <c r="B326" i="4"/>
  <c r="D326" i="4" s="1"/>
  <c r="B327" i="4"/>
  <c r="B328" i="4"/>
  <c r="D328" i="4" s="1"/>
  <c r="B329" i="4"/>
  <c r="F329" i="4" s="1"/>
  <c r="B330" i="4"/>
  <c r="D330" i="4" s="1"/>
  <c r="B331" i="4"/>
  <c r="B332" i="4"/>
  <c r="D332" i="4" s="1"/>
  <c r="B333" i="4"/>
  <c r="E333" i="4" s="1"/>
  <c r="B334" i="4"/>
  <c r="D334" i="4" s="1"/>
  <c r="B335" i="4"/>
  <c r="B336" i="4"/>
  <c r="D336" i="4" s="1"/>
  <c r="B337" i="4"/>
  <c r="D337" i="4" s="1"/>
  <c r="B338" i="4"/>
  <c r="D338" i="4" s="1"/>
  <c r="B339" i="4"/>
  <c r="B340" i="4"/>
  <c r="D340" i="4" s="1"/>
  <c r="B341" i="4"/>
  <c r="E341" i="4" s="1"/>
  <c r="B342" i="4"/>
  <c r="D342" i="4" s="1"/>
  <c r="B343" i="4"/>
  <c r="E343" i="4" s="1"/>
  <c r="B344" i="4"/>
  <c r="D344" i="4" s="1"/>
  <c r="B345" i="4"/>
  <c r="F345" i="4" s="1"/>
  <c r="B346" i="4"/>
  <c r="D346" i="4" s="1"/>
  <c r="B347" i="4"/>
  <c r="B348" i="4"/>
  <c r="D348" i="4" s="1"/>
  <c r="B349" i="4"/>
  <c r="E349" i="4" s="1"/>
  <c r="B350" i="4"/>
  <c r="D350" i="4" s="1"/>
  <c r="B351" i="4"/>
  <c r="E351" i="4" s="1"/>
  <c r="B352" i="4"/>
  <c r="D352" i="4" s="1"/>
  <c r="B353" i="4"/>
  <c r="D353" i="4" s="1"/>
  <c r="B354" i="4"/>
  <c r="D354" i="4" s="1"/>
  <c r="B355" i="4"/>
  <c r="B356" i="4"/>
  <c r="D356" i="4" s="1"/>
  <c r="B357" i="4"/>
  <c r="E357" i="4" s="1"/>
  <c r="B358" i="4"/>
  <c r="D358" i="4" s="1"/>
  <c r="B359" i="4"/>
  <c r="B360" i="4"/>
  <c r="D360" i="4" s="1"/>
  <c r="B361" i="4"/>
  <c r="F361" i="4" s="1"/>
  <c r="B362" i="4"/>
  <c r="D362" i="4" s="1"/>
  <c r="B363" i="4"/>
  <c r="B364" i="4"/>
  <c r="D364" i="4" s="1"/>
  <c r="B309" i="4"/>
  <c r="F309" i="4" s="1"/>
  <c r="B271" i="4"/>
  <c r="E271" i="4" s="1"/>
  <c r="B272" i="4"/>
  <c r="B273" i="4"/>
  <c r="E273" i="4" s="1"/>
  <c r="B274" i="4"/>
  <c r="E274" i="4" s="1"/>
  <c r="B275" i="4"/>
  <c r="E275" i="4" s="1"/>
  <c r="B276" i="4"/>
  <c r="B277" i="4"/>
  <c r="E277" i="4" s="1"/>
  <c r="B278" i="4"/>
  <c r="E278" i="4" s="1"/>
  <c r="B279" i="4"/>
  <c r="E279" i="4" s="1"/>
  <c r="B280" i="4"/>
  <c r="B281" i="4"/>
  <c r="E281" i="4" s="1"/>
  <c r="B282" i="4"/>
  <c r="E282" i="4" s="1"/>
  <c r="B283" i="4"/>
  <c r="E283" i="4" s="1"/>
  <c r="B284" i="4"/>
  <c r="B285" i="4"/>
  <c r="E285" i="4" s="1"/>
  <c r="B286" i="4"/>
  <c r="E286" i="4" s="1"/>
  <c r="B287" i="4"/>
  <c r="E287" i="4" s="1"/>
  <c r="B288" i="4"/>
  <c r="B289" i="4"/>
  <c r="E289" i="4" s="1"/>
  <c r="B290" i="4"/>
  <c r="E290" i="4" s="1"/>
  <c r="B291" i="4"/>
  <c r="E291" i="4" s="1"/>
  <c r="B292" i="4"/>
  <c r="B293" i="4"/>
  <c r="E293" i="4" s="1"/>
  <c r="B294" i="4"/>
  <c r="E294" i="4" s="1"/>
  <c r="B295" i="4"/>
  <c r="E295" i="4" s="1"/>
  <c r="B296" i="4"/>
  <c r="B297" i="4"/>
  <c r="E297" i="4" s="1"/>
  <c r="B298" i="4"/>
  <c r="E298" i="4" s="1"/>
  <c r="B299" i="4"/>
  <c r="E299" i="4" s="1"/>
  <c r="B300" i="4"/>
  <c r="D300" i="4" s="1"/>
  <c r="B301" i="4"/>
  <c r="E301" i="4" s="1"/>
  <c r="B302" i="4"/>
  <c r="E302" i="4" s="1"/>
  <c r="B303" i="4"/>
  <c r="E303" i="4" s="1"/>
  <c r="B304" i="4"/>
  <c r="E304" i="4" s="1"/>
  <c r="B305" i="4"/>
  <c r="E305" i="4" s="1"/>
  <c r="B306" i="4"/>
  <c r="E306" i="4" s="1"/>
  <c r="B307" i="4"/>
  <c r="E307" i="4" s="1"/>
  <c r="B308" i="4"/>
  <c r="E308" i="4" s="1"/>
  <c r="B217" i="4"/>
  <c r="D217" i="4" s="1"/>
  <c r="B218" i="4"/>
  <c r="E218" i="4" s="1"/>
  <c r="B219" i="4"/>
  <c r="D219" i="4" s="1"/>
  <c r="B220" i="4"/>
  <c r="E220" i="4" s="1"/>
  <c r="B221" i="4"/>
  <c r="D221" i="4" s="1"/>
  <c r="B222" i="4"/>
  <c r="E222" i="4" s="1"/>
  <c r="B223" i="4"/>
  <c r="D223" i="4" s="1"/>
  <c r="B224" i="4"/>
  <c r="E224" i="4" s="1"/>
  <c r="B225" i="4"/>
  <c r="D225" i="4" s="1"/>
  <c r="B226" i="4"/>
  <c r="E226" i="4" s="1"/>
  <c r="B227" i="4"/>
  <c r="D227" i="4" s="1"/>
  <c r="B228" i="4"/>
  <c r="E228" i="4" s="1"/>
  <c r="B229" i="4"/>
  <c r="D229" i="4" s="1"/>
  <c r="B230" i="4"/>
  <c r="E230" i="4" s="1"/>
  <c r="B231" i="4"/>
  <c r="D231" i="4" s="1"/>
  <c r="B232" i="4"/>
  <c r="E232" i="4" s="1"/>
  <c r="B233" i="4"/>
  <c r="D233" i="4" s="1"/>
  <c r="B234" i="4"/>
  <c r="E234" i="4" s="1"/>
  <c r="B235" i="4"/>
  <c r="D235" i="4" s="1"/>
  <c r="B236" i="4"/>
  <c r="E236" i="4" s="1"/>
  <c r="B237" i="4"/>
  <c r="D237" i="4" s="1"/>
  <c r="B238" i="4"/>
  <c r="E238" i="4" s="1"/>
  <c r="B239" i="4"/>
  <c r="D239" i="4" s="1"/>
  <c r="B240" i="4"/>
  <c r="E240" i="4" s="1"/>
  <c r="B241" i="4"/>
  <c r="D241" i="4" s="1"/>
  <c r="B242" i="4"/>
  <c r="E242" i="4" s="1"/>
  <c r="B243" i="4"/>
  <c r="D243" i="4" s="1"/>
  <c r="B244" i="4"/>
  <c r="E244" i="4" s="1"/>
  <c r="B245" i="4"/>
  <c r="D245" i="4" s="1"/>
  <c r="B246" i="4"/>
  <c r="E246" i="4" s="1"/>
  <c r="B247" i="4"/>
  <c r="D247" i="4" s="1"/>
  <c r="B248" i="4"/>
  <c r="E248" i="4" s="1"/>
  <c r="B249" i="4"/>
  <c r="D249" i="4" s="1"/>
  <c r="B250" i="4"/>
  <c r="E250" i="4" s="1"/>
  <c r="B251" i="4"/>
  <c r="D251" i="4" s="1"/>
  <c r="B252" i="4"/>
  <c r="B253" i="4"/>
  <c r="D253" i="4" s="1"/>
  <c r="B254" i="4"/>
  <c r="E254" i="4" s="1"/>
  <c r="B255" i="4"/>
  <c r="D255" i="4" s="1"/>
  <c r="B163" i="4"/>
  <c r="E163" i="4" s="1"/>
  <c r="B164" i="4"/>
  <c r="D164" i="4" s="1"/>
  <c r="B165" i="4"/>
  <c r="E165" i="4" s="1"/>
  <c r="B166" i="4"/>
  <c r="D166" i="4" s="1"/>
  <c r="B167" i="4"/>
  <c r="B168" i="4"/>
  <c r="D168" i="4" s="1"/>
  <c r="B169" i="4"/>
  <c r="E169" i="4" s="1"/>
  <c r="B170" i="4"/>
  <c r="D170" i="4" s="1"/>
  <c r="B171" i="4"/>
  <c r="E171" i="4" s="1"/>
  <c r="B172" i="4"/>
  <c r="D172" i="4" s="1"/>
  <c r="B173" i="4"/>
  <c r="F173" i="4" s="1"/>
  <c r="B174" i="4"/>
  <c r="D174" i="4" s="1"/>
  <c r="B175" i="4"/>
  <c r="B176" i="4"/>
  <c r="D176" i="4" s="1"/>
  <c r="B177" i="4"/>
  <c r="D177" i="4" s="1"/>
  <c r="B178" i="4"/>
  <c r="D178" i="4" s="1"/>
  <c r="B179" i="4"/>
  <c r="E179" i="4" s="1"/>
  <c r="B180" i="4"/>
  <c r="D180" i="4" s="1"/>
  <c r="B181" i="4"/>
  <c r="F181" i="4" s="1"/>
  <c r="B182" i="4"/>
  <c r="D182" i="4" s="1"/>
  <c r="B183" i="4"/>
  <c r="B184" i="4"/>
  <c r="D184" i="4" s="1"/>
  <c r="B185" i="4"/>
  <c r="D185" i="4" s="1"/>
  <c r="B186" i="4"/>
  <c r="D186" i="4" s="1"/>
  <c r="B187" i="4"/>
  <c r="E187" i="4" s="1"/>
  <c r="B188" i="4"/>
  <c r="D188" i="4" s="1"/>
  <c r="B189" i="4"/>
  <c r="F189" i="4" s="1"/>
  <c r="B190" i="4"/>
  <c r="D190" i="4" s="1"/>
  <c r="B191" i="4"/>
  <c r="B192" i="4"/>
  <c r="D192" i="4" s="1"/>
  <c r="B193" i="4"/>
  <c r="D193" i="4" s="1"/>
  <c r="B194" i="4"/>
  <c r="D194" i="4" s="1"/>
  <c r="B195" i="4"/>
  <c r="E195" i="4" s="1"/>
  <c r="B196" i="4"/>
  <c r="D196" i="4" s="1"/>
  <c r="B197" i="4"/>
  <c r="F197" i="4" s="1"/>
  <c r="B198" i="4"/>
  <c r="D198" i="4" s="1"/>
  <c r="B199" i="4"/>
  <c r="B200" i="4"/>
  <c r="D200" i="4" s="1"/>
  <c r="B201" i="4"/>
  <c r="B110" i="4"/>
  <c r="E110" i="4" s="1"/>
  <c r="B111" i="4"/>
  <c r="D111" i="4" s="1"/>
  <c r="B112" i="4"/>
  <c r="E112" i="4" s="1"/>
  <c r="B113" i="4"/>
  <c r="E113" i="4" s="1"/>
  <c r="B114" i="4"/>
  <c r="E114" i="4" s="1"/>
  <c r="B115" i="4"/>
  <c r="F115" i="4" s="1"/>
  <c r="B116" i="4"/>
  <c r="E116" i="4" s="1"/>
  <c r="B117" i="4"/>
  <c r="B118" i="4"/>
  <c r="E118" i="4" s="1"/>
  <c r="B119" i="4"/>
  <c r="B120" i="4"/>
  <c r="E120" i="4" s="1"/>
  <c r="B121" i="4"/>
  <c r="E121" i="4" s="1"/>
  <c r="B122" i="4"/>
  <c r="E122" i="4" s="1"/>
  <c r="B123" i="4"/>
  <c r="B124" i="4"/>
  <c r="E124" i="4" s="1"/>
  <c r="B125" i="4"/>
  <c r="B126" i="4"/>
  <c r="E126" i="4" s="1"/>
  <c r="B127" i="4"/>
  <c r="E127" i="4" s="1"/>
  <c r="B128" i="4"/>
  <c r="E128" i="4" s="1"/>
  <c r="B129" i="4"/>
  <c r="E129" i="4" s="1"/>
  <c r="B130" i="4"/>
  <c r="E130" i="4" s="1"/>
  <c r="B131" i="4"/>
  <c r="E131" i="4" s="1"/>
  <c r="B132" i="4"/>
  <c r="E132" i="4" s="1"/>
  <c r="B133" i="4"/>
  <c r="B134" i="4"/>
  <c r="E134" i="4" s="1"/>
  <c r="B135" i="4"/>
  <c r="E135" i="4" s="1"/>
  <c r="B136" i="4"/>
  <c r="E136" i="4" s="1"/>
  <c r="B137" i="4"/>
  <c r="E137" i="4" s="1"/>
  <c r="B138" i="4"/>
  <c r="E138" i="4" s="1"/>
  <c r="B139" i="4"/>
  <c r="E139" i="4" s="1"/>
  <c r="B140" i="4"/>
  <c r="E140" i="4" s="1"/>
  <c r="B141" i="4"/>
  <c r="B142" i="4"/>
  <c r="E142" i="4" s="1"/>
  <c r="B143" i="4"/>
  <c r="E143" i="4" s="1"/>
  <c r="B144" i="4"/>
  <c r="E144" i="4" s="1"/>
  <c r="B145" i="4"/>
  <c r="E145" i="4" s="1"/>
  <c r="B146" i="4"/>
  <c r="E146" i="4" s="1"/>
  <c r="B147" i="4"/>
  <c r="E147" i="4" s="1"/>
  <c r="B148" i="4"/>
  <c r="E148" i="4" s="1"/>
  <c r="B58" i="4"/>
  <c r="B59" i="4"/>
  <c r="D59" i="4" s="1"/>
  <c r="B60" i="4"/>
  <c r="F60" i="4" s="1"/>
  <c r="B61" i="4"/>
  <c r="E61" i="4" s="1"/>
  <c r="B62" i="4"/>
  <c r="D62" i="4" s="1"/>
  <c r="B63" i="4"/>
  <c r="D63" i="4" s="1"/>
  <c r="B64" i="4"/>
  <c r="B65" i="4"/>
  <c r="E65" i="4" s="1"/>
  <c r="B66" i="4"/>
  <c r="B67" i="4"/>
  <c r="D67" i="4" s="1"/>
  <c r="B68" i="4"/>
  <c r="F68" i="4" s="1"/>
  <c r="B69" i="4"/>
  <c r="E69" i="4" s="1"/>
  <c r="B70" i="4"/>
  <c r="B71" i="4"/>
  <c r="D71" i="4" s="1"/>
  <c r="B72" i="4"/>
  <c r="B73" i="4"/>
  <c r="E73" i="4" s="1"/>
  <c r="B74" i="4"/>
  <c r="D74" i="4" s="1"/>
  <c r="B75" i="4"/>
  <c r="D75" i="4" s="1"/>
  <c r="B76" i="4"/>
  <c r="B77" i="4"/>
  <c r="E77" i="4" s="1"/>
  <c r="B78" i="4"/>
  <c r="B79" i="4"/>
  <c r="D79" i="4" s="1"/>
  <c r="B80" i="4"/>
  <c r="F80" i="4" s="1"/>
  <c r="B81" i="4"/>
  <c r="E81" i="4" s="1"/>
  <c r="B82" i="4"/>
  <c r="D82" i="4" s="1"/>
  <c r="B83" i="4"/>
  <c r="D83" i="4" s="1"/>
  <c r="B84" i="4"/>
  <c r="B85" i="4"/>
  <c r="E85" i="4" s="1"/>
  <c r="B86" i="4"/>
  <c r="D86" i="4" s="1"/>
  <c r="B87" i="4"/>
  <c r="D87" i="4" s="1"/>
  <c r="B88" i="4"/>
  <c r="F88" i="4" s="1"/>
  <c r="B89" i="4"/>
  <c r="E89" i="4" s="1"/>
  <c r="B90" i="4"/>
  <c r="B91" i="4"/>
  <c r="D91" i="4" s="1"/>
  <c r="B92" i="4"/>
  <c r="F92" i="4" s="1"/>
  <c r="B93" i="4"/>
  <c r="E93" i="4" s="1"/>
  <c r="B94" i="4"/>
  <c r="D94" i="4" s="1"/>
  <c r="B95" i="4"/>
  <c r="D95" i="4" s="1"/>
  <c r="B96" i="4"/>
  <c r="B5" i="4"/>
  <c r="E5" i="4" s="1"/>
  <c r="B6" i="4"/>
  <c r="B7" i="4"/>
  <c r="E7" i="4" s="1"/>
  <c r="B8" i="4"/>
  <c r="B9" i="4"/>
  <c r="E9" i="4" s="1"/>
  <c r="B10" i="4"/>
  <c r="B11" i="4"/>
  <c r="E11" i="4" s="1"/>
  <c r="B12" i="4"/>
  <c r="B13" i="4"/>
  <c r="E13" i="4" s="1"/>
  <c r="B14" i="4"/>
  <c r="B15" i="4"/>
  <c r="E15" i="4" s="1"/>
  <c r="B16" i="4"/>
  <c r="B17" i="4"/>
  <c r="E17" i="4" s="1"/>
  <c r="B18" i="4"/>
  <c r="B19" i="4"/>
  <c r="E19" i="4" s="1"/>
  <c r="B20" i="4"/>
  <c r="B21" i="4"/>
  <c r="E21" i="4" s="1"/>
  <c r="B22" i="4"/>
  <c r="B23" i="4"/>
  <c r="B24" i="4"/>
  <c r="B25" i="4"/>
  <c r="E25" i="4" s="1"/>
  <c r="B26" i="4"/>
  <c r="B27" i="4"/>
  <c r="E27" i="4" s="1"/>
  <c r="B28" i="4"/>
  <c r="D28" i="4" s="1"/>
  <c r="B29" i="4"/>
  <c r="E29" i="4" s="1"/>
  <c r="B30" i="4"/>
  <c r="E30" i="4" s="1"/>
  <c r="B31" i="4"/>
  <c r="E31" i="4" s="1"/>
  <c r="B32" i="4"/>
  <c r="E32" i="4" s="1"/>
  <c r="B33" i="4"/>
  <c r="E33" i="4" s="1"/>
  <c r="B34" i="4"/>
  <c r="E34" i="4" s="1"/>
  <c r="B35" i="4"/>
  <c r="E35" i="4" s="1"/>
  <c r="B36" i="4"/>
  <c r="E36" i="4" s="1"/>
  <c r="B37" i="4"/>
  <c r="E37" i="4" s="1"/>
  <c r="B38" i="4"/>
  <c r="E38" i="4" s="1"/>
  <c r="B39" i="4"/>
  <c r="E39" i="4" s="1"/>
  <c r="B40" i="4"/>
  <c r="E40" i="4" s="1"/>
  <c r="B41" i="4"/>
  <c r="E41" i="4" s="1"/>
  <c r="B42" i="4"/>
  <c r="E42" i="4" s="1"/>
  <c r="B43" i="4"/>
  <c r="E43" i="4" s="1"/>
  <c r="B2079" i="4"/>
  <c r="E2079" i="4" s="1"/>
  <c r="B2080" i="4"/>
  <c r="E2080" i="4" s="1"/>
  <c r="B2081" i="4"/>
  <c r="E2081" i="4" s="1"/>
  <c r="B2082" i="4"/>
  <c r="E2082" i="4" s="1"/>
  <c r="B2083" i="4"/>
  <c r="E2083" i="4" s="1"/>
  <c r="B2084" i="4"/>
  <c r="E2084" i="4" s="1"/>
  <c r="B2085" i="4"/>
  <c r="E2085" i="4" s="1"/>
  <c r="B2086" i="4"/>
  <c r="E2086" i="4" s="1"/>
  <c r="B2087" i="4"/>
  <c r="E2087" i="4" s="1"/>
  <c r="B2088" i="4"/>
  <c r="E2088" i="4" s="1"/>
  <c r="B2089" i="4"/>
  <c r="E2089" i="4" s="1"/>
  <c r="B2090" i="4"/>
  <c r="E2090" i="4" s="1"/>
  <c r="B2091" i="4"/>
  <c r="E2091" i="4" s="1"/>
  <c r="B2092" i="4"/>
  <c r="E2092" i="4" s="1"/>
  <c r="B2093" i="4"/>
  <c r="E2093" i="4" s="1"/>
  <c r="B2094" i="4"/>
  <c r="E2094" i="4" s="1"/>
  <c r="B2095" i="4"/>
  <c r="E2095" i="4" s="1"/>
  <c r="B2096" i="4"/>
  <c r="E2096" i="4" s="1"/>
  <c r="B2097" i="4"/>
  <c r="E2097" i="4" s="1"/>
  <c r="B2098" i="4"/>
  <c r="E2098" i="4" s="1"/>
  <c r="B2099" i="4"/>
  <c r="E2099" i="4" s="1"/>
  <c r="B2100" i="4"/>
  <c r="E2100" i="4" s="1"/>
  <c r="B2101" i="4"/>
  <c r="E2101" i="4" s="1"/>
  <c r="B2102" i="4"/>
  <c r="E2102" i="4" s="1"/>
  <c r="B2103" i="4"/>
  <c r="E2103" i="4" s="1"/>
  <c r="B2104" i="4"/>
  <c r="E2104" i="4" s="1"/>
  <c r="B2105" i="4"/>
  <c r="E2105" i="4" s="1"/>
  <c r="B2106" i="4"/>
  <c r="E2106" i="4" s="1"/>
  <c r="B2107" i="4"/>
  <c r="E2107" i="4" s="1"/>
  <c r="B2108" i="4"/>
  <c r="E2108" i="4" s="1"/>
  <c r="B2109" i="4"/>
  <c r="E2109" i="4" s="1"/>
  <c r="B2110" i="4"/>
  <c r="E2110" i="4" s="1"/>
  <c r="B2111" i="4"/>
  <c r="E2111" i="4" s="1"/>
  <c r="B2112" i="4"/>
  <c r="E2112" i="4" s="1"/>
  <c r="B2113" i="4"/>
  <c r="E2113" i="4" s="1"/>
  <c r="B2114" i="4"/>
  <c r="E2114" i="4" s="1"/>
  <c r="B2115" i="4"/>
  <c r="E2115" i="4" s="1"/>
  <c r="B2116" i="4"/>
  <c r="E2116" i="4" s="1"/>
  <c r="B2117" i="4"/>
  <c r="E2117" i="4" s="1"/>
  <c r="B2030" i="4"/>
  <c r="E2030" i="4" s="1"/>
  <c r="B2031" i="4"/>
  <c r="E2031" i="4" s="1"/>
  <c r="B2032" i="4"/>
  <c r="E2032" i="4" s="1"/>
  <c r="B2033" i="4"/>
  <c r="E2033" i="4" s="1"/>
  <c r="B2034" i="4"/>
  <c r="F2034" i="4" s="1"/>
  <c r="B2035" i="4"/>
  <c r="D2035" i="4" s="1"/>
  <c r="B2036" i="4"/>
  <c r="D2036" i="4" s="1"/>
  <c r="B2037" i="4"/>
  <c r="D2037" i="4" s="1"/>
  <c r="B2038" i="4"/>
  <c r="D2038" i="4" s="1"/>
  <c r="B2039" i="4"/>
  <c r="D2039" i="4" s="1"/>
  <c r="B2040" i="4"/>
  <c r="D2040" i="4" s="1"/>
  <c r="B2041" i="4"/>
  <c r="D2041" i="4" s="1"/>
  <c r="B2042" i="4"/>
  <c r="D2042" i="4" s="1"/>
  <c r="B2043" i="4"/>
  <c r="D2043" i="4" s="1"/>
  <c r="B2044" i="4"/>
  <c r="D2044" i="4" s="1"/>
  <c r="B2045" i="4"/>
  <c r="D2045" i="4" s="1"/>
  <c r="B2046" i="4"/>
  <c r="D2046" i="4" s="1"/>
  <c r="B2047" i="4"/>
  <c r="D2047" i="4" s="1"/>
  <c r="B2048" i="4"/>
  <c r="D2048" i="4" s="1"/>
  <c r="B2049" i="4"/>
  <c r="D2049" i="4" s="1"/>
  <c r="B2050" i="4"/>
  <c r="D2050" i="4" s="1"/>
  <c r="B2051" i="4"/>
  <c r="D2051" i="4" s="1"/>
  <c r="B2052" i="4"/>
  <c r="D2052" i="4" s="1"/>
  <c r="B2053" i="4"/>
  <c r="D2053" i="4" s="1"/>
  <c r="B2054" i="4"/>
  <c r="D2054" i="4" s="1"/>
  <c r="B2055" i="4"/>
  <c r="D2055" i="4" s="1"/>
  <c r="B2056" i="4"/>
  <c r="D2056" i="4" s="1"/>
  <c r="B2057" i="4"/>
  <c r="D2057" i="4" s="1"/>
  <c r="B2058" i="4"/>
  <c r="D2058" i="4" s="1"/>
  <c r="B2059" i="4"/>
  <c r="D2059" i="4" s="1"/>
  <c r="B2060" i="4"/>
  <c r="D2060" i="4" s="1"/>
  <c r="B2061" i="4"/>
  <c r="D2061" i="4" s="1"/>
  <c r="B2062" i="4"/>
  <c r="D2062" i="4" s="1"/>
  <c r="B2063" i="4"/>
  <c r="D2063" i="4" s="1"/>
  <c r="B2064" i="4"/>
  <c r="D2064" i="4" s="1"/>
  <c r="B2065" i="4"/>
  <c r="D2065" i="4" s="1"/>
  <c r="B2066" i="4"/>
  <c r="D2066" i="4" s="1"/>
  <c r="B2067" i="4"/>
  <c r="D2067" i="4" s="1"/>
  <c r="B2068" i="4"/>
  <c r="D2068" i="4" s="1"/>
  <c r="B1981" i="4"/>
  <c r="D1981" i="4" s="1"/>
  <c r="B1982" i="4"/>
  <c r="D1982" i="4" s="1"/>
  <c r="B1983" i="4"/>
  <c r="D1983" i="4" s="1"/>
  <c r="B1984" i="4"/>
  <c r="D1984" i="4" s="1"/>
  <c r="B1985" i="4"/>
  <c r="D1985" i="4" s="1"/>
  <c r="B1986" i="4"/>
  <c r="D1986" i="4" s="1"/>
  <c r="B1987" i="4"/>
  <c r="D1987" i="4" s="1"/>
  <c r="B1988" i="4"/>
  <c r="D1988" i="4" s="1"/>
  <c r="B1989" i="4"/>
  <c r="D1989" i="4" s="1"/>
  <c r="B1990" i="4"/>
  <c r="D1990" i="4" s="1"/>
  <c r="B1991" i="4"/>
  <c r="D1991" i="4" s="1"/>
  <c r="B1992" i="4"/>
  <c r="D1992" i="4" s="1"/>
  <c r="B1993" i="4"/>
  <c r="D1993" i="4" s="1"/>
  <c r="B1994" i="4"/>
  <c r="D1994" i="4" s="1"/>
  <c r="B1995" i="4"/>
  <c r="D1995" i="4" s="1"/>
  <c r="B1996" i="4"/>
  <c r="D1996" i="4" s="1"/>
  <c r="B1997" i="4"/>
  <c r="D1997" i="4" s="1"/>
  <c r="B1998" i="4"/>
  <c r="D1998" i="4" s="1"/>
  <c r="B1999" i="4"/>
  <c r="D1999" i="4" s="1"/>
  <c r="B2000" i="4"/>
  <c r="D2000" i="4" s="1"/>
  <c r="B2001" i="4"/>
  <c r="D2001" i="4" s="1"/>
  <c r="B2002" i="4"/>
  <c r="D2002" i="4" s="1"/>
  <c r="B2003" i="4"/>
  <c r="D2003" i="4" s="1"/>
  <c r="B2004" i="4"/>
  <c r="D2004" i="4" s="1"/>
  <c r="B2005" i="4"/>
  <c r="D2005" i="4" s="1"/>
  <c r="B2006" i="4"/>
  <c r="D2006" i="4" s="1"/>
  <c r="B2007" i="4"/>
  <c r="D2007" i="4" s="1"/>
  <c r="B2008" i="4"/>
  <c r="D2008" i="4" s="1"/>
  <c r="B2009" i="4"/>
  <c r="D2009" i="4" s="1"/>
  <c r="B2010" i="4"/>
  <c r="D2010" i="4" s="1"/>
  <c r="B2011" i="4"/>
  <c r="D2011" i="4" s="1"/>
  <c r="B2012" i="4"/>
  <c r="D2012" i="4" s="1"/>
  <c r="B2013" i="4"/>
  <c r="D2013" i="4" s="1"/>
  <c r="B2014" i="4"/>
  <c r="D2014" i="4" s="1"/>
  <c r="B2015" i="4"/>
  <c r="D2015" i="4" s="1"/>
  <c r="B2016" i="4"/>
  <c r="D2016" i="4" s="1"/>
  <c r="B2017" i="4"/>
  <c r="D2017" i="4" s="1"/>
  <c r="B2018" i="4"/>
  <c r="D2018" i="4" s="1"/>
  <c r="B2019" i="4"/>
  <c r="D2019" i="4" s="1"/>
  <c r="B1932" i="4"/>
  <c r="D1932" i="4" s="1"/>
  <c r="B1933" i="4"/>
  <c r="D1933" i="4" s="1"/>
  <c r="B1934" i="4"/>
  <c r="D1934" i="4" s="1"/>
  <c r="B1935" i="4"/>
  <c r="D1935" i="4" s="1"/>
  <c r="B1936" i="4"/>
  <c r="D1936" i="4" s="1"/>
  <c r="B1937" i="4"/>
  <c r="D1937" i="4" s="1"/>
  <c r="B1938" i="4"/>
  <c r="D1938" i="4" s="1"/>
  <c r="B1939" i="4"/>
  <c r="D1939" i="4" s="1"/>
  <c r="B1940" i="4"/>
  <c r="D1940" i="4" s="1"/>
  <c r="B1941" i="4"/>
  <c r="D1941" i="4" s="1"/>
  <c r="B1942" i="4"/>
  <c r="D1942" i="4" s="1"/>
  <c r="B1943" i="4"/>
  <c r="D1943" i="4" s="1"/>
  <c r="B1944" i="4"/>
  <c r="D1944" i="4" s="1"/>
  <c r="B1945" i="4"/>
  <c r="D1945" i="4" s="1"/>
  <c r="B1946" i="4"/>
  <c r="D1946" i="4" s="1"/>
  <c r="B1947" i="4"/>
  <c r="D1947" i="4" s="1"/>
  <c r="B1948" i="4"/>
  <c r="D1948" i="4" s="1"/>
  <c r="B1949" i="4"/>
  <c r="D1949" i="4" s="1"/>
  <c r="B1950" i="4"/>
  <c r="D1950" i="4" s="1"/>
  <c r="B1951" i="4"/>
  <c r="D1951" i="4" s="1"/>
  <c r="B1952" i="4"/>
  <c r="D1952" i="4" s="1"/>
  <c r="B1953" i="4"/>
  <c r="D1953" i="4" s="1"/>
  <c r="B1954" i="4"/>
  <c r="D1954" i="4" s="1"/>
  <c r="B1955" i="4"/>
  <c r="D1955" i="4" s="1"/>
  <c r="B1956" i="4"/>
  <c r="D1956" i="4" s="1"/>
  <c r="B1957" i="4"/>
  <c r="D1957" i="4" s="1"/>
  <c r="B1958" i="4"/>
  <c r="D1958" i="4" s="1"/>
  <c r="B1959" i="4"/>
  <c r="D1959" i="4" s="1"/>
  <c r="B1960" i="4"/>
  <c r="D1960" i="4" s="1"/>
  <c r="B1961" i="4"/>
  <c r="D1961" i="4" s="1"/>
  <c r="B1962" i="4"/>
  <c r="D1962" i="4" s="1"/>
  <c r="B1963" i="4"/>
  <c r="D1963" i="4" s="1"/>
  <c r="B1964" i="4"/>
  <c r="D1964" i="4" s="1"/>
  <c r="B1965" i="4"/>
  <c r="D1965" i="4" s="1"/>
  <c r="B1966" i="4"/>
  <c r="D1966" i="4" s="1"/>
  <c r="B1967" i="4"/>
  <c r="D1967" i="4" s="1"/>
  <c r="B1968" i="4"/>
  <c r="D1968" i="4" s="1"/>
  <c r="B1969" i="4"/>
  <c r="D1969" i="4" s="1"/>
  <c r="B1970" i="4"/>
  <c r="D1970" i="4" s="1"/>
  <c r="B1882" i="4"/>
  <c r="D1882" i="4" s="1"/>
  <c r="B1883" i="4"/>
  <c r="D1883" i="4" s="1"/>
  <c r="B1884" i="4"/>
  <c r="D1884" i="4" s="1"/>
  <c r="B1885" i="4"/>
  <c r="D1885" i="4" s="1"/>
  <c r="B1886" i="4"/>
  <c r="D1886" i="4" s="1"/>
  <c r="B1887" i="4"/>
  <c r="D1887" i="4" s="1"/>
  <c r="B1888" i="4"/>
  <c r="D1888" i="4" s="1"/>
  <c r="B1889" i="4"/>
  <c r="D1889" i="4" s="1"/>
  <c r="B1890" i="4"/>
  <c r="D1890" i="4" s="1"/>
  <c r="B1891" i="4"/>
  <c r="D1891" i="4" s="1"/>
  <c r="B1892" i="4"/>
  <c r="D1892" i="4" s="1"/>
  <c r="B1893" i="4"/>
  <c r="D1893" i="4" s="1"/>
  <c r="B1894" i="4"/>
  <c r="D1894" i="4" s="1"/>
  <c r="B1895" i="4"/>
  <c r="D1895" i="4" s="1"/>
  <c r="B1896" i="4"/>
  <c r="D1896" i="4" s="1"/>
  <c r="B1897" i="4"/>
  <c r="D1897" i="4" s="1"/>
  <c r="B1898" i="4"/>
  <c r="D1898" i="4" s="1"/>
  <c r="B1899" i="4"/>
  <c r="D1899" i="4" s="1"/>
  <c r="B1900" i="4"/>
  <c r="D1900" i="4" s="1"/>
  <c r="B1901" i="4"/>
  <c r="D1901" i="4" s="1"/>
  <c r="B1902" i="4"/>
  <c r="D1902" i="4" s="1"/>
  <c r="B1903" i="4"/>
  <c r="D1903" i="4" s="1"/>
  <c r="B1904" i="4"/>
  <c r="D1904" i="4" s="1"/>
  <c r="B1905" i="4"/>
  <c r="D1905" i="4" s="1"/>
  <c r="B1906" i="4"/>
  <c r="D1906" i="4" s="1"/>
  <c r="B1907" i="4"/>
  <c r="D1907" i="4" s="1"/>
  <c r="B1908" i="4"/>
  <c r="D1908" i="4" s="1"/>
  <c r="B1909" i="4"/>
  <c r="D1909" i="4" s="1"/>
  <c r="B1910" i="4"/>
  <c r="D1910" i="4" s="1"/>
  <c r="B1911" i="4"/>
  <c r="D1911" i="4" s="1"/>
  <c r="B1912" i="4"/>
  <c r="D1912" i="4" s="1"/>
  <c r="B1913" i="4"/>
  <c r="D1913" i="4" s="1"/>
  <c r="B1914" i="4"/>
  <c r="D1914" i="4" s="1"/>
  <c r="B1915" i="4"/>
  <c r="D1915" i="4" s="1"/>
  <c r="B1916" i="4"/>
  <c r="D1916" i="4" s="1"/>
  <c r="B1917" i="4"/>
  <c r="D1917" i="4" s="1"/>
  <c r="B1918" i="4"/>
  <c r="D1918" i="4" s="1"/>
  <c r="B1919" i="4"/>
  <c r="D1919" i="4" s="1"/>
  <c r="B1920" i="4"/>
  <c r="D1920" i="4" s="1"/>
  <c r="B1833" i="4"/>
  <c r="D1833" i="4" s="1"/>
  <c r="B1834" i="4"/>
  <c r="B1835" i="4"/>
  <c r="D1835" i="4" s="1"/>
  <c r="B1836" i="4"/>
  <c r="D1836" i="4" s="1"/>
  <c r="B1837" i="4"/>
  <c r="D1837" i="4" s="1"/>
  <c r="B1838" i="4"/>
  <c r="D1838" i="4" s="1"/>
  <c r="B1839" i="4"/>
  <c r="D1839" i="4" s="1"/>
  <c r="B1840" i="4"/>
  <c r="D1840" i="4" s="1"/>
  <c r="B1841" i="4"/>
  <c r="D1841" i="4" s="1"/>
  <c r="B1842" i="4"/>
  <c r="D1842" i="4" s="1"/>
  <c r="B1843" i="4"/>
  <c r="D1843" i="4" s="1"/>
  <c r="B1844" i="4"/>
  <c r="D1844" i="4" s="1"/>
  <c r="B1845" i="4"/>
  <c r="D1845" i="4" s="1"/>
  <c r="B1846" i="4"/>
  <c r="D1846" i="4" s="1"/>
  <c r="B1847" i="4"/>
  <c r="D1847" i="4" s="1"/>
  <c r="B1848" i="4"/>
  <c r="D1848" i="4" s="1"/>
  <c r="B1849" i="4"/>
  <c r="D1849" i="4" s="1"/>
  <c r="B1850" i="4"/>
  <c r="D1850" i="4" s="1"/>
  <c r="B1851" i="4"/>
  <c r="D1851" i="4" s="1"/>
  <c r="B1852" i="4"/>
  <c r="D1852" i="4" s="1"/>
  <c r="B1853" i="4"/>
  <c r="D1853" i="4" s="1"/>
  <c r="B1854" i="4"/>
  <c r="D1854" i="4" s="1"/>
  <c r="B1855" i="4"/>
  <c r="D1855" i="4" s="1"/>
  <c r="B1856" i="4"/>
  <c r="D1856" i="4" s="1"/>
  <c r="B1857" i="4"/>
  <c r="D1857" i="4" s="1"/>
  <c r="B1858" i="4"/>
  <c r="D1858" i="4" s="1"/>
  <c r="B1859" i="4"/>
  <c r="D1859" i="4" s="1"/>
  <c r="B1860" i="4"/>
  <c r="D1860" i="4" s="1"/>
  <c r="B1861" i="4"/>
  <c r="D1861" i="4" s="1"/>
  <c r="B1862" i="4"/>
  <c r="D1862" i="4" s="1"/>
  <c r="B1863" i="4"/>
  <c r="D1863" i="4" s="1"/>
  <c r="B1864" i="4"/>
  <c r="B1865" i="4"/>
  <c r="D1865" i="4" s="1"/>
  <c r="B1866" i="4"/>
  <c r="D1866" i="4" s="1"/>
  <c r="B1867" i="4"/>
  <c r="D1867" i="4" s="1"/>
  <c r="B1868" i="4"/>
  <c r="D1868" i="4" s="1"/>
  <c r="B1869" i="4"/>
  <c r="D1869" i="4" s="1"/>
  <c r="B1870" i="4"/>
  <c r="D1870" i="4" s="1"/>
  <c r="B1871" i="4"/>
  <c r="D1871" i="4" s="1"/>
  <c r="B1784" i="4"/>
  <c r="D1784" i="4" s="1"/>
  <c r="B1785" i="4"/>
  <c r="D1785" i="4" s="1"/>
  <c r="B1786" i="4"/>
  <c r="D1786" i="4" s="1"/>
  <c r="B1787" i="4"/>
  <c r="D1787" i="4" s="1"/>
  <c r="B1788" i="4"/>
  <c r="D1788" i="4" s="1"/>
  <c r="B1789" i="4"/>
  <c r="D1789" i="4" s="1"/>
  <c r="B1790" i="4"/>
  <c r="D1790" i="4" s="1"/>
  <c r="B1791" i="4"/>
  <c r="D1791" i="4" s="1"/>
  <c r="B1792" i="4"/>
  <c r="D1792" i="4" s="1"/>
  <c r="B1793" i="4"/>
  <c r="D1793" i="4" s="1"/>
  <c r="B1794" i="4"/>
  <c r="D1794" i="4" s="1"/>
  <c r="B1795" i="4"/>
  <c r="D1795" i="4" s="1"/>
  <c r="B1796" i="4"/>
  <c r="D1796" i="4" s="1"/>
  <c r="B1797" i="4"/>
  <c r="D1797" i="4" s="1"/>
  <c r="B1798" i="4"/>
  <c r="D1798" i="4" s="1"/>
  <c r="B1799" i="4"/>
  <c r="D1799" i="4" s="1"/>
  <c r="B1800" i="4"/>
  <c r="D1800" i="4" s="1"/>
  <c r="B1801" i="4"/>
  <c r="D1801" i="4" s="1"/>
  <c r="B1802" i="4"/>
  <c r="D1802" i="4" s="1"/>
  <c r="B1803" i="4"/>
  <c r="D1803" i="4" s="1"/>
  <c r="B1804" i="4"/>
  <c r="D1804" i="4" s="1"/>
  <c r="B1805" i="4"/>
  <c r="D1805" i="4" s="1"/>
  <c r="B1806" i="4"/>
  <c r="B1807" i="4"/>
  <c r="D1807" i="4" s="1"/>
  <c r="B1808" i="4"/>
  <c r="D1808" i="4" s="1"/>
  <c r="B1809" i="4"/>
  <c r="D1809" i="4" s="1"/>
  <c r="B1810" i="4"/>
  <c r="D1810" i="4" s="1"/>
  <c r="B1811" i="4"/>
  <c r="D1811" i="4" s="1"/>
  <c r="B1812" i="4"/>
  <c r="D1812" i="4" s="1"/>
  <c r="B1813" i="4"/>
  <c r="D1813" i="4" s="1"/>
  <c r="B1814" i="4"/>
  <c r="D1814" i="4" s="1"/>
  <c r="B1815" i="4"/>
  <c r="D1815" i="4" s="1"/>
  <c r="B1816" i="4"/>
  <c r="D1816" i="4" s="1"/>
  <c r="B1817" i="4"/>
  <c r="D1817" i="4" s="1"/>
  <c r="B1818" i="4"/>
  <c r="D1818" i="4" s="1"/>
  <c r="B1819" i="4"/>
  <c r="D1819" i="4" s="1"/>
  <c r="B1820" i="4"/>
  <c r="D1820" i="4" s="1"/>
  <c r="B1821" i="4"/>
  <c r="D1821" i="4" s="1"/>
  <c r="B1822" i="4"/>
  <c r="D1822" i="4" s="1"/>
  <c r="B1773" i="4"/>
  <c r="D1773" i="4" s="1"/>
  <c r="B1735" i="4"/>
  <c r="D1735" i="4" s="1"/>
  <c r="B1736" i="4"/>
  <c r="D1736" i="4" s="1"/>
  <c r="B1737" i="4"/>
  <c r="D1737" i="4" s="1"/>
  <c r="B1738" i="4"/>
  <c r="D1738" i="4" s="1"/>
  <c r="B1739" i="4"/>
  <c r="D1739" i="4" s="1"/>
  <c r="B1740" i="4"/>
  <c r="D1740" i="4" s="1"/>
  <c r="B1741" i="4"/>
  <c r="D1741" i="4" s="1"/>
  <c r="B1742" i="4"/>
  <c r="D1742" i="4" s="1"/>
  <c r="B1743" i="4"/>
  <c r="D1743" i="4" s="1"/>
  <c r="B1744" i="4"/>
  <c r="D1744" i="4" s="1"/>
  <c r="B1745" i="4"/>
  <c r="D1745" i="4" s="1"/>
  <c r="B1746" i="4"/>
  <c r="D1746" i="4" s="1"/>
  <c r="B1747" i="4"/>
  <c r="D1747" i="4" s="1"/>
  <c r="B1748" i="4"/>
  <c r="D1748" i="4" s="1"/>
  <c r="B1749" i="4"/>
  <c r="D1749" i="4" s="1"/>
  <c r="B1750" i="4"/>
  <c r="D1750" i="4" s="1"/>
  <c r="B1751" i="4"/>
  <c r="D1751" i="4" s="1"/>
  <c r="B1752" i="4"/>
  <c r="D1752" i="4" s="1"/>
  <c r="B1753" i="4"/>
  <c r="D1753" i="4" s="1"/>
  <c r="B1754" i="4"/>
  <c r="D1754" i="4" s="1"/>
  <c r="B1755" i="4"/>
  <c r="D1755" i="4" s="1"/>
  <c r="B1756" i="4"/>
  <c r="D1756" i="4" s="1"/>
  <c r="B1757" i="4"/>
  <c r="D1757" i="4" s="1"/>
  <c r="B1758" i="4"/>
  <c r="D1758" i="4" s="1"/>
  <c r="B1759" i="4"/>
  <c r="D1759" i="4" s="1"/>
  <c r="B1760" i="4"/>
  <c r="D1760" i="4" s="1"/>
  <c r="B1761" i="4"/>
  <c r="D1761" i="4" s="1"/>
  <c r="B1762" i="4"/>
  <c r="D1762" i="4" s="1"/>
  <c r="B1763" i="4"/>
  <c r="D1763" i="4" s="1"/>
  <c r="B1764" i="4"/>
  <c r="D1764" i="4" s="1"/>
  <c r="B1765" i="4"/>
  <c r="D1765" i="4" s="1"/>
  <c r="B1766" i="4"/>
  <c r="D1766" i="4" s="1"/>
  <c r="B1767" i="4"/>
  <c r="D1767" i="4" s="1"/>
  <c r="B1768" i="4"/>
  <c r="D1768" i="4" s="1"/>
  <c r="B1769" i="4"/>
  <c r="D1769" i="4" s="1"/>
  <c r="B1770" i="4"/>
  <c r="D1770" i="4" s="1"/>
  <c r="B1771" i="4"/>
  <c r="D1771" i="4" s="1"/>
  <c r="B1772" i="4"/>
  <c r="D1772" i="4" s="1"/>
  <c r="D1687" i="4"/>
  <c r="D1518" i="4"/>
  <c r="D1499" i="4" l="1"/>
  <c r="D1645" i="4"/>
  <c r="F1455" i="4"/>
  <c r="F1285" i="4"/>
  <c r="F1253" i="4"/>
  <c r="F1309" i="4"/>
  <c r="E961" i="4"/>
  <c r="E1176" i="4"/>
  <c r="E1352" i="4"/>
  <c r="D1447" i="4"/>
  <c r="E1551" i="4"/>
  <c r="D1693" i="4"/>
  <c r="F1396" i="4"/>
  <c r="E664" i="4"/>
  <c r="F1467" i="4"/>
  <c r="D1515" i="4"/>
  <c r="F1591" i="4"/>
  <c r="E1024" i="4"/>
  <c r="F1232" i="4"/>
  <c r="E1252" i="4"/>
  <c r="E1308" i="4"/>
  <c r="D1479" i="4"/>
  <c r="E1467" i="4"/>
  <c r="E1455" i="4"/>
  <c r="D1495" i="4"/>
  <c r="D1607" i="4"/>
  <c r="D1669" i="4"/>
  <c r="F442" i="4"/>
  <c r="D1228" i="4"/>
  <c r="E1276" i="4"/>
  <c r="E1332" i="4"/>
  <c r="E1300" i="4"/>
  <c r="F1404" i="4"/>
  <c r="F1475" i="4"/>
  <c r="E1463" i="4"/>
  <c r="D1451" i="4"/>
  <c r="D1523" i="4"/>
  <c r="E1579" i="4"/>
  <c r="F1599" i="4"/>
  <c r="D1665" i="4"/>
  <c r="D1717" i="4"/>
  <c r="D630" i="4"/>
  <c r="E927" i="4"/>
  <c r="E1108" i="4"/>
  <c r="F1212" i="4"/>
  <c r="E1268" i="4"/>
  <c r="E1324" i="4"/>
  <c r="E1380" i="4"/>
  <c r="D1404" i="4"/>
  <c r="D1475" i="4"/>
  <c r="F1459" i="4"/>
  <c r="E1447" i="4"/>
  <c r="F1499" i="4"/>
  <c r="E1567" i="4"/>
  <c r="D1661" i="4"/>
  <c r="D1705" i="4"/>
  <c r="D756" i="4"/>
  <c r="E1284" i="4"/>
  <c r="E1543" i="4"/>
  <c r="D1637" i="4"/>
  <c r="E618" i="4"/>
  <c r="E828" i="4"/>
  <c r="E919" i="4"/>
  <c r="D576" i="4"/>
  <c r="E716" i="4"/>
  <c r="E864" i="4"/>
  <c r="D349" i="4"/>
  <c r="F306" i="4"/>
  <c r="F1261" i="4"/>
  <c r="D61" i="4"/>
  <c r="F458" i="4"/>
  <c r="E548" i="4"/>
  <c r="D598" i="4"/>
  <c r="E768" i="4"/>
  <c r="E800" i="4"/>
  <c r="F934" i="4"/>
  <c r="D899" i="4"/>
  <c r="E1128" i="4"/>
  <c r="E1229" i="4"/>
  <c r="F1204" i="4"/>
  <c r="F1273" i="4"/>
  <c r="E1260" i="4"/>
  <c r="F1329" i="4"/>
  <c r="E1316" i="4"/>
  <c r="F1297" i="4"/>
  <c r="D1396" i="4"/>
  <c r="E1471" i="4"/>
  <c r="D1463" i="4"/>
  <c r="F1451" i="4"/>
  <c r="D1443" i="4"/>
  <c r="F1507" i="4"/>
  <c r="F1495" i="4"/>
  <c r="E1559" i="4"/>
  <c r="F1619" i="4"/>
  <c r="D1591" i="4"/>
  <c r="D1649" i="4"/>
  <c r="D1709" i="4"/>
  <c r="E1213" i="4"/>
  <c r="F1265" i="4"/>
  <c r="F1321" i="4"/>
  <c r="D381" i="4"/>
  <c r="F560" i="4"/>
  <c r="F606" i="4"/>
  <c r="D784" i="4"/>
  <c r="F812" i="4"/>
  <c r="D856" i="4"/>
  <c r="D911" i="4"/>
  <c r="F1317" i="4"/>
  <c r="D1169" i="4"/>
  <c r="D1113" i="4"/>
  <c r="E1225" i="4"/>
  <c r="F1281" i="4"/>
  <c r="F1325" i="4"/>
  <c r="F1305" i="4"/>
  <c r="F1059" i="4"/>
  <c r="D1161" i="4"/>
  <c r="E1205" i="4"/>
  <c r="F1269" i="4"/>
  <c r="F1249" i="4"/>
  <c r="F1381" i="4"/>
  <c r="E409" i="4"/>
  <c r="E430" i="4"/>
  <c r="D1129" i="4"/>
  <c r="D1185" i="4"/>
  <c r="E1217" i="4"/>
  <c r="F1277" i="4"/>
  <c r="F1257" i="4"/>
  <c r="F1333" i="4"/>
  <c r="F1313" i="4"/>
  <c r="F1301" i="4"/>
  <c r="F341" i="4"/>
  <c r="E377" i="4"/>
  <c r="E518" i="4"/>
  <c r="D560" i="4"/>
  <c r="E626" i="4"/>
  <c r="F614" i="4"/>
  <c r="F764" i="4"/>
  <c r="E824" i="4"/>
  <c r="D872" i="4"/>
  <c r="E915" i="4"/>
  <c r="E981" i="4"/>
  <c r="E1082" i="4"/>
  <c r="E1100" i="4"/>
  <c r="E1156" i="4"/>
  <c r="D1212" i="4"/>
  <c r="F1200" i="4"/>
  <c r="E1372" i="4"/>
  <c r="D1416" i="4"/>
  <c r="F250" i="4"/>
  <c r="F274" i="4"/>
  <c r="F333" i="4"/>
  <c r="E393" i="4"/>
  <c r="D466" i="4"/>
  <c r="F450" i="4"/>
  <c r="E438" i="4"/>
  <c r="E498" i="4"/>
  <c r="F568" i="4"/>
  <c r="F552" i="4"/>
  <c r="E634" i="4"/>
  <c r="F622" i="4"/>
  <c r="D614" i="4"/>
  <c r="E602" i="4"/>
  <c r="E680" i="4"/>
  <c r="E708" i="4"/>
  <c r="E776" i="4"/>
  <c r="F760" i="4"/>
  <c r="D836" i="4"/>
  <c r="F820" i="4"/>
  <c r="D808" i="4"/>
  <c r="E880" i="4"/>
  <c r="F868" i="4"/>
  <c r="E860" i="4"/>
  <c r="F848" i="4"/>
  <c r="E931" i="4"/>
  <c r="D923" i="4"/>
  <c r="D915" i="4"/>
  <c r="E903" i="4"/>
  <c r="E977" i="4"/>
  <c r="E1040" i="4"/>
  <c r="E1008" i="4"/>
  <c r="E1070" i="4"/>
  <c r="E1132" i="4"/>
  <c r="E1116" i="4"/>
  <c r="E1168" i="4"/>
  <c r="E1152" i="4"/>
  <c r="D1224" i="4"/>
  <c r="D1216" i="4"/>
  <c r="D1208" i="4"/>
  <c r="D1200" i="4"/>
  <c r="E1280" i="4"/>
  <c r="E1272" i="4"/>
  <c r="E1264" i="4"/>
  <c r="E1256" i="4"/>
  <c r="E1248" i="4"/>
  <c r="E1328" i="4"/>
  <c r="E1320" i="4"/>
  <c r="E1312" i="4"/>
  <c r="E1304" i="4"/>
  <c r="E1296" i="4"/>
  <c r="E1368" i="4"/>
  <c r="F1424" i="4"/>
  <c r="F290" i="4"/>
  <c r="E401" i="4"/>
  <c r="E454" i="4"/>
  <c r="E572" i="4"/>
  <c r="D544" i="4"/>
  <c r="D606" i="4"/>
  <c r="E652" i="4"/>
  <c r="D780" i="4"/>
  <c r="D752" i="4"/>
  <c r="E884" i="4"/>
  <c r="F860" i="4"/>
  <c r="F852" i="4"/>
  <c r="D927" i="4"/>
  <c r="D907" i="4"/>
  <c r="E1020" i="4"/>
  <c r="E1054" i="4"/>
  <c r="E1120" i="4"/>
  <c r="D1232" i="4"/>
  <c r="F1216" i="4"/>
  <c r="E1432" i="4"/>
  <c r="F226" i="4"/>
  <c r="D357" i="4"/>
  <c r="F413" i="4"/>
  <c r="D389" i="4"/>
  <c r="E462" i="4"/>
  <c r="D450" i="4"/>
  <c r="D434" i="4"/>
  <c r="E490" i="4"/>
  <c r="E564" i="4"/>
  <c r="D552" i="4"/>
  <c r="F630" i="4"/>
  <c r="D622" i="4"/>
  <c r="E610" i="4"/>
  <c r="F598" i="4"/>
  <c r="E668" i="4"/>
  <c r="E736" i="4"/>
  <c r="E700" i="4"/>
  <c r="E772" i="4"/>
  <c r="F756" i="4"/>
  <c r="E832" i="4"/>
  <c r="F816" i="4"/>
  <c r="D804" i="4"/>
  <c r="D880" i="4"/>
  <c r="D868" i="4"/>
  <c r="E856" i="4"/>
  <c r="E848" i="4"/>
  <c r="D931" i="4"/>
  <c r="E911" i="4"/>
  <c r="E899" i="4"/>
  <c r="E973" i="4"/>
  <c r="E1032" i="4"/>
  <c r="E1004" i="4"/>
  <c r="E1066" i="4"/>
  <c r="E1184" i="4"/>
  <c r="E1164" i="4"/>
  <c r="D1236" i="4"/>
  <c r="F1228" i="4"/>
  <c r="F1220" i="4"/>
  <c r="E1356" i="4"/>
  <c r="D1424" i="4"/>
  <c r="F1412" i="4"/>
  <c r="D442" i="4"/>
  <c r="E684" i="4"/>
  <c r="D812" i="4"/>
  <c r="E957" i="4"/>
  <c r="E1348" i="4"/>
  <c r="F513" i="4"/>
  <c r="F505" i="4"/>
  <c r="F218" i="4"/>
  <c r="F278" i="4"/>
  <c r="E353" i="4"/>
  <c r="E337" i="4"/>
  <c r="D413" i="4"/>
  <c r="F397" i="4"/>
  <c r="F381" i="4"/>
  <c r="F234" i="4"/>
  <c r="F298" i="4"/>
  <c r="F357" i="4"/>
  <c r="E345" i="4"/>
  <c r="D333" i="4"/>
  <c r="D405" i="4"/>
  <c r="F389" i="4"/>
  <c r="F271" i="4"/>
  <c r="D523" i="4"/>
  <c r="D511" i="4"/>
  <c r="F9" i="4"/>
  <c r="F242" i="4"/>
  <c r="E309" i="4"/>
  <c r="J274" i="4" s="1"/>
  <c r="D285" i="4"/>
  <c r="E361" i="4"/>
  <c r="F349" i="4"/>
  <c r="D341" i="4"/>
  <c r="E329" i="4"/>
  <c r="F405" i="4"/>
  <c r="D397" i="4"/>
  <c r="E385" i="4"/>
  <c r="F466" i="4"/>
  <c r="D458" i="4"/>
  <c r="E446" i="4"/>
  <c r="F434" i="4"/>
  <c r="F521" i="4"/>
  <c r="E510" i="4"/>
  <c r="F576" i="4"/>
  <c r="D568" i="4"/>
  <c r="E556" i="4"/>
  <c r="F544" i="4"/>
  <c r="F1083" i="4"/>
  <c r="F1067" i="4"/>
  <c r="F1051" i="4"/>
  <c r="D1105" i="4"/>
  <c r="D1177" i="4"/>
  <c r="E1221" i="4"/>
  <c r="E1209" i="4"/>
  <c r="E1201" i="4"/>
  <c r="F1075" i="4"/>
  <c r="D519" i="4"/>
  <c r="D1137" i="4"/>
  <c r="D1121" i="4"/>
  <c r="D1153" i="4"/>
  <c r="D169" i="4"/>
  <c r="D238" i="4"/>
  <c r="D222" i="4"/>
  <c r="D309" i="4"/>
  <c r="F294" i="4"/>
  <c r="F282" i="4"/>
  <c r="D274" i="4"/>
  <c r="D361" i="4"/>
  <c r="F353" i="4"/>
  <c r="D345" i="4"/>
  <c r="F337" i="4"/>
  <c r="D329" i="4"/>
  <c r="F409" i="4"/>
  <c r="D401" i="4"/>
  <c r="F393" i="4"/>
  <c r="D385" i="4"/>
  <c r="F377" i="4"/>
  <c r="D462" i="4"/>
  <c r="F454" i="4"/>
  <c r="D446" i="4"/>
  <c r="F438" i="4"/>
  <c r="D430" i="4"/>
  <c r="E502" i="4"/>
  <c r="E486" i="4"/>
  <c r="F572" i="4"/>
  <c r="D564" i="4"/>
  <c r="F556" i="4"/>
  <c r="D548" i="4"/>
  <c r="F634" i="4"/>
  <c r="D626" i="4"/>
  <c r="F618" i="4"/>
  <c r="D610" i="4"/>
  <c r="F602" i="4"/>
  <c r="E672" i="4"/>
  <c r="E660" i="4"/>
  <c r="E724" i="4"/>
  <c r="E784" i="4"/>
  <c r="F776" i="4"/>
  <c r="D772" i="4"/>
  <c r="D764" i="4"/>
  <c r="F836" i="4"/>
  <c r="F828" i="4"/>
  <c r="D824" i="4"/>
  <c r="E816" i="4"/>
  <c r="E808" i="4"/>
  <c r="F800" i="4"/>
  <c r="D884" i="4"/>
  <c r="E872" i="4"/>
  <c r="F864" i="4"/>
  <c r="D852" i="4"/>
  <c r="D934" i="4"/>
  <c r="E923" i="4"/>
  <c r="D919" i="4"/>
  <c r="E907" i="4"/>
  <c r="D903" i="4"/>
  <c r="E965" i="4"/>
  <c r="E1036" i="4"/>
  <c r="E1016" i="4"/>
  <c r="E1086" i="4"/>
  <c r="E1074" i="4"/>
  <c r="E1062" i="4"/>
  <c r="E1112" i="4"/>
  <c r="E1172" i="4"/>
  <c r="E1236" i="4"/>
  <c r="F1224" i="4"/>
  <c r="D1220" i="4"/>
  <c r="F1208" i="4"/>
  <c r="D1204" i="4"/>
  <c r="E1364" i="4"/>
  <c r="F1416" i="4"/>
  <c r="D1412" i="4"/>
  <c r="E1479" i="4"/>
  <c r="F1471" i="4"/>
  <c r="D1459" i="4"/>
  <c r="F1443" i="4"/>
  <c r="F1523" i="4"/>
  <c r="F1515" i="4"/>
  <c r="D1507" i="4"/>
  <c r="E1571" i="4"/>
  <c r="E1547" i="4"/>
  <c r="D1619" i="4"/>
  <c r="F1607" i="4"/>
  <c r="D1599" i="4"/>
  <c r="D1653" i="4"/>
  <c r="D1721" i="4"/>
  <c r="D1701" i="4"/>
  <c r="D985" i="4"/>
  <c r="E985" i="4"/>
  <c r="D969" i="4"/>
  <c r="E969" i="4"/>
  <c r="D953" i="4"/>
  <c r="E953" i="4"/>
  <c r="D1028" i="4"/>
  <c r="E1028" i="4"/>
  <c r="D1012" i="4"/>
  <c r="E1012" i="4"/>
  <c r="D1078" i="4"/>
  <c r="E1078" i="4"/>
  <c r="D1058" i="4"/>
  <c r="E1058" i="4"/>
  <c r="E1089" i="4"/>
  <c r="D1089" i="4"/>
  <c r="D1136" i="4"/>
  <c r="E1136" i="4"/>
  <c r="D1124" i="4"/>
  <c r="E1124" i="4"/>
  <c r="D1104" i="4"/>
  <c r="E1104" i="4"/>
  <c r="D1180" i="4"/>
  <c r="E1180" i="4"/>
  <c r="D1160" i="4"/>
  <c r="E1160" i="4"/>
  <c r="D1376" i="4"/>
  <c r="E1376" i="4"/>
  <c r="D1360" i="4"/>
  <c r="E1360" i="4"/>
  <c r="E1428" i="4"/>
  <c r="F1428" i="4"/>
  <c r="E1420" i="4"/>
  <c r="F1420" i="4"/>
  <c r="E1408" i="4"/>
  <c r="D1408" i="4"/>
  <c r="E1400" i="4"/>
  <c r="D1400" i="4"/>
  <c r="E1527" i="4"/>
  <c r="D1527" i="4"/>
  <c r="E1519" i="4"/>
  <c r="D1519" i="4"/>
  <c r="E1511" i="4"/>
  <c r="F1511" i="4"/>
  <c r="E1503" i="4"/>
  <c r="F1503" i="4"/>
  <c r="D1575" i="4"/>
  <c r="E1575" i="4"/>
  <c r="D1555" i="4"/>
  <c r="E1555" i="4"/>
  <c r="E1623" i="4"/>
  <c r="F1623" i="4"/>
  <c r="E1615" i="4"/>
  <c r="F1615" i="4"/>
  <c r="E1611" i="4"/>
  <c r="D1611" i="4"/>
  <c r="E1603" i="4"/>
  <c r="D1603" i="4"/>
  <c r="E1595" i="4"/>
  <c r="D1595" i="4"/>
  <c r="E1673" i="4"/>
  <c r="D1673" i="4"/>
  <c r="E1657" i="4"/>
  <c r="D1657" i="4"/>
  <c r="E1641" i="4"/>
  <c r="D1641" i="4"/>
  <c r="E1713" i="4"/>
  <c r="D1713" i="4"/>
  <c r="E1697" i="4"/>
  <c r="D1697" i="4"/>
  <c r="D712" i="4"/>
  <c r="E712" i="4"/>
  <c r="D246" i="4"/>
  <c r="D230" i="4"/>
  <c r="F302" i="4"/>
  <c r="F286" i="4"/>
  <c r="D278" i="4"/>
  <c r="E522" i="4"/>
  <c r="E514" i="4"/>
  <c r="E506" i="4"/>
  <c r="E494" i="4"/>
  <c r="E688" i="4"/>
  <c r="E676" i="4"/>
  <c r="E656" i="4"/>
  <c r="E732" i="4"/>
  <c r="E720" i="4"/>
  <c r="E704" i="4"/>
  <c r="F780" i="4"/>
  <c r="D768" i="4"/>
  <c r="E760" i="4"/>
  <c r="E752" i="4"/>
  <c r="F832" i="4"/>
  <c r="D820" i="4"/>
  <c r="F804" i="4"/>
  <c r="F299" i="4"/>
  <c r="E71" i="4"/>
  <c r="F307" i="4"/>
  <c r="F1087" i="4"/>
  <c r="F1063" i="4"/>
  <c r="F1079" i="4"/>
  <c r="F1071" i="4"/>
  <c r="F1055" i="4"/>
  <c r="D35" i="4"/>
  <c r="F291" i="4"/>
  <c r="F283" i="4"/>
  <c r="D1133" i="4"/>
  <c r="D1125" i="4"/>
  <c r="D1117" i="4"/>
  <c r="D1109" i="4"/>
  <c r="D1101" i="4"/>
  <c r="D1181" i="4"/>
  <c r="D1173" i="4"/>
  <c r="D1165" i="4"/>
  <c r="D1157" i="4"/>
  <c r="D1149" i="4"/>
  <c r="E1233" i="4"/>
  <c r="D31" i="4"/>
  <c r="F303" i="4"/>
  <c r="F295" i="4"/>
  <c r="F287" i="4"/>
  <c r="F275" i="4"/>
  <c r="D515" i="4"/>
  <c r="F279" i="4"/>
  <c r="D507" i="4"/>
  <c r="D43" i="4"/>
  <c r="D39" i="4"/>
  <c r="E87" i="4"/>
  <c r="D289" i="4"/>
  <c r="F509" i="4"/>
  <c r="F81" i="4"/>
  <c r="F25" i="4"/>
  <c r="D281" i="4"/>
  <c r="F517" i="4"/>
  <c r="E975" i="4"/>
  <c r="E1034" i="4"/>
  <c r="E1002" i="4"/>
  <c r="D1663" i="4"/>
  <c r="D1719" i="4"/>
  <c r="E123" i="4"/>
  <c r="F123" i="4"/>
  <c r="E288" i="4"/>
  <c r="D288" i="4"/>
  <c r="E276" i="4"/>
  <c r="D276" i="4"/>
  <c r="F276" i="4"/>
  <c r="E359" i="4"/>
  <c r="D359" i="4"/>
  <c r="D347" i="4"/>
  <c r="E347" i="4"/>
  <c r="F347" i="4"/>
  <c r="F335" i="4"/>
  <c r="D335" i="4"/>
  <c r="F407" i="4"/>
  <c r="D407" i="4"/>
  <c r="D395" i="4"/>
  <c r="E395" i="4"/>
  <c r="F395" i="4"/>
  <c r="F383" i="4"/>
  <c r="D383" i="4"/>
  <c r="D460" i="4"/>
  <c r="E460" i="4"/>
  <c r="F460" i="4"/>
  <c r="F448" i="4"/>
  <c r="D448" i="4"/>
  <c r="D524" i="4"/>
  <c r="E524" i="4"/>
  <c r="D512" i="4"/>
  <c r="E512" i="4"/>
  <c r="D500" i="4"/>
  <c r="E500" i="4"/>
  <c r="F578" i="4"/>
  <c r="D578" i="4"/>
  <c r="F562" i="4"/>
  <c r="D562" i="4"/>
  <c r="F550" i="4"/>
  <c r="D550" i="4"/>
  <c r="F542" i="4"/>
  <c r="D542" i="4"/>
  <c r="D624" i="4"/>
  <c r="E624" i="4"/>
  <c r="F624" i="4"/>
  <c r="F612" i="4"/>
  <c r="D612" i="4"/>
  <c r="D600" i="4"/>
  <c r="E600" i="4"/>
  <c r="F600" i="4"/>
  <c r="F596" i="4"/>
  <c r="D596" i="4"/>
  <c r="D678" i="4"/>
  <c r="E678" i="4"/>
  <c r="D666" i="4"/>
  <c r="E666" i="4"/>
  <c r="D654" i="4"/>
  <c r="E654" i="4"/>
  <c r="D734" i="4"/>
  <c r="E734" i="4"/>
  <c r="E782" i="4"/>
  <c r="F782" i="4"/>
  <c r="D770" i="4"/>
  <c r="E770" i="4"/>
  <c r="D758" i="4"/>
  <c r="F758" i="4"/>
  <c r="E758" i="4"/>
  <c r="D750" i="4"/>
  <c r="F750" i="4"/>
  <c r="E750" i="4"/>
  <c r="F826" i="4"/>
  <c r="D826" i="4"/>
  <c r="E826" i="4"/>
  <c r="D814" i="4"/>
  <c r="F814" i="4"/>
  <c r="E814" i="4"/>
  <c r="D878" i="4"/>
  <c r="F878" i="4"/>
  <c r="E878" i="4"/>
  <c r="D866" i="4"/>
  <c r="F866" i="4"/>
  <c r="F854" i="4"/>
  <c r="D854" i="4"/>
  <c r="F925" i="4"/>
  <c r="D925" i="4"/>
  <c r="E925" i="4"/>
  <c r="E913" i="4"/>
  <c r="D913" i="4"/>
  <c r="F913" i="4"/>
  <c r="D987" i="4"/>
  <c r="E987" i="4"/>
  <c r="D1038" i="4"/>
  <c r="E1038" i="4"/>
  <c r="D1076" i="4"/>
  <c r="E1076" i="4"/>
  <c r="D1064" i="4"/>
  <c r="E1064" i="4"/>
  <c r="D1052" i="4"/>
  <c r="E1052" i="4"/>
  <c r="D1130" i="4"/>
  <c r="E1130" i="4"/>
  <c r="D1118" i="4"/>
  <c r="E1118" i="4"/>
  <c r="D1106" i="4"/>
  <c r="E1106" i="4"/>
  <c r="D1182" i="4"/>
  <c r="E1182" i="4"/>
  <c r="D1170" i="4"/>
  <c r="E1170" i="4"/>
  <c r="E1230" i="4"/>
  <c r="F1230" i="4"/>
  <c r="D1230" i="4"/>
  <c r="F1218" i="4"/>
  <c r="D1218" i="4"/>
  <c r="D1206" i="4"/>
  <c r="E1206" i="4"/>
  <c r="F1206" i="4"/>
  <c r="D1278" i="4"/>
  <c r="E1278" i="4"/>
  <c r="D1266" i="4"/>
  <c r="E1266" i="4"/>
  <c r="D1254" i="4"/>
  <c r="E1254" i="4"/>
  <c r="D1330" i="4"/>
  <c r="E1330" i="4"/>
  <c r="D1318" i="4"/>
  <c r="E1318" i="4"/>
  <c r="D1306" i="4"/>
  <c r="E1306" i="4"/>
  <c r="D1298" i="4"/>
  <c r="E1298" i="4"/>
  <c r="D1374" i="4"/>
  <c r="E1374" i="4"/>
  <c r="D1362" i="4"/>
  <c r="E1362" i="4"/>
  <c r="E1430" i="4"/>
  <c r="D1430" i="4"/>
  <c r="E1418" i="4"/>
  <c r="D1418" i="4"/>
  <c r="F1418" i="4"/>
  <c r="E1406" i="4"/>
  <c r="D1406" i="4"/>
  <c r="F1406" i="4"/>
  <c r="F1477" i="4"/>
  <c r="D1477" i="4"/>
  <c r="D1465" i="4"/>
  <c r="E1465" i="4"/>
  <c r="F1465" i="4"/>
  <c r="F1453" i="4"/>
  <c r="D1453" i="4"/>
  <c r="E1453" i="4"/>
  <c r="F1445" i="4"/>
  <c r="D1445" i="4"/>
  <c r="E1525" i="4"/>
  <c r="D1525" i="4"/>
  <c r="F1525" i="4"/>
  <c r="E1513" i="4"/>
  <c r="F1513" i="4"/>
  <c r="D1513" i="4"/>
  <c r="E1501" i="4"/>
  <c r="D1501" i="4"/>
  <c r="F1501" i="4"/>
  <c r="E1493" i="4"/>
  <c r="F1493" i="4"/>
  <c r="E1621" i="4"/>
  <c r="D1621" i="4"/>
  <c r="F1621" i="4"/>
  <c r="E718" i="4"/>
  <c r="E866" i="4"/>
  <c r="E854" i="4"/>
  <c r="E983" i="4"/>
  <c r="E951" i="4"/>
  <c r="E1010" i="4"/>
  <c r="E1134" i="4"/>
  <c r="E1310" i="4"/>
  <c r="E1477" i="4"/>
  <c r="E292" i="4"/>
  <c r="D292" i="4"/>
  <c r="E280" i="4"/>
  <c r="D280" i="4"/>
  <c r="E272" i="4"/>
  <c r="F272" i="4"/>
  <c r="D355" i="4"/>
  <c r="E355" i="4"/>
  <c r="F355" i="4"/>
  <c r="F343" i="4"/>
  <c r="D343" i="4"/>
  <c r="D331" i="4"/>
  <c r="E331" i="4"/>
  <c r="F331" i="4"/>
  <c r="F327" i="4"/>
  <c r="D327" i="4"/>
  <c r="D403" i="4"/>
  <c r="E403" i="4"/>
  <c r="F403" i="4"/>
  <c r="F391" i="4"/>
  <c r="D391" i="4"/>
  <c r="D379" i="4"/>
  <c r="E379" i="4"/>
  <c r="F379" i="4"/>
  <c r="F375" i="4"/>
  <c r="D375" i="4"/>
  <c r="F456" i="4"/>
  <c r="D456" i="4"/>
  <c r="D444" i="4"/>
  <c r="E444" i="4"/>
  <c r="F444" i="4"/>
  <c r="D436" i="4"/>
  <c r="E436" i="4"/>
  <c r="F436" i="4"/>
  <c r="D520" i="4"/>
  <c r="E520" i="4"/>
  <c r="D508" i="4"/>
  <c r="E508" i="4"/>
  <c r="D496" i="4"/>
  <c r="E496" i="4"/>
  <c r="D488" i="4"/>
  <c r="E488" i="4"/>
  <c r="D574" i="4"/>
  <c r="E574" i="4"/>
  <c r="F574" i="4"/>
  <c r="D566" i="4"/>
  <c r="E566" i="4"/>
  <c r="F566" i="4"/>
  <c r="D554" i="4"/>
  <c r="E554" i="4"/>
  <c r="F554" i="4"/>
  <c r="D632" i="4"/>
  <c r="E632" i="4"/>
  <c r="F632" i="4"/>
  <c r="F620" i="4"/>
  <c r="D620" i="4"/>
  <c r="D608" i="4"/>
  <c r="E608" i="4"/>
  <c r="F608" i="4"/>
  <c r="D682" i="4"/>
  <c r="E682" i="4"/>
  <c r="D670" i="4"/>
  <c r="E670" i="4"/>
  <c r="D722" i="4"/>
  <c r="E722" i="4"/>
  <c r="D710" i="4"/>
  <c r="E710" i="4"/>
  <c r="D702" i="4"/>
  <c r="E702" i="4"/>
  <c r="D778" i="4"/>
  <c r="E778" i="4"/>
  <c r="E766" i="4"/>
  <c r="F766" i="4"/>
  <c r="F754" i="4"/>
  <c r="D754" i="4"/>
  <c r="E754" i="4"/>
  <c r="D830" i="4"/>
  <c r="F830" i="4"/>
  <c r="E830" i="4"/>
  <c r="F818" i="4"/>
  <c r="D818" i="4"/>
  <c r="E818" i="4"/>
  <c r="D806" i="4"/>
  <c r="F806" i="4"/>
  <c r="E806" i="4"/>
  <c r="F882" i="4"/>
  <c r="D882" i="4"/>
  <c r="E882" i="4"/>
  <c r="F870" i="4"/>
  <c r="D870" i="4"/>
  <c r="D858" i="4"/>
  <c r="F858" i="4"/>
  <c r="D850" i="4"/>
  <c r="F850" i="4"/>
  <c r="E929" i="4"/>
  <c r="F929" i="4"/>
  <c r="D917" i="4"/>
  <c r="F917" i="4"/>
  <c r="E905" i="4"/>
  <c r="D905" i="4"/>
  <c r="E897" i="4"/>
  <c r="F897" i="4"/>
  <c r="D979" i="4"/>
  <c r="E979" i="4"/>
  <c r="D955" i="4"/>
  <c r="E955" i="4"/>
  <c r="D1022" i="4"/>
  <c r="E1022" i="4"/>
  <c r="D1014" i="4"/>
  <c r="E1014" i="4"/>
  <c r="D1084" i="4"/>
  <c r="E1084" i="4"/>
  <c r="D1060" i="4"/>
  <c r="E1060" i="4"/>
  <c r="D1138" i="4"/>
  <c r="E1138" i="4"/>
  <c r="D1126" i="4"/>
  <c r="E1126" i="4"/>
  <c r="D1114" i="4"/>
  <c r="E1114" i="4"/>
  <c r="D1186" i="4"/>
  <c r="E1186" i="4"/>
  <c r="D1174" i="4"/>
  <c r="E1174" i="4"/>
  <c r="D1162" i="4"/>
  <c r="E1162" i="4"/>
  <c r="F1234" i="4"/>
  <c r="D1234" i="4"/>
  <c r="E1234" i="4"/>
  <c r="D1222" i="4"/>
  <c r="E1222" i="4"/>
  <c r="F1222" i="4"/>
  <c r="D1210" i="4"/>
  <c r="E1210" i="4"/>
  <c r="F1210" i="4"/>
  <c r="D1282" i="4"/>
  <c r="E1282" i="4"/>
  <c r="D1270" i="4"/>
  <c r="E1270" i="4"/>
  <c r="D1258" i="4"/>
  <c r="E1258" i="4"/>
  <c r="D1250" i="4"/>
  <c r="E1250" i="4"/>
  <c r="D1326" i="4"/>
  <c r="E1326" i="4"/>
  <c r="J1298" i="4" s="1"/>
  <c r="D1314" i="4"/>
  <c r="E1314" i="4"/>
  <c r="D1302" i="4"/>
  <c r="E1302" i="4"/>
  <c r="D1378" i="4"/>
  <c r="E1378" i="4"/>
  <c r="D1366" i="4"/>
  <c r="E1366" i="4"/>
  <c r="D1354" i="4"/>
  <c r="E1354" i="4"/>
  <c r="D1346" i="4"/>
  <c r="E1346" i="4"/>
  <c r="E1422" i="4"/>
  <c r="D1422" i="4"/>
  <c r="F1422" i="4"/>
  <c r="E1410" i="4"/>
  <c r="D1410" i="4"/>
  <c r="F1410" i="4"/>
  <c r="E1398" i="4"/>
  <c r="D1398" i="4"/>
  <c r="F1398" i="4"/>
  <c r="D1473" i="4"/>
  <c r="E1473" i="4"/>
  <c r="F1473" i="4"/>
  <c r="F1461" i="4"/>
  <c r="D1461" i="4"/>
  <c r="E1461" i="4"/>
  <c r="D1449" i="4"/>
  <c r="E1449" i="4"/>
  <c r="F1449" i="4"/>
  <c r="E1521" i="4"/>
  <c r="D1521" i="4"/>
  <c r="F1521" i="4"/>
  <c r="E1509" i="4"/>
  <c r="F1509" i="4"/>
  <c r="D1509" i="4"/>
  <c r="E1497" i="4"/>
  <c r="D1497" i="4"/>
  <c r="F1497" i="4"/>
  <c r="D1573" i="4"/>
  <c r="E1573" i="4"/>
  <c r="D1569" i="4"/>
  <c r="E1569" i="4"/>
  <c r="D1557" i="4"/>
  <c r="E1557" i="4"/>
  <c r="D1549" i="4"/>
  <c r="E1549" i="4"/>
  <c r="D1545" i="4"/>
  <c r="E1545" i="4"/>
  <c r="D1541" i="4"/>
  <c r="E1541" i="4"/>
  <c r="E1613" i="4"/>
  <c r="D1613" i="4"/>
  <c r="F1613" i="4"/>
  <c r="E375" i="4"/>
  <c r="E620" i="4"/>
  <c r="E327" i="4"/>
  <c r="E383" i="4"/>
  <c r="E448" i="4"/>
  <c r="E562" i="4"/>
  <c r="E596" i="4"/>
  <c r="E658" i="4"/>
  <c r="D782" i="4"/>
  <c r="F778" i="4"/>
  <c r="F770" i="4"/>
  <c r="D766" i="4"/>
  <c r="D897" i="4"/>
  <c r="E959" i="4"/>
  <c r="E1018" i="4"/>
  <c r="E1158" i="4"/>
  <c r="E1445" i="4"/>
  <c r="E296" i="4"/>
  <c r="D296" i="4"/>
  <c r="E284" i="4"/>
  <c r="D284" i="4"/>
  <c r="D363" i="4"/>
  <c r="E363" i="4"/>
  <c r="F363" i="4"/>
  <c r="F351" i="4"/>
  <c r="D351" i="4"/>
  <c r="D339" i="4"/>
  <c r="E339" i="4"/>
  <c r="F339" i="4"/>
  <c r="D411" i="4"/>
  <c r="E411" i="4"/>
  <c r="F411" i="4"/>
  <c r="F399" i="4"/>
  <c r="D399" i="4"/>
  <c r="D387" i="4"/>
  <c r="E387" i="4"/>
  <c r="F387" i="4"/>
  <c r="D452" i="4"/>
  <c r="E452" i="4"/>
  <c r="F452" i="4"/>
  <c r="F440" i="4"/>
  <c r="D440" i="4"/>
  <c r="F432" i="4"/>
  <c r="D432" i="4"/>
  <c r="D516" i="4"/>
  <c r="E516" i="4"/>
  <c r="D504" i="4"/>
  <c r="E504" i="4"/>
  <c r="D492" i="4"/>
  <c r="E492" i="4"/>
  <c r="F570" i="4"/>
  <c r="D570" i="4"/>
  <c r="D546" i="4"/>
  <c r="E546" i="4"/>
  <c r="F546" i="4"/>
  <c r="F628" i="4"/>
  <c r="D628" i="4"/>
  <c r="D616" i="4"/>
  <c r="E616" i="4"/>
  <c r="F616" i="4"/>
  <c r="F604" i="4"/>
  <c r="D604" i="4"/>
  <c r="D686" i="4"/>
  <c r="E686" i="4"/>
  <c r="D674" i="4"/>
  <c r="E674" i="4"/>
  <c r="D662" i="4"/>
  <c r="E662" i="4"/>
  <c r="D738" i="4"/>
  <c r="E738" i="4"/>
  <c r="D726" i="4"/>
  <c r="E726" i="4"/>
  <c r="D714" i="4"/>
  <c r="E714" i="4"/>
  <c r="D786" i="4"/>
  <c r="E786" i="4"/>
  <c r="E774" i="4"/>
  <c r="F774" i="4"/>
  <c r="D762" i="4"/>
  <c r="E762" i="4"/>
  <c r="F834" i="4"/>
  <c r="D834" i="4"/>
  <c r="E834" i="4"/>
  <c r="D822" i="4"/>
  <c r="F822" i="4"/>
  <c r="E822" i="4"/>
  <c r="F810" i="4"/>
  <c r="D810" i="4"/>
  <c r="E810" i="4"/>
  <c r="F802" i="4"/>
  <c r="D802" i="4"/>
  <c r="E802" i="4"/>
  <c r="D798" i="4"/>
  <c r="F798" i="4"/>
  <c r="E798" i="4"/>
  <c r="D874" i="4"/>
  <c r="F874" i="4"/>
  <c r="F862" i="4"/>
  <c r="D862" i="4"/>
  <c r="D933" i="4"/>
  <c r="F933" i="4"/>
  <c r="E933" i="4"/>
  <c r="E921" i="4"/>
  <c r="D921" i="4"/>
  <c r="F921" i="4"/>
  <c r="F909" i="4"/>
  <c r="D909" i="4"/>
  <c r="E909" i="4"/>
  <c r="D901" i="4"/>
  <c r="F901" i="4"/>
  <c r="E901" i="4"/>
  <c r="D971" i="4"/>
  <c r="E971" i="4"/>
  <c r="D963" i="4"/>
  <c r="E963" i="4"/>
  <c r="D1030" i="4"/>
  <c r="E1030" i="4"/>
  <c r="D1006" i="4"/>
  <c r="E1006" i="4"/>
  <c r="D1080" i="4"/>
  <c r="E1080" i="4"/>
  <c r="D1068" i="4"/>
  <c r="E1068" i="4"/>
  <c r="D1056" i="4"/>
  <c r="E1056" i="4"/>
  <c r="D1122" i="4"/>
  <c r="E1122" i="4"/>
  <c r="D1110" i="4"/>
  <c r="E1110" i="4"/>
  <c r="D1102" i="4"/>
  <c r="E1102" i="4"/>
  <c r="D1178" i="4"/>
  <c r="E1178" i="4"/>
  <c r="J1151" i="4" s="1"/>
  <c r="D1166" i="4"/>
  <c r="E1166" i="4"/>
  <c r="D1154" i="4"/>
  <c r="E1154" i="4"/>
  <c r="D1150" i="4"/>
  <c r="E1150" i="4"/>
  <c r="D1226" i="4"/>
  <c r="E1226" i="4"/>
  <c r="F1226" i="4"/>
  <c r="E1214" i="4"/>
  <c r="F1214" i="4"/>
  <c r="D1214" i="4"/>
  <c r="F1202" i="4"/>
  <c r="D1202" i="4"/>
  <c r="E1202" i="4"/>
  <c r="E1198" i="4"/>
  <c r="F1198" i="4"/>
  <c r="D1274" i="4"/>
  <c r="E1274" i="4"/>
  <c r="D1262" i="4"/>
  <c r="E1262" i="4"/>
  <c r="D1334" i="4"/>
  <c r="E1334" i="4"/>
  <c r="D1322" i="4"/>
  <c r="E1322" i="4"/>
  <c r="D1382" i="4"/>
  <c r="E1382" i="4"/>
  <c r="D1370" i="4"/>
  <c r="E1370" i="4"/>
  <c r="D1358" i="4"/>
  <c r="E1358" i="4"/>
  <c r="D1350" i="4"/>
  <c r="E1350" i="4"/>
  <c r="E1426" i="4"/>
  <c r="D1426" i="4"/>
  <c r="F1426" i="4"/>
  <c r="E1414" i="4"/>
  <c r="D1414" i="4"/>
  <c r="E1402" i="4"/>
  <c r="D1402" i="4"/>
  <c r="F1402" i="4"/>
  <c r="E1394" i="4"/>
  <c r="D1394" i="4"/>
  <c r="F1394" i="4"/>
  <c r="F1469" i="4"/>
  <c r="D1469" i="4"/>
  <c r="E1469" i="4"/>
  <c r="D1457" i="4"/>
  <c r="E1457" i="4"/>
  <c r="F1457" i="4"/>
  <c r="E1529" i="4"/>
  <c r="D1529" i="4"/>
  <c r="F1529" i="4"/>
  <c r="E1517" i="4"/>
  <c r="F1517" i="4"/>
  <c r="D1577" i="4"/>
  <c r="E1577" i="4"/>
  <c r="D1565" i="4"/>
  <c r="E1565" i="4"/>
  <c r="D1561" i="4"/>
  <c r="E1561" i="4"/>
  <c r="D1553" i="4"/>
  <c r="E1553" i="4"/>
  <c r="E1625" i="4"/>
  <c r="D1625" i="4"/>
  <c r="E1617" i="4"/>
  <c r="D1617" i="4"/>
  <c r="F1617" i="4"/>
  <c r="E407" i="4"/>
  <c r="D308" i="4"/>
  <c r="E335" i="4"/>
  <c r="E391" i="4"/>
  <c r="E456" i="4"/>
  <c r="E570" i="4"/>
  <c r="E542" i="4"/>
  <c r="E604" i="4"/>
  <c r="E730" i="4"/>
  <c r="E706" i="4"/>
  <c r="D929" i="4"/>
  <c r="E967" i="4"/>
  <c r="E1026" i="4"/>
  <c r="E1072" i="4"/>
  <c r="E1218" i="4"/>
  <c r="E1605" i="4"/>
  <c r="D1605" i="4"/>
  <c r="F1605" i="4"/>
  <c r="E1593" i="4"/>
  <c r="D1593" i="4"/>
  <c r="F1593" i="4"/>
  <c r="E1667" i="4"/>
  <c r="D1667" i="4"/>
  <c r="E1723" i="4"/>
  <c r="D1723" i="4"/>
  <c r="E1699" i="4"/>
  <c r="D1699" i="4"/>
  <c r="D1671" i="4"/>
  <c r="D1639" i="4"/>
  <c r="D1695" i="4"/>
  <c r="E1601" i="4"/>
  <c r="D1601" i="4"/>
  <c r="F1601" i="4"/>
  <c r="E1675" i="4"/>
  <c r="D1675" i="4"/>
  <c r="E1643" i="4"/>
  <c r="D1643" i="4"/>
  <c r="E1707" i="4"/>
  <c r="D1707" i="4"/>
  <c r="E1691" i="4"/>
  <c r="D1691" i="4"/>
  <c r="D1647" i="4"/>
  <c r="D1703" i="4"/>
  <c r="E1609" i="4"/>
  <c r="D1609" i="4"/>
  <c r="F1609" i="4"/>
  <c r="E1597" i="4"/>
  <c r="D1597" i="4"/>
  <c r="F1597" i="4"/>
  <c r="E1659" i="4"/>
  <c r="D1659" i="4"/>
  <c r="E1651" i="4"/>
  <c r="D1651" i="4"/>
  <c r="E1715" i="4"/>
  <c r="D1715" i="4"/>
  <c r="D1655" i="4"/>
  <c r="D1711" i="4"/>
  <c r="D272" i="4"/>
  <c r="F359" i="4"/>
  <c r="D135" i="4"/>
  <c r="D304" i="4"/>
  <c r="F41" i="4"/>
  <c r="F33" i="4"/>
  <c r="F21" i="4"/>
  <c r="F5" i="4"/>
  <c r="D77" i="4"/>
  <c r="D305" i="4"/>
  <c r="D301" i="4"/>
  <c r="D297" i="4"/>
  <c r="D1085" i="4"/>
  <c r="D1081" i="4"/>
  <c r="D1077" i="4"/>
  <c r="D1073" i="4"/>
  <c r="D1069" i="4"/>
  <c r="D1065" i="4"/>
  <c r="D1061" i="4"/>
  <c r="D1057" i="4"/>
  <c r="D1053" i="4"/>
  <c r="E1235" i="4"/>
  <c r="E1231" i="4"/>
  <c r="E1227" i="4"/>
  <c r="E1223" i="4"/>
  <c r="E1219" i="4"/>
  <c r="E1215" i="4"/>
  <c r="E1211" i="4"/>
  <c r="E1207" i="4"/>
  <c r="E1203" i="4"/>
  <c r="E1199" i="4"/>
  <c r="D93" i="4"/>
  <c r="F17" i="4"/>
  <c r="F711" i="4"/>
  <c r="F37" i="4"/>
  <c r="F29" i="4"/>
  <c r="F13" i="4"/>
  <c r="F65" i="4"/>
  <c r="F1135" i="4"/>
  <c r="F1131" i="4"/>
  <c r="F1127" i="4"/>
  <c r="F1123" i="4"/>
  <c r="F1119" i="4"/>
  <c r="F1115" i="4"/>
  <c r="F1111" i="4"/>
  <c r="F1107" i="4"/>
  <c r="F1103" i="4"/>
  <c r="F1187" i="4"/>
  <c r="F1183" i="4"/>
  <c r="F1179" i="4"/>
  <c r="F1175" i="4"/>
  <c r="F1171" i="4"/>
  <c r="F1167" i="4"/>
  <c r="F1163" i="4"/>
  <c r="F1159" i="4"/>
  <c r="F1155" i="4"/>
  <c r="F1151" i="4"/>
  <c r="D1283" i="4"/>
  <c r="D1279" i="4"/>
  <c r="D1275" i="4"/>
  <c r="D1271" i="4"/>
  <c r="D1267" i="4"/>
  <c r="D1263" i="4"/>
  <c r="D1259" i="4"/>
  <c r="D1255" i="4"/>
  <c r="D1251" i="4"/>
  <c r="D1247" i="4"/>
  <c r="D1331" i="4"/>
  <c r="D1327" i="4"/>
  <c r="D1323" i="4"/>
  <c r="D1319" i="4"/>
  <c r="D1315" i="4"/>
  <c r="D1311" i="4"/>
  <c r="D1307" i="4"/>
  <c r="D1303" i="4"/>
  <c r="D1299" i="4"/>
  <c r="D1383" i="4"/>
  <c r="F42" i="4"/>
  <c r="D40" i="4"/>
  <c r="F38" i="4"/>
  <c r="D36" i="4"/>
  <c r="F34" i="4"/>
  <c r="D32" i="4"/>
  <c r="F30" i="4"/>
  <c r="F139" i="4"/>
  <c r="D27" i="4"/>
  <c r="D23" i="4"/>
  <c r="D19" i="4"/>
  <c r="D15" i="4"/>
  <c r="D11" i="4"/>
  <c r="D7" i="4"/>
  <c r="D277" i="4"/>
  <c r="D273" i="4"/>
  <c r="D42" i="4"/>
  <c r="F40" i="4"/>
  <c r="D38" i="4"/>
  <c r="F36" i="4"/>
  <c r="D34" i="4"/>
  <c r="F32" i="4"/>
  <c r="D30" i="4"/>
  <c r="F28" i="4"/>
  <c r="F147" i="4"/>
  <c r="D143" i="4"/>
  <c r="F131" i="4"/>
  <c r="D127" i="4"/>
  <c r="F165" i="4"/>
  <c r="D254" i="4"/>
  <c r="D242" i="4"/>
  <c r="F238" i="4"/>
  <c r="D234" i="4"/>
  <c r="F230" i="4"/>
  <c r="D226" i="4"/>
  <c r="F222" i="4"/>
  <c r="D218" i="4"/>
  <c r="F308" i="4"/>
  <c r="D306" i="4"/>
  <c r="F304" i="4"/>
  <c r="D302" i="4"/>
  <c r="D298" i="4"/>
  <c r="F296" i="4"/>
  <c r="D294" i="4"/>
  <c r="F292" i="4"/>
  <c r="D290" i="4"/>
  <c r="F288" i="4"/>
  <c r="D286" i="4"/>
  <c r="F284" i="4"/>
  <c r="D282" i="4"/>
  <c r="F280" i="4"/>
  <c r="D24" i="4"/>
  <c r="F24" i="4"/>
  <c r="D20" i="4"/>
  <c r="F20" i="4"/>
  <c r="D16" i="4"/>
  <c r="F16" i="4"/>
  <c r="D14" i="4"/>
  <c r="F14" i="4"/>
  <c r="D8" i="4"/>
  <c r="F8" i="4"/>
  <c r="E96" i="4"/>
  <c r="F96" i="4"/>
  <c r="E92" i="4"/>
  <c r="D92" i="4"/>
  <c r="E88" i="4"/>
  <c r="D88" i="4"/>
  <c r="E84" i="4"/>
  <c r="F84" i="4"/>
  <c r="E80" i="4"/>
  <c r="D80" i="4"/>
  <c r="E76" i="4"/>
  <c r="F76" i="4"/>
  <c r="E72" i="4"/>
  <c r="F72" i="4"/>
  <c r="E68" i="4"/>
  <c r="D68" i="4"/>
  <c r="E64" i="4"/>
  <c r="F64" i="4"/>
  <c r="E62" i="4"/>
  <c r="F62" i="4"/>
  <c r="E58" i="4"/>
  <c r="D58" i="4"/>
  <c r="D145" i="4"/>
  <c r="F145" i="4"/>
  <c r="D141" i="4"/>
  <c r="F141" i="4"/>
  <c r="D129" i="4"/>
  <c r="F129" i="4"/>
  <c r="D125" i="4"/>
  <c r="F125" i="4"/>
  <c r="D121" i="4"/>
  <c r="F121" i="4"/>
  <c r="E119" i="4"/>
  <c r="F119" i="4"/>
  <c r="D117" i="4"/>
  <c r="F117" i="4"/>
  <c r="E117" i="4"/>
  <c r="E115" i="4"/>
  <c r="D115" i="4"/>
  <c r="D113" i="4"/>
  <c r="F113" i="4"/>
  <c r="E111" i="4"/>
  <c r="F111" i="4"/>
  <c r="D199" i="4"/>
  <c r="F199" i="4"/>
  <c r="E199" i="4"/>
  <c r="E197" i="4"/>
  <c r="D197" i="4"/>
  <c r="D195" i="4"/>
  <c r="F195" i="4"/>
  <c r="E193" i="4"/>
  <c r="F193" i="4"/>
  <c r="D191" i="4"/>
  <c r="I165" i="4" s="1"/>
  <c r="F191" i="4"/>
  <c r="E191" i="4"/>
  <c r="E189" i="4"/>
  <c r="D189" i="4"/>
  <c r="D187" i="4"/>
  <c r="F187" i="4"/>
  <c r="E185" i="4"/>
  <c r="F185" i="4"/>
  <c r="D183" i="4"/>
  <c r="F183" i="4"/>
  <c r="E183" i="4"/>
  <c r="E181" i="4"/>
  <c r="D181" i="4"/>
  <c r="D179" i="4"/>
  <c r="F179" i="4"/>
  <c r="E177" i="4"/>
  <c r="F177" i="4"/>
  <c r="D175" i="4"/>
  <c r="F175" i="4"/>
  <c r="E175" i="4"/>
  <c r="E173" i="4"/>
  <c r="D173" i="4"/>
  <c r="D171" i="4"/>
  <c r="F171" i="4"/>
  <c r="D26" i="4"/>
  <c r="F26" i="4"/>
  <c r="D22" i="4"/>
  <c r="F22" i="4"/>
  <c r="D18" i="4"/>
  <c r="F18" i="4"/>
  <c r="D12" i="4"/>
  <c r="F12" i="4"/>
  <c r="D10" i="4"/>
  <c r="F10" i="4"/>
  <c r="D6" i="4"/>
  <c r="F6" i="4"/>
  <c r="E94" i="4"/>
  <c r="F94" i="4"/>
  <c r="E90" i="4"/>
  <c r="D90" i="4"/>
  <c r="E86" i="4"/>
  <c r="F86" i="4"/>
  <c r="E82" i="4"/>
  <c r="F82" i="4"/>
  <c r="E78" i="4"/>
  <c r="D78" i="4"/>
  <c r="E74" i="4"/>
  <c r="F74" i="4"/>
  <c r="E70" i="4"/>
  <c r="D70" i="4"/>
  <c r="E66" i="4"/>
  <c r="D66" i="4"/>
  <c r="E60" i="4"/>
  <c r="D60" i="4"/>
  <c r="D133" i="4"/>
  <c r="F133" i="4"/>
  <c r="E28" i="4"/>
  <c r="E26" i="4"/>
  <c r="E24" i="4"/>
  <c r="E22" i="4"/>
  <c r="E20" i="4"/>
  <c r="E18" i="4"/>
  <c r="E16" i="4"/>
  <c r="E14" i="4"/>
  <c r="E12" i="4"/>
  <c r="E10" i="4"/>
  <c r="E8" i="4"/>
  <c r="E6" i="4"/>
  <c r="D96" i="4"/>
  <c r="F90" i="4"/>
  <c r="D84" i="4"/>
  <c r="F78" i="4"/>
  <c r="D76" i="4"/>
  <c r="D72" i="4"/>
  <c r="F70" i="4"/>
  <c r="F66" i="4"/>
  <c r="D64" i="4"/>
  <c r="F58" i="4"/>
  <c r="D147" i="4"/>
  <c r="F143" i="4"/>
  <c r="E141" i="4"/>
  <c r="J112" i="4" s="1"/>
  <c r="D139" i="4"/>
  <c r="F135" i="4"/>
  <c r="E133" i="4"/>
  <c r="D131" i="4"/>
  <c r="F127" i="4"/>
  <c r="E125" i="4"/>
  <c r="D123" i="4"/>
  <c r="D119" i="4"/>
  <c r="D167" i="4"/>
  <c r="F167" i="4"/>
  <c r="D163" i="4"/>
  <c r="F163" i="4"/>
  <c r="D252" i="4"/>
  <c r="F252" i="4"/>
  <c r="D248" i="4"/>
  <c r="F248" i="4"/>
  <c r="D244" i="4"/>
  <c r="F244" i="4"/>
  <c r="D240" i="4"/>
  <c r="F240" i="4"/>
  <c r="D236" i="4"/>
  <c r="F236" i="4"/>
  <c r="D232" i="4"/>
  <c r="F232" i="4"/>
  <c r="D228" i="4"/>
  <c r="F228" i="4"/>
  <c r="D224" i="4"/>
  <c r="F224" i="4"/>
  <c r="D220" i="4"/>
  <c r="F220" i="4"/>
  <c r="F169" i="4"/>
  <c r="E167" i="4"/>
  <c r="D165" i="4"/>
  <c r="F254" i="4"/>
  <c r="E252" i="4"/>
  <c r="D250" i="4"/>
  <c r="F246" i="4"/>
  <c r="E503" i="4"/>
  <c r="D503" i="4"/>
  <c r="E499" i="4"/>
  <c r="D499" i="4"/>
  <c r="E495" i="4"/>
  <c r="D495" i="4"/>
  <c r="E491" i="4"/>
  <c r="D491" i="4"/>
  <c r="E487" i="4"/>
  <c r="D487" i="4"/>
  <c r="E579" i="4"/>
  <c r="F579" i="4"/>
  <c r="E575" i="4"/>
  <c r="F575" i="4"/>
  <c r="E571" i="4"/>
  <c r="F571" i="4"/>
  <c r="E567" i="4"/>
  <c r="F567" i="4"/>
  <c r="E563" i="4"/>
  <c r="F563" i="4"/>
  <c r="E559" i="4"/>
  <c r="F559" i="4"/>
  <c r="E555" i="4"/>
  <c r="F555" i="4"/>
  <c r="E551" i="4"/>
  <c r="F551" i="4"/>
  <c r="E547" i="4"/>
  <c r="F547" i="4"/>
  <c r="E543" i="4"/>
  <c r="F543" i="4"/>
  <c r="E541" i="4"/>
  <c r="D541" i="4"/>
  <c r="D631" i="4"/>
  <c r="E631" i="4"/>
  <c r="D629" i="4"/>
  <c r="E629" i="4"/>
  <c r="D625" i="4"/>
  <c r="E625" i="4"/>
  <c r="D621" i="4"/>
  <c r="E621" i="4"/>
  <c r="D617" i="4"/>
  <c r="E617" i="4"/>
  <c r="D613" i="4"/>
  <c r="E613" i="4"/>
  <c r="D609" i="4"/>
  <c r="E609" i="4"/>
  <c r="D603" i="4"/>
  <c r="E603" i="4"/>
  <c r="D599" i="4"/>
  <c r="E599" i="4"/>
  <c r="D597" i="4"/>
  <c r="E597" i="4"/>
  <c r="E687" i="4"/>
  <c r="D687" i="4"/>
  <c r="E683" i="4"/>
  <c r="D683" i="4"/>
  <c r="E679" i="4"/>
  <c r="D679" i="4"/>
  <c r="E675" i="4"/>
  <c r="D675" i="4"/>
  <c r="E671" i="4"/>
  <c r="D671" i="4"/>
  <c r="E667" i="4"/>
  <c r="D667" i="4"/>
  <c r="E663" i="4"/>
  <c r="D663" i="4"/>
  <c r="E659" i="4"/>
  <c r="D659" i="4"/>
  <c r="E655" i="4"/>
  <c r="D655" i="4"/>
  <c r="E737" i="4"/>
  <c r="F737" i="4"/>
  <c r="E731" i="4"/>
  <c r="D731" i="4"/>
  <c r="E727" i="4"/>
  <c r="D727" i="4"/>
  <c r="E725" i="4"/>
  <c r="F725" i="4"/>
  <c r="E721" i="4"/>
  <c r="F721" i="4"/>
  <c r="E717" i="4"/>
  <c r="F717" i="4"/>
  <c r="E713" i="4"/>
  <c r="F713" i="4"/>
  <c r="E501" i="4"/>
  <c r="F501" i="4"/>
  <c r="E497" i="4"/>
  <c r="F497" i="4"/>
  <c r="E493" i="4"/>
  <c r="F493" i="4"/>
  <c r="E489" i="4"/>
  <c r="F489" i="4"/>
  <c r="E577" i="4"/>
  <c r="D577" i="4"/>
  <c r="E573" i="4"/>
  <c r="D573" i="4"/>
  <c r="E569" i="4"/>
  <c r="D569" i="4"/>
  <c r="E565" i="4"/>
  <c r="D565" i="4"/>
  <c r="E561" i="4"/>
  <c r="D561" i="4"/>
  <c r="E557" i="4"/>
  <c r="D557" i="4"/>
  <c r="E553" i="4"/>
  <c r="D553" i="4"/>
  <c r="E549" i="4"/>
  <c r="D549" i="4"/>
  <c r="E545" i="4"/>
  <c r="D545" i="4"/>
  <c r="D633" i="4"/>
  <c r="E633" i="4"/>
  <c r="D627" i="4"/>
  <c r="E627" i="4"/>
  <c r="D623" i="4"/>
  <c r="E623" i="4"/>
  <c r="D619" i="4"/>
  <c r="E619" i="4"/>
  <c r="D615" i="4"/>
  <c r="E615" i="4"/>
  <c r="D611" i="4"/>
  <c r="E611" i="4"/>
  <c r="D607" i="4"/>
  <c r="E607" i="4"/>
  <c r="D605" i="4"/>
  <c r="E605" i="4"/>
  <c r="D601" i="4"/>
  <c r="E601" i="4"/>
  <c r="E689" i="4"/>
  <c r="F689" i="4"/>
  <c r="E685" i="4"/>
  <c r="F685" i="4"/>
  <c r="E681" i="4"/>
  <c r="F681" i="4"/>
  <c r="E677" i="4"/>
  <c r="F677" i="4"/>
  <c r="E673" i="4"/>
  <c r="E669" i="4"/>
  <c r="F669" i="4"/>
  <c r="E665" i="4"/>
  <c r="F665" i="4"/>
  <c r="E661" i="4"/>
  <c r="F661" i="4"/>
  <c r="E657" i="4"/>
  <c r="F657" i="4"/>
  <c r="E653" i="4"/>
  <c r="F653" i="4"/>
  <c r="E651" i="4"/>
  <c r="D651" i="4"/>
  <c r="E735" i="4"/>
  <c r="D735" i="4"/>
  <c r="E733" i="4"/>
  <c r="F733" i="4"/>
  <c r="E729" i="4"/>
  <c r="F729" i="4"/>
  <c r="E723" i="4"/>
  <c r="D723" i="4"/>
  <c r="E719" i="4"/>
  <c r="D719" i="4"/>
  <c r="E715" i="4"/>
  <c r="D715" i="4"/>
  <c r="E95" i="4"/>
  <c r="F89" i="4"/>
  <c r="D85" i="4"/>
  <c r="E79" i="4"/>
  <c r="F73" i="4"/>
  <c r="D69" i="4"/>
  <c r="E63" i="4"/>
  <c r="F148" i="4"/>
  <c r="D146" i="4"/>
  <c r="F144" i="4"/>
  <c r="D142" i="4"/>
  <c r="F140" i="4"/>
  <c r="D138" i="4"/>
  <c r="F136" i="4"/>
  <c r="D134" i="4"/>
  <c r="F132" i="4"/>
  <c r="D130" i="4"/>
  <c r="F128" i="4"/>
  <c r="D126" i="4"/>
  <c r="F124" i="4"/>
  <c r="D122" i="4"/>
  <c r="F120" i="4"/>
  <c r="D118" i="4"/>
  <c r="F116" i="4"/>
  <c r="D114" i="4"/>
  <c r="F112" i="4"/>
  <c r="D110" i="4"/>
  <c r="E364" i="4"/>
  <c r="E362" i="4"/>
  <c r="E360" i="4"/>
  <c r="E358" i="4"/>
  <c r="E356" i="4"/>
  <c r="E354" i="4"/>
  <c r="E352" i="4"/>
  <c r="E350" i="4"/>
  <c r="E348" i="4"/>
  <c r="E346" i="4"/>
  <c r="E344" i="4"/>
  <c r="E342" i="4"/>
  <c r="E340" i="4"/>
  <c r="E338" i="4"/>
  <c r="E336" i="4"/>
  <c r="E334" i="4"/>
  <c r="E332" i="4"/>
  <c r="E330" i="4"/>
  <c r="E328" i="4"/>
  <c r="E326" i="4"/>
  <c r="E412" i="4"/>
  <c r="E410" i="4"/>
  <c r="E408" i="4"/>
  <c r="E406" i="4"/>
  <c r="E404" i="4"/>
  <c r="E402" i="4"/>
  <c r="E400" i="4"/>
  <c r="E398" i="4"/>
  <c r="E396" i="4"/>
  <c r="E394" i="4"/>
  <c r="E392" i="4"/>
  <c r="E390" i="4"/>
  <c r="E388" i="4"/>
  <c r="E386" i="4"/>
  <c r="E384" i="4"/>
  <c r="E382" i="4"/>
  <c r="E380" i="4"/>
  <c r="E378" i="4"/>
  <c r="E376" i="4"/>
  <c r="E467" i="4"/>
  <c r="E465" i="4"/>
  <c r="E463" i="4"/>
  <c r="E461" i="4"/>
  <c r="E459" i="4"/>
  <c r="E457" i="4"/>
  <c r="E455" i="4"/>
  <c r="E453" i="4"/>
  <c r="E451" i="4"/>
  <c r="E449" i="4"/>
  <c r="E447" i="4"/>
  <c r="E445" i="4"/>
  <c r="E443" i="4"/>
  <c r="E441" i="4"/>
  <c r="E439" i="4"/>
  <c r="E437" i="4"/>
  <c r="E435" i="4"/>
  <c r="E433" i="4"/>
  <c r="E431" i="4"/>
  <c r="E429" i="4"/>
  <c r="F523" i="4"/>
  <c r="D521" i="4"/>
  <c r="F519" i="4"/>
  <c r="D517" i="4"/>
  <c r="F515" i="4"/>
  <c r="D513" i="4"/>
  <c r="F511" i="4"/>
  <c r="D509" i="4"/>
  <c r="F507" i="4"/>
  <c r="D505" i="4"/>
  <c r="F503" i="4"/>
  <c r="D501" i="4"/>
  <c r="F499" i="4"/>
  <c r="D497" i="4"/>
  <c r="F495" i="4"/>
  <c r="D493" i="4"/>
  <c r="F491" i="4"/>
  <c r="D489" i="4"/>
  <c r="F487" i="4"/>
  <c r="D579" i="4"/>
  <c r="F577" i="4"/>
  <c r="D575" i="4"/>
  <c r="F573" i="4"/>
  <c r="D571" i="4"/>
  <c r="F569" i="4"/>
  <c r="D567" i="4"/>
  <c r="F565" i="4"/>
  <c r="D563" i="4"/>
  <c r="F561" i="4"/>
  <c r="D559" i="4"/>
  <c r="F557" i="4"/>
  <c r="D555" i="4"/>
  <c r="F553" i="4"/>
  <c r="D551" i="4"/>
  <c r="F549" i="4"/>
  <c r="D547" i="4"/>
  <c r="F545" i="4"/>
  <c r="D543" i="4"/>
  <c r="F541" i="4"/>
  <c r="F43" i="4"/>
  <c r="D41" i="4"/>
  <c r="F39" i="4"/>
  <c r="D37" i="4"/>
  <c r="F35" i="4"/>
  <c r="D33" i="4"/>
  <c r="F31" i="4"/>
  <c r="D29" i="4"/>
  <c r="F27" i="4"/>
  <c r="D25" i="4"/>
  <c r="D21" i="4"/>
  <c r="F19" i="4"/>
  <c r="D17" i="4"/>
  <c r="F15" i="4"/>
  <c r="D13" i="4"/>
  <c r="F11" i="4"/>
  <c r="D9" i="4"/>
  <c r="F7" i="4"/>
  <c r="D5" i="4"/>
  <c r="F93" i="4"/>
  <c r="E91" i="4"/>
  <c r="D89" i="4"/>
  <c r="F85" i="4"/>
  <c r="E83" i="4"/>
  <c r="D81" i="4"/>
  <c r="F77" i="4"/>
  <c r="E75" i="4"/>
  <c r="D73" i="4"/>
  <c r="F69" i="4"/>
  <c r="E67" i="4"/>
  <c r="D65" i="4"/>
  <c r="F61" i="4"/>
  <c r="E59" i="4"/>
  <c r="T1518" i="4"/>
  <c r="S181" i="4"/>
  <c r="D709" i="4"/>
  <c r="F709" i="4"/>
  <c r="D705" i="4"/>
  <c r="F705" i="4"/>
  <c r="D701" i="4"/>
  <c r="F701" i="4"/>
  <c r="D785" i="4"/>
  <c r="E785" i="4"/>
  <c r="D781" i="4"/>
  <c r="E781" i="4"/>
  <c r="D777" i="4"/>
  <c r="E777" i="4"/>
  <c r="D773" i="4"/>
  <c r="E773" i="4"/>
  <c r="D769" i="4"/>
  <c r="E769" i="4"/>
  <c r="D765" i="4"/>
  <c r="E765" i="4"/>
  <c r="D761" i="4"/>
  <c r="E761" i="4"/>
  <c r="D757" i="4"/>
  <c r="E757" i="4"/>
  <c r="D753" i="4"/>
  <c r="E753" i="4"/>
  <c r="D749" i="4"/>
  <c r="E749" i="4"/>
  <c r="D833" i="4"/>
  <c r="E833" i="4"/>
  <c r="D831" i="4"/>
  <c r="E831" i="4"/>
  <c r="D827" i="4"/>
  <c r="E827" i="4"/>
  <c r="D823" i="4"/>
  <c r="E823" i="4"/>
  <c r="D819" i="4"/>
  <c r="E819" i="4"/>
  <c r="D815" i="4"/>
  <c r="E815" i="4"/>
  <c r="D811" i="4"/>
  <c r="E811" i="4"/>
  <c r="D807" i="4"/>
  <c r="E807" i="4"/>
  <c r="D803" i="4"/>
  <c r="E803" i="4"/>
  <c r="D799" i="4"/>
  <c r="E799" i="4"/>
  <c r="D885" i="4"/>
  <c r="E885" i="4"/>
  <c r="D881" i="4"/>
  <c r="E881" i="4"/>
  <c r="D877" i="4"/>
  <c r="E877" i="4"/>
  <c r="D873" i="4"/>
  <c r="E873" i="4"/>
  <c r="D869" i="4"/>
  <c r="E869" i="4"/>
  <c r="D865" i="4"/>
  <c r="E865" i="4"/>
  <c r="D859" i="4"/>
  <c r="E859" i="4"/>
  <c r="D855" i="4"/>
  <c r="E855" i="4"/>
  <c r="D851" i="4"/>
  <c r="E851" i="4"/>
  <c r="E932" i="4"/>
  <c r="F932" i="4"/>
  <c r="E928" i="4"/>
  <c r="F928" i="4"/>
  <c r="E924" i="4"/>
  <c r="F924" i="4"/>
  <c r="E920" i="4"/>
  <c r="F920" i="4"/>
  <c r="E916" i="4"/>
  <c r="F916" i="4"/>
  <c r="E912" i="4"/>
  <c r="F912" i="4"/>
  <c r="E908" i="4"/>
  <c r="F908" i="4"/>
  <c r="E904" i="4"/>
  <c r="F904" i="4"/>
  <c r="E900" i="4"/>
  <c r="F900" i="4"/>
  <c r="E896" i="4"/>
  <c r="F896" i="4"/>
  <c r="D986" i="4"/>
  <c r="F986" i="4"/>
  <c r="D982" i="4"/>
  <c r="F982" i="4"/>
  <c r="D978" i="4"/>
  <c r="F978" i="4"/>
  <c r="D974" i="4"/>
  <c r="F974" i="4"/>
  <c r="D970" i="4"/>
  <c r="F970" i="4"/>
  <c r="D966" i="4"/>
  <c r="F966" i="4"/>
  <c r="D962" i="4"/>
  <c r="F962" i="4"/>
  <c r="D958" i="4"/>
  <c r="F958" i="4"/>
  <c r="D954" i="4"/>
  <c r="F954" i="4"/>
  <c r="D1039" i="4"/>
  <c r="F1039" i="4"/>
  <c r="D1033" i="4"/>
  <c r="F1033" i="4"/>
  <c r="D1029" i="4"/>
  <c r="F1029" i="4"/>
  <c r="D1027" i="4"/>
  <c r="F1027" i="4"/>
  <c r="D1023" i="4"/>
  <c r="F1023" i="4"/>
  <c r="D1019" i="4"/>
  <c r="F1019" i="4"/>
  <c r="D1015" i="4"/>
  <c r="F1015" i="4"/>
  <c r="D1011" i="4"/>
  <c r="F1011" i="4"/>
  <c r="D1005" i="4"/>
  <c r="F1005" i="4"/>
  <c r="D1088" i="4"/>
  <c r="F1088" i="4"/>
  <c r="E1377" i="4"/>
  <c r="F1377" i="4"/>
  <c r="E1373" i="4"/>
  <c r="F1373" i="4"/>
  <c r="E1365" i="4"/>
  <c r="F1365" i="4"/>
  <c r="E1361" i="4"/>
  <c r="F1361" i="4"/>
  <c r="E1357" i="4"/>
  <c r="F1357" i="4"/>
  <c r="E1353" i="4"/>
  <c r="F1353" i="4"/>
  <c r="E1349" i="4"/>
  <c r="F1349" i="4"/>
  <c r="E1345" i="4"/>
  <c r="F1345" i="4"/>
  <c r="E1429" i="4"/>
  <c r="D1429" i="4"/>
  <c r="D1427" i="4"/>
  <c r="F1427" i="4"/>
  <c r="D1423" i="4"/>
  <c r="F1423" i="4"/>
  <c r="E1423" i="4"/>
  <c r="D1419" i="4"/>
  <c r="F1419" i="4"/>
  <c r="D1415" i="4"/>
  <c r="F1415" i="4"/>
  <c r="E1415" i="4"/>
  <c r="D1411" i="4"/>
  <c r="F1411" i="4"/>
  <c r="D1407" i="4"/>
  <c r="F1407" i="4"/>
  <c r="E1407" i="4"/>
  <c r="D1403" i="4"/>
  <c r="F1403" i="4"/>
  <c r="D1399" i="4"/>
  <c r="F1399" i="4"/>
  <c r="E1399" i="4"/>
  <c r="E1474" i="4"/>
  <c r="D1474" i="4"/>
  <c r="E1470" i="4"/>
  <c r="D1470" i="4"/>
  <c r="D1466" i="4"/>
  <c r="E1462" i="4"/>
  <c r="D1462" i="4"/>
  <c r="E1458" i="4"/>
  <c r="D1458" i="4"/>
  <c r="E1454" i="4"/>
  <c r="D1454" i="4"/>
  <c r="E1450" i="4"/>
  <c r="D1450" i="4"/>
  <c r="E1446" i="4"/>
  <c r="D1446" i="4"/>
  <c r="E1530" i="4"/>
  <c r="D1530" i="4"/>
  <c r="E1526" i="4"/>
  <c r="F1526" i="4"/>
  <c r="E1522" i="4"/>
  <c r="D1522" i="4"/>
  <c r="E1518" i="4"/>
  <c r="F1518" i="4"/>
  <c r="E1514" i="4"/>
  <c r="D1514" i="4"/>
  <c r="E1510" i="4"/>
  <c r="F1510" i="4"/>
  <c r="E1506" i="4"/>
  <c r="D1506" i="4"/>
  <c r="E1502" i="4"/>
  <c r="F1502" i="4"/>
  <c r="E1498" i="4"/>
  <c r="D1498" i="4"/>
  <c r="E1494" i="4"/>
  <c r="F1494" i="4"/>
  <c r="D1492" i="4"/>
  <c r="F1492" i="4"/>
  <c r="E1492" i="4"/>
  <c r="E1576" i="4"/>
  <c r="F1576" i="4"/>
  <c r="D1576" i="4"/>
  <c r="E1574" i="4"/>
  <c r="D1574" i="4"/>
  <c r="F1574" i="4"/>
  <c r="E1570" i="4"/>
  <c r="D1570" i="4"/>
  <c r="F1570" i="4"/>
  <c r="E1566" i="4"/>
  <c r="D1566" i="4"/>
  <c r="F1566" i="4"/>
  <c r="E1562" i="4"/>
  <c r="D1562" i="4"/>
  <c r="F1562" i="4"/>
  <c r="E1556" i="4"/>
  <c r="F1556" i="4"/>
  <c r="D1556" i="4"/>
  <c r="E1552" i="4"/>
  <c r="F1552" i="4"/>
  <c r="D1552" i="4"/>
  <c r="E1550" i="4"/>
  <c r="D1550" i="4"/>
  <c r="F1550" i="4"/>
  <c r="E1546" i="4"/>
  <c r="D1546" i="4"/>
  <c r="F1546" i="4"/>
  <c r="E1542" i="4"/>
  <c r="D1542" i="4"/>
  <c r="F1542" i="4"/>
  <c r="E1626" i="4"/>
  <c r="F1626" i="4"/>
  <c r="D1626" i="4"/>
  <c r="E1622" i="4"/>
  <c r="D1622" i="4"/>
  <c r="E1618" i="4"/>
  <c r="F1618" i="4"/>
  <c r="E1614" i="4"/>
  <c r="D1614" i="4"/>
  <c r="F1614" i="4"/>
  <c r="E1610" i="4"/>
  <c r="F1610" i="4"/>
  <c r="D1610" i="4"/>
  <c r="E1606" i="4"/>
  <c r="D1606" i="4"/>
  <c r="E1602" i="4"/>
  <c r="F1602" i="4"/>
  <c r="E1598" i="4"/>
  <c r="D1598" i="4"/>
  <c r="F1598" i="4"/>
  <c r="E1594" i="4"/>
  <c r="F1594" i="4"/>
  <c r="D1594" i="4"/>
  <c r="E1590" i="4"/>
  <c r="D1590" i="4"/>
  <c r="E1672" i="4"/>
  <c r="D1672" i="4"/>
  <c r="D1670" i="4"/>
  <c r="E1670" i="4"/>
  <c r="D1666" i="4"/>
  <c r="E1666" i="4"/>
  <c r="D1662" i="4"/>
  <c r="E1662" i="4"/>
  <c r="D1658" i="4"/>
  <c r="E1658" i="4"/>
  <c r="D1654" i="4"/>
  <c r="E1654" i="4"/>
  <c r="D1650" i="4"/>
  <c r="E1650" i="4"/>
  <c r="D1646" i="4"/>
  <c r="E1646" i="4"/>
  <c r="D1642" i="4"/>
  <c r="E1642" i="4"/>
  <c r="D1638" i="4"/>
  <c r="E1638" i="4"/>
  <c r="E1724" i="4"/>
  <c r="D1724" i="4"/>
  <c r="E1720" i="4"/>
  <c r="D1720" i="4"/>
  <c r="E1716" i="4"/>
  <c r="D1716" i="4"/>
  <c r="E1712" i="4"/>
  <c r="D1712" i="4"/>
  <c r="E1708" i="4"/>
  <c r="D1708" i="4"/>
  <c r="E1704" i="4"/>
  <c r="D1704" i="4"/>
  <c r="E1700" i="4"/>
  <c r="D1700" i="4"/>
  <c r="E1696" i="4"/>
  <c r="D1696" i="4"/>
  <c r="E1692" i="4"/>
  <c r="D1692" i="4"/>
  <c r="E1688" i="4"/>
  <c r="D1688" i="4"/>
  <c r="F95" i="4"/>
  <c r="F91" i="4"/>
  <c r="F87" i="4"/>
  <c r="F83" i="4"/>
  <c r="F79" i="4"/>
  <c r="F75" i="4"/>
  <c r="F71" i="4"/>
  <c r="F67" i="4"/>
  <c r="F63" i="4"/>
  <c r="F59" i="4"/>
  <c r="D148" i="4"/>
  <c r="F146" i="4"/>
  <c r="D144" i="4"/>
  <c r="F142" i="4"/>
  <c r="D140" i="4"/>
  <c r="F138" i="4"/>
  <c r="D136" i="4"/>
  <c r="F134" i="4"/>
  <c r="D132" i="4"/>
  <c r="F130" i="4"/>
  <c r="D128" i="4"/>
  <c r="F126" i="4"/>
  <c r="D124" i="4"/>
  <c r="F122" i="4"/>
  <c r="D120" i="4"/>
  <c r="F118" i="4"/>
  <c r="D116" i="4"/>
  <c r="F114" i="4"/>
  <c r="D112" i="4"/>
  <c r="F110" i="4"/>
  <c r="E200" i="4"/>
  <c r="E198" i="4"/>
  <c r="E196" i="4"/>
  <c r="E194" i="4"/>
  <c r="E192" i="4"/>
  <c r="E190" i="4"/>
  <c r="E188" i="4"/>
  <c r="E186" i="4"/>
  <c r="E184" i="4"/>
  <c r="E182" i="4"/>
  <c r="E180" i="4"/>
  <c r="E178" i="4"/>
  <c r="E176" i="4"/>
  <c r="E174" i="4"/>
  <c r="E172" i="4"/>
  <c r="E170" i="4"/>
  <c r="E168" i="4"/>
  <c r="E166" i="4"/>
  <c r="E164" i="4"/>
  <c r="E255" i="4"/>
  <c r="E253" i="4"/>
  <c r="E251" i="4"/>
  <c r="E249" i="4"/>
  <c r="E247" i="4"/>
  <c r="E245" i="4"/>
  <c r="E243" i="4"/>
  <c r="E241" i="4"/>
  <c r="E239" i="4"/>
  <c r="E237" i="4"/>
  <c r="E235" i="4"/>
  <c r="E233" i="4"/>
  <c r="E231" i="4"/>
  <c r="E229" i="4"/>
  <c r="E227" i="4"/>
  <c r="E225" i="4"/>
  <c r="E223" i="4"/>
  <c r="E221" i="4"/>
  <c r="E219" i="4"/>
  <c r="E217" i="4"/>
  <c r="D307" i="4"/>
  <c r="F305" i="4"/>
  <c r="D303" i="4"/>
  <c r="F301" i="4"/>
  <c r="D299" i="4"/>
  <c r="F297" i="4"/>
  <c r="D295" i="4"/>
  <c r="D291" i="4"/>
  <c r="F289" i="4"/>
  <c r="D287" i="4"/>
  <c r="F285" i="4"/>
  <c r="D283" i="4"/>
  <c r="F281" i="4"/>
  <c r="D279" i="4"/>
  <c r="F277" i="4"/>
  <c r="D275" i="4"/>
  <c r="F273" i="4"/>
  <c r="D271" i="4"/>
  <c r="E711" i="4"/>
  <c r="E709" i="4"/>
  <c r="E705" i="4"/>
  <c r="E701" i="4"/>
  <c r="E986" i="4"/>
  <c r="E982" i="4"/>
  <c r="E978" i="4"/>
  <c r="E974" i="4"/>
  <c r="E970" i="4"/>
  <c r="E966" i="4"/>
  <c r="E962" i="4"/>
  <c r="E958" i="4"/>
  <c r="E954" i="4"/>
  <c r="E1039" i="4"/>
  <c r="E1033" i="4"/>
  <c r="E1029" i="4"/>
  <c r="E1027" i="4"/>
  <c r="E1023" i="4"/>
  <c r="E1019" i="4"/>
  <c r="E1015" i="4"/>
  <c r="E1011" i="4"/>
  <c r="E1005" i="4"/>
  <c r="E1088" i="4"/>
  <c r="D1087" i="4"/>
  <c r="F1085" i="4"/>
  <c r="D1083" i="4"/>
  <c r="F1081" i="4"/>
  <c r="D1079" i="4"/>
  <c r="F1077" i="4"/>
  <c r="D1075" i="4"/>
  <c r="F1073" i="4"/>
  <c r="D1071" i="4"/>
  <c r="F1069" i="4"/>
  <c r="D1067" i="4"/>
  <c r="F1065" i="4"/>
  <c r="D1063" i="4"/>
  <c r="F1061" i="4"/>
  <c r="D1059" i="4"/>
  <c r="F1057" i="4"/>
  <c r="D1055" i="4"/>
  <c r="F1053" i="4"/>
  <c r="D1051" i="4"/>
  <c r="F1137" i="4"/>
  <c r="D1135" i="4"/>
  <c r="F1133" i="4"/>
  <c r="D1131" i="4"/>
  <c r="F1129" i="4"/>
  <c r="D1127" i="4"/>
  <c r="F1125" i="4"/>
  <c r="D1123" i="4"/>
  <c r="F1121" i="4"/>
  <c r="D1119" i="4"/>
  <c r="F1117" i="4"/>
  <c r="D1115" i="4"/>
  <c r="F1113" i="4"/>
  <c r="D1111" i="4"/>
  <c r="F1109" i="4"/>
  <c r="D1107" i="4"/>
  <c r="F1105" i="4"/>
  <c r="D1103" i="4"/>
  <c r="F1101" i="4"/>
  <c r="D1187" i="4"/>
  <c r="F1185" i="4"/>
  <c r="D1183" i="4"/>
  <c r="F1181" i="4"/>
  <c r="D1179" i="4"/>
  <c r="F1177" i="4"/>
  <c r="D1175" i="4"/>
  <c r="F1173" i="4"/>
  <c r="D1171" i="4"/>
  <c r="F1169" i="4"/>
  <c r="D1167" i="4"/>
  <c r="F1165" i="4"/>
  <c r="D1163" i="4"/>
  <c r="F1161" i="4"/>
  <c r="D1159" i="4"/>
  <c r="F1157" i="4"/>
  <c r="D1155" i="4"/>
  <c r="F1153" i="4"/>
  <c r="D1151" i="4"/>
  <c r="F1149" i="4"/>
  <c r="D1285" i="4"/>
  <c r="F1283" i="4"/>
  <c r="D1281" i="4"/>
  <c r="F1279" i="4"/>
  <c r="D1277" i="4"/>
  <c r="F1275" i="4"/>
  <c r="D1273" i="4"/>
  <c r="F1271" i="4"/>
  <c r="D1269" i="4"/>
  <c r="F1267" i="4"/>
  <c r="D1265" i="4"/>
  <c r="F1263" i="4"/>
  <c r="D1261" i="4"/>
  <c r="F1259" i="4"/>
  <c r="D1257" i="4"/>
  <c r="F1255" i="4"/>
  <c r="D1253" i="4"/>
  <c r="F1251" i="4"/>
  <c r="D1249" i="4"/>
  <c r="F1247" i="4"/>
  <c r="D1333" i="4"/>
  <c r="F1331" i="4"/>
  <c r="D1329" i="4"/>
  <c r="F1327" i="4"/>
  <c r="D1325" i="4"/>
  <c r="F1323" i="4"/>
  <c r="D1321" i="4"/>
  <c r="F1319" i="4"/>
  <c r="D1317" i="4"/>
  <c r="F1315" i="4"/>
  <c r="D1313" i="4"/>
  <c r="F1311" i="4"/>
  <c r="D1309" i="4"/>
  <c r="F1307" i="4"/>
  <c r="D1305" i="4"/>
  <c r="F1303" i="4"/>
  <c r="D1301" i="4"/>
  <c r="F1299" i="4"/>
  <c r="D1297" i="4"/>
  <c r="F1383" i="4"/>
  <c r="D1381" i="4"/>
  <c r="D1377" i="4"/>
  <c r="D1373" i="4"/>
  <c r="D1369" i="4"/>
  <c r="D1365" i="4"/>
  <c r="D1361" i="4"/>
  <c r="D1357" i="4"/>
  <c r="D1353" i="4"/>
  <c r="D1349" i="4"/>
  <c r="D1345" i="4"/>
  <c r="E1427" i="4"/>
  <c r="E1411" i="4"/>
  <c r="D1480" i="4"/>
  <c r="F1474" i="4"/>
  <c r="F1470" i="4"/>
  <c r="F1462" i="4"/>
  <c r="F1458" i="4"/>
  <c r="F1454" i="4"/>
  <c r="F1450" i="4"/>
  <c r="F1446" i="4"/>
  <c r="F1530" i="4"/>
  <c r="D1526" i="4"/>
  <c r="F1514" i="4"/>
  <c r="D1510" i="4"/>
  <c r="F1498" i="4"/>
  <c r="D1494" i="4"/>
  <c r="D1618" i="4"/>
  <c r="F1606" i="4"/>
  <c r="D707" i="4"/>
  <c r="F707" i="4"/>
  <c r="D703" i="4"/>
  <c r="F703" i="4"/>
  <c r="D787" i="4"/>
  <c r="E787" i="4"/>
  <c r="D783" i="4"/>
  <c r="E783" i="4"/>
  <c r="D779" i="4"/>
  <c r="E779" i="4"/>
  <c r="D775" i="4"/>
  <c r="E775" i="4"/>
  <c r="D771" i="4"/>
  <c r="E771" i="4"/>
  <c r="D767" i="4"/>
  <c r="E767" i="4"/>
  <c r="D763" i="4"/>
  <c r="E763" i="4"/>
  <c r="D759" i="4"/>
  <c r="E759" i="4"/>
  <c r="D755" i="4"/>
  <c r="E755" i="4"/>
  <c r="D751" i="4"/>
  <c r="E751" i="4"/>
  <c r="D835" i="4"/>
  <c r="E835" i="4"/>
  <c r="D829" i="4"/>
  <c r="E829" i="4"/>
  <c r="D825" i="4"/>
  <c r="E825" i="4"/>
  <c r="D821" i="4"/>
  <c r="E821" i="4"/>
  <c r="D817" i="4"/>
  <c r="E817" i="4"/>
  <c r="D813" i="4"/>
  <c r="E813" i="4"/>
  <c r="D809" i="4"/>
  <c r="E809" i="4"/>
  <c r="D805" i="4"/>
  <c r="E805" i="4"/>
  <c r="D801" i="4"/>
  <c r="E801" i="4"/>
  <c r="D883" i="4"/>
  <c r="E883" i="4"/>
  <c r="D879" i="4"/>
  <c r="E879" i="4"/>
  <c r="D875" i="4"/>
  <c r="E875" i="4"/>
  <c r="D871" i="4"/>
  <c r="E871" i="4"/>
  <c r="D867" i="4"/>
  <c r="E867" i="4"/>
  <c r="D863" i="4"/>
  <c r="E863" i="4"/>
  <c r="D861" i="4"/>
  <c r="E861" i="4"/>
  <c r="D857" i="4"/>
  <c r="D853" i="4"/>
  <c r="E853" i="4"/>
  <c r="D849" i="4"/>
  <c r="E849" i="4"/>
  <c r="D847" i="4"/>
  <c r="E847" i="4"/>
  <c r="E930" i="4"/>
  <c r="D930" i="4"/>
  <c r="E926" i="4"/>
  <c r="D926" i="4"/>
  <c r="D922" i="4"/>
  <c r="E918" i="4"/>
  <c r="D918" i="4"/>
  <c r="E914" i="4"/>
  <c r="D914" i="4"/>
  <c r="E910" i="4"/>
  <c r="D910" i="4"/>
  <c r="E906" i="4"/>
  <c r="D906" i="4"/>
  <c r="E902" i="4"/>
  <c r="D902" i="4"/>
  <c r="E898" i="4"/>
  <c r="D898" i="4"/>
  <c r="D988" i="4"/>
  <c r="F988" i="4"/>
  <c r="D984" i="4"/>
  <c r="F984" i="4"/>
  <c r="D980" i="4"/>
  <c r="F980" i="4"/>
  <c r="D976" i="4"/>
  <c r="F976" i="4"/>
  <c r="D972" i="4"/>
  <c r="F972" i="4"/>
  <c r="D968" i="4"/>
  <c r="F968" i="4"/>
  <c r="D964" i="4"/>
  <c r="F964" i="4"/>
  <c r="D960" i="4"/>
  <c r="F960" i="4"/>
  <c r="D956" i="4"/>
  <c r="F956" i="4"/>
  <c r="D952" i="4"/>
  <c r="F952" i="4"/>
  <c r="D950" i="4"/>
  <c r="F950" i="4"/>
  <c r="D1037" i="4"/>
  <c r="F1037" i="4"/>
  <c r="D1035" i="4"/>
  <c r="F1035" i="4"/>
  <c r="D1031" i="4"/>
  <c r="F1031" i="4"/>
  <c r="D1025" i="4"/>
  <c r="F1025" i="4"/>
  <c r="D1021" i="4"/>
  <c r="F1021" i="4"/>
  <c r="D1017" i="4"/>
  <c r="F1017" i="4"/>
  <c r="D1013" i="4"/>
  <c r="F1013" i="4"/>
  <c r="D1009" i="4"/>
  <c r="F1009" i="4"/>
  <c r="D1007" i="4"/>
  <c r="F1007" i="4"/>
  <c r="D1003" i="4"/>
  <c r="F1003" i="4"/>
  <c r="E1379" i="4"/>
  <c r="D1379" i="4"/>
  <c r="E1375" i="4"/>
  <c r="D1375" i="4"/>
  <c r="E1371" i="4"/>
  <c r="D1371" i="4"/>
  <c r="E1367" i="4"/>
  <c r="D1367" i="4"/>
  <c r="E1363" i="4"/>
  <c r="D1363" i="4"/>
  <c r="E1359" i="4"/>
  <c r="D1359" i="4"/>
  <c r="E1355" i="4"/>
  <c r="D1355" i="4"/>
  <c r="E1351" i="4"/>
  <c r="D1351" i="4"/>
  <c r="E1347" i="4"/>
  <c r="D1347" i="4"/>
  <c r="D1431" i="4"/>
  <c r="E1425" i="4"/>
  <c r="F1425" i="4"/>
  <c r="E1421" i="4"/>
  <c r="D1421" i="4"/>
  <c r="E1417" i="4"/>
  <c r="F1417" i="4"/>
  <c r="E1413" i="4"/>
  <c r="D1413" i="4"/>
  <c r="E1409" i="4"/>
  <c r="F1409" i="4"/>
  <c r="E1405" i="4"/>
  <c r="D1405" i="4"/>
  <c r="E1401" i="4"/>
  <c r="F1401" i="4"/>
  <c r="E1397" i="4"/>
  <c r="D1397" i="4"/>
  <c r="D1395" i="4"/>
  <c r="F1395" i="4"/>
  <c r="E1478" i="4"/>
  <c r="D1478" i="4"/>
  <c r="E1476" i="4"/>
  <c r="F1476" i="4"/>
  <c r="E1472" i="4"/>
  <c r="F1472" i="4"/>
  <c r="E1468" i="4"/>
  <c r="F1468" i="4"/>
  <c r="E1464" i="4"/>
  <c r="F1464" i="4"/>
  <c r="E1460" i="4"/>
  <c r="F1460" i="4"/>
  <c r="E1456" i="4"/>
  <c r="F1456" i="4"/>
  <c r="E1452" i="4"/>
  <c r="F1452" i="4"/>
  <c r="E1448" i="4"/>
  <c r="F1448" i="4"/>
  <c r="E1444" i="4"/>
  <c r="F1444" i="4"/>
  <c r="D1528" i="4"/>
  <c r="F1528" i="4"/>
  <c r="D1524" i="4"/>
  <c r="F1524" i="4"/>
  <c r="E1524" i="4"/>
  <c r="D1520" i="4"/>
  <c r="F1520" i="4"/>
  <c r="D1516" i="4"/>
  <c r="F1516" i="4"/>
  <c r="E1516" i="4"/>
  <c r="D1512" i="4"/>
  <c r="F1512" i="4"/>
  <c r="D1508" i="4"/>
  <c r="F1508" i="4"/>
  <c r="E1508" i="4"/>
  <c r="D1504" i="4"/>
  <c r="F1504" i="4"/>
  <c r="D1500" i="4"/>
  <c r="F1500" i="4"/>
  <c r="E1500" i="4"/>
  <c r="D1496" i="4"/>
  <c r="F1496" i="4"/>
  <c r="D1578" i="4"/>
  <c r="F1578" i="4"/>
  <c r="E1578" i="4"/>
  <c r="E1572" i="4"/>
  <c r="F1572" i="4"/>
  <c r="D1572" i="4"/>
  <c r="E1568" i="4"/>
  <c r="F1568" i="4"/>
  <c r="D1568" i="4"/>
  <c r="E1564" i="4"/>
  <c r="F1564" i="4"/>
  <c r="D1564" i="4"/>
  <c r="E1560" i="4"/>
  <c r="F1560" i="4"/>
  <c r="D1560" i="4"/>
  <c r="E1558" i="4"/>
  <c r="D1558" i="4"/>
  <c r="F1558" i="4"/>
  <c r="E1554" i="4"/>
  <c r="D1554" i="4"/>
  <c r="F1554" i="4"/>
  <c r="E1548" i="4"/>
  <c r="F1548" i="4"/>
  <c r="D1548" i="4"/>
  <c r="E1544" i="4"/>
  <c r="F1544" i="4"/>
  <c r="D1544" i="4"/>
  <c r="D1624" i="4"/>
  <c r="F1624" i="4"/>
  <c r="E1624" i="4"/>
  <c r="D1620" i="4"/>
  <c r="F1620" i="4"/>
  <c r="E1620" i="4"/>
  <c r="D1616" i="4"/>
  <c r="F1616" i="4"/>
  <c r="E1616" i="4"/>
  <c r="D1612" i="4"/>
  <c r="F1612" i="4"/>
  <c r="D1608" i="4"/>
  <c r="F1608" i="4"/>
  <c r="E1608" i="4"/>
  <c r="D1604" i="4"/>
  <c r="F1604" i="4"/>
  <c r="E1604" i="4"/>
  <c r="D1600" i="4"/>
  <c r="F1600" i="4"/>
  <c r="E1600" i="4"/>
  <c r="D1596" i="4"/>
  <c r="F1596" i="4"/>
  <c r="D1592" i="4"/>
  <c r="F1592" i="4"/>
  <c r="E1592" i="4"/>
  <c r="D1674" i="4"/>
  <c r="E1674" i="4"/>
  <c r="E1668" i="4"/>
  <c r="D1668" i="4"/>
  <c r="E1664" i="4"/>
  <c r="D1664" i="4"/>
  <c r="E1660" i="4"/>
  <c r="D1660" i="4"/>
  <c r="E1656" i="4"/>
  <c r="D1656" i="4"/>
  <c r="E1652" i="4"/>
  <c r="D1652" i="4"/>
  <c r="E1648" i="4"/>
  <c r="D1648" i="4"/>
  <c r="E1644" i="4"/>
  <c r="D1644" i="4"/>
  <c r="E1640" i="4"/>
  <c r="D1640" i="4"/>
  <c r="D1722" i="4"/>
  <c r="E1722" i="4"/>
  <c r="D1718" i="4"/>
  <c r="E1718" i="4"/>
  <c r="D1714" i="4"/>
  <c r="E1714" i="4"/>
  <c r="D1710" i="4"/>
  <c r="E1710" i="4"/>
  <c r="D1706" i="4"/>
  <c r="E1706" i="4"/>
  <c r="D1702" i="4"/>
  <c r="E1702" i="4"/>
  <c r="D1698" i="4"/>
  <c r="E1698" i="4"/>
  <c r="D1694" i="4"/>
  <c r="E1694" i="4"/>
  <c r="D1690" i="4"/>
  <c r="E1690" i="4"/>
  <c r="D1686" i="4"/>
  <c r="E1686" i="4"/>
  <c r="J2084" i="4"/>
  <c r="J2083" i="4"/>
  <c r="X1836" i="4"/>
  <c r="S2014" i="4"/>
  <c r="T2117" i="4"/>
  <c r="J2082" i="4"/>
  <c r="S199" i="4"/>
  <c r="S198" i="4"/>
  <c r="S197" i="4"/>
  <c r="S196" i="4"/>
  <c r="S195" i="4"/>
  <c r="S194" i="4"/>
  <c r="S193" i="4"/>
  <c r="S192" i="4"/>
  <c r="S191" i="4"/>
  <c r="S190" i="4"/>
  <c r="S189" i="4"/>
  <c r="S188" i="4"/>
  <c r="S187" i="4"/>
  <c r="S186" i="4"/>
  <c r="S185" i="4"/>
  <c r="S184" i="4"/>
  <c r="S183" i="4"/>
  <c r="S182" i="4"/>
  <c r="R2116" i="4"/>
  <c r="T2116" i="4"/>
  <c r="R2115" i="4"/>
  <c r="T2115" i="4"/>
  <c r="R2114" i="4"/>
  <c r="T2114" i="4"/>
  <c r="R2113" i="4"/>
  <c r="T2113" i="4"/>
  <c r="R2112" i="4"/>
  <c r="T2112" i="4"/>
  <c r="R2111" i="4"/>
  <c r="T2111" i="4"/>
  <c r="R2110" i="4"/>
  <c r="T2110" i="4"/>
  <c r="R2109" i="4"/>
  <c r="T2109" i="4"/>
  <c r="R2108" i="4"/>
  <c r="T2108" i="4"/>
  <c r="R2107" i="4"/>
  <c r="T2107" i="4"/>
  <c r="R2106" i="4"/>
  <c r="T2106" i="4"/>
  <c r="R2105" i="4"/>
  <c r="T2105" i="4"/>
  <c r="R2104" i="4"/>
  <c r="T2104" i="4"/>
  <c r="R2103" i="4"/>
  <c r="T2103" i="4"/>
  <c r="R2102" i="4"/>
  <c r="T2102" i="4"/>
  <c r="R2101" i="4"/>
  <c r="T2101" i="4"/>
  <c r="R2100" i="4"/>
  <c r="T2100" i="4"/>
  <c r="R2099" i="4"/>
  <c r="T2099" i="4"/>
  <c r="R2098" i="4"/>
  <c r="T2098" i="4"/>
  <c r="R2096" i="4"/>
  <c r="T2096" i="4"/>
  <c r="R2095" i="4"/>
  <c r="T2095" i="4"/>
  <c r="R2094" i="4"/>
  <c r="T2094" i="4"/>
  <c r="R2093" i="4"/>
  <c r="T2093" i="4"/>
  <c r="R2092" i="4"/>
  <c r="T2092" i="4"/>
  <c r="R2091" i="4"/>
  <c r="T2091" i="4"/>
  <c r="R2090" i="4"/>
  <c r="T2090" i="4"/>
  <c r="R2089" i="4"/>
  <c r="T2089" i="4"/>
  <c r="R2088" i="4"/>
  <c r="T2088" i="4"/>
  <c r="R2087" i="4"/>
  <c r="T2087" i="4"/>
  <c r="R2086" i="4"/>
  <c r="T2086" i="4"/>
  <c r="R2085" i="4"/>
  <c r="T2085" i="4"/>
  <c r="R2084" i="4"/>
  <c r="T2084" i="4"/>
  <c r="R2083" i="4"/>
  <c r="T2083" i="4"/>
  <c r="R2082" i="4"/>
  <c r="T2082" i="4"/>
  <c r="R2081" i="4"/>
  <c r="T2081" i="4"/>
  <c r="R2080" i="4"/>
  <c r="T2080" i="4"/>
  <c r="R2079" i="4"/>
  <c r="T2079" i="4"/>
  <c r="S201" i="4"/>
  <c r="S200" i="4"/>
  <c r="T199" i="4"/>
  <c r="T198" i="4"/>
  <c r="T197" i="4"/>
  <c r="T196" i="4"/>
  <c r="T195" i="4"/>
  <c r="T194" i="4"/>
  <c r="T193" i="4"/>
  <c r="T192" i="4"/>
  <c r="T191" i="4"/>
  <c r="T190" i="4"/>
  <c r="T189" i="4"/>
  <c r="T188" i="4"/>
  <c r="T187" i="4"/>
  <c r="T186" i="4"/>
  <c r="T185" i="4"/>
  <c r="T184" i="4"/>
  <c r="T183" i="4"/>
  <c r="T182" i="4"/>
  <c r="T181" i="4"/>
  <c r="T180" i="4"/>
  <c r="S1518" i="4"/>
  <c r="S2117" i="4"/>
  <c r="S2116" i="4"/>
  <c r="S2115" i="4"/>
  <c r="S2114" i="4"/>
  <c r="S2113" i="4"/>
  <c r="S2112" i="4"/>
  <c r="S2111" i="4"/>
  <c r="S2110" i="4"/>
  <c r="S2109" i="4"/>
  <c r="S2108" i="4"/>
  <c r="S2107" i="4"/>
  <c r="S2106" i="4"/>
  <c r="S2105" i="4"/>
  <c r="S2104" i="4"/>
  <c r="S2103" i="4"/>
  <c r="S2102" i="4"/>
  <c r="S2101" i="4"/>
  <c r="S2100" i="4"/>
  <c r="S2099" i="4"/>
  <c r="S2098" i="4"/>
  <c r="S2097" i="4"/>
  <c r="S2096" i="4"/>
  <c r="S2095" i="4"/>
  <c r="S2094" i="4"/>
  <c r="S2093" i="4"/>
  <c r="S2092" i="4"/>
  <c r="S2091" i="4"/>
  <c r="S2090" i="4"/>
  <c r="S2089" i="4"/>
  <c r="S2088" i="4"/>
  <c r="S2087" i="4"/>
  <c r="S2086" i="4"/>
  <c r="S2085" i="4"/>
  <c r="S2084" i="4"/>
  <c r="S2083" i="4"/>
  <c r="S2082" i="4"/>
  <c r="S2081" i="4"/>
  <c r="S2080" i="4"/>
  <c r="S2079" i="4"/>
  <c r="E1822" i="4"/>
  <c r="E1821" i="4"/>
  <c r="E1820" i="4"/>
  <c r="E1819" i="4"/>
  <c r="E1818" i="4"/>
  <c r="E1817" i="4"/>
  <c r="E1816" i="4"/>
  <c r="E1815" i="4"/>
  <c r="E1814" i="4"/>
  <c r="E1813" i="4"/>
  <c r="E1812" i="4"/>
  <c r="E1811" i="4"/>
  <c r="E1810" i="4"/>
  <c r="E1809" i="4"/>
  <c r="E1808" i="4"/>
  <c r="E1807" i="4"/>
  <c r="E1806" i="4"/>
  <c r="E1805" i="4"/>
  <c r="E1804" i="4"/>
  <c r="E1803" i="4"/>
  <c r="E1802" i="4"/>
  <c r="E1801" i="4"/>
  <c r="E1800" i="4"/>
  <c r="E1799" i="4"/>
  <c r="E1798" i="4"/>
  <c r="E1797" i="4"/>
  <c r="E1796" i="4"/>
  <c r="E1795" i="4"/>
  <c r="E1794" i="4"/>
  <c r="E1793" i="4"/>
  <c r="E1792" i="4"/>
  <c r="E1791" i="4"/>
  <c r="E1790" i="4"/>
  <c r="E1789" i="4"/>
  <c r="E1788" i="4"/>
  <c r="E1787" i="4"/>
  <c r="E1786" i="4"/>
  <c r="E1785" i="4"/>
  <c r="E1784" i="4"/>
  <c r="E1871" i="4"/>
  <c r="E1870" i="4"/>
  <c r="E1869" i="4"/>
  <c r="E1868" i="4"/>
  <c r="E1867" i="4"/>
  <c r="E1866" i="4"/>
  <c r="E1865" i="4"/>
  <c r="E1864" i="4"/>
  <c r="E1863" i="4"/>
  <c r="E1862" i="4"/>
  <c r="E1861" i="4"/>
  <c r="E1860" i="4"/>
  <c r="E1859" i="4"/>
  <c r="E1858" i="4"/>
  <c r="E1857" i="4"/>
  <c r="E1856" i="4"/>
  <c r="E1855" i="4"/>
  <c r="E1854" i="4"/>
  <c r="E1853" i="4"/>
  <c r="E1852" i="4"/>
  <c r="E1851" i="4"/>
  <c r="E1850" i="4"/>
  <c r="E1849" i="4"/>
  <c r="E1848" i="4"/>
  <c r="E1847" i="4"/>
  <c r="E1846" i="4"/>
  <c r="E1845" i="4"/>
  <c r="E1844" i="4"/>
  <c r="E1843" i="4"/>
  <c r="E1842" i="4"/>
  <c r="E1841" i="4"/>
  <c r="E1840" i="4"/>
  <c r="E1839" i="4"/>
  <c r="E1838" i="4"/>
  <c r="E1837" i="4"/>
  <c r="E1836" i="4"/>
  <c r="E1835" i="4"/>
  <c r="E1834" i="4"/>
  <c r="E1833" i="4"/>
  <c r="E1920" i="4"/>
  <c r="E1919" i="4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E1899" i="4"/>
  <c r="E1898" i="4"/>
  <c r="E1897" i="4"/>
  <c r="E1896" i="4"/>
  <c r="E1895" i="4"/>
  <c r="E1894" i="4"/>
  <c r="E1893" i="4"/>
  <c r="E1892" i="4"/>
  <c r="E1891" i="4"/>
  <c r="E1890" i="4"/>
  <c r="E1889" i="4"/>
  <c r="E1888" i="4"/>
  <c r="E1887" i="4"/>
  <c r="E1886" i="4"/>
  <c r="E1885" i="4"/>
  <c r="E1884" i="4"/>
  <c r="E1883" i="4"/>
  <c r="E1882" i="4"/>
  <c r="E1970" i="4"/>
  <c r="E1969" i="4"/>
  <c r="E1968" i="4"/>
  <c r="E1967" i="4"/>
  <c r="E1966" i="4"/>
  <c r="E1965" i="4"/>
  <c r="E1964" i="4"/>
  <c r="E1963" i="4"/>
  <c r="E1962" i="4"/>
  <c r="E1961" i="4"/>
  <c r="E1960" i="4"/>
  <c r="E1959" i="4"/>
  <c r="E1958" i="4"/>
  <c r="E1957" i="4"/>
  <c r="E1956" i="4"/>
  <c r="E1955" i="4"/>
  <c r="E1954" i="4"/>
  <c r="E1953" i="4"/>
  <c r="E1952" i="4"/>
  <c r="E1951" i="4"/>
  <c r="E1950" i="4"/>
  <c r="E1949" i="4"/>
  <c r="E1948" i="4"/>
  <c r="E1947" i="4"/>
  <c r="E1946" i="4"/>
  <c r="E1945" i="4"/>
  <c r="E1944" i="4"/>
  <c r="E1943" i="4"/>
  <c r="E1942" i="4"/>
  <c r="E1941" i="4"/>
  <c r="E1940" i="4"/>
  <c r="E1939" i="4"/>
  <c r="E1938" i="4"/>
  <c r="E1937" i="4"/>
  <c r="E1936" i="4"/>
  <c r="E1935" i="4"/>
  <c r="E1934" i="4"/>
  <c r="E1933" i="4"/>
  <c r="E1932" i="4"/>
  <c r="E2019" i="4"/>
  <c r="E2018" i="4"/>
  <c r="E2017" i="4"/>
  <c r="E2016" i="4"/>
  <c r="E2015" i="4"/>
  <c r="E2014" i="4"/>
  <c r="E2013" i="4"/>
  <c r="E2012" i="4"/>
  <c r="E2011" i="4"/>
  <c r="E2010" i="4"/>
  <c r="E2009" i="4"/>
  <c r="E2008" i="4"/>
  <c r="E2007" i="4"/>
  <c r="E2006" i="4"/>
  <c r="E2005" i="4"/>
  <c r="E2004" i="4"/>
  <c r="E2003" i="4"/>
  <c r="E2002" i="4"/>
  <c r="E2001" i="4"/>
  <c r="E2000" i="4"/>
  <c r="E1999" i="4"/>
  <c r="E1998" i="4"/>
  <c r="E1997" i="4"/>
  <c r="E1996" i="4"/>
  <c r="E1995" i="4"/>
  <c r="E1994" i="4"/>
  <c r="E1993" i="4"/>
  <c r="E1992" i="4"/>
  <c r="E1991" i="4"/>
  <c r="E1990" i="4"/>
  <c r="E1989" i="4"/>
  <c r="E1988" i="4"/>
  <c r="E1987" i="4"/>
  <c r="E1986" i="4"/>
  <c r="E1985" i="4"/>
  <c r="E1984" i="4"/>
  <c r="E1983" i="4"/>
  <c r="E1982" i="4"/>
  <c r="E1981" i="4"/>
  <c r="E2068" i="4"/>
  <c r="E2067" i="4"/>
  <c r="E2066" i="4"/>
  <c r="E2065" i="4"/>
  <c r="E2064" i="4"/>
  <c r="E2063" i="4"/>
  <c r="E2062" i="4"/>
  <c r="E2061" i="4"/>
  <c r="E2060" i="4"/>
  <c r="E2059" i="4"/>
  <c r="E2058" i="4"/>
  <c r="E2057" i="4"/>
  <c r="E2056" i="4"/>
  <c r="E2055" i="4"/>
  <c r="E2054" i="4"/>
  <c r="E2053" i="4"/>
  <c r="E2052" i="4"/>
  <c r="E2051" i="4"/>
  <c r="E2050" i="4"/>
  <c r="E2049" i="4"/>
  <c r="E2048" i="4"/>
  <c r="E2047" i="4"/>
  <c r="E2046" i="4"/>
  <c r="E2045" i="4"/>
  <c r="E2044" i="4"/>
  <c r="E2043" i="4"/>
  <c r="E2042" i="4"/>
  <c r="E2041" i="4"/>
  <c r="E2040" i="4"/>
  <c r="E2039" i="4"/>
  <c r="E2038" i="4"/>
  <c r="E2037" i="4"/>
  <c r="E2036" i="4"/>
  <c r="E2035" i="4"/>
  <c r="D2034" i="4"/>
  <c r="E2034" i="4"/>
  <c r="D2033" i="4"/>
  <c r="F2033" i="4"/>
  <c r="D2032" i="4"/>
  <c r="F2032" i="4"/>
  <c r="D2031" i="4"/>
  <c r="F2031" i="4"/>
  <c r="D2030" i="4"/>
  <c r="F2030" i="4"/>
  <c r="D2117" i="4"/>
  <c r="F2117" i="4"/>
  <c r="D2116" i="4"/>
  <c r="F2116" i="4"/>
  <c r="D2115" i="4"/>
  <c r="F2115" i="4"/>
  <c r="D2114" i="4"/>
  <c r="F2114" i="4"/>
  <c r="D2113" i="4"/>
  <c r="F2113" i="4"/>
  <c r="D2112" i="4"/>
  <c r="F2112" i="4"/>
  <c r="D2111" i="4"/>
  <c r="F2111" i="4"/>
  <c r="D2110" i="4"/>
  <c r="F2110" i="4"/>
  <c r="D2109" i="4"/>
  <c r="F2109" i="4"/>
  <c r="D2108" i="4"/>
  <c r="F2108" i="4"/>
  <c r="D2107" i="4"/>
  <c r="F2107" i="4"/>
  <c r="D2106" i="4"/>
  <c r="F2106" i="4"/>
  <c r="D2105" i="4"/>
  <c r="F2105" i="4"/>
  <c r="D2104" i="4"/>
  <c r="F2104" i="4"/>
  <c r="D2103" i="4"/>
  <c r="F2103" i="4"/>
  <c r="D2102" i="4"/>
  <c r="F2102" i="4"/>
  <c r="D2101" i="4"/>
  <c r="F2101" i="4"/>
  <c r="D2100" i="4"/>
  <c r="F2100" i="4"/>
  <c r="D2098" i="4"/>
  <c r="F2098" i="4"/>
  <c r="D2097" i="4"/>
  <c r="F2097" i="4"/>
  <c r="D2096" i="4"/>
  <c r="F2096" i="4"/>
  <c r="D2095" i="4"/>
  <c r="F2095" i="4"/>
  <c r="D2094" i="4"/>
  <c r="F2094" i="4"/>
  <c r="D2093" i="4"/>
  <c r="F2093" i="4"/>
  <c r="D2092" i="4"/>
  <c r="F2092" i="4"/>
  <c r="D2091" i="4"/>
  <c r="F2091" i="4"/>
  <c r="D2090" i="4"/>
  <c r="F2090" i="4"/>
  <c r="D2089" i="4"/>
  <c r="F2089" i="4"/>
  <c r="D2088" i="4"/>
  <c r="F2088" i="4"/>
  <c r="D2087" i="4"/>
  <c r="F2087" i="4"/>
  <c r="D2086" i="4"/>
  <c r="F2086" i="4"/>
  <c r="D2085" i="4"/>
  <c r="F2085" i="4"/>
  <c r="D2084" i="4"/>
  <c r="F2084" i="4"/>
  <c r="D2083" i="4"/>
  <c r="F2083" i="4"/>
  <c r="D2082" i="4"/>
  <c r="F2082" i="4"/>
  <c r="D2081" i="4"/>
  <c r="F2081" i="4"/>
  <c r="D2080" i="4"/>
  <c r="F2080" i="4"/>
  <c r="D2079" i="4"/>
  <c r="F2079" i="4"/>
  <c r="F1628" i="4"/>
  <c r="S96" i="4"/>
  <c r="S95" i="4"/>
  <c r="S94" i="4"/>
  <c r="S93" i="4"/>
  <c r="S92" i="4"/>
  <c r="S91" i="4"/>
  <c r="S90" i="4"/>
  <c r="S89" i="4"/>
  <c r="S88" i="4"/>
  <c r="S87" i="4"/>
  <c r="S86" i="4"/>
  <c r="S85" i="4"/>
  <c r="S84" i="4"/>
  <c r="S83" i="4"/>
  <c r="S82" i="4"/>
  <c r="S81" i="4"/>
  <c r="S80" i="4"/>
  <c r="S79" i="4"/>
  <c r="S78" i="4"/>
  <c r="S77" i="4"/>
  <c r="S76" i="4"/>
  <c r="S75" i="4"/>
  <c r="S74" i="4"/>
  <c r="S73" i="4"/>
  <c r="S72" i="4"/>
  <c r="S71" i="4"/>
  <c r="S70" i="4"/>
  <c r="S69" i="4"/>
  <c r="S68" i="4"/>
  <c r="S67" i="4"/>
  <c r="S66" i="4"/>
  <c r="S65" i="4"/>
  <c r="S64" i="4"/>
  <c r="S63" i="4"/>
  <c r="S62" i="4"/>
  <c r="S61" i="4"/>
  <c r="S60" i="4"/>
  <c r="S59" i="4"/>
  <c r="S58" i="4"/>
  <c r="S141" i="4"/>
  <c r="S140" i="4"/>
  <c r="S139" i="4"/>
  <c r="S138" i="4"/>
  <c r="S137" i="4"/>
  <c r="S136" i="4"/>
  <c r="S135" i="4"/>
  <c r="S134" i="4"/>
  <c r="S133" i="4"/>
  <c r="S132" i="4"/>
  <c r="S131" i="4"/>
  <c r="S130" i="4"/>
  <c r="S129" i="4"/>
  <c r="S128" i="4"/>
  <c r="S127" i="4"/>
  <c r="S126" i="4"/>
  <c r="S125" i="4"/>
  <c r="S124" i="4"/>
  <c r="S123" i="4"/>
  <c r="S122" i="4"/>
  <c r="S121" i="4"/>
  <c r="S120" i="4"/>
  <c r="S119" i="4"/>
  <c r="S118" i="4"/>
  <c r="S117" i="4"/>
  <c r="S116" i="4"/>
  <c r="S115" i="4"/>
  <c r="S114" i="4"/>
  <c r="S113" i="4"/>
  <c r="S112" i="4"/>
  <c r="S111" i="4"/>
  <c r="S110" i="4"/>
  <c r="T201" i="4"/>
  <c r="T200" i="4"/>
  <c r="R179" i="4"/>
  <c r="T179" i="4"/>
  <c r="R178" i="4"/>
  <c r="T178" i="4"/>
  <c r="R177" i="4"/>
  <c r="T177" i="4"/>
  <c r="R176" i="4"/>
  <c r="T176" i="4"/>
  <c r="R175" i="4"/>
  <c r="T175" i="4"/>
  <c r="R174" i="4"/>
  <c r="T174" i="4"/>
  <c r="R173" i="4"/>
  <c r="T173" i="4"/>
  <c r="R172" i="4"/>
  <c r="T172" i="4"/>
  <c r="R171" i="4"/>
  <c r="T171" i="4"/>
  <c r="R170" i="4"/>
  <c r="T170" i="4"/>
  <c r="R169" i="4"/>
  <c r="T169" i="4"/>
  <c r="R168" i="4"/>
  <c r="T168" i="4"/>
  <c r="R167" i="4"/>
  <c r="T167" i="4"/>
  <c r="R166" i="4"/>
  <c r="T166" i="4"/>
  <c r="R165" i="4"/>
  <c r="T165" i="4"/>
  <c r="R164" i="4"/>
  <c r="T164" i="4"/>
  <c r="R163" i="4"/>
  <c r="T163" i="4"/>
  <c r="R255" i="4"/>
  <c r="T255" i="4"/>
  <c r="R254" i="4"/>
  <c r="T254" i="4"/>
  <c r="R253" i="4"/>
  <c r="T253" i="4"/>
  <c r="R252" i="4"/>
  <c r="T252" i="4"/>
  <c r="R251" i="4"/>
  <c r="T251" i="4"/>
  <c r="D1628" i="4"/>
  <c r="S180" i="4"/>
  <c r="S179" i="4"/>
  <c r="S178" i="4"/>
  <c r="S177" i="4"/>
  <c r="S176" i="4"/>
  <c r="S175" i="4"/>
  <c r="S174" i="4"/>
  <c r="S173" i="4"/>
  <c r="S172" i="4"/>
  <c r="S171" i="4"/>
  <c r="S170" i="4"/>
  <c r="S169" i="4"/>
  <c r="S168" i="4"/>
  <c r="S167" i="4"/>
  <c r="S166" i="4"/>
  <c r="S165" i="4"/>
  <c r="S164" i="4"/>
  <c r="S163" i="4"/>
  <c r="S255" i="4"/>
  <c r="X220" i="4" s="1"/>
  <c r="R250" i="4"/>
  <c r="T250" i="4"/>
  <c r="S1531" i="4"/>
  <c r="S1530" i="4"/>
  <c r="S1529" i="4"/>
  <c r="S1528" i="4"/>
  <c r="S1527" i="4"/>
  <c r="S1526" i="4"/>
  <c r="S1525" i="4"/>
  <c r="S1524" i="4"/>
  <c r="S1523" i="4"/>
  <c r="S1521" i="4"/>
  <c r="S1520" i="4"/>
  <c r="S1519" i="4"/>
  <c r="S1935" i="4"/>
  <c r="S1934" i="4"/>
  <c r="S1933" i="4"/>
  <c r="S1932" i="4"/>
  <c r="S2068" i="4"/>
  <c r="S2067" i="4"/>
  <c r="S2066" i="4"/>
  <c r="S2065" i="4"/>
  <c r="S2064" i="4"/>
  <c r="S2063" i="4"/>
  <c r="W61" i="4"/>
  <c r="W60" i="4"/>
  <c r="W59" i="4"/>
  <c r="J1053" i="4"/>
  <c r="J113" i="4"/>
  <c r="J273" i="4"/>
  <c r="F1627" i="4"/>
  <c r="D1627" i="4"/>
  <c r="T96" i="4"/>
  <c r="T95" i="4"/>
  <c r="T94" i="4"/>
  <c r="T93" i="4"/>
  <c r="T92" i="4"/>
  <c r="T91" i="4"/>
  <c r="T90" i="4"/>
  <c r="T89" i="4"/>
  <c r="T88" i="4"/>
  <c r="T87" i="4"/>
  <c r="T86" i="4"/>
  <c r="T85" i="4"/>
  <c r="T84" i="4"/>
  <c r="T83" i="4"/>
  <c r="T82" i="4"/>
  <c r="T81" i="4"/>
  <c r="T80" i="4"/>
  <c r="T79" i="4"/>
  <c r="T78" i="4"/>
  <c r="T77" i="4"/>
  <c r="T76" i="4"/>
  <c r="T75" i="4"/>
  <c r="T74" i="4"/>
  <c r="T73" i="4"/>
  <c r="T72" i="4"/>
  <c r="T71" i="4"/>
  <c r="T70" i="4"/>
  <c r="T69" i="4"/>
  <c r="T68" i="4"/>
  <c r="T67" i="4"/>
  <c r="T66" i="4"/>
  <c r="T65" i="4"/>
  <c r="T64" i="4"/>
  <c r="T63" i="4"/>
  <c r="T62" i="4"/>
  <c r="T61" i="4"/>
  <c r="T60" i="4"/>
  <c r="T59" i="4"/>
  <c r="T58" i="4"/>
  <c r="S43" i="4"/>
  <c r="S42" i="4"/>
  <c r="S41" i="4"/>
  <c r="S40" i="4"/>
  <c r="S39" i="4"/>
  <c r="S38" i="4"/>
  <c r="S36" i="4"/>
  <c r="S35" i="4"/>
  <c r="S34" i="4"/>
  <c r="S33" i="4"/>
  <c r="S32" i="4"/>
  <c r="S31" i="4"/>
  <c r="S30" i="4"/>
  <c r="S29" i="4"/>
  <c r="S28" i="4"/>
  <c r="S27" i="4"/>
  <c r="S26" i="4"/>
  <c r="S25" i="4"/>
  <c r="S24" i="4"/>
  <c r="S23" i="4"/>
  <c r="S22" i="4"/>
  <c r="S21" i="4"/>
  <c r="S20" i="4"/>
  <c r="S19" i="4"/>
  <c r="S18" i="4"/>
  <c r="S17" i="4"/>
  <c r="S16" i="4"/>
  <c r="S15" i="4"/>
  <c r="S14" i="4"/>
  <c r="S13" i="4"/>
  <c r="S12" i="4"/>
  <c r="S11" i="4"/>
  <c r="S10" i="4"/>
  <c r="S9" i="4"/>
  <c r="S8" i="4"/>
  <c r="S7" i="4"/>
  <c r="S6" i="4"/>
  <c r="S5" i="4"/>
  <c r="S148" i="4"/>
  <c r="S147" i="4"/>
  <c r="S146" i="4"/>
  <c r="S145" i="4"/>
  <c r="S144" i="4"/>
  <c r="S143" i="4"/>
  <c r="S142" i="4"/>
  <c r="W165" i="4"/>
  <c r="W164" i="4"/>
  <c r="R249" i="4"/>
  <c r="T249" i="4"/>
  <c r="R248" i="4"/>
  <c r="T248" i="4"/>
  <c r="R247" i="4"/>
  <c r="T247" i="4"/>
  <c r="R246" i="4"/>
  <c r="T246" i="4"/>
  <c r="R245" i="4"/>
  <c r="T245" i="4"/>
  <c r="R244" i="4"/>
  <c r="T244" i="4"/>
  <c r="R243" i="4"/>
  <c r="T243" i="4"/>
  <c r="R242" i="4"/>
  <c r="T242" i="4"/>
  <c r="R241" i="4"/>
  <c r="T241" i="4"/>
  <c r="R240" i="4"/>
  <c r="T240" i="4"/>
  <c r="R239" i="4"/>
  <c r="T239" i="4"/>
  <c r="R238" i="4"/>
  <c r="T238" i="4"/>
  <c r="R237" i="4"/>
  <c r="T237" i="4"/>
  <c r="R236" i="4"/>
  <c r="T236" i="4"/>
  <c r="R235" i="4"/>
  <c r="T235" i="4"/>
  <c r="R234" i="4"/>
  <c r="T234" i="4"/>
  <c r="R233" i="4"/>
  <c r="T233" i="4"/>
  <c r="R232" i="4"/>
  <c r="T232" i="4"/>
  <c r="R231" i="4"/>
  <c r="T231" i="4"/>
  <c r="R230" i="4"/>
  <c r="T230" i="4"/>
  <c r="R229" i="4"/>
  <c r="T229" i="4"/>
  <c r="R228" i="4"/>
  <c r="T228" i="4"/>
  <c r="R227" i="4"/>
  <c r="T227" i="4"/>
  <c r="R226" i="4"/>
  <c r="T226" i="4"/>
  <c r="R225" i="4"/>
  <c r="T225" i="4"/>
  <c r="R224" i="4"/>
  <c r="T224" i="4"/>
  <c r="R223" i="4"/>
  <c r="T223" i="4"/>
  <c r="R222" i="4"/>
  <c r="T222" i="4"/>
  <c r="R221" i="4"/>
  <c r="T221" i="4"/>
  <c r="R220" i="4"/>
  <c r="T220" i="4"/>
  <c r="R219" i="4"/>
  <c r="T219" i="4"/>
  <c r="R218" i="4"/>
  <c r="T218" i="4"/>
  <c r="R217" i="4"/>
  <c r="T217" i="4"/>
  <c r="R308" i="4"/>
  <c r="S308" i="4"/>
  <c r="R306" i="4"/>
  <c r="S306" i="4"/>
  <c r="R302" i="4"/>
  <c r="S302" i="4"/>
  <c r="R300" i="4"/>
  <c r="S300" i="4"/>
  <c r="R298" i="4"/>
  <c r="S298" i="4"/>
  <c r="R296" i="4"/>
  <c r="S296" i="4"/>
  <c r="R294" i="4"/>
  <c r="S294" i="4"/>
  <c r="R292" i="4"/>
  <c r="S292" i="4"/>
  <c r="R290" i="4"/>
  <c r="S290" i="4"/>
  <c r="R288" i="4"/>
  <c r="S288" i="4"/>
  <c r="R286" i="4"/>
  <c r="S286" i="4"/>
  <c r="R284" i="4"/>
  <c r="S284" i="4"/>
  <c r="R282" i="4"/>
  <c r="S282" i="4"/>
  <c r="R280" i="4"/>
  <c r="S280" i="4"/>
  <c r="R278" i="4"/>
  <c r="S278" i="4"/>
  <c r="R276" i="4"/>
  <c r="R274" i="4"/>
  <c r="S274" i="4"/>
  <c r="R272" i="4"/>
  <c r="S272" i="4"/>
  <c r="X329" i="4"/>
  <c r="X328" i="4"/>
  <c r="X327" i="4"/>
  <c r="R413" i="4"/>
  <c r="S413" i="4"/>
  <c r="R411" i="4"/>
  <c r="S411" i="4"/>
  <c r="R409" i="4"/>
  <c r="S409" i="4"/>
  <c r="R407" i="4"/>
  <c r="S407" i="4"/>
  <c r="R405" i="4"/>
  <c r="S405" i="4"/>
  <c r="R403" i="4"/>
  <c r="S403" i="4"/>
  <c r="R401" i="4"/>
  <c r="S401" i="4"/>
  <c r="R399" i="4"/>
  <c r="S399" i="4"/>
  <c r="R397" i="4"/>
  <c r="S397" i="4"/>
  <c r="R395" i="4"/>
  <c r="S395" i="4"/>
  <c r="R393" i="4"/>
  <c r="S393" i="4"/>
  <c r="R391" i="4"/>
  <c r="S391" i="4"/>
  <c r="R389" i="4"/>
  <c r="S389" i="4"/>
  <c r="R387" i="4"/>
  <c r="S387" i="4"/>
  <c r="R385" i="4"/>
  <c r="S385" i="4"/>
  <c r="R383" i="4"/>
  <c r="S383" i="4"/>
  <c r="R381" i="4"/>
  <c r="S381" i="4"/>
  <c r="R379" i="4"/>
  <c r="S379" i="4"/>
  <c r="R377" i="4"/>
  <c r="S377" i="4"/>
  <c r="X430" i="4"/>
  <c r="X429" i="4"/>
  <c r="X487" i="4"/>
  <c r="X486" i="4"/>
  <c r="X752" i="4"/>
  <c r="X898" i="4"/>
  <c r="J8" i="4"/>
  <c r="J7" i="4"/>
  <c r="E1772" i="4"/>
  <c r="E1771" i="4"/>
  <c r="E1770" i="4"/>
  <c r="E1769" i="4"/>
  <c r="E1768" i="4"/>
  <c r="E1767" i="4"/>
  <c r="E1766" i="4"/>
  <c r="E1765" i="4"/>
  <c r="E1764" i="4"/>
  <c r="E1763" i="4"/>
  <c r="E1762" i="4"/>
  <c r="E1761" i="4"/>
  <c r="E1760" i="4"/>
  <c r="E1759" i="4"/>
  <c r="E1758" i="4"/>
  <c r="E1757" i="4"/>
  <c r="E1756" i="4"/>
  <c r="E1755" i="4"/>
  <c r="E1754" i="4"/>
  <c r="E1753" i="4"/>
  <c r="E1752" i="4"/>
  <c r="E1751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F1822" i="4"/>
  <c r="F1821" i="4"/>
  <c r="F1820" i="4"/>
  <c r="F1819" i="4"/>
  <c r="F1818" i="4"/>
  <c r="F1817" i="4"/>
  <c r="F1816" i="4"/>
  <c r="F1815" i="4"/>
  <c r="F1814" i="4"/>
  <c r="F1813" i="4"/>
  <c r="F1812" i="4"/>
  <c r="F1811" i="4"/>
  <c r="F1810" i="4"/>
  <c r="F1809" i="4"/>
  <c r="F1808" i="4"/>
  <c r="F1807" i="4"/>
  <c r="F1805" i="4"/>
  <c r="F1804" i="4"/>
  <c r="F1803" i="4"/>
  <c r="F1802" i="4"/>
  <c r="F1801" i="4"/>
  <c r="F1800" i="4"/>
  <c r="F1799" i="4"/>
  <c r="F1798" i="4"/>
  <c r="F1797" i="4"/>
  <c r="F1796" i="4"/>
  <c r="F1795" i="4"/>
  <c r="F1794" i="4"/>
  <c r="F1793" i="4"/>
  <c r="F1792" i="4"/>
  <c r="F1791" i="4"/>
  <c r="F1790" i="4"/>
  <c r="F1789" i="4"/>
  <c r="F1788" i="4"/>
  <c r="F1787" i="4"/>
  <c r="F1786" i="4"/>
  <c r="F1785" i="4"/>
  <c r="F1784" i="4"/>
  <c r="F1871" i="4"/>
  <c r="F1870" i="4"/>
  <c r="F1869" i="4"/>
  <c r="F1868" i="4"/>
  <c r="F1867" i="4"/>
  <c r="F1866" i="4"/>
  <c r="F1865" i="4"/>
  <c r="F1863" i="4"/>
  <c r="F1862" i="4"/>
  <c r="F1861" i="4"/>
  <c r="F1860" i="4"/>
  <c r="F1859" i="4"/>
  <c r="F1858" i="4"/>
  <c r="F1857" i="4"/>
  <c r="F1856" i="4"/>
  <c r="F1855" i="4"/>
  <c r="F1854" i="4"/>
  <c r="F1853" i="4"/>
  <c r="F1852" i="4"/>
  <c r="F1851" i="4"/>
  <c r="F1850" i="4"/>
  <c r="F1849" i="4"/>
  <c r="F1848" i="4"/>
  <c r="F1847" i="4"/>
  <c r="F1846" i="4"/>
  <c r="F1845" i="4"/>
  <c r="F1844" i="4"/>
  <c r="F1843" i="4"/>
  <c r="F1842" i="4"/>
  <c r="F1841" i="4"/>
  <c r="F1840" i="4"/>
  <c r="F1839" i="4"/>
  <c r="F1838" i="4"/>
  <c r="F1837" i="4"/>
  <c r="F1836" i="4"/>
  <c r="F1835" i="4"/>
  <c r="F1833" i="4"/>
  <c r="F1920" i="4"/>
  <c r="F1919" i="4"/>
  <c r="F1918" i="4"/>
  <c r="F1917" i="4"/>
  <c r="F1916" i="4"/>
  <c r="F1915" i="4"/>
  <c r="F1914" i="4"/>
  <c r="F1913" i="4"/>
  <c r="F1912" i="4"/>
  <c r="F1911" i="4"/>
  <c r="F1910" i="4"/>
  <c r="F1909" i="4"/>
  <c r="F1908" i="4"/>
  <c r="F1907" i="4"/>
  <c r="F1906" i="4"/>
  <c r="F1905" i="4"/>
  <c r="F1904" i="4"/>
  <c r="F1903" i="4"/>
  <c r="F1902" i="4"/>
  <c r="F1901" i="4"/>
  <c r="F1900" i="4"/>
  <c r="F1899" i="4"/>
  <c r="F1898" i="4"/>
  <c r="F1897" i="4"/>
  <c r="F1896" i="4"/>
  <c r="F1895" i="4"/>
  <c r="F1894" i="4"/>
  <c r="F1893" i="4"/>
  <c r="F1892" i="4"/>
  <c r="F1891" i="4"/>
  <c r="F1890" i="4"/>
  <c r="F1889" i="4"/>
  <c r="F1888" i="4"/>
  <c r="F1887" i="4"/>
  <c r="F1886" i="4"/>
  <c r="F1885" i="4"/>
  <c r="F1884" i="4"/>
  <c r="F1883" i="4"/>
  <c r="F1882" i="4"/>
  <c r="F1970" i="4"/>
  <c r="F1969" i="4"/>
  <c r="F1968" i="4"/>
  <c r="F1967" i="4"/>
  <c r="F1966" i="4"/>
  <c r="F1965" i="4"/>
  <c r="F1964" i="4"/>
  <c r="F1963" i="4"/>
  <c r="F1962" i="4"/>
  <c r="F1961" i="4"/>
  <c r="F1960" i="4"/>
  <c r="F1959" i="4"/>
  <c r="F1958" i="4"/>
  <c r="F1957" i="4"/>
  <c r="F1956" i="4"/>
  <c r="F1955" i="4"/>
  <c r="F1954" i="4"/>
  <c r="F1953" i="4"/>
  <c r="F1952" i="4"/>
  <c r="F1951" i="4"/>
  <c r="F1950" i="4"/>
  <c r="F1949" i="4"/>
  <c r="F1948" i="4"/>
  <c r="F1947" i="4"/>
  <c r="F1946" i="4"/>
  <c r="F1945" i="4"/>
  <c r="F1944" i="4"/>
  <c r="F1943" i="4"/>
  <c r="F1942" i="4"/>
  <c r="F1941" i="4"/>
  <c r="F1940" i="4"/>
  <c r="F1939" i="4"/>
  <c r="F1938" i="4"/>
  <c r="F1937" i="4"/>
  <c r="F1936" i="4"/>
  <c r="F1935" i="4"/>
  <c r="F1934" i="4"/>
  <c r="F1933" i="4"/>
  <c r="F1932" i="4"/>
  <c r="F2019" i="4"/>
  <c r="F2018" i="4"/>
  <c r="F2017" i="4"/>
  <c r="F2016" i="4"/>
  <c r="F2015" i="4"/>
  <c r="F2014" i="4"/>
  <c r="F2013" i="4"/>
  <c r="F2012" i="4"/>
  <c r="F2011" i="4"/>
  <c r="F2010" i="4"/>
  <c r="F2009" i="4"/>
  <c r="F2008" i="4"/>
  <c r="F2007" i="4"/>
  <c r="F2006" i="4"/>
  <c r="F2005" i="4"/>
  <c r="F2004" i="4"/>
  <c r="F2003" i="4"/>
  <c r="F2002" i="4"/>
  <c r="F2001" i="4"/>
  <c r="F2000" i="4"/>
  <c r="F1999" i="4"/>
  <c r="F1998" i="4"/>
  <c r="F1997" i="4"/>
  <c r="F1996" i="4"/>
  <c r="F1995" i="4"/>
  <c r="F1994" i="4"/>
  <c r="F1993" i="4"/>
  <c r="F1992" i="4"/>
  <c r="F1991" i="4"/>
  <c r="F1990" i="4"/>
  <c r="F1989" i="4"/>
  <c r="F1988" i="4"/>
  <c r="F1987" i="4"/>
  <c r="F1986" i="4"/>
  <c r="F1985" i="4"/>
  <c r="F1984" i="4"/>
  <c r="F1983" i="4"/>
  <c r="F1982" i="4"/>
  <c r="F1981" i="4"/>
  <c r="F2068" i="4"/>
  <c r="F2067" i="4"/>
  <c r="F2066" i="4"/>
  <c r="F2065" i="4"/>
  <c r="F2064" i="4"/>
  <c r="F2063" i="4"/>
  <c r="F2062" i="4"/>
  <c r="F2061" i="4"/>
  <c r="F2060" i="4"/>
  <c r="F2059" i="4"/>
  <c r="F2058" i="4"/>
  <c r="F2057" i="4"/>
  <c r="F2056" i="4"/>
  <c r="F2055" i="4"/>
  <c r="F2054" i="4"/>
  <c r="F2053" i="4"/>
  <c r="F2052" i="4"/>
  <c r="F2051" i="4"/>
  <c r="F2050" i="4"/>
  <c r="F2049" i="4"/>
  <c r="F2048" i="4"/>
  <c r="F2047" i="4"/>
  <c r="F2046" i="4"/>
  <c r="F2045" i="4"/>
  <c r="F2044" i="4"/>
  <c r="F2043" i="4"/>
  <c r="F2042" i="4"/>
  <c r="F2041" i="4"/>
  <c r="F2040" i="4"/>
  <c r="F2039" i="4"/>
  <c r="F2038" i="4"/>
  <c r="F2037" i="4"/>
  <c r="F2036" i="4"/>
  <c r="F2035" i="4"/>
  <c r="W8" i="4"/>
  <c r="W7" i="4"/>
  <c r="W6" i="4"/>
  <c r="W113" i="4"/>
  <c r="W112" i="4"/>
  <c r="W111" i="4"/>
  <c r="S250" i="4"/>
  <c r="S249" i="4"/>
  <c r="S248" i="4"/>
  <c r="S247" i="4"/>
  <c r="S246" i="4"/>
  <c r="S245" i="4"/>
  <c r="S244" i="4"/>
  <c r="S243" i="4"/>
  <c r="S242" i="4"/>
  <c r="S241" i="4"/>
  <c r="S240" i="4"/>
  <c r="S239" i="4"/>
  <c r="S238" i="4"/>
  <c r="S237" i="4"/>
  <c r="S236" i="4"/>
  <c r="S235" i="4"/>
  <c r="S234" i="4"/>
  <c r="S233" i="4"/>
  <c r="S232" i="4"/>
  <c r="S231" i="4"/>
  <c r="S230" i="4"/>
  <c r="S229" i="4"/>
  <c r="S228" i="4"/>
  <c r="S227" i="4"/>
  <c r="S226" i="4"/>
  <c r="S225" i="4"/>
  <c r="S224" i="4"/>
  <c r="S223" i="4"/>
  <c r="S222" i="4"/>
  <c r="S221" i="4"/>
  <c r="S220" i="4"/>
  <c r="S219" i="4"/>
  <c r="S218" i="4"/>
  <c r="S217" i="4"/>
  <c r="R309" i="4"/>
  <c r="S309" i="4"/>
  <c r="R307" i="4"/>
  <c r="S307" i="4"/>
  <c r="X431" i="4"/>
  <c r="X751" i="4"/>
  <c r="X750" i="4"/>
  <c r="X899" i="4"/>
  <c r="R305" i="4"/>
  <c r="S305" i="4"/>
  <c r="R303" i="4"/>
  <c r="S303" i="4"/>
  <c r="R301" i="4"/>
  <c r="S301" i="4"/>
  <c r="R299" i="4"/>
  <c r="S299" i="4"/>
  <c r="R297" i="4"/>
  <c r="S297" i="4"/>
  <c r="R295" i="4"/>
  <c r="S295" i="4"/>
  <c r="R293" i="4"/>
  <c r="S293" i="4"/>
  <c r="R291" i="4"/>
  <c r="S291" i="4"/>
  <c r="R289" i="4"/>
  <c r="S289" i="4"/>
  <c r="R287" i="4"/>
  <c r="S287" i="4"/>
  <c r="R285" i="4"/>
  <c r="S285" i="4"/>
  <c r="R283" i="4"/>
  <c r="S283" i="4"/>
  <c r="R281" i="4"/>
  <c r="S281" i="4"/>
  <c r="R279" i="4"/>
  <c r="S279" i="4"/>
  <c r="R277" i="4"/>
  <c r="S277" i="4"/>
  <c r="R275" i="4"/>
  <c r="S275" i="4"/>
  <c r="R273" i="4"/>
  <c r="S273" i="4"/>
  <c r="R271" i="4"/>
  <c r="S271" i="4"/>
  <c r="R363" i="4"/>
  <c r="T363" i="4"/>
  <c r="R362" i="4"/>
  <c r="T362" i="4"/>
  <c r="R361" i="4"/>
  <c r="T361" i="4"/>
  <c r="R360" i="4"/>
  <c r="T360" i="4"/>
  <c r="R359" i="4"/>
  <c r="T359" i="4"/>
  <c r="R358" i="4"/>
  <c r="T358" i="4"/>
  <c r="R357" i="4"/>
  <c r="T357" i="4"/>
  <c r="R356" i="4"/>
  <c r="T356" i="4"/>
  <c r="R355" i="4"/>
  <c r="T355" i="4"/>
  <c r="R354" i="4"/>
  <c r="T354" i="4"/>
  <c r="R353" i="4"/>
  <c r="T353" i="4"/>
  <c r="R352" i="4"/>
  <c r="T352" i="4"/>
  <c r="R351" i="4"/>
  <c r="T351" i="4"/>
  <c r="R350" i="4"/>
  <c r="T350" i="4"/>
  <c r="R349" i="4"/>
  <c r="T349" i="4"/>
  <c r="R348" i="4"/>
  <c r="T348" i="4"/>
  <c r="R347" i="4"/>
  <c r="T347" i="4"/>
  <c r="R346" i="4"/>
  <c r="T346" i="4"/>
  <c r="R345" i="4"/>
  <c r="T345" i="4"/>
  <c r="R344" i="4"/>
  <c r="T344" i="4"/>
  <c r="R343" i="4"/>
  <c r="T343" i="4"/>
  <c r="R342" i="4"/>
  <c r="T342" i="4"/>
  <c r="R341" i="4"/>
  <c r="T341" i="4"/>
  <c r="R340" i="4"/>
  <c r="T340" i="4"/>
  <c r="R339" i="4"/>
  <c r="T339" i="4"/>
  <c r="R338" i="4"/>
  <c r="T338" i="4"/>
  <c r="R337" i="4"/>
  <c r="T337" i="4"/>
  <c r="R336" i="4"/>
  <c r="T336" i="4"/>
  <c r="R335" i="4"/>
  <c r="T335" i="4"/>
  <c r="R334" i="4"/>
  <c r="T334" i="4"/>
  <c r="R333" i="4"/>
  <c r="T333" i="4"/>
  <c r="R332" i="4"/>
  <c r="T332" i="4"/>
  <c r="R331" i="4"/>
  <c r="T331" i="4"/>
  <c r="R330" i="4"/>
  <c r="T330" i="4"/>
  <c r="R329" i="4"/>
  <c r="T329" i="4"/>
  <c r="R328" i="4"/>
  <c r="T328" i="4"/>
  <c r="R327" i="4"/>
  <c r="T327" i="4"/>
  <c r="R326" i="4"/>
  <c r="T326" i="4"/>
  <c r="R364" i="4"/>
  <c r="T364" i="4"/>
  <c r="R412" i="4"/>
  <c r="S412" i="4"/>
  <c r="R410" i="4"/>
  <c r="S410" i="4"/>
  <c r="R408" i="4"/>
  <c r="S408" i="4"/>
  <c r="R406" i="4"/>
  <c r="S406" i="4"/>
  <c r="R404" i="4"/>
  <c r="S404" i="4"/>
  <c r="R402" i="4"/>
  <c r="S402" i="4"/>
  <c r="R400" i="4"/>
  <c r="S400" i="4"/>
  <c r="R398" i="4"/>
  <c r="S398" i="4"/>
  <c r="S396" i="4"/>
  <c r="R394" i="4"/>
  <c r="S394" i="4"/>
  <c r="R392" i="4"/>
  <c r="S392" i="4"/>
  <c r="R390" i="4"/>
  <c r="S390" i="4"/>
  <c r="R388" i="4"/>
  <c r="S388" i="4"/>
  <c r="R386" i="4"/>
  <c r="S386" i="4"/>
  <c r="R384" i="4"/>
  <c r="S384" i="4"/>
  <c r="R382" i="4"/>
  <c r="S382" i="4"/>
  <c r="R380" i="4"/>
  <c r="S380" i="4"/>
  <c r="R378" i="4"/>
  <c r="S378" i="4"/>
  <c r="R376" i="4"/>
  <c r="S376" i="4"/>
  <c r="R524" i="4"/>
  <c r="S524" i="4"/>
  <c r="X488" i="4" s="1"/>
  <c r="R577" i="4"/>
  <c r="S577" i="4"/>
  <c r="R575" i="4"/>
  <c r="S575" i="4"/>
  <c r="R573" i="4"/>
  <c r="S573" i="4"/>
  <c r="R571" i="4"/>
  <c r="S571" i="4"/>
  <c r="R569" i="4"/>
  <c r="S569" i="4"/>
  <c r="R567" i="4"/>
  <c r="S567" i="4"/>
  <c r="R565" i="4"/>
  <c r="S565" i="4"/>
  <c r="R563" i="4"/>
  <c r="S563" i="4"/>
  <c r="R561" i="4"/>
  <c r="S561" i="4"/>
  <c r="R559" i="4"/>
  <c r="S559" i="4"/>
  <c r="R557" i="4"/>
  <c r="S557" i="4"/>
  <c r="R555" i="4"/>
  <c r="S555" i="4"/>
  <c r="R553" i="4"/>
  <c r="S553" i="4"/>
  <c r="R551" i="4"/>
  <c r="S551" i="4"/>
  <c r="R549" i="4"/>
  <c r="S549" i="4"/>
  <c r="R547" i="4"/>
  <c r="S547" i="4"/>
  <c r="R545" i="4"/>
  <c r="S545" i="4"/>
  <c r="R543" i="4"/>
  <c r="S543" i="4"/>
  <c r="R541" i="4"/>
  <c r="S541" i="4"/>
  <c r="R634" i="4"/>
  <c r="S634" i="4"/>
  <c r="R632" i="4"/>
  <c r="S632" i="4"/>
  <c r="R630" i="4"/>
  <c r="S630" i="4"/>
  <c r="R628" i="4"/>
  <c r="S628" i="4"/>
  <c r="R626" i="4"/>
  <c r="S626" i="4"/>
  <c r="R624" i="4"/>
  <c r="S624" i="4"/>
  <c r="R622" i="4"/>
  <c r="S622" i="4"/>
  <c r="R620" i="4"/>
  <c r="S620" i="4"/>
  <c r="R618" i="4"/>
  <c r="S618" i="4"/>
  <c r="R616" i="4"/>
  <c r="S616" i="4"/>
  <c r="R614" i="4"/>
  <c r="S614" i="4"/>
  <c r="R612" i="4"/>
  <c r="S612" i="4"/>
  <c r="R610" i="4"/>
  <c r="S610" i="4"/>
  <c r="R608" i="4"/>
  <c r="S608" i="4"/>
  <c r="R606" i="4"/>
  <c r="S606" i="4"/>
  <c r="R604" i="4"/>
  <c r="S604" i="4"/>
  <c r="R602" i="4"/>
  <c r="S602" i="4"/>
  <c r="R600" i="4"/>
  <c r="S600" i="4"/>
  <c r="R598" i="4"/>
  <c r="S598" i="4"/>
  <c r="R596" i="4"/>
  <c r="S596" i="4"/>
  <c r="R689" i="4"/>
  <c r="T689" i="4"/>
  <c r="R688" i="4"/>
  <c r="T688" i="4"/>
  <c r="R687" i="4"/>
  <c r="T687" i="4"/>
  <c r="R686" i="4"/>
  <c r="T686" i="4"/>
  <c r="R685" i="4"/>
  <c r="T685" i="4"/>
  <c r="R683" i="4"/>
  <c r="T683" i="4"/>
  <c r="R682" i="4"/>
  <c r="T682" i="4"/>
  <c r="R681" i="4"/>
  <c r="T681" i="4"/>
  <c r="R680" i="4"/>
  <c r="T680" i="4"/>
  <c r="R679" i="4"/>
  <c r="T679" i="4"/>
  <c r="R678" i="4"/>
  <c r="T678" i="4"/>
  <c r="R677" i="4"/>
  <c r="T677" i="4"/>
  <c r="R676" i="4"/>
  <c r="T676" i="4"/>
  <c r="R675" i="4"/>
  <c r="T675" i="4"/>
  <c r="R674" i="4"/>
  <c r="T674" i="4"/>
  <c r="R673" i="4"/>
  <c r="T673" i="4"/>
  <c r="R672" i="4"/>
  <c r="T672" i="4"/>
  <c r="R671" i="4"/>
  <c r="T671" i="4"/>
  <c r="R670" i="4"/>
  <c r="T670" i="4"/>
  <c r="R669" i="4"/>
  <c r="T669" i="4"/>
  <c r="R668" i="4"/>
  <c r="T668" i="4"/>
  <c r="R667" i="4"/>
  <c r="T667" i="4"/>
  <c r="R666" i="4"/>
  <c r="T666" i="4"/>
  <c r="R665" i="4"/>
  <c r="T665" i="4"/>
  <c r="R664" i="4"/>
  <c r="T664" i="4"/>
  <c r="R663" i="4"/>
  <c r="T663" i="4"/>
  <c r="R662" i="4"/>
  <c r="T662" i="4"/>
  <c r="R661" i="4"/>
  <c r="T661" i="4"/>
  <c r="R660" i="4"/>
  <c r="T660" i="4"/>
  <c r="R659" i="4"/>
  <c r="T659" i="4"/>
  <c r="R658" i="4"/>
  <c r="T658" i="4"/>
  <c r="R657" i="4"/>
  <c r="T657" i="4"/>
  <c r="R656" i="4"/>
  <c r="T656" i="4"/>
  <c r="R655" i="4"/>
  <c r="T655" i="4"/>
  <c r="R654" i="4"/>
  <c r="T654" i="4"/>
  <c r="R653" i="4"/>
  <c r="T653" i="4"/>
  <c r="R652" i="4"/>
  <c r="T652" i="4"/>
  <c r="R651" i="4"/>
  <c r="T651" i="4"/>
  <c r="R737" i="4"/>
  <c r="S737" i="4"/>
  <c r="R735" i="4"/>
  <c r="S735" i="4"/>
  <c r="R733" i="4"/>
  <c r="S733" i="4"/>
  <c r="R731" i="4"/>
  <c r="S731" i="4"/>
  <c r="R729" i="4"/>
  <c r="S729" i="4"/>
  <c r="R727" i="4"/>
  <c r="S727" i="4"/>
  <c r="R725" i="4"/>
  <c r="S725" i="4"/>
  <c r="R723" i="4"/>
  <c r="S723" i="4"/>
  <c r="R721" i="4"/>
  <c r="S721" i="4"/>
  <c r="R719" i="4"/>
  <c r="S719" i="4"/>
  <c r="R717" i="4"/>
  <c r="S717" i="4"/>
  <c r="R715" i="4"/>
  <c r="S715" i="4"/>
  <c r="R713" i="4"/>
  <c r="S713" i="4"/>
  <c r="R711" i="4"/>
  <c r="S711" i="4"/>
  <c r="R709" i="4"/>
  <c r="S709" i="4"/>
  <c r="R707" i="4"/>
  <c r="S707" i="4"/>
  <c r="R705" i="4"/>
  <c r="S705" i="4"/>
  <c r="R703" i="4"/>
  <c r="S703" i="4"/>
  <c r="R701" i="4"/>
  <c r="S701" i="4"/>
  <c r="R836" i="4"/>
  <c r="S836" i="4"/>
  <c r="R834" i="4"/>
  <c r="S834" i="4"/>
  <c r="R832" i="4"/>
  <c r="S832" i="4"/>
  <c r="R830" i="4"/>
  <c r="S830" i="4"/>
  <c r="R828" i="4"/>
  <c r="S828" i="4"/>
  <c r="R826" i="4"/>
  <c r="S826" i="4"/>
  <c r="R824" i="4"/>
  <c r="S824" i="4"/>
  <c r="R822" i="4"/>
  <c r="S822" i="4"/>
  <c r="R820" i="4"/>
  <c r="S820" i="4"/>
  <c r="R818" i="4"/>
  <c r="S818" i="4"/>
  <c r="R816" i="4"/>
  <c r="S816" i="4"/>
  <c r="R814" i="4"/>
  <c r="S814" i="4"/>
  <c r="R812" i="4"/>
  <c r="S812" i="4"/>
  <c r="R810" i="4"/>
  <c r="S810" i="4"/>
  <c r="R808" i="4"/>
  <c r="S808" i="4"/>
  <c r="R806" i="4"/>
  <c r="S806" i="4"/>
  <c r="R804" i="4"/>
  <c r="S804" i="4"/>
  <c r="R802" i="4"/>
  <c r="S802" i="4"/>
  <c r="R800" i="4"/>
  <c r="S800" i="4"/>
  <c r="R798" i="4"/>
  <c r="S798" i="4"/>
  <c r="R884" i="4"/>
  <c r="S884" i="4"/>
  <c r="R882" i="4"/>
  <c r="S882" i="4"/>
  <c r="R880" i="4"/>
  <c r="S880" i="4"/>
  <c r="R878" i="4"/>
  <c r="S878" i="4"/>
  <c r="R876" i="4"/>
  <c r="S876" i="4"/>
  <c r="R874" i="4"/>
  <c r="S874" i="4"/>
  <c r="R872" i="4"/>
  <c r="S872" i="4"/>
  <c r="R870" i="4"/>
  <c r="S870" i="4"/>
  <c r="R868" i="4"/>
  <c r="S868" i="4"/>
  <c r="R866" i="4"/>
  <c r="S866" i="4"/>
  <c r="R864" i="4"/>
  <c r="S864" i="4"/>
  <c r="R862" i="4"/>
  <c r="S862" i="4"/>
  <c r="R860" i="4"/>
  <c r="S860" i="4"/>
  <c r="R858" i="4"/>
  <c r="S858" i="4"/>
  <c r="R856" i="4"/>
  <c r="S856" i="4"/>
  <c r="R854" i="4"/>
  <c r="S854" i="4"/>
  <c r="R852" i="4"/>
  <c r="R850" i="4"/>
  <c r="S850" i="4"/>
  <c r="R848" i="4"/>
  <c r="S848" i="4"/>
  <c r="X897" i="4"/>
  <c r="X953" i="4"/>
  <c r="X952" i="4"/>
  <c r="X951" i="4"/>
  <c r="R1040" i="4"/>
  <c r="S1040" i="4"/>
  <c r="R1038" i="4"/>
  <c r="S1038" i="4"/>
  <c r="R1036" i="4"/>
  <c r="S1036" i="4"/>
  <c r="R1034" i="4"/>
  <c r="S1034" i="4"/>
  <c r="R1032" i="4"/>
  <c r="S1032" i="4"/>
  <c r="R1030" i="4"/>
  <c r="S1030" i="4"/>
  <c r="R1028" i="4"/>
  <c r="S1028" i="4"/>
  <c r="R1026" i="4"/>
  <c r="S1026" i="4"/>
  <c r="R1024" i="4"/>
  <c r="S1024" i="4"/>
  <c r="R1022" i="4"/>
  <c r="S1022" i="4"/>
  <c r="R1020" i="4"/>
  <c r="S1020" i="4"/>
  <c r="R1018" i="4"/>
  <c r="S1018" i="4"/>
  <c r="R1016" i="4"/>
  <c r="S1016" i="4"/>
  <c r="R1014" i="4"/>
  <c r="S1014" i="4"/>
  <c r="R1012" i="4"/>
  <c r="S1012" i="4"/>
  <c r="R1010" i="4"/>
  <c r="S1010" i="4"/>
  <c r="R1008" i="4"/>
  <c r="S1008" i="4"/>
  <c r="R1006" i="4"/>
  <c r="S1006" i="4"/>
  <c r="R1004" i="4"/>
  <c r="S1004" i="4"/>
  <c r="R1002" i="4"/>
  <c r="S1002" i="4"/>
  <c r="R1088" i="4"/>
  <c r="S1088" i="4"/>
  <c r="R1086" i="4"/>
  <c r="S1086" i="4"/>
  <c r="R1084" i="4"/>
  <c r="S1084" i="4"/>
  <c r="R1082" i="4"/>
  <c r="S1082" i="4"/>
  <c r="R1080" i="4"/>
  <c r="S1080" i="4"/>
  <c r="R1078" i="4"/>
  <c r="S1078" i="4"/>
  <c r="R1076" i="4"/>
  <c r="S1076" i="4"/>
  <c r="R1074" i="4"/>
  <c r="S1074" i="4"/>
  <c r="R1072" i="4"/>
  <c r="S1072" i="4"/>
  <c r="R1070" i="4"/>
  <c r="S1070" i="4"/>
  <c r="R1068" i="4"/>
  <c r="S1068" i="4"/>
  <c r="R1066" i="4"/>
  <c r="S1066" i="4"/>
  <c r="R1064" i="4"/>
  <c r="S1064" i="4"/>
  <c r="R1062" i="4"/>
  <c r="S1062" i="4"/>
  <c r="R1060" i="4"/>
  <c r="S1060" i="4"/>
  <c r="R1058" i="4"/>
  <c r="S1058" i="4"/>
  <c r="R1056" i="4"/>
  <c r="S1056" i="4"/>
  <c r="R1054" i="4"/>
  <c r="S1054" i="4"/>
  <c r="R1052" i="4"/>
  <c r="S1052" i="4"/>
  <c r="X1103" i="4"/>
  <c r="X1102" i="4"/>
  <c r="X1101" i="4"/>
  <c r="R1187" i="4"/>
  <c r="S1187" i="4"/>
  <c r="R1185" i="4"/>
  <c r="S1185" i="4"/>
  <c r="R1183" i="4"/>
  <c r="S1183" i="4"/>
  <c r="R1181" i="4"/>
  <c r="S1181" i="4"/>
  <c r="R1179" i="4"/>
  <c r="S1179" i="4"/>
  <c r="R1177" i="4"/>
  <c r="S1177" i="4"/>
  <c r="R1175" i="4"/>
  <c r="S1175" i="4"/>
  <c r="R1173" i="4"/>
  <c r="S1173" i="4"/>
  <c r="R1171" i="4"/>
  <c r="S1171" i="4"/>
  <c r="R1169" i="4"/>
  <c r="S1169" i="4"/>
  <c r="R1167" i="4"/>
  <c r="S1167" i="4"/>
  <c r="R1165" i="4"/>
  <c r="S1165" i="4"/>
  <c r="R1163" i="4"/>
  <c r="S1163" i="4"/>
  <c r="R1161" i="4"/>
  <c r="S1161" i="4"/>
  <c r="R1159" i="4"/>
  <c r="S1159" i="4"/>
  <c r="R1157" i="4"/>
  <c r="S1157" i="4"/>
  <c r="R1155" i="4"/>
  <c r="S1155" i="4"/>
  <c r="R1153" i="4"/>
  <c r="S1153" i="4"/>
  <c r="R1151" i="4"/>
  <c r="S1151" i="4"/>
  <c r="R1149" i="4"/>
  <c r="S1149" i="4"/>
  <c r="R1236" i="4"/>
  <c r="T1236" i="4"/>
  <c r="R1235" i="4"/>
  <c r="T1235" i="4"/>
  <c r="R1234" i="4"/>
  <c r="T1234" i="4"/>
  <c r="R1233" i="4"/>
  <c r="T1233" i="4"/>
  <c r="R1232" i="4"/>
  <c r="T1232" i="4"/>
  <c r="R1231" i="4"/>
  <c r="T1231" i="4"/>
  <c r="R1230" i="4"/>
  <c r="T1230" i="4"/>
  <c r="R1229" i="4"/>
  <c r="T1229" i="4"/>
  <c r="R1228" i="4"/>
  <c r="T1228" i="4"/>
  <c r="R1227" i="4"/>
  <c r="T1227" i="4"/>
  <c r="R1226" i="4"/>
  <c r="T1226" i="4"/>
  <c r="R1225" i="4"/>
  <c r="T1225" i="4"/>
  <c r="R1224" i="4"/>
  <c r="T1224" i="4"/>
  <c r="R1223" i="4"/>
  <c r="T1223" i="4"/>
  <c r="R1222" i="4"/>
  <c r="T1222" i="4"/>
  <c r="R1221" i="4"/>
  <c r="T1221" i="4"/>
  <c r="R1220" i="4"/>
  <c r="T1220" i="4"/>
  <c r="R1219" i="4"/>
  <c r="T1219" i="4"/>
  <c r="R1218" i="4"/>
  <c r="T1218" i="4"/>
  <c r="R1217" i="4"/>
  <c r="T1217" i="4"/>
  <c r="R1216" i="4"/>
  <c r="T1216" i="4"/>
  <c r="R1215" i="4"/>
  <c r="T1215" i="4"/>
  <c r="R1214" i="4"/>
  <c r="T1214" i="4"/>
  <c r="R1213" i="4"/>
  <c r="T1213" i="4"/>
  <c r="R1212" i="4"/>
  <c r="T1212" i="4"/>
  <c r="R1211" i="4"/>
  <c r="T1211" i="4"/>
  <c r="R1210" i="4"/>
  <c r="T1210" i="4"/>
  <c r="R1209" i="4"/>
  <c r="T1209" i="4"/>
  <c r="R1208" i="4"/>
  <c r="T1208" i="4"/>
  <c r="R1207" i="4"/>
  <c r="T1207" i="4"/>
  <c r="R1206" i="4"/>
  <c r="T1206" i="4"/>
  <c r="R1205" i="4"/>
  <c r="T1205" i="4"/>
  <c r="R1204" i="4"/>
  <c r="T1204" i="4"/>
  <c r="R1203" i="4"/>
  <c r="T1203" i="4"/>
  <c r="R1202" i="4"/>
  <c r="T1202" i="4"/>
  <c r="R1201" i="4"/>
  <c r="T1201" i="4"/>
  <c r="R1200" i="4"/>
  <c r="T1200" i="4"/>
  <c r="R1199" i="4"/>
  <c r="T1199" i="4"/>
  <c r="R1198" i="4"/>
  <c r="T1198" i="4"/>
  <c r="R1286" i="4"/>
  <c r="T1286" i="4"/>
  <c r="R1285" i="4"/>
  <c r="T1285" i="4"/>
  <c r="R1284" i="4"/>
  <c r="T1284" i="4"/>
  <c r="R1283" i="4"/>
  <c r="T1283" i="4"/>
  <c r="R1282" i="4"/>
  <c r="T1282" i="4"/>
  <c r="R1281" i="4"/>
  <c r="T1281" i="4"/>
  <c r="R1280" i="4"/>
  <c r="T1280" i="4"/>
  <c r="R1279" i="4"/>
  <c r="T1279" i="4"/>
  <c r="R1278" i="4"/>
  <c r="T1278" i="4"/>
  <c r="R1277" i="4"/>
  <c r="T1277" i="4"/>
  <c r="R1276" i="4"/>
  <c r="T1276" i="4"/>
  <c r="R1275" i="4"/>
  <c r="T1275" i="4"/>
  <c r="R1274" i="4"/>
  <c r="T1274" i="4"/>
  <c r="R1273" i="4"/>
  <c r="T1273" i="4"/>
  <c r="R1272" i="4"/>
  <c r="T1272" i="4"/>
  <c r="R1271" i="4"/>
  <c r="T1271" i="4"/>
  <c r="R1270" i="4"/>
  <c r="T1270" i="4"/>
  <c r="R1269" i="4"/>
  <c r="T1269" i="4"/>
  <c r="R1268" i="4"/>
  <c r="T1268" i="4"/>
  <c r="R1267" i="4"/>
  <c r="T1267" i="4"/>
  <c r="R1266" i="4"/>
  <c r="T1266" i="4"/>
  <c r="R1265" i="4"/>
  <c r="T1265" i="4"/>
  <c r="R1264" i="4"/>
  <c r="T1264" i="4"/>
  <c r="R1263" i="4"/>
  <c r="T1263" i="4"/>
  <c r="R1262" i="4"/>
  <c r="T1262" i="4"/>
  <c r="R1261" i="4"/>
  <c r="T1261" i="4"/>
  <c r="R1260" i="4"/>
  <c r="T1260" i="4"/>
  <c r="R1259" i="4"/>
  <c r="T1259" i="4"/>
  <c r="R1258" i="4"/>
  <c r="T1258" i="4"/>
  <c r="R1257" i="4"/>
  <c r="T1257" i="4"/>
  <c r="R1256" i="4"/>
  <c r="T1256" i="4"/>
  <c r="R1255" i="4"/>
  <c r="T1255" i="4"/>
  <c r="R1254" i="4"/>
  <c r="T1254" i="4"/>
  <c r="R1253" i="4"/>
  <c r="T1253" i="4"/>
  <c r="R1252" i="4"/>
  <c r="T1252" i="4"/>
  <c r="R1251" i="4"/>
  <c r="T1251" i="4"/>
  <c r="R1250" i="4"/>
  <c r="T1250" i="4"/>
  <c r="R1249" i="4"/>
  <c r="T1249" i="4"/>
  <c r="R1248" i="4"/>
  <c r="T1248" i="4"/>
  <c r="R1334" i="4"/>
  <c r="S1334" i="4"/>
  <c r="R1332" i="4"/>
  <c r="S1332" i="4"/>
  <c r="R1330" i="4"/>
  <c r="S1330" i="4"/>
  <c r="R1328" i="4"/>
  <c r="S1328" i="4"/>
  <c r="R1326" i="4"/>
  <c r="S1326" i="4"/>
  <c r="R1324" i="4"/>
  <c r="S1324" i="4"/>
  <c r="R1322" i="4"/>
  <c r="S1322" i="4"/>
  <c r="R1320" i="4"/>
  <c r="S1320" i="4"/>
  <c r="R1318" i="4"/>
  <c r="S1318" i="4"/>
  <c r="R1316" i="4"/>
  <c r="S1316" i="4"/>
  <c r="R1314" i="4"/>
  <c r="S1314" i="4"/>
  <c r="R1312" i="4"/>
  <c r="S1312" i="4"/>
  <c r="R1310" i="4"/>
  <c r="S1310" i="4"/>
  <c r="R1308" i="4"/>
  <c r="S1308" i="4"/>
  <c r="R1306" i="4"/>
  <c r="S1306" i="4"/>
  <c r="R1304" i="4"/>
  <c r="S1304" i="4"/>
  <c r="R1302" i="4"/>
  <c r="S1302" i="4"/>
  <c r="R1300" i="4"/>
  <c r="S1300" i="4"/>
  <c r="R1298" i="4"/>
  <c r="S1298" i="4"/>
  <c r="R1384" i="4"/>
  <c r="S1384" i="4"/>
  <c r="R1382" i="4"/>
  <c r="S1382" i="4"/>
  <c r="R1380" i="4"/>
  <c r="S1380" i="4"/>
  <c r="R1378" i="4"/>
  <c r="S1378" i="4"/>
  <c r="R1376" i="4"/>
  <c r="S1376" i="4"/>
  <c r="R1374" i="4"/>
  <c r="S1374" i="4"/>
  <c r="R1372" i="4"/>
  <c r="S1372" i="4"/>
  <c r="R1370" i="4"/>
  <c r="S1370" i="4"/>
  <c r="R1368" i="4"/>
  <c r="S1368" i="4"/>
  <c r="R1366" i="4"/>
  <c r="S1366" i="4"/>
  <c r="R1364" i="4"/>
  <c r="S1364" i="4"/>
  <c r="R1362" i="4"/>
  <c r="S1362" i="4"/>
  <c r="R1360" i="4"/>
  <c r="S1360" i="4"/>
  <c r="R1358" i="4"/>
  <c r="S1358" i="4"/>
  <c r="R1356" i="4"/>
  <c r="S1356" i="4"/>
  <c r="R1354" i="4"/>
  <c r="S1354" i="4"/>
  <c r="R375" i="4"/>
  <c r="S375" i="4"/>
  <c r="R467" i="4"/>
  <c r="T467" i="4"/>
  <c r="R466" i="4"/>
  <c r="T466" i="4"/>
  <c r="R465" i="4"/>
  <c r="T465" i="4"/>
  <c r="R464" i="4"/>
  <c r="T464" i="4"/>
  <c r="R463" i="4"/>
  <c r="T463" i="4"/>
  <c r="R462" i="4"/>
  <c r="T462" i="4"/>
  <c r="R461" i="4"/>
  <c r="T461" i="4"/>
  <c r="R460" i="4"/>
  <c r="T460" i="4"/>
  <c r="R459" i="4"/>
  <c r="T459" i="4"/>
  <c r="R458" i="4"/>
  <c r="T458" i="4"/>
  <c r="R457" i="4"/>
  <c r="T457" i="4"/>
  <c r="R456" i="4"/>
  <c r="T456" i="4"/>
  <c r="R455" i="4"/>
  <c r="T455" i="4"/>
  <c r="R454" i="4"/>
  <c r="T454" i="4"/>
  <c r="R453" i="4"/>
  <c r="T453" i="4"/>
  <c r="R452" i="4"/>
  <c r="T452" i="4"/>
  <c r="R451" i="4"/>
  <c r="T451" i="4"/>
  <c r="R450" i="4"/>
  <c r="T450" i="4"/>
  <c r="R449" i="4"/>
  <c r="T449" i="4"/>
  <c r="R448" i="4"/>
  <c r="T448" i="4"/>
  <c r="R447" i="4"/>
  <c r="T447" i="4"/>
  <c r="R446" i="4"/>
  <c r="T446" i="4"/>
  <c r="R445" i="4"/>
  <c r="T445" i="4"/>
  <c r="R444" i="4"/>
  <c r="T444" i="4"/>
  <c r="R443" i="4"/>
  <c r="T443" i="4"/>
  <c r="R442" i="4"/>
  <c r="T442" i="4"/>
  <c r="R441" i="4"/>
  <c r="T441" i="4"/>
  <c r="R440" i="4"/>
  <c r="R439" i="4"/>
  <c r="T439" i="4"/>
  <c r="R438" i="4"/>
  <c r="T438" i="4"/>
  <c r="R437" i="4"/>
  <c r="T437" i="4"/>
  <c r="R436" i="4"/>
  <c r="T436" i="4"/>
  <c r="R435" i="4"/>
  <c r="T435" i="4"/>
  <c r="R434" i="4"/>
  <c r="T434" i="4"/>
  <c r="R433" i="4"/>
  <c r="T433" i="4"/>
  <c r="R432" i="4"/>
  <c r="T432" i="4"/>
  <c r="R431" i="4"/>
  <c r="T431" i="4"/>
  <c r="R430" i="4"/>
  <c r="T430" i="4"/>
  <c r="R429" i="4"/>
  <c r="T429" i="4"/>
  <c r="R523" i="4"/>
  <c r="T523" i="4"/>
  <c r="R522" i="4"/>
  <c r="T522" i="4"/>
  <c r="R521" i="4"/>
  <c r="T521" i="4"/>
  <c r="R520" i="4"/>
  <c r="T520" i="4"/>
  <c r="R519" i="4"/>
  <c r="T519" i="4"/>
  <c r="R518" i="4"/>
  <c r="T518" i="4"/>
  <c r="R517" i="4"/>
  <c r="T517" i="4"/>
  <c r="R516" i="4"/>
  <c r="T516" i="4"/>
  <c r="R515" i="4"/>
  <c r="T515" i="4"/>
  <c r="R514" i="4"/>
  <c r="T514" i="4"/>
  <c r="R513" i="4"/>
  <c r="T513" i="4"/>
  <c r="R512" i="4"/>
  <c r="T512" i="4"/>
  <c r="R511" i="4"/>
  <c r="T511" i="4"/>
  <c r="R510" i="4"/>
  <c r="T510" i="4"/>
  <c r="R509" i="4"/>
  <c r="T509" i="4"/>
  <c r="R508" i="4"/>
  <c r="T508" i="4"/>
  <c r="R507" i="4"/>
  <c r="T507" i="4"/>
  <c r="R506" i="4"/>
  <c r="T506" i="4"/>
  <c r="R505" i="4"/>
  <c r="T505" i="4"/>
  <c r="R504" i="4"/>
  <c r="T504" i="4"/>
  <c r="R503" i="4"/>
  <c r="T503" i="4"/>
  <c r="R502" i="4"/>
  <c r="T502" i="4"/>
  <c r="R501" i="4"/>
  <c r="T501" i="4"/>
  <c r="R500" i="4"/>
  <c r="T500" i="4"/>
  <c r="R499" i="4"/>
  <c r="T499" i="4"/>
  <c r="R498" i="4"/>
  <c r="T498" i="4"/>
  <c r="R497" i="4"/>
  <c r="T497" i="4"/>
  <c r="R496" i="4"/>
  <c r="T496" i="4"/>
  <c r="R495" i="4"/>
  <c r="T495" i="4"/>
  <c r="R494" i="4"/>
  <c r="T494" i="4"/>
  <c r="R493" i="4"/>
  <c r="T493" i="4"/>
  <c r="R492" i="4"/>
  <c r="T492" i="4"/>
  <c r="R491" i="4"/>
  <c r="T491" i="4"/>
  <c r="R490" i="4"/>
  <c r="T490" i="4"/>
  <c r="R489" i="4"/>
  <c r="T489" i="4"/>
  <c r="R488" i="4"/>
  <c r="T488" i="4"/>
  <c r="R487" i="4"/>
  <c r="T487" i="4"/>
  <c r="R486" i="4"/>
  <c r="T486" i="4"/>
  <c r="R578" i="4"/>
  <c r="S578" i="4"/>
  <c r="R576" i="4"/>
  <c r="S576" i="4"/>
  <c r="R574" i="4"/>
  <c r="S574" i="4"/>
  <c r="R572" i="4"/>
  <c r="S572" i="4"/>
  <c r="R570" i="4"/>
  <c r="S570" i="4"/>
  <c r="R568" i="4"/>
  <c r="S568" i="4"/>
  <c r="R566" i="4"/>
  <c r="S566" i="4"/>
  <c r="R564" i="4"/>
  <c r="S564" i="4"/>
  <c r="R562" i="4"/>
  <c r="S562" i="4"/>
  <c r="R560" i="4"/>
  <c r="S560" i="4"/>
  <c r="R558" i="4"/>
  <c r="S558" i="4"/>
  <c r="R556" i="4"/>
  <c r="S556" i="4"/>
  <c r="R554" i="4"/>
  <c r="S554" i="4"/>
  <c r="R552" i="4"/>
  <c r="S552" i="4"/>
  <c r="R550" i="4"/>
  <c r="S550" i="4"/>
  <c r="R548" i="4"/>
  <c r="S548" i="4"/>
  <c r="R546" i="4"/>
  <c r="S546" i="4"/>
  <c r="R544" i="4"/>
  <c r="S544" i="4"/>
  <c r="R542" i="4"/>
  <c r="R579" i="4"/>
  <c r="S579" i="4"/>
  <c r="R633" i="4"/>
  <c r="S633" i="4"/>
  <c r="R631" i="4"/>
  <c r="S631" i="4"/>
  <c r="R629" i="4"/>
  <c r="S629" i="4"/>
  <c r="R627" i="4"/>
  <c r="S627" i="4"/>
  <c r="R625" i="4"/>
  <c r="S625" i="4"/>
  <c r="R623" i="4"/>
  <c r="S623" i="4"/>
  <c r="R621" i="4"/>
  <c r="S621" i="4"/>
  <c r="R619" i="4"/>
  <c r="S619" i="4"/>
  <c r="R617" i="4"/>
  <c r="S617" i="4"/>
  <c r="R615" i="4"/>
  <c r="S615" i="4"/>
  <c r="R613" i="4"/>
  <c r="S613" i="4"/>
  <c r="R611" i="4"/>
  <c r="S611" i="4"/>
  <c r="R609" i="4"/>
  <c r="S609" i="4"/>
  <c r="R607" i="4"/>
  <c r="S607" i="4"/>
  <c r="R605" i="4"/>
  <c r="S605" i="4"/>
  <c r="R603" i="4"/>
  <c r="S603" i="4"/>
  <c r="R601" i="4"/>
  <c r="S601" i="4"/>
  <c r="R599" i="4"/>
  <c r="S599" i="4"/>
  <c r="R597" i="4"/>
  <c r="S597" i="4"/>
  <c r="X654" i="4"/>
  <c r="X653" i="4"/>
  <c r="X652" i="4"/>
  <c r="R738" i="4"/>
  <c r="S738" i="4"/>
  <c r="R736" i="4"/>
  <c r="S736" i="4"/>
  <c r="R734" i="4"/>
  <c r="S734" i="4"/>
  <c r="R732" i="4"/>
  <c r="S732" i="4"/>
  <c r="R730" i="4"/>
  <c r="S730" i="4"/>
  <c r="R728" i="4"/>
  <c r="S728" i="4"/>
  <c r="R726" i="4"/>
  <c r="S726" i="4"/>
  <c r="R724" i="4"/>
  <c r="S724" i="4"/>
  <c r="R722" i="4"/>
  <c r="S722" i="4"/>
  <c r="R720" i="4"/>
  <c r="S720" i="4"/>
  <c r="R718" i="4"/>
  <c r="S718" i="4"/>
  <c r="R716" i="4"/>
  <c r="S716" i="4"/>
  <c r="R714" i="4"/>
  <c r="S714" i="4"/>
  <c r="R712" i="4"/>
  <c r="S712" i="4"/>
  <c r="R710" i="4"/>
  <c r="S710" i="4"/>
  <c r="R708" i="4"/>
  <c r="S708" i="4"/>
  <c r="R706" i="4"/>
  <c r="S706" i="4"/>
  <c r="R704" i="4"/>
  <c r="R702" i="4"/>
  <c r="S702" i="4"/>
  <c r="R700" i="4"/>
  <c r="S700" i="4"/>
  <c r="R787" i="4"/>
  <c r="T787" i="4"/>
  <c r="R786" i="4"/>
  <c r="T786" i="4"/>
  <c r="R785" i="4"/>
  <c r="T785" i="4"/>
  <c r="R784" i="4"/>
  <c r="T784" i="4"/>
  <c r="R783" i="4"/>
  <c r="T783" i="4"/>
  <c r="R782" i="4"/>
  <c r="T782" i="4"/>
  <c r="R781" i="4"/>
  <c r="T781" i="4"/>
  <c r="R780" i="4"/>
  <c r="T780" i="4"/>
  <c r="R779" i="4"/>
  <c r="T779" i="4"/>
  <c r="R778" i="4"/>
  <c r="T778" i="4"/>
  <c r="R777" i="4"/>
  <c r="T777" i="4"/>
  <c r="R776" i="4"/>
  <c r="T776" i="4"/>
  <c r="R775" i="4"/>
  <c r="T775" i="4"/>
  <c r="R774" i="4"/>
  <c r="T774" i="4"/>
  <c r="R773" i="4"/>
  <c r="T773" i="4"/>
  <c r="R772" i="4"/>
  <c r="T772" i="4"/>
  <c r="R771" i="4"/>
  <c r="T771" i="4"/>
  <c r="R770" i="4"/>
  <c r="T770" i="4"/>
  <c r="R769" i="4"/>
  <c r="T769" i="4"/>
  <c r="R768" i="4"/>
  <c r="T768" i="4"/>
  <c r="R767" i="4"/>
  <c r="T767" i="4"/>
  <c r="R766" i="4"/>
  <c r="T766" i="4"/>
  <c r="R765" i="4"/>
  <c r="T765" i="4"/>
  <c r="R764" i="4"/>
  <c r="T764" i="4"/>
  <c r="R763" i="4"/>
  <c r="T763" i="4"/>
  <c r="R762" i="4"/>
  <c r="T762" i="4"/>
  <c r="R761" i="4"/>
  <c r="T761" i="4"/>
  <c r="R760" i="4"/>
  <c r="T760" i="4"/>
  <c r="R759" i="4"/>
  <c r="T759" i="4"/>
  <c r="R758" i="4"/>
  <c r="T758" i="4"/>
  <c r="R757" i="4"/>
  <c r="T757" i="4"/>
  <c r="R756" i="4"/>
  <c r="T756" i="4"/>
  <c r="R755" i="4"/>
  <c r="T755" i="4"/>
  <c r="R754" i="4"/>
  <c r="T754" i="4"/>
  <c r="R753" i="4"/>
  <c r="T753" i="4"/>
  <c r="R752" i="4"/>
  <c r="T752" i="4"/>
  <c r="R751" i="4"/>
  <c r="T751" i="4"/>
  <c r="R750" i="4"/>
  <c r="T750" i="4"/>
  <c r="R749" i="4"/>
  <c r="T749" i="4"/>
  <c r="R835" i="4"/>
  <c r="S835" i="4"/>
  <c r="R833" i="4"/>
  <c r="S833" i="4"/>
  <c r="R831" i="4"/>
  <c r="S831" i="4"/>
  <c r="R829" i="4"/>
  <c r="S829" i="4"/>
  <c r="R827" i="4"/>
  <c r="S827" i="4"/>
  <c r="R825" i="4"/>
  <c r="S825" i="4"/>
  <c r="R823" i="4"/>
  <c r="S823" i="4"/>
  <c r="R821" i="4"/>
  <c r="S821" i="4"/>
  <c r="R819" i="4"/>
  <c r="S819" i="4"/>
  <c r="R817" i="4"/>
  <c r="S817" i="4"/>
  <c r="R815" i="4"/>
  <c r="S815" i="4"/>
  <c r="R813" i="4"/>
  <c r="S813" i="4"/>
  <c r="R811" i="4"/>
  <c r="S811" i="4"/>
  <c r="R809" i="4"/>
  <c r="S809" i="4"/>
  <c r="R807" i="4"/>
  <c r="S807" i="4"/>
  <c r="R805" i="4"/>
  <c r="S805" i="4"/>
  <c r="R803" i="4"/>
  <c r="S803" i="4"/>
  <c r="R801" i="4"/>
  <c r="S801" i="4"/>
  <c r="R799" i="4"/>
  <c r="S799" i="4"/>
  <c r="R885" i="4"/>
  <c r="R883" i="4"/>
  <c r="S883" i="4"/>
  <c r="R881" i="4"/>
  <c r="S881" i="4"/>
  <c r="R879" i="4"/>
  <c r="S879" i="4"/>
  <c r="R877" i="4"/>
  <c r="S877" i="4"/>
  <c r="R875" i="4"/>
  <c r="S875" i="4"/>
  <c r="R873" i="4"/>
  <c r="S873" i="4"/>
  <c r="R871" i="4"/>
  <c r="S871" i="4"/>
  <c r="R869" i="4"/>
  <c r="S869" i="4"/>
  <c r="R867" i="4"/>
  <c r="S867" i="4"/>
  <c r="R865" i="4"/>
  <c r="S865" i="4"/>
  <c r="R863" i="4"/>
  <c r="S863" i="4"/>
  <c r="R861" i="4"/>
  <c r="S861" i="4"/>
  <c r="R859" i="4"/>
  <c r="S859" i="4"/>
  <c r="R857" i="4"/>
  <c r="S857" i="4"/>
  <c r="R855" i="4"/>
  <c r="S855" i="4"/>
  <c r="R853" i="4"/>
  <c r="S853" i="4"/>
  <c r="R851" i="4"/>
  <c r="S851" i="4"/>
  <c r="R849" i="4"/>
  <c r="S849" i="4"/>
  <c r="R847" i="4"/>
  <c r="S847" i="4"/>
  <c r="R934" i="4"/>
  <c r="T934" i="4"/>
  <c r="R933" i="4"/>
  <c r="T933" i="4"/>
  <c r="R932" i="4"/>
  <c r="T932" i="4"/>
  <c r="R931" i="4"/>
  <c r="T931" i="4"/>
  <c r="R930" i="4"/>
  <c r="T930" i="4"/>
  <c r="R929" i="4"/>
  <c r="T929" i="4"/>
  <c r="R928" i="4"/>
  <c r="T928" i="4"/>
  <c r="R927" i="4"/>
  <c r="T927" i="4"/>
  <c r="R926" i="4"/>
  <c r="T926" i="4"/>
  <c r="R925" i="4"/>
  <c r="T925" i="4"/>
  <c r="R924" i="4"/>
  <c r="T924" i="4"/>
  <c r="R923" i="4"/>
  <c r="R922" i="4"/>
  <c r="T922" i="4"/>
  <c r="R921" i="4"/>
  <c r="T921" i="4"/>
  <c r="R920" i="4"/>
  <c r="T920" i="4"/>
  <c r="R919" i="4"/>
  <c r="T919" i="4"/>
  <c r="R918" i="4"/>
  <c r="T918" i="4"/>
  <c r="R917" i="4"/>
  <c r="T917" i="4"/>
  <c r="R916" i="4"/>
  <c r="T916" i="4"/>
  <c r="R915" i="4"/>
  <c r="T915" i="4"/>
  <c r="R914" i="4"/>
  <c r="T914" i="4"/>
  <c r="R913" i="4"/>
  <c r="T913" i="4"/>
  <c r="R912" i="4"/>
  <c r="T912" i="4"/>
  <c r="R911" i="4"/>
  <c r="T911" i="4"/>
  <c r="R910" i="4"/>
  <c r="T910" i="4"/>
  <c r="R909" i="4"/>
  <c r="T909" i="4"/>
  <c r="R908" i="4"/>
  <c r="T908" i="4"/>
  <c r="R907" i="4"/>
  <c r="T907" i="4"/>
  <c r="R906" i="4"/>
  <c r="T906" i="4"/>
  <c r="R905" i="4"/>
  <c r="T905" i="4"/>
  <c r="R904" i="4"/>
  <c r="T904" i="4"/>
  <c r="R903" i="4"/>
  <c r="T903" i="4"/>
  <c r="R902" i="4"/>
  <c r="T902" i="4"/>
  <c r="R901" i="4"/>
  <c r="T901" i="4"/>
  <c r="R900" i="4"/>
  <c r="T900" i="4"/>
  <c r="R899" i="4"/>
  <c r="T899" i="4"/>
  <c r="R898" i="4"/>
  <c r="T898" i="4"/>
  <c r="R897" i="4"/>
  <c r="T897" i="4"/>
  <c r="R896" i="4"/>
  <c r="T896" i="4"/>
  <c r="R988" i="4"/>
  <c r="T988" i="4"/>
  <c r="R987" i="4"/>
  <c r="T987" i="4"/>
  <c r="R986" i="4"/>
  <c r="T986" i="4"/>
  <c r="R985" i="4"/>
  <c r="T985" i="4"/>
  <c r="R984" i="4"/>
  <c r="T984" i="4"/>
  <c r="R983" i="4"/>
  <c r="T983" i="4"/>
  <c r="R982" i="4"/>
  <c r="T982" i="4"/>
  <c r="R981" i="4"/>
  <c r="T981" i="4"/>
  <c r="R980" i="4"/>
  <c r="T980" i="4"/>
  <c r="R979" i="4"/>
  <c r="T979" i="4"/>
  <c r="R978" i="4"/>
  <c r="T978" i="4"/>
  <c r="R977" i="4"/>
  <c r="T977" i="4"/>
  <c r="R976" i="4"/>
  <c r="T976" i="4"/>
  <c r="R975" i="4"/>
  <c r="T975" i="4"/>
  <c r="R974" i="4"/>
  <c r="T974" i="4"/>
  <c r="R973" i="4"/>
  <c r="T973" i="4"/>
  <c r="R972" i="4"/>
  <c r="T972" i="4"/>
  <c r="R971" i="4"/>
  <c r="T971" i="4"/>
  <c r="R970" i="4"/>
  <c r="T970" i="4"/>
  <c r="R969" i="4"/>
  <c r="T969" i="4"/>
  <c r="R968" i="4"/>
  <c r="T968" i="4"/>
  <c r="R967" i="4"/>
  <c r="T967" i="4"/>
  <c r="R966" i="4"/>
  <c r="T966" i="4"/>
  <c r="R965" i="4"/>
  <c r="T965" i="4"/>
  <c r="R964" i="4"/>
  <c r="T964" i="4"/>
  <c r="R963" i="4"/>
  <c r="T963" i="4"/>
  <c r="R962" i="4"/>
  <c r="T962" i="4"/>
  <c r="R961" i="4"/>
  <c r="T961" i="4"/>
  <c r="R960" i="4"/>
  <c r="T960" i="4"/>
  <c r="R959" i="4"/>
  <c r="T959" i="4"/>
  <c r="R958" i="4"/>
  <c r="T958" i="4"/>
  <c r="R957" i="4"/>
  <c r="T957" i="4"/>
  <c r="R956" i="4"/>
  <c r="T956" i="4"/>
  <c r="R955" i="4"/>
  <c r="T955" i="4"/>
  <c r="R954" i="4"/>
  <c r="T954" i="4"/>
  <c r="R953" i="4"/>
  <c r="T953" i="4"/>
  <c r="R952" i="4"/>
  <c r="T952" i="4"/>
  <c r="R951" i="4"/>
  <c r="T951" i="4"/>
  <c r="R950" i="4"/>
  <c r="T950" i="4"/>
  <c r="R1039" i="4"/>
  <c r="S1039" i="4"/>
  <c r="R1037" i="4"/>
  <c r="S1037" i="4"/>
  <c r="R1035" i="4"/>
  <c r="S1035" i="4"/>
  <c r="R1033" i="4"/>
  <c r="S1033" i="4"/>
  <c r="R1031" i="4"/>
  <c r="S1031" i="4"/>
  <c r="R1029" i="4"/>
  <c r="S1029" i="4"/>
  <c r="R1027" i="4"/>
  <c r="S1027" i="4"/>
  <c r="R1025" i="4"/>
  <c r="S1025" i="4"/>
  <c r="R1023" i="4"/>
  <c r="S1023" i="4"/>
  <c r="R1021" i="4"/>
  <c r="S1021" i="4"/>
  <c r="R1019" i="4"/>
  <c r="S1019" i="4"/>
  <c r="R1017" i="4"/>
  <c r="S1017" i="4"/>
  <c r="R1015" i="4"/>
  <c r="S1015" i="4"/>
  <c r="R1013" i="4"/>
  <c r="S1013" i="4"/>
  <c r="R1011" i="4"/>
  <c r="S1011" i="4"/>
  <c r="R1009" i="4"/>
  <c r="S1009" i="4"/>
  <c r="R1007" i="4"/>
  <c r="S1007" i="4"/>
  <c r="R1005" i="4"/>
  <c r="S1005" i="4"/>
  <c r="R1003" i="4"/>
  <c r="S1003" i="4"/>
  <c r="R1089" i="4"/>
  <c r="S1089" i="4"/>
  <c r="R1087" i="4"/>
  <c r="S1087" i="4"/>
  <c r="R1085" i="4"/>
  <c r="S1085" i="4"/>
  <c r="R1083" i="4"/>
  <c r="S1083" i="4"/>
  <c r="R1081" i="4"/>
  <c r="S1081" i="4"/>
  <c r="R1079" i="4"/>
  <c r="S1079" i="4"/>
  <c r="R1077" i="4"/>
  <c r="S1077" i="4"/>
  <c r="R1075" i="4"/>
  <c r="S1075" i="4"/>
  <c r="R1073" i="4"/>
  <c r="S1073" i="4"/>
  <c r="R1071" i="4"/>
  <c r="S1071" i="4"/>
  <c r="R1069" i="4"/>
  <c r="S1069" i="4"/>
  <c r="R1067" i="4"/>
  <c r="S1067" i="4"/>
  <c r="R1065" i="4"/>
  <c r="S1065" i="4"/>
  <c r="R1063" i="4"/>
  <c r="S1063" i="4"/>
  <c r="R1061" i="4"/>
  <c r="S1061" i="4"/>
  <c r="R1059" i="4"/>
  <c r="S1059" i="4"/>
  <c r="R1057" i="4"/>
  <c r="S1057" i="4"/>
  <c r="R1055" i="4"/>
  <c r="S1055" i="4"/>
  <c r="R1053" i="4"/>
  <c r="S1053" i="4"/>
  <c r="R1051" i="4"/>
  <c r="S1051" i="4"/>
  <c r="R1138" i="4"/>
  <c r="T1138" i="4"/>
  <c r="R1137" i="4"/>
  <c r="T1137" i="4"/>
  <c r="R1136" i="4"/>
  <c r="T1136" i="4"/>
  <c r="R1135" i="4"/>
  <c r="T1135" i="4"/>
  <c r="R1134" i="4"/>
  <c r="T1134" i="4"/>
  <c r="R1133" i="4"/>
  <c r="T1133" i="4"/>
  <c r="R1132" i="4"/>
  <c r="T1132" i="4"/>
  <c r="R1131" i="4"/>
  <c r="T1131" i="4"/>
  <c r="R1130" i="4"/>
  <c r="T1130" i="4"/>
  <c r="R1129" i="4"/>
  <c r="T1129" i="4"/>
  <c r="R1128" i="4"/>
  <c r="T1128" i="4"/>
  <c r="R1127" i="4"/>
  <c r="T1127" i="4"/>
  <c r="R1126" i="4"/>
  <c r="T1126" i="4"/>
  <c r="R1125" i="4"/>
  <c r="T1125" i="4"/>
  <c r="R1124" i="4"/>
  <c r="T1124" i="4"/>
  <c r="R1123" i="4"/>
  <c r="T1123" i="4"/>
  <c r="R1122" i="4"/>
  <c r="T1122" i="4"/>
  <c r="R1121" i="4"/>
  <c r="T1121" i="4"/>
  <c r="R1120" i="4"/>
  <c r="T1120" i="4"/>
  <c r="R1119" i="4"/>
  <c r="T1119" i="4"/>
  <c r="R1118" i="4"/>
  <c r="T1118" i="4"/>
  <c r="R1117" i="4"/>
  <c r="T1117" i="4"/>
  <c r="R1116" i="4"/>
  <c r="T1116" i="4"/>
  <c r="R1115" i="4"/>
  <c r="T1115" i="4"/>
  <c r="R1114" i="4"/>
  <c r="T1114" i="4"/>
  <c r="R1113" i="4"/>
  <c r="T1113" i="4"/>
  <c r="R1112" i="4"/>
  <c r="T1112" i="4"/>
  <c r="R1111" i="4"/>
  <c r="T1111" i="4"/>
  <c r="R1110" i="4"/>
  <c r="T1110" i="4"/>
  <c r="R1109" i="4"/>
  <c r="T1109" i="4"/>
  <c r="R1108" i="4"/>
  <c r="T1108" i="4"/>
  <c r="R1107" i="4"/>
  <c r="T1107" i="4"/>
  <c r="R1106" i="4"/>
  <c r="T1106" i="4"/>
  <c r="R1105" i="4"/>
  <c r="T1105" i="4"/>
  <c r="R1104" i="4"/>
  <c r="T1104" i="4"/>
  <c r="R1103" i="4"/>
  <c r="T1103" i="4"/>
  <c r="R1102" i="4"/>
  <c r="T1102" i="4"/>
  <c r="R1101" i="4"/>
  <c r="T1101" i="4"/>
  <c r="R1100" i="4"/>
  <c r="T1100" i="4"/>
  <c r="R1186" i="4"/>
  <c r="S1186" i="4"/>
  <c r="R1184" i="4"/>
  <c r="S1184" i="4"/>
  <c r="R1182" i="4"/>
  <c r="S1182" i="4"/>
  <c r="R1180" i="4"/>
  <c r="S1180" i="4"/>
  <c r="R1178" i="4"/>
  <c r="S1178" i="4"/>
  <c r="R1176" i="4"/>
  <c r="S1176" i="4"/>
  <c r="R1174" i="4"/>
  <c r="S1174" i="4"/>
  <c r="R1172" i="4"/>
  <c r="S1172" i="4"/>
  <c r="R1170" i="4"/>
  <c r="S1170" i="4"/>
  <c r="R1168" i="4"/>
  <c r="S1168" i="4"/>
  <c r="R1166" i="4"/>
  <c r="S1166" i="4"/>
  <c r="R1164" i="4"/>
  <c r="S1164" i="4"/>
  <c r="R1162" i="4"/>
  <c r="S1162" i="4"/>
  <c r="R1160" i="4"/>
  <c r="S1160" i="4"/>
  <c r="R1158" i="4"/>
  <c r="S1158" i="4"/>
  <c r="R1156" i="4"/>
  <c r="S1156" i="4"/>
  <c r="R1154" i="4"/>
  <c r="S1154" i="4"/>
  <c r="R1152" i="4"/>
  <c r="S1152" i="4"/>
  <c r="R1150" i="4"/>
  <c r="S1150" i="4"/>
  <c r="S1236" i="4"/>
  <c r="S1235" i="4"/>
  <c r="S1234" i="4"/>
  <c r="S1233" i="4"/>
  <c r="S1232" i="4"/>
  <c r="S1231" i="4"/>
  <c r="S1230" i="4"/>
  <c r="S1229" i="4"/>
  <c r="S1228" i="4"/>
  <c r="S1227" i="4"/>
  <c r="S1226" i="4"/>
  <c r="S1225" i="4"/>
  <c r="S1224" i="4"/>
  <c r="S1223" i="4"/>
  <c r="S1222" i="4"/>
  <c r="S1221" i="4"/>
  <c r="S1220" i="4"/>
  <c r="S1219" i="4"/>
  <c r="S1218" i="4"/>
  <c r="S1217" i="4"/>
  <c r="S1216" i="4"/>
  <c r="S1215" i="4"/>
  <c r="S1214" i="4"/>
  <c r="S1213" i="4"/>
  <c r="S1212" i="4"/>
  <c r="S1211" i="4"/>
  <c r="S1210" i="4"/>
  <c r="S1209" i="4"/>
  <c r="S1208" i="4"/>
  <c r="S1207" i="4"/>
  <c r="S1206" i="4"/>
  <c r="S1205" i="4"/>
  <c r="S1204" i="4"/>
  <c r="S1203" i="4"/>
  <c r="S1202" i="4"/>
  <c r="S1201" i="4"/>
  <c r="S1200" i="4"/>
  <c r="S1199" i="4"/>
  <c r="S1198" i="4"/>
  <c r="S1286" i="4"/>
  <c r="S1285" i="4"/>
  <c r="S1284" i="4"/>
  <c r="S1283" i="4"/>
  <c r="S1282" i="4"/>
  <c r="S1281" i="4"/>
  <c r="S1280" i="4"/>
  <c r="S1279" i="4"/>
  <c r="S1278" i="4"/>
  <c r="S1277" i="4"/>
  <c r="S1276" i="4"/>
  <c r="S1275" i="4"/>
  <c r="S1274" i="4"/>
  <c r="S1273" i="4"/>
  <c r="S1272" i="4"/>
  <c r="S1271" i="4"/>
  <c r="S1270" i="4"/>
  <c r="S1269" i="4"/>
  <c r="S1268" i="4"/>
  <c r="S1267" i="4"/>
  <c r="S1266" i="4"/>
  <c r="S1265" i="4"/>
  <c r="S1264" i="4"/>
  <c r="S1263" i="4"/>
  <c r="S1262" i="4"/>
  <c r="S1261" i="4"/>
  <c r="S1260" i="4"/>
  <c r="S1259" i="4"/>
  <c r="S1258" i="4"/>
  <c r="S1257" i="4"/>
  <c r="S1256" i="4"/>
  <c r="S1255" i="4"/>
  <c r="S1254" i="4"/>
  <c r="S1253" i="4"/>
  <c r="S1252" i="4"/>
  <c r="S1251" i="4"/>
  <c r="S1250" i="4"/>
  <c r="S1249" i="4"/>
  <c r="S1248" i="4"/>
  <c r="R1335" i="4"/>
  <c r="S1335" i="4"/>
  <c r="R1333" i="4"/>
  <c r="S1333" i="4"/>
  <c r="R1331" i="4"/>
  <c r="S1331" i="4"/>
  <c r="R1329" i="4"/>
  <c r="S1329" i="4"/>
  <c r="R1327" i="4"/>
  <c r="S1327" i="4"/>
  <c r="R1325" i="4"/>
  <c r="S1325" i="4"/>
  <c r="R1323" i="4"/>
  <c r="S1323" i="4"/>
  <c r="R1321" i="4"/>
  <c r="S1321" i="4"/>
  <c r="R1319" i="4"/>
  <c r="S1319" i="4"/>
  <c r="R1317" i="4"/>
  <c r="S1317" i="4"/>
  <c r="R1315" i="4"/>
  <c r="S1315" i="4"/>
  <c r="R1313" i="4"/>
  <c r="S1313" i="4"/>
  <c r="R1311" i="4"/>
  <c r="S1311" i="4"/>
  <c r="R1309" i="4"/>
  <c r="S1309" i="4"/>
  <c r="R1307" i="4"/>
  <c r="S1307" i="4"/>
  <c r="R1305" i="4"/>
  <c r="S1305" i="4"/>
  <c r="R1303" i="4"/>
  <c r="S1303" i="4"/>
  <c r="R1301" i="4"/>
  <c r="S1301" i="4"/>
  <c r="R1299" i="4"/>
  <c r="S1299" i="4"/>
  <c r="R1297" i="4"/>
  <c r="S1297" i="4"/>
  <c r="R1383" i="4"/>
  <c r="S1383" i="4"/>
  <c r="R1381" i="4"/>
  <c r="R1379" i="4"/>
  <c r="S1379" i="4"/>
  <c r="R1377" i="4"/>
  <c r="S1377" i="4"/>
  <c r="R1375" i="4"/>
  <c r="S1375" i="4"/>
  <c r="R1373" i="4"/>
  <c r="S1373" i="4"/>
  <c r="R1371" i="4"/>
  <c r="S1371" i="4"/>
  <c r="R1369" i="4"/>
  <c r="S1369" i="4"/>
  <c r="R1367" i="4"/>
  <c r="S1367" i="4"/>
  <c r="R1365" i="4"/>
  <c r="S1365" i="4"/>
  <c r="R1363" i="4"/>
  <c r="S1363" i="4"/>
  <c r="R1361" i="4"/>
  <c r="S1361" i="4"/>
  <c r="R1359" i="4"/>
  <c r="S1359" i="4"/>
  <c r="R1357" i="4"/>
  <c r="S1357" i="4"/>
  <c r="R1355" i="4"/>
  <c r="S1355" i="4"/>
  <c r="R1507" i="4"/>
  <c r="T1507" i="4"/>
  <c r="S1507" i="4"/>
  <c r="R1505" i="4"/>
  <c r="T1505" i="4"/>
  <c r="S1505" i="4"/>
  <c r="R1503" i="4"/>
  <c r="T1503" i="4"/>
  <c r="S1503" i="4"/>
  <c r="R1501" i="4"/>
  <c r="T1501" i="4"/>
  <c r="S1501" i="4"/>
  <c r="R1499" i="4"/>
  <c r="T1499" i="4"/>
  <c r="S1499" i="4"/>
  <c r="R1497" i="4"/>
  <c r="T1497" i="4"/>
  <c r="S1497" i="4"/>
  <c r="R1495" i="4"/>
  <c r="T1495" i="4"/>
  <c r="S1495" i="4"/>
  <c r="R1493" i="4"/>
  <c r="T1493" i="4"/>
  <c r="S1493" i="4"/>
  <c r="R1579" i="4"/>
  <c r="S1579" i="4"/>
  <c r="R1577" i="4"/>
  <c r="S1577" i="4"/>
  <c r="R1575" i="4"/>
  <c r="R1573" i="4"/>
  <c r="S1573" i="4"/>
  <c r="R1571" i="4"/>
  <c r="S1571" i="4"/>
  <c r="R1569" i="4"/>
  <c r="S1569" i="4"/>
  <c r="R1567" i="4"/>
  <c r="S1567" i="4"/>
  <c r="R1565" i="4"/>
  <c r="S1565" i="4"/>
  <c r="R1563" i="4"/>
  <c r="S1563" i="4"/>
  <c r="R1561" i="4"/>
  <c r="S1561" i="4"/>
  <c r="R1559" i="4"/>
  <c r="S1559" i="4"/>
  <c r="R1557" i="4"/>
  <c r="S1557" i="4"/>
  <c r="R1555" i="4"/>
  <c r="S1555" i="4"/>
  <c r="R1553" i="4"/>
  <c r="S1553" i="4"/>
  <c r="R1551" i="4"/>
  <c r="S1551" i="4"/>
  <c r="R1549" i="4"/>
  <c r="S1549" i="4"/>
  <c r="R1547" i="4"/>
  <c r="S1547" i="4"/>
  <c r="R1545" i="4"/>
  <c r="S1545" i="4"/>
  <c r="R1543" i="4"/>
  <c r="S1543" i="4"/>
  <c r="R1629" i="4"/>
  <c r="S1629" i="4"/>
  <c r="R1627" i="4"/>
  <c r="S1627" i="4"/>
  <c r="R1625" i="4"/>
  <c r="S1625" i="4"/>
  <c r="R1623" i="4"/>
  <c r="S1623" i="4"/>
  <c r="R1621" i="4"/>
  <c r="S1621" i="4"/>
  <c r="R1619" i="4"/>
  <c r="S1619" i="4"/>
  <c r="R1617" i="4"/>
  <c r="S1617" i="4"/>
  <c r="R1615" i="4"/>
  <c r="S1615" i="4"/>
  <c r="R1613" i="4"/>
  <c r="S1613" i="4"/>
  <c r="R1611" i="4"/>
  <c r="S1611" i="4"/>
  <c r="R1609" i="4"/>
  <c r="S1609" i="4"/>
  <c r="R1607" i="4"/>
  <c r="S1607" i="4"/>
  <c r="R1605" i="4"/>
  <c r="S1605" i="4"/>
  <c r="R1603" i="4"/>
  <c r="S1603" i="4"/>
  <c r="R1601" i="4"/>
  <c r="S1601" i="4"/>
  <c r="R1599" i="4"/>
  <c r="S1599" i="4"/>
  <c r="R1597" i="4"/>
  <c r="S1597" i="4"/>
  <c r="R1595" i="4"/>
  <c r="S1595" i="4"/>
  <c r="R1593" i="4"/>
  <c r="S1593" i="4"/>
  <c r="R1591" i="4"/>
  <c r="S1591" i="4"/>
  <c r="R1674" i="4"/>
  <c r="T1674" i="4"/>
  <c r="S1674" i="4"/>
  <c r="R1672" i="4"/>
  <c r="T1672" i="4"/>
  <c r="S1672" i="4"/>
  <c r="R1670" i="4"/>
  <c r="T1670" i="4"/>
  <c r="S1670" i="4"/>
  <c r="R1668" i="4"/>
  <c r="T1668" i="4"/>
  <c r="S1668" i="4"/>
  <c r="R1666" i="4"/>
  <c r="T1666" i="4"/>
  <c r="S1666" i="4"/>
  <c r="R1664" i="4"/>
  <c r="T1664" i="4"/>
  <c r="S1664" i="4"/>
  <c r="R1662" i="4"/>
  <c r="T1662" i="4"/>
  <c r="S1662" i="4"/>
  <c r="R1660" i="4"/>
  <c r="T1660" i="4"/>
  <c r="S1660" i="4"/>
  <c r="R1658" i="4"/>
  <c r="T1658" i="4"/>
  <c r="S1658" i="4"/>
  <c r="R1656" i="4"/>
  <c r="T1656" i="4"/>
  <c r="S1656" i="4"/>
  <c r="R1654" i="4"/>
  <c r="T1654" i="4"/>
  <c r="S1654" i="4"/>
  <c r="R1652" i="4"/>
  <c r="T1652" i="4"/>
  <c r="S1652" i="4"/>
  <c r="R1650" i="4"/>
  <c r="T1650" i="4"/>
  <c r="S1650" i="4"/>
  <c r="R1648" i="4"/>
  <c r="T1648" i="4"/>
  <c r="S1648" i="4"/>
  <c r="R1646" i="4"/>
  <c r="T1646" i="4"/>
  <c r="S1646" i="4"/>
  <c r="R1644" i="4"/>
  <c r="T1644" i="4"/>
  <c r="S1644" i="4"/>
  <c r="R1642" i="4"/>
  <c r="T1642" i="4"/>
  <c r="S1642" i="4"/>
  <c r="R1640" i="4"/>
  <c r="T1640" i="4"/>
  <c r="S1640" i="4"/>
  <c r="R1638" i="4"/>
  <c r="T1638" i="4"/>
  <c r="S1638" i="4"/>
  <c r="R1724" i="4"/>
  <c r="T1724" i="4"/>
  <c r="S1724" i="4"/>
  <c r="R1722" i="4"/>
  <c r="T1722" i="4"/>
  <c r="S1722" i="4"/>
  <c r="R1720" i="4"/>
  <c r="T1720" i="4"/>
  <c r="S1720" i="4"/>
  <c r="R1718" i="4"/>
  <c r="T1718" i="4"/>
  <c r="S1718" i="4"/>
  <c r="R1716" i="4"/>
  <c r="T1716" i="4"/>
  <c r="S1716" i="4"/>
  <c r="R1714" i="4"/>
  <c r="T1714" i="4"/>
  <c r="S1714" i="4"/>
  <c r="R1712" i="4"/>
  <c r="T1712" i="4"/>
  <c r="S1712" i="4"/>
  <c r="R1710" i="4"/>
  <c r="T1710" i="4"/>
  <c r="S1710" i="4"/>
  <c r="R1708" i="4"/>
  <c r="T1708" i="4"/>
  <c r="S1708" i="4"/>
  <c r="R1706" i="4"/>
  <c r="T1706" i="4"/>
  <c r="S1706" i="4"/>
  <c r="R1704" i="4"/>
  <c r="T1704" i="4"/>
  <c r="S1704" i="4"/>
  <c r="R1702" i="4"/>
  <c r="T1702" i="4"/>
  <c r="S1702" i="4"/>
  <c r="R1700" i="4"/>
  <c r="T1700" i="4"/>
  <c r="S1700" i="4"/>
  <c r="X1737" i="4"/>
  <c r="X1736" i="4"/>
  <c r="S1353" i="4"/>
  <c r="S1352" i="4"/>
  <c r="S1351" i="4"/>
  <c r="S1350" i="4"/>
  <c r="S1349" i="4"/>
  <c r="S1348" i="4"/>
  <c r="S1347" i="4"/>
  <c r="S1346" i="4"/>
  <c r="S1433" i="4"/>
  <c r="S1432" i="4"/>
  <c r="S1431" i="4"/>
  <c r="S1430" i="4"/>
  <c r="S1429" i="4"/>
  <c r="S1428" i="4"/>
  <c r="S1427" i="4"/>
  <c r="S1426" i="4"/>
  <c r="S1424" i="4"/>
  <c r="S1423" i="4"/>
  <c r="S1422" i="4"/>
  <c r="S1421" i="4"/>
  <c r="S1420" i="4"/>
  <c r="S1419" i="4"/>
  <c r="S1418" i="4"/>
  <c r="S1417" i="4"/>
  <c r="S1416" i="4"/>
  <c r="S1415" i="4"/>
  <c r="S1414" i="4"/>
  <c r="S1413" i="4"/>
  <c r="S1412" i="4"/>
  <c r="S1411" i="4"/>
  <c r="S1410" i="4"/>
  <c r="S1409" i="4"/>
  <c r="S1408" i="4"/>
  <c r="S1406" i="4"/>
  <c r="S1405" i="4"/>
  <c r="S1404" i="4"/>
  <c r="S1403" i="4"/>
  <c r="S1402" i="4"/>
  <c r="S1401" i="4"/>
  <c r="S1400" i="4"/>
  <c r="S1399" i="4"/>
  <c r="S1398" i="4"/>
  <c r="S1397" i="4"/>
  <c r="S1396" i="4"/>
  <c r="S1395" i="4"/>
  <c r="S1482" i="4"/>
  <c r="S1481" i="4"/>
  <c r="S1480" i="4"/>
  <c r="S1479" i="4"/>
  <c r="S1478" i="4"/>
  <c r="S1477" i="4"/>
  <c r="S1476" i="4"/>
  <c r="S1475" i="4"/>
  <c r="S1474" i="4"/>
  <c r="S1473" i="4"/>
  <c r="S1472" i="4"/>
  <c r="S1471" i="4"/>
  <c r="S1470" i="4"/>
  <c r="S1468" i="4"/>
  <c r="S1467" i="4"/>
  <c r="S1466" i="4"/>
  <c r="S1465" i="4"/>
  <c r="S1464" i="4"/>
  <c r="S1463" i="4"/>
  <c r="S1462" i="4"/>
  <c r="S1461" i="4"/>
  <c r="S1460" i="4"/>
  <c r="S1459" i="4"/>
  <c r="S1458" i="4"/>
  <c r="S1457" i="4"/>
  <c r="S1455" i="4"/>
  <c r="S1454" i="4"/>
  <c r="S1453" i="4"/>
  <c r="S1452" i="4"/>
  <c r="S1451" i="4"/>
  <c r="S1450" i="4"/>
  <c r="S1449" i="4"/>
  <c r="S1448" i="4"/>
  <c r="S1447" i="4"/>
  <c r="S1446" i="4"/>
  <c r="S1445" i="4"/>
  <c r="S1444" i="4"/>
  <c r="T1531" i="4"/>
  <c r="T1530" i="4"/>
  <c r="T1529" i="4"/>
  <c r="T1528" i="4"/>
  <c r="T1527" i="4"/>
  <c r="T1526" i="4"/>
  <c r="T1525" i="4"/>
  <c r="T1524" i="4"/>
  <c r="T1523" i="4"/>
  <c r="T1521" i="4"/>
  <c r="T1520" i="4"/>
  <c r="T1519" i="4"/>
  <c r="R1517" i="4"/>
  <c r="T1517" i="4"/>
  <c r="R1516" i="4"/>
  <c r="T1516" i="4"/>
  <c r="R1515" i="4"/>
  <c r="T1515" i="4"/>
  <c r="R1514" i="4"/>
  <c r="T1514" i="4"/>
  <c r="R1513" i="4"/>
  <c r="T1513" i="4"/>
  <c r="R1512" i="4"/>
  <c r="T1512" i="4"/>
  <c r="R1511" i="4"/>
  <c r="T1511" i="4"/>
  <c r="R1510" i="4"/>
  <c r="T1510" i="4"/>
  <c r="R1509" i="4"/>
  <c r="T1509" i="4"/>
  <c r="R1508" i="4"/>
  <c r="T1508" i="4"/>
  <c r="R1506" i="4"/>
  <c r="T1506" i="4"/>
  <c r="S1506" i="4"/>
  <c r="R1504" i="4"/>
  <c r="T1504" i="4"/>
  <c r="S1504" i="4"/>
  <c r="R1502" i="4"/>
  <c r="T1502" i="4"/>
  <c r="S1502" i="4"/>
  <c r="R1500" i="4"/>
  <c r="T1500" i="4"/>
  <c r="S1500" i="4"/>
  <c r="R1498" i="4"/>
  <c r="T1498" i="4"/>
  <c r="S1498" i="4"/>
  <c r="R1496" i="4"/>
  <c r="T1496" i="4"/>
  <c r="S1496" i="4"/>
  <c r="R1494" i="4"/>
  <c r="T1494" i="4"/>
  <c r="S1494" i="4"/>
  <c r="R1675" i="4"/>
  <c r="T1675" i="4"/>
  <c r="S1675" i="4"/>
  <c r="R1673" i="4"/>
  <c r="T1673" i="4"/>
  <c r="S1673" i="4"/>
  <c r="R1671" i="4"/>
  <c r="T1671" i="4"/>
  <c r="S1671" i="4"/>
  <c r="R1669" i="4"/>
  <c r="T1669" i="4"/>
  <c r="S1669" i="4"/>
  <c r="R1667" i="4"/>
  <c r="T1667" i="4"/>
  <c r="S1667" i="4"/>
  <c r="R1665" i="4"/>
  <c r="T1665" i="4"/>
  <c r="S1665" i="4"/>
  <c r="R1663" i="4"/>
  <c r="T1663" i="4"/>
  <c r="S1663" i="4"/>
  <c r="R1661" i="4"/>
  <c r="T1661" i="4"/>
  <c r="S1661" i="4"/>
  <c r="R1659" i="4"/>
  <c r="T1659" i="4"/>
  <c r="S1659" i="4"/>
  <c r="R1657" i="4"/>
  <c r="T1657" i="4"/>
  <c r="S1657" i="4"/>
  <c r="R1655" i="4"/>
  <c r="T1655" i="4"/>
  <c r="S1655" i="4"/>
  <c r="R1653" i="4"/>
  <c r="T1653" i="4"/>
  <c r="S1653" i="4"/>
  <c r="R1651" i="4"/>
  <c r="T1651" i="4"/>
  <c r="S1651" i="4"/>
  <c r="R1649" i="4"/>
  <c r="T1649" i="4"/>
  <c r="S1649" i="4"/>
  <c r="R1647" i="4"/>
  <c r="T1647" i="4"/>
  <c r="S1647" i="4"/>
  <c r="R1645" i="4"/>
  <c r="T1645" i="4"/>
  <c r="S1645" i="4"/>
  <c r="R1643" i="4"/>
  <c r="T1643" i="4"/>
  <c r="S1643" i="4"/>
  <c r="R1641" i="4"/>
  <c r="T1641" i="4"/>
  <c r="S1641" i="4"/>
  <c r="R1639" i="4"/>
  <c r="T1639" i="4"/>
  <c r="S1639" i="4"/>
  <c r="R1637" i="4"/>
  <c r="T1637" i="4"/>
  <c r="S1637" i="4"/>
  <c r="R1723" i="4"/>
  <c r="T1723" i="4"/>
  <c r="S1723" i="4"/>
  <c r="R1721" i="4"/>
  <c r="T1721" i="4"/>
  <c r="S1721" i="4"/>
  <c r="R1719" i="4"/>
  <c r="T1719" i="4"/>
  <c r="S1719" i="4"/>
  <c r="R1717" i="4"/>
  <c r="T1717" i="4"/>
  <c r="S1717" i="4"/>
  <c r="R1715" i="4"/>
  <c r="T1715" i="4"/>
  <c r="S1715" i="4"/>
  <c r="R1713" i="4"/>
  <c r="T1713" i="4"/>
  <c r="S1713" i="4"/>
  <c r="R1711" i="4"/>
  <c r="T1711" i="4"/>
  <c r="S1711" i="4"/>
  <c r="R1709" i="4"/>
  <c r="T1709" i="4"/>
  <c r="S1709" i="4"/>
  <c r="R1707" i="4"/>
  <c r="T1707" i="4"/>
  <c r="S1707" i="4"/>
  <c r="R1705" i="4"/>
  <c r="T1705" i="4"/>
  <c r="S1705" i="4"/>
  <c r="R1703" i="4"/>
  <c r="T1703" i="4"/>
  <c r="S1703" i="4"/>
  <c r="R1701" i="4"/>
  <c r="T1701" i="4"/>
  <c r="S1701" i="4"/>
  <c r="R1699" i="4"/>
  <c r="T1699" i="4"/>
  <c r="S1699" i="4"/>
  <c r="X1738" i="4"/>
  <c r="R1580" i="4"/>
  <c r="S1580" i="4"/>
  <c r="R1578" i="4"/>
  <c r="S1578" i="4"/>
  <c r="R1576" i="4"/>
  <c r="S1576" i="4"/>
  <c r="R1574" i="4"/>
  <c r="S1574" i="4"/>
  <c r="R1572" i="4"/>
  <c r="S1572" i="4"/>
  <c r="R1570" i="4"/>
  <c r="S1570" i="4"/>
  <c r="R1568" i="4"/>
  <c r="S1568" i="4"/>
  <c r="R1566" i="4"/>
  <c r="S1566" i="4"/>
  <c r="R1564" i="4"/>
  <c r="S1564" i="4"/>
  <c r="R1562" i="4"/>
  <c r="S1562" i="4"/>
  <c r="R1560" i="4"/>
  <c r="S1560" i="4"/>
  <c r="R1558" i="4"/>
  <c r="S1558" i="4"/>
  <c r="R1556" i="4"/>
  <c r="S1556" i="4"/>
  <c r="R1554" i="4"/>
  <c r="S1554" i="4"/>
  <c r="R1552" i="4"/>
  <c r="S1552" i="4"/>
  <c r="R1550" i="4"/>
  <c r="S1550" i="4"/>
  <c r="R1548" i="4"/>
  <c r="S1548" i="4"/>
  <c r="R1546" i="4"/>
  <c r="S1546" i="4"/>
  <c r="R1544" i="4"/>
  <c r="S1544" i="4"/>
  <c r="R1542" i="4"/>
  <c r="S1542" i="4"/>
  <c r="R1628" i="4"/>
  <c r="S1628" i="4"/>
  <c r="R1626" i="4"/>
  <c r="S1626" i="4"/>
  <c r="R1624" i="4"/>
  <c r="S1624" i="4"/>
  <c r="R1622" i="4"/>
  <c r="S1622" i="4"/>
  <c r="R1620" i="4"/>
  <c r="S1620" i="4"/>
  <c r="R1618" i="4"/>
  <c r="S1618" i="4"/>
  <c r="R1616" i="4"/>
  <c r="S1616" i="4"/>
  <c r="R1614" i="4"/>
  <c r="S1614" i="4"/>
  <c r="R1612" i="4"/>
  <c r="S1612" i="4"/>
  <c r="R1610" i="4"/>
  <c r="S1610" i="4"/>
  <c r="R1608" i="4"/>
  <c r="S1608" i="4"/>
  <c r="R1606" i="4"/>
  <c r="S1606" i="4"/>
  <c r="R1604" i="4"/>
  <c r="S1604" i="4"/>
  <c r="R1602" i="4"/>
  <c r="S1602" i="4"/>
  <c r="R1600" i="4"/>
  <c r="S1600" i="4"/>
  <c r="R1598" i="4"/>
  <c r="S1598" i="4"/>
  <c r="R1596" i="4"/>
  <c r="S1596" i="4"/>
  <c r="R1594" i="4"/>
  <c r="S1594" i="4"/>
  <c r="R1592" i="4"/>
  <c r="S1592" i="4"/>
  <c r="X1787" i="4"/>
  <c r="X1786" i="4"/>
  <c r="X1785" i="4"/>
  <c r="R1868" i="4"/>
  <c r="S1868" i="4"/>
  <c r="R1866" i="4"/>
  <c r="S1866" i="4"/>
  <c r="R1864" i="4"/>
  <c r="S1864" i="4"/>
  <c r="R1862" i="4"/>
  <c r="S1862" i="4"/>
  <c r="R1860" i="4"/>
  <c r="S1860" i="4"/>
  <c r="R1858" i="4"/>
  <c r="S1858" i="4"/>
  <c r="R1856" i="4"/>
  <c r="S1856" i="4"/>
  <c r="R1854" i="4"/>
  <c r="S1854" i="4"/>
  <c r="R1852" i="4"/>
  <c r="S1852" i="4"/>
  <c r="R1850" i="4"/>
  <c r="S1850" i="4"/>
  <c r="R1848" i="4"/>
  <c r="S1848" i="4"/>
  <c r="R1846" i="4"/>
  <c r="S1846" i="4"/>
  <c r="R1844" i="4"/>
  <c r="S1844" i="4"/>
  <c r="R1842" i="4"/>
  <c r="S1842" i="4"/>
  <c r="R1840" i="4"/>
  <c r="S1840" i="4"/>
  <c r="R1838" i="4"/>
  <c r="S1838" i="4"/>
  <c r="R1836" i="4"/>
  <c r="S1836" i="4"/>
  <c r="R1834" i="4"/>
  <c r="S1834" i="4"/>
  <c r="R1912" i="4"/>
  <c r="S1912" i="4"/>
  <c r="R1910" i="4"/>
  <c r="S1910" i="4"/>
  <c r="R1908" i="4"/>
  <c r="S1908" i="4"/>
  <c r="R1906" i="4"/>
  <c r="S1906" i="4"/>
  <c r="R1904" i="4"/>
  <c r="S1904" i="4"/>
  <c r="R1902" i="4"/>
  <c r="S1902" i="4"/>
  <c r="R1900" i="4"/>
  <c r="S1900" i="4"/>
  <c r="R1898" i="4"/>
  <c r="S1898" i="4"/>
  <c r="R1896" i="4"/>
  <c r="S1896" i="4"/>
  <c r="R1894" i="4"/>
  <c r="S1894" i="4"/>
  <c r="R1892" i="4"/>
  <c r="S1892" i="4"/>
  <c r="R1890" i="4"/>
  <c r="S1890" i="4"/>
  <c r="R1888" i="4"/>
  <c r="S1888" i="4"/>
  <c r="R1886" i="4"/>
  <c r="S1886" i="4"/>
  <c r="R1884" i="4"/>
  <c r="S1884" i="4"/>
  <c r="R1882" i="4"/>
  <c r="S1882" i="4"/>
  <c r="R1970" i="4"/>
  <c r="T1970" i="4"/>
  <c r="R1969" i="4"/>
  <c r="T1969" i="4"/>
  <c r="R1968" i="4"/>
  <c r="T1968" i="4"/>
  <c r="R1967" i="4"/>
  <c r="T1967" i="4"/>
  <c r="R1966" i="4"/>
  <c r="T1966" i="4"/>
  <c r="R1965" i="4"/>
  <c r="T1965" i="4"/>
  <c r="R1964" i="4"/>
  <c r="T1964" i="4"/>
  <c r="R1963" i="4"/>
  <c r="T1963" i="4"/>
  <c r="R1962" i="4"/>
  <c r="T1962" i="4"/>
  <c r="R1961" i="4"/>
  <c r="T1961" i="4"/>
  <c r="R1960" i="4"/>
  <c r="T1960" i="4"/>
  <c r="R1959" i="4"/>
  <c r="T1959" i="4"/>
  <c r="R1958" i="4"/>
  <c r="T1958" i="4"/>
  <c r="R1957" i="4"/>
  <c r="T1957" i="4"/>
  <c r="R1956" i="4"/>
  <c r="T1956" i="4"/>
  <c r="R1955" i="4"/>
  <c r="T1955" i="4"/>
  <c r="R1954" i="4"/>
  <c r="T1954" i="4"/>
  <c r="R1953" i="4"/>
  <c r="T1953" i="4"/>
  <c r="R1952" i="4"/>
  <c r="T1952" i="4"/>
  <c r="R1951" i="4"/>
  <c r="T1951" i="4"/>
  <c r="R1950" i="4"/>
  <c r="T1950" i="4"/>
  <c r="R1949" i="4"/>
  <c r="T1949" i="4"/>
  <c r="R1948" i="4"/>
  <c r="T1948" i="4"/>
  <c r="R1947" i="4"/>
  <c r="T1947" i="4"/>
  <c r="R1946" i="4"/>
  <c r="T1946" i="4"/>
  <c r="R1945" i="4"/>
  <c r="T1945" i="4"/>
  <c r="R1944" i="4"/>
  <c r="T1944" i="4"/>
  <c r="R1943" i="4"/>
  <c r="T1943" i="4"/>
  <c r="R1942" i="4"/>
  <c r="T1942" i="4"/>
  <c r="R1941" i="4"/>
  <c r="T1941" i="4"/>
  <c r="R1940" i="4"/>
  <c r="T1940" i="4"/>
  <c r="R1939" i="4"/>
  <c r="T1939" i="4"/>
  <c r="R1938" i="4"/>
  <c r="T1938" i="4"/>
  <c r="R1937" i="4"/>
  <c r="T1937" i="4"/>
  <c r="R1936" i="4"/>
  <c r="T1936" i="4"/>
  <c r="R1698" i="4"/>
  <c r="T1698" i="4"/>
  <c r="R1697" i="4"/>
  <c r="T1697" i="4"/>
  <c r="R1696" i="4"/>
  <c r="T1696" i="4"/>
  <c r="R1695" i="4"/>
  <c r="T1695" i="4"/>
  <c r="R1694" i="4"/>
  <c r="T1694" i="4"/>
  <c r="R1693" i="4"/>
  <c r="T1693" i="4"/>
  <c r="R1692" i="4"/>
  <c r="T1692" i="4"/>
  <c r="R1691" i="4"/>
  <c r="T1691" i="4"/>
  <c r="R1690" i="4"/>
  <c r="T1690" i="4"/>
  <c r="R1689" i="4"/>
  <c r="R1688" i="4"/>
  <c r="T1688" i="4"/>
  <c r="R1687" i="4"/>
  <c r="T1687" i="4"/>
  <c r="R1686" i="4"/>
  <c r="T1686" i="4"/>
  <c r="R1773" i="4"/>
  <c r="T1773" i="4"/>
  <c r="R1772" i="4"/>
  <c r="T1772" i="4"/>
  <c r="R1771" i="4"/>
  <c r="T1771" i="4"/>
  <c r="R1770" i="4"/>
  <c r="T1770" i="4"/>
  <c r="R1769" i="4"/>
  <c r="T1769" i="4"/>
  <c r="R1768" i="4"/>
  <c r="T1768" i="4"/>
  <c r="R1767" i="4"/>
  <c r="T1767" i="4"/>
  <c r="R1766" i="4"/>
  <c r="T1766" i="4"/>
  <c r="R1765" i="4"/>
  <c r="T1765" i="4"/>
  <c r="R1764" i="4"/>
  <c r="T1764" i="4"/>
  <c r="R1763" i="4"/>
  <c r="T1763" i="4"/>
  <c r="R1762" i="4"/>
  <c r="T1762" i="4"/>
  <c r="R1761" i="4"/>
  <c r="R1760" i="4"/>
  <c r="T1760" i="4"/>
  <c r="R1759" i="4"/>
  <c r="T1759" i="4"/>
  <c r="R1758" i="4"/>
  <c r="T1758" i="4"/>
  <c r="R1757" i="4"/>
  <c r="T1757" i="4"/>
  <c r="R1756" i="4"/>
  <c r="T1756" i="4"/>
  <c r="R1755" i="4"/>
  <c r="T1755" i="4"/>
  <c r="R1754" i="4"/>
  <c r="T1754" i="4"/>
  <c r="R1753" i="4"/>
  <c r="T1753" i="4"/>
  <c r="R1752" i="4"/>
  <c r="T1752" i="4"/>
  <c r="R1751" i="4"/>
  <c r="T1751" i="4"/>
  <c r="R1750" i="4"/>
  <c r="R1749" i="4"/>
  <c r="T1749" i="4"/>
  <c r="R1748" i="4"/>
  <c r="T1748" i="4"/>
  <c r="R1747" i="4"/>
  <c r="T1747" i="4"/>
  <c r="R1746" i="4"/>
  <c r="T1746" i="4"/>
  <c r="R1745" i="4"/>
  <c r="T1745" i="4"/>
  <c r="R1744" i="4"/>
  <c r="T1744" i="4"/>
  <c r="R1743" i="4"/>
  <c r="T1743" i="4"/>
  <c r="R1742" i="4"/>
  <c r="T1742" i="4"/>
  <c r="R1741" i="4"/>
  <c r="T1741" i="4"/>
  <c r="R1740" i="4"/>
  <c r="T1740" i="4"/>
  <c r="R1739" i="4"/>
  <c r="T1739" i="4"/>
  <c r="R1738" i="4"/>
  <c r="T1738" i="4"/>
  <c r="R1737" i="4"/>
  <c r="T1737" i="4"/>
  <c r="R1736" i="4"/>
  <c r="T1736" i="4"/>
  <c r="R1735" i="4"/>
  <c r="T1735" i="4"/>
  <c r="R1822" i="4"/>
  <c r="T1822" i="4"/>
  <c r="R1821" i="4"/>
  <c r="T1821" i="4"/>
  <c r="R1820" i="4"/>
  <c r="T1820" i="4"/>
  <c r="R1819" i="4"/>
  <c r="T1819" i="4"/>
  <c r="R1818" i="4"/>
  <c r="T1818" i="4"/>
  <c r="R1816" i="4"/>
  <c r="T1816" i="4"/>
  <c r="R1815" i="4"/>
  <c r="T1815" i="4"/>
  <c r="R1814" i="4"/>
  <c r="T1814" i="4"/>
  <c r="R1813" i="4"/>
  <c r="T1813" i="4"/>
  <c r="R1812" i="4"/>
  <c r="T1812" i="4"/>
  <c r="R1811" i="4"/>
  <c r="T1811" i="4"/>
  <c r="R1810" i="4"/>
  <c r="T1810" i="4"/>
  <c r="R1809" i="4"/>
  <c r="T1809" i="4"/>
  <c r="R1808" i="4"/>
  <c r="T1808" i="4"/>
  <c r="R1807" i="4"/>
  <c r="T1807" i="4"/>
  <c r="R1806" i="4"/>
  <c r="T1806" i="4"/>
  <c r="R1805" i="4"/>
  <c r="T1805" i="4"/>
  <c r="R1804" i="4"/>
  <c r="T1804" i="4"/>
  <c r="R1803" i="4"/>
  <c r="T1803" i="4"/>
  <c r="R1802" i="4"/>
  <c r="T1802" i="4"/>
  <c r="R1801" i="4"/>
  <c r="T1801" i="4"/>
  <c r="R1800" i="4"/>
  <c r="T1800" i="4"/>
  <c r="R1799" i="4"/>
  <c r="T1799" i="4"/>
  <c r="R1798" i="4"/>
  <c r="T1798" i="4"/>
  <c r="R1797" i="4"/>
  <c r="T1797" i="4"/>
  <c r="R1796" i="4"/>
  <c r="T1796" i="4"/>
  <c r="R1795" i="4"/>
  <c r="T1795" i="4"/>
  <c r="R1794" i="4"/>
  <c r="T1794" i="4"/>
  <c r="R1793" i="4"/>
  <c r="T1793" i="4"/>
  <c r="R1792" i="4"/>
  <c r="T1792" i="4"/>
  <c r="R1791" i="4"/>
  <c r="T1791" i="4"/>
  <c r="R1790" i="4"/>
  <c r="T1790" i="4"/>
  <c r="R1789" i="4"/>
  <c r="T1789" i="4"/>
  <c r="R1788" i="4"/>
  <c r="T1788" i="4"/>
  <c r="R1787" i="4"/>
  <c r="T1787" i="4"/>
  <c r="R1786" i="4"/>
  <c r="T1786" i="4"/>
  <c r="R1785" i="4"/>
  <c r="T1785" i="4"/>
  <c r="R1784" i="4"/>
  <c r="T1784" i="4"/>
  <c r="R1867" i="4"/>
  <c r="S1867" i="4"/>
  <c r="R1865" i="4"/>
  <c r="S1865" i="4"/>
  <c r="R1863" i="4"/>
  <c r="S1863" i="4"/>
  <c r="R1861" i="4"/>
  <c r="S1861" i="4"/>
  <c r="R1859" i="4"/>
  <c r="S1859" i="4"/>
  <c r="R1857" i="4"/>
  <c r="S1857" i="4"/>
  <c r="R1855" i="4"/>
  <c r="S1855" i="4"/>
  <c r="R1853" i="4"/>
  <c r="S1853" i="4"/>
  <c r="R1851" i="4"/>
  <c r="S1851" i="4"/>
  <c r="S1849" i="4"/>
  <c r="R1847" i="4"/>
  <c r="S1847" i="4"/>
  <c r="R1845" i="4"/>
  <c r="S1845" i="4"/>
  <c r="S1843" i="4"/>
  <c r="R1841" i="4"/>
  <c r="S1841" i="4"/>
  <c r="R1839" i="4"/>
  <c r="S1839" i="4"/>
  <c r="R1837" i="4"/>
  <c r="S1837" i="4"/>
  <c r="R1835" i="4"/>
  <c r="S1835" i="4"/>
  <c r="R1833" i="4"/>
  <c r="S1833" i="4"/>
  <c r="R1871" i="4"/>
  <c r="T1871" i="4"/>
  <c r="R1870" i="4"/>
  <c r="T1870" i="4"/>
  <c r="R1869" i="4"/>
  <c r="T1869" i="4"/>
  <c r="R1911" i="4"/>
  <c r="S1911" i="4"/>
  <c r="R1909" i="4"/>
  <c r="S1909" i="4"/>
  <c r="R1907" i="4"/>
  <c r="S1907" i="4"/>
  <c r="R1905" i="4"/>
  <c r="S1905" i="4"/>
  <c r="R1903" i="4"/>
  <c r="S1903" i="4"/>
  <c r="R1901" i="4"/>
  <c r="S1901" i="4"/>
  <c r="R1899" i="4"/>
  <c r="S1899" i="4"/>
  <c r="R1897" i="4"/>
  <c r="S1897" i="4"/>
  <c r="R1895" i="4"/>
  <c r="S1895" i="4"/>
  <c r="R1893" i="4"/>
  <c r="S1893" i="4"/>
  <c r="R1891" i="4"/>
  <c r="S1891" i="4"/>
  <c r="R1889" i="4"/>
  <c r="S1889" i="4"/>
  <c r="R1887" i="4"/>
  <c r="S1887" i="4"/>
  <c r="R1885" i="4"/>
  <c r="S1885" i="4"/>
  <c r="R1883" i="4"/>
  <c r="S1883" i="4"/>
  <c r="S1970" i="4"/>
  <c r="S1969" i="4"/>
  <c r="S1968" i="4"/>
  <c r="S1967" i="4"/>
  <c r="S1966" i="4"/>
  <c r="S1965" i="4"/>
  <c r="S1964" i="4"/>
  <c r="S1963" i="4"/>
  <c r="S1962" i="4"/>
  <c r="S1961" i="4"/>
  <c r="S1960" i="4"/>
  <c r="S1959" i="4"/>
  <c r="S1958" i="4"/>
  <c r="S1957" i="4"/>
  <c r="S1956" i="4"/>
  <c r="S1955" i="4"/>
  <c r="S1954" i="4"/>
  <c r="S1953" i="4"/>
  <c r="S1952" i="4"/>
  <c r="S1951" i="4"/>
  <c r="S1950" i="4"/>
  <c r="S1949" i="4"/>
  <c r="S1948" i="4"/>
  <c r="S1947" i="4"/>
  <c r="S1946" i="4"/>
  <c r="S1945" i="4"/>
  <c r="S1944" i="4"/>
  <c r="S1943" i="4"/>
  <c r="S1942" i="4"/>
  <c r="S1941" i="4"/>
  <c r="S1940" i="4"/>
  <c r="S1939" i="4"/>
  <c r="S1938" i="4"/>
  <c r="S1937" i="4"/>
  <c r="S1936" i="4"/>
  <c r="R2062" i="4"/>
  <c r="T2062" i="4"/>
  <c r="R2061" i="4"/>
  <c r="T2061" i="4"/>
  <c r="R2060" i="4"/>
  <c r="T2060" i="4"/>
  <c r="R2059" i="4"/>
  <c r="T2059" i="4"/>
  <c r="R2058" i="4"/>
  <c r="T2058" i="4"/>
  <c r="R2057" i="4"/>
  <c r="T2057" i="4"/>
  <c r="R2056" i="4"/>
  <c r="T2056" i="4"/>
  <c r="R2055" i="4"/>
  <c r="T2055" i="4"/>
  <c r="R2054" i="4"/>
  <c r="T2054" i="4"/>
  <c r="R2053" i="4"/>
  <c r="T2053" i="4"/>
  <c r="R2052" i="4"/>
  <c r="T2052" i="4"/>
  <c r="R2051" i="4"/>
  <c r="T2051" i="4"/>
  <c r="R2050" i="4"/>
  <c r="T2050" i="4"/>
  <c r="R2049" i="4"/>
  <c r="T2049" i="4"/>
  <c r="R2048" i="4"/>
  <c r="T2048" i="4"/>
  <c r="R2047" i="4"/>
  <c r="T2047" i="4"/>
  <c r="R2046" i="4"/>
  <c r="T2046" i="4"/>
  <c r="R2045" i="4"/>
  <c r="T2045" i="4"/>
  <c r="R2044" i="4"/>
  <c r="T2044" i="4"/>
  <c r="R2043" i="4"/>
  <c r="T2043" i="4"/>
  <c r="R2042" i="4"/>
  <c r="T2042" i="4"/>
  <c r="R2041" i="4"/>
  <c r="T2041" i="4"/>
  <c r="R2040" i="4"/>
  <c r="T2040" i="4"/>
  <c r="R2039" i="4"/>
  <c r="T2039" i="4"/>
  <c r="R2038" i="4"/>
  <c r="T2038" i="4"/>
  <c r="R2037" i="4"/>
  <c r="T2037" i="4"/>
  <c r="R2036" i="4"/>
  <c r="T2036" i="4"/>
  <c r="R2035" i="4"/>
  <c r="T2035" i="4"/>
  <c r="R2034" i="4"/>
  <c r="T2034" i="4"/>
  <c r="R2033" i="4"/>
  <c r="T2033" i="4"/>
  <c r="R2032" i="4"/>
  <c r="T2032" i="4"/>
  <c r="R2031" i="4"/>
  <c r="T2031" i="4"/>
  <c r="R2030" i="4"/>
  <c r="T2030" i="4"/>
  <c r="T1935" i="4"/>
  <c r="T1934" i="4"/>
  <c r="T1933" i="4"/>
  <c r="T1932" i="4"/>
  <c r="S2012" i="4"/>
  <c r="S2011" i="4"/>
  <c r="S2010" i="4"/>
  <c r="S2009" i="4"/>
  <c r="S2008" i="4"/>
  <c r="S2007" i="4"/>
  <c r="S2006" i="4"/>
  <c r="S2005" i="4"/>
  <c r="S2004" i="4"/>
  <c r="S2003" i="4"/>
  <c r="S2002" i="4"/>
  <c r="S2001" i="4"/>
  <c r="S2000" i="4"/>
  <c r="S1999" i="4"/>
  <c r="S1998" i="4"/>
  <c r="S1997" i="4"/>
  <c r="S1996" i="4"/>
  <c r="S1995" i="4"/>
  <c r="S1994" i="4"/>
  <c r="S1993" i="4"/>
  <c r="S1992" i="4"/>
  <c r="S1991" i="4"/>
  <c r="S1990" i="4"/>
  <c r="S1989" i="4"/>
  <c r="S1988" i="4"/>
  <c r="S1987" i="4"/>
  <c r="S1986" i="4"/>
  <c r="S1985" i="4"/>
  <c r="S1984" i="4"/>
  <c r="S1983" i="4"/>
  <c r="S1982" i="4"/>
  <c r="S1981" i="4"/>
  <c r="T2068" i="4"/>
  <c r="T2067" i="4"/>
  <c r="T2066" i="4"/>
  <c r="T2065" i="4"/>
  <c r="T2064" i="4"/>
  <c r="T2063" i="4"/>
  <c r="S2062" i="4"/>
  <c r="S2061" i="4"/>
  <c r="S2060" i="4"/>
  <c r="S2059" i="4"/>
  <c r="S2058" i="4"/>
  <c r="S2057" i="4"/>
  <c r="S2056" i="4"/>
  <c r="S2055" i="4"/>
  <c r="S2054" i="4"/>
  <c r="S2053" i="4"/>
  <c r="S2052" i="4"/>
  <c r="S2051" i="4"/>
  <c r="S2050" i="4"/>
  <c r="S2049" i="4"/>
  <c r="S2048" i="4"/>
  <c r="S2047" i="4"/>
  <c r="S2046" i="4"/>
  <c r="S2045" i="4"/>
  <c r="S2044" i="4"/>
  <c r="S2043" i="4"/>
  <c r="S2042" i="4"/>
  <c r="S2041" i="4"/>
  <c r="S2040" i="4"/>
  <c r="S2039" i="4"/>
  <c r="S2038" i="4"/>
  <c r="S2037" i="4"/>
  <c r="S2036" i="4"/>
  <c r="S2035" i="4"/>
  <c r="S2034" i="4"/>
  <c r="S2033" i="4"/>
  <c r="S2032" i="4"/>
  <c r="S2031" i="4"/>
  <c r="S2030" i="4"/>
  <c r="S2018" i="4"/>
  <c r="X1984" i="4" s="1"/>
  <c r="S2016" i="4"/>
  <c r="S2013" i="4"/>
  <c r="T2019" i="4"/>
  <c r="R2019" i="4"/>
  <c r="T2018" i="4"/>
  <c r="T2017" i="4"/>
  <c r="R2017" i="4"/>
  <c r="T2016" i="4"/>
  <c r="T2015" i="4"/>
  <c r="R2015" i="4"/>
  <c r="T2014" i="4"/>
  <c r="T2013" i="4"/>
  <c r="T2012" i="4"/>
  <c r="T2011" i="4"/>
  <c r="T2010" i="4"/>
  <c r="T2009" i="4"/>
  <c r="T2008" i="4"/>
  <c r="T2007" i="4"/>
  <c r="T2006" i="4"/>
  <c r="T2005" i="4"/>
  <c r="T2004" i="4"/>
  <c r="T2003" i="4"/>
  <c r="T2002" i="4"/>
  <c r="T2001" i="4"/>
  <c r="T2000" i="4"/>
  <c r="T1999" i="4"/>
  <c r="T1998" i="4"/>
  <c r="T1997" i="4"/>
  <c r="T1996" i="4"/>
  <c r="T1995" i="4"/>
  <c r="T1994" i="4"/>
  <c r="T1993" i="4"/>
  <c r="T1992" i="4"/>
  <c r="T1991" i="4"/>
  <c r="T1990" i="4"/>
  <c r="T1989" i="4"/>
  <c r="T1988" i="4"/>
  <c r="T1987" i="4"/>
  <c r="T1986" i="4"/>
  <c r="T1985" i="4"/>
  <c r="T1984" i="4"/>
  <c r="T1983" i="4"/>
  <c r="T1982" i="4"/>
  <c r="T1981" i="4"/>
  <c r="S1919" i="4"/>
  <c r="X1885" i="4" s="1"/>
  <c r="S1917" i="4"/>
  <c r="S1915" i="4"/>
  <c r="T1920" i="4"/>
  <c r="R1920" i="4"/>
  <c r="T1919" i="4"/>
  <c r="T1918" i="4"/>
  <c r="R1918" i="4"/>
  <c r="T1917" i="4"/>
  <c r="T1916" i="4"/>
  <c r="R1916" i="4"/>
  <c r="T1915" i="4"/>
  <c r="T1914" i="4"/>
  <c r="R1914" i="4"/>
  <c r="T1913" i="4"/>
  <c r="R1913" i="4"/>
  <c r="T1912" i="4"/>
  <c r="T1911" i="4"/>
  <c r="T1910" i="4"/>
  <c r="T1909" i="4"/>
  <c r="T1908" i="4"/>
  <c r="T1907" i="4"/>
  <c r="T1906" i="4"/>
  <c r="T1905" i="4"/>
  <c r="T1904" i="4"/>
  <c r="T1903" i="4"/>
  <c r="T1902" i="4"/>
  <c r="T1901" i="4"/>
  <c r="T1900" i="4"/>
  <c r="T1899" i="4"/>
  <c r="T1898" i="4"/>
  <c r="T1897" i="4"/>
  <c r="T1896" i="4"/>
  <c r="T1895" i="4"/>
  <c r="T1894" i="4"/>
  <c r="T1893" i="4"/>
  <c r="T1892" i="4"/>
  <c r="T1891" i="4"/>
  <c r="T1890" i="4"/>
  <c r="T1889" i="4"/>
  <c r="T1888" i="4"/>
  <c r="T1887" i="4"/>
  <c r="T1886" i="4"/>
  <c r="T1885" i="4"/>
  <c r="T1884" i="4"/>
  <c r="T1883" i="4"/>
  <c r="T1882" i="4"/>
  <c r="T1868" i="4"/>
  <c r="T1867" i="4"/>
  <c r="T1866" i="4"/>
  <c r="T1865" i="4"/>
  <c r="T1864" i="4"/>
  <c r="T1863" i="4"/>
  <c r="T1862" i="4"/>
  <c r="T1861" i="4"/>
  <c r="T1860" i="4"/>
  <c r="T1859" i="4"/>
  <c r="T1858" i="4"/>
  <c r="T1857" i="4"/>
  <c r="T1856" i="4"/>
  <c r="T1855" i="4"/>
  <c r="T1854" i="4"/>
  <c r="T1853" i="4"/>
  <c r="T1852" i="4"/>
  <c r="T1851" i="4"/>
  <c r="T1850" i="4"/>
  <c r="T1848" i="4"/>
  <c r="T1847" i="4"/>
  <c r="T1846" i="4"/>
  <c r="T1845" i="4"/>
  <c r="T1844" i="4"/>
  <c r="T1842" i="4"/>
  <c r="T1841" i="4"/>
  <c r="T1840" i="4"/>
  <c r="T1839" i="4"/>
  <c r="T1838" i="4"/>
  <c r="T1837" i="4"/>
  <c r="T1836" i="4"/>
  <c r="T1835" i="4"/>
  <c r="T1834" i="4"/>
  <c r="T1833" i="4"/>
  <c r="T1629" i="4"/>
  <c r="T1628" i="4"/>
  <c r="T1627" i="4"/>
  <c r="T1626" i="4"/>
  <c r="T1625" i="4"/>
  <c r="T1624" i="4"/>
  <c r="T1623" i="4"/>
  <c r="T1622" i="4"/>
  <c r="T1621" i="4"/>
  <c r="T1620" i="4"/>
  <c r="T1619" i="4"/>
  <c r="T1618" i="4"/>
  <c r="T1617" i="4"/>
  <c r="T1616" i="4"/>
  <c r="T1615" i="4"/>
  <c r="T1614" i="4"/>
  <c r="T1613" i="4"/>
  <c r="T1612" i="4"/>
  <c r="T1611" i="4"/>
  <c r="T1610" i="4"/>
  <c r="T1609" i="4"/>
  <c r="T1608" i="4"/>
  <c r="T1607" i="4"/>
  <c r="T1606" i="4"/>
  <c r="T1605" i="4"/>
  <c r="T1604" i="4"/>
  <c r="T1603" i="4"/>
  <c r="T1602" i="4"/>
  <c r="T1601" i="4"/>
  <c r="T1600" i="4"/>
  <c r="T1599" i="4"/>
  <c r="T1598" i="4"/>
  <c r="T1597" i="4"/>
  <c r="T1596" i="4"/>
  <c r="T1595" i="4"/>
  <c r="T1594" i="4"/>
  <c r="T1593" i="4"/>
  <c r="T1592" i="4"/>
  <c r="T1591" i="4"/>
  <c r="T1580" i="4"/>
  <c r="T1579" i="4"/>
  <c r="T1578" i="4"/>
  <c r="T1577" i="4"/>
  <c r="T1576" i="4"/>
  <c r="T1574" i="4"/>
  <c r="T1573" i="4"/>
  <c r="T1572" i="4"/>
  <c r="T1571" i="4"/>
  <c r="T1570" i="4"/>
  <c r="T1569" i="4"/>
  <c r="T1568" i="4"/>
  <c r="T1567" i="4"/>
  <c r="T1566" i="4"/>
  <c r="T1565" i="4"/>
  <c r="T1564" i="4"/>
  <c r="T1563" i="4"/>
  <c r="T1562" i="4"/>
  <c r="T1561" i="4"/>
  <c r="T1560" i="4"/>
  <c r="T1559" i="4"/>
  <c r="T1558" i="4"/>
  <c r="T1557" i="4"/>
  <c r="T1556" i="4"/>
  <c r="T1555" i="4"/>
  <c r="T1554" i="4"/>
  <c r="T1553" i="4"/>
  <c r="T1552" i="4"/>
  <c r="T1551" i="4"/>
  <c r="T1550" i="4"/>
  <c r="T1549" i="4"/>
  <c r="T1548" i="4"/>
  <c r="T1547" i="4"/>
  <c r="T1546" i="4"/>
  <c r="T1545" i="4"/>
  <c r="T1544" i="4"/>
  <c r="T1543" i="4"/>
  <c r="T1542" i="4"/>
  <c r="T1482" i="4"/>
  <c r="T1481" i="4"/>
  <c r="T1480" i="4"/>
  <c r="T1479" i="4"/>
  <c r="T1478" i="4"/>
  <c r="T1477" i="4"/>
  <c r="T1476" i="4"/>
  <c r="T1475" i="4"/>
  <c r="T1474" i="4"/>
  <c r="T1473" i="4"/>
  <c r="T1472" i="4"/>
  <c r="T1471" i="4"/>
  <c r="T1470" i="4"/>
  <c r="T1468" i="4"/>
  <c r="T1467" i="4"/>
  <c r="T1466" i="4"/>
  <c r="T1465" i="4"/>
  <c r="T1464" i="4"/>
  <c r="T1463" i="4"/>
  <c r="T1462" i="4"/>
  <c r="T1461" i="4"/>
  <c r="T1460" i="4"/>
  <c r="T1459" i="4"/>
  <c r="T1458" i="4"/>
  <c r="T1457" i="4"/>
  <c r="T1455" i="4"/>
  <c r="T1454" i="4"/>
  <c r="T1453" i="4"/>
  <c r="T1452" i="4"/>
  <c r="T1451" i="4"/>
  <c r="T1450" i="4"/>
  <c r="T1449" i="4"/>
  <c r="T1448" i="4"/>
  <c r="T1447" i="4"/>
  <c r="T1446" i="4"/>
  <c r="T1445" i="4"/>
  <c r="T1444" i="4"/>
  <c r="T1433" i="4"/>
  <c r="T1432" i="4"/>
  <c r="T1431" i="4"/>
  <c r="T1430" i="4"/>
  <c r="T1429" i="4"/>
  <c r="T1428" i="4"/>
  <c r="T1427" i="4"/>
  <c r="T1426" i="4"/>
  <c r="T1424" i="4"/>
  <c r="T1423" i="4"/>
  <c r="T1422" i="4"/>
  <c r="T1421" i="4"/>
  <c r="T1420" i="4"/>
  <c r="T1419" i="4"/>
  <c r="T1418" i="4"/>
  <c r="T1417" i="4"/>
  <c r="T1416" i="4"/>
  <c r="T1415" i="4"/>
  <c r="T1414" i="4"/>
  <c r="T1413" i="4"/>
  <c r="T1412" i="4"/>
  <c r="T1411" i="4"/>
  <c r="T1410" i="4"/>
  <c r="T1409" i="4"/>
  <c r="T1408" i="4"/>
  <c r="T1406" i="4"/>
  <c r="T1405" i="4"/>
  <c r="T1404" i="4"/>
  <c r="T1403" i="4"/>
  <c r="T1402" i="4"/>
  <c r="T1401" i="4"/>
  <c r="T1400" i="4"/>
  <c r="T1399" i="4"/>
  <c r="T1398" i="4"/>
  <c r="T1397" i="4"/>
  <c r="T1396" i="4"/>
  <c r="T1395" i="4"/>
  <c r="T1384" i="4"/>
  <c r="T1383" i="4"/>
  <c r="T1382" i="4"/>
  <c r="T1380" i="4"/>
  <c r="T1379" i="4"/>
  <c r="T1378" i="4"/>
  <c r="T1377" i="4"/>
  <c r="T1376" i="4"/>
  <c r="T1375" i="4"/>
  <c r="T1374" i="4"/>
  <c r="T1373" i="4"/>
  <c r="T1372" i="4"/>
  <c r="T1371" i="4"/>
  <c r="T1370" i="4"/>
  <c r="T1369" i="4"/>
  <c r="T1368" i="4"/>
  <c r="T1367" i="4"/>
  <c r="T1366" i="4"/>
  <c r="T1365" i="4"/>
  <c r="T1364" i="4"/>
  <c r="T1363" i="4"/>
  <c r="T1362" i="4"/>
  <c r="T1361" i="4"/>
  <c r="T1360" i="4"/>
  <c r="T1359" i="4"/>
  <c r="T1358" i="4"/>
  <c r="T1357" i="4"/>
  <c r="T1356" i="4"/>
  <c r="T1355" i="4"/>
  <c r="T1354" i="4"/>
  <c r="T1353" i="4"/>
  <c r="T1352" i="4"/>
  <c r="T1351" i="4"/>
  <c r="T1350" i="4"/>
  <c r="T1349" i="4"/>
  <c r="T1348" i="4"/>
  <c r="T1347" i="4"/>
  <c r="T1346" i="4"/>
  <c r="T1335" i="4"/>
  <c r="T1334" i="4"/>
  <c r="T1333" i="4"/>
  <c r="T1332" i="4"/>
  <c r="T1331" i="4"/>
  <c r="T1330" i="4"/>
  <c r="T1329" i="4"/>
  <c r="T1328" i="4"/>
  <c r="T1327" i="4"/>
  <c r="T1326" i="4"/>
  <c r="T1325" i="4"/>
  <c r="T1324" i="4"/>
  <c r="T1323" i="4"/>
  <c r="T1322" i="4"/>
  <c r="T1321" i="4"/>
  <c r="T1320" i="4"/>
  <c r="T1319" i="4"/>
  <c r="T1318" i="4"/>
  <c r="T1317" i="4"/>
  <c r="T1316" i="4"/>
  <c r="T1315" i="4"/>
  <c r="T1314" i="4"/>
  <c r="T1313" i="4"/>
  <c r="T1312" i="4"/>
  <c r="T1311" i="4"/>
  <c r="T1310" i="4"/>
  <c r="T1309" i="4"/>
  <c r="T1308" i="4"/>
  <c r="T1307" i="4"/>
  <c r="T1306" i="4"/>
  <c r="T1305" i="4"/>
  <c r="T1304" i="4"/>
  <c r="T1303" i="4"/>
  <c r="T1302" i="4"/>
  <c r="T1301" i="4"/>
  <c r="T1300" i="4"/>
  <c r="T1299" i="4"/>
  <c r="T1298" i="4"/>
  <c r="T1297" i="4"/>
  <c r="T1187" i="4"/>
  <c r="T1186" i="4"/>
  <c r="T1185" i="4"/>
  <c r="T1184" i="4"/>
  <c r="T1183" i="4"/>
  <c r="T1182" i="4"/>
  <c r="T1181" i="4"/>
  <c r="T1180" i="4"/>
  <c r="T1179" i="4"/>
  <c r="T1178" i="4"/>
  <c r="T1177" i="4"/>
  <c r="T1176" i="4"/>
  <c r="T1175" i="4"/>
  <c r="T1174" i="4"/>
  <c r="T1173" i="4"/>
  <c r="T1172" i="4"/>
  <c r="T1171" i="4"/>
  <c r="T1170" i="4"/>
  <c r="T1169" i="4"/>
  <c r="T1168" i="4"/>
  <c r="T1167" i="4"/>
  <c r="T1166" i="4"/>
  <c r="T1165" i="4"/>
  <c r="T1164" i="4"/>
  <c r="T1163" i="4"/>
  <c r="T1162" i="4"/>
  <c r="T1161" i="4"/>
  <c r="T1160" i="4"/>
  <c r="T1159" i="4"/>
  <c r="T1158" i="4"/>
  <c r="T1157" i="4"/>
  <c r="T1156" i="4"/>
  <c r="T1155" i="4"/>
  <c r="T1154" i="4"/>
  <c r="T1153" i="4"/>
  <c r="T1152" i="4"/>
  <c r="T1151" i="4"/>
  <c r="T1150" i="4"/>
  <c r="T1149" i="4"/>
  <c r="T1089" i="4"/>
  <c r="T1088" i="4"/>
  <c r="T1087" i="4"/>
  <c r="T1086" i="4"/>
  <c r="T1085" i="4"/>
  <c r="T1084" i="4"/>
  <c r="T1083" i="4"/>
  <c r="T1082" i="4"/>
  <c r="T1081" i="4"/>
  <c r="T1080" i="4"/>
  <c r="T1079" i="4"/>
  <c r="T1078" i="4"/>
  <c r="T1077" i="4"/>
  <c r="T1076" i="4"/>
  <c r="T1075" i="4"/>
  <c r="T1074" i="4"/>
  <c r="T1073" i="4"/>
  <c r="T1072" i="4"/>
  <c r="T1071" i="4"/>
  <c r="T1070" i="4"/>
  <c r="T1069" i="4"/>
  <c r="T1068" i="4"/>
  <c r="T1067" i="4"/>
  <c r="T1066" i="4"/>
  <c r="T1065" i="4"/>
  <c r="T1064" i="4"/>
  <c r="T1063" i="4"/>
  <c r="T1062" i="4"/>
  <c r="T1061" i="4"/>
  <c r="T1060" i="4"/>
  <c r="T1059" i="4"/>
  <c r="T1058" i="4"/>
  <c r="T1057" i="4"/>
  <c r="T1056" i="4"/>
  <c r="T1055" i="4"/>
  <c r="T1054" i="4"/>
  <c r="T1053" i="4"/>
  <c r="T1052" i="4"/>
  <c r="T1051" i="4"/>
  <c r="T1040" i="4"/>
  <c r="T1039" i="4"/>
  <c r="T1038" i="4"/>
  <c r="T1037" i="4"/>
  <c r="T1036" i="4"/>
  <c r="T1035" i="4"/>
  <c r="T1034" i="4"/>
  <c r="T1033" i="4"/>
  <c r="T1032" i="4"/>
  <c r="T1031" i="4"/>
  <c r="T1030" i="4"/>
  <c r="T1029" i="4"/>
  <c r="T1028" i="4"/>
  <c r="T1027" i="4"/>
  <c r="T1026" i="4"/>
  <c r="T1025" i="4"/>
  <c r="T1024" i="4"/>
  <c r="T1023" i="4"/>
  <c r="T1022" i="4"/>
  <c r="T1021" i="4"/>
  <c r="T1020" i="4"/>
  <c r="T1019" i="4"/>
  <c r="T1018" i="4"/>
  <c r="T1017" i="4"/>
  <c r="T1016" i="4"/>
  <c r="T1015" i="4"/>
  <c r="T1014" i="4"/>
  <c r="T1013" i="4"/>
  <c r="T1012" i="4"/>
  <c r="T1011" i="4"/>
  <c r="T1010" i="4"/>
  <c r="T1009" i="4"/>
  <c r="T1008" i="4"/>
  <c r="T1007" i="4"/>
  <c r="T1006" i="4"/>
  <c r="T1005" i="4"/>
  <c r="T1004" i="4"/>
  <c r="T1003" i="4"/>
  <c r="T1002" i="4"/>
  <c r="T884" i="4"/>
  <c r="T883" i="4"/>
  <c r="T882" i="4"/>
  <c r="T881" i="4"/>
  <c r="T880" i="4"/>
  <c r="T879" i="4"/>
  <c r="T878" i="4"/>
  <c r="T877" i="4"/>
  <c r="T876" i="4"/>
  <c r="T875" i="4"/>
  <c r="T874" i="4"/>
  <c r="T873" i="4"/>
  <c r="T872" i="4"/>
  <c r="T871" i="4"/>
  <c r="T870" i="4"/>
  <c r="T869" i="4"/>
  <c r="T868" i="4"/>
  <c r="T867" i="4"/>
  <c r="T866" i="4"/>
  <c r="T865" i="4"/>
  <c r="T864" i="4"/>
  <c r="T863" i="4"/>
  <c r="T862" i="4"/>
  <c r="T861" i="4"/>
  <c r="T860" i="4"/>
  <c r="T859" i="4"/>
  <c r="T858" i="4"/>
  <c r="T857" i="4"/>
  <c r="T856" i="4"/>
  <c r="T855" i="4"/>
  <c r="T854" i="4"/>
  <c r="T853" i="4"/>
  <c r="T851" i="4"/>
  <c r="T850" i="4"/>
  <c r="T849" i="4"/>
  <c r="T848" i="4"/>
  <c r="T847" i="4"/>
  <c r="T836" i="4"/>
  <c r="T835" i="4"/>
  <c r="T834" i="4"/>
  <c r="T833" i="4"/>
  <c r="T832" i="4"/>
  <c r="T831" i="4"/>
  <c r="T830" i="4"/>
  <c r="T829" i="4"/>
  <c r="T828" i="4"/>
  <c r="T827" i="4"/>
  <c r="T826" i="4"/>
  <c r="T825" i="4"/>
  <c r="T824" i="4"/>
  <c r="T823" i="4"/>
  <c r="T822" i="4"/>
  <c r="T821" i="4"/>
  <c r="T820" i="4"/>
  <c r="T819" i="4"/>
  <c r="T818" i="4"/>
  <c r="T817" i="4"/>
  <c r="T816" i="4"/>
  <c r="T815" i="4"/>
  <c r="T814" i="4"/>
  <c r="T813" i="4"/>
  <c r="T812" i="4"/>
  <c r="T811" i="4"/>
  <c r="T810" i="4"/>
  <c r="T809" i="4"/>
  <c r="T808" i="4"/>
  <c r="T807" i="4"/>
  <c r="T806" i="4"/>
  <c r="T805" i="4"/>
  <c r="T804" i="4"/>
  <c r="T803" i="4"/>
  <c r="T802" i="4"/>
  <c r="T801" i="4"/>
  <c r="T800" i="4"/>
  <c r="T799" i="4"/>
  <c r="T798" i="4"/>
  <c r="T738" i="4"/>
  <c r="T737" i="4"/>
  <c r="T736" i="4"/>
  <c r="T735" i="4"/>
  <c r="T734" i="4"/>
  <c r="T733" i="4"/>
  <c r="T732" i="4"/>
  <c r="T731" i="4"/>
  <c r="T730" i="4"/>
  <c r="T729" i="4"/>
  <c r="T728" i="4"/>
  <c r="T727" i="4"/>
  <c r="T726" i="4"/>
  <c r="T725" i="4"/>
  <c r="T724" i="4"/>
  <c r="T723" i="4"/>
  <c r="T722" i="4"/>
  <c r="T721" i="4"/>
  <c r="T720" i="4"/>
  <c r="T719" i="4"/>
  <c r="T718" i="4"/>
  <c r="T717" i="4"/>
  <c r="T716" i="4"/>
  <c r="T715" i="4"/>
  <c r="T714" i="4"/>
  <c r="T713" i="4"/>
  <c r="T712" i="4"/>
  <c r="T711" i="4"/>
  <c r="T710" i="4"/>
  <c r="T709" i="4"/>
  <c r="T708" i="4"/>
  <c r="T707" i="4"/>
  <c r="T706" i="4"/>
  <c r="T705" i="4"/>
  <c r="T703" i="4"/>
  <c r="T702" i="4"/>
  <c r="T701" i="4"/>
  <c r="T700" i="4"/>
  <c r="T634" i="4"/>
  <c r="T633" i="4"/>
  <c r="T632" i="4"/>
  <c r="T631" i="4"/>
  <c r="T630" i="4"/>
  <c r="T629" i="4"/>
  <c r="T628" i="4"/>
  <c r="T627" i="4"/>
  <c r="T626" i="4"/>
  <c r="T625" i="4"/>
  <c r="T624" i="4"/>
  <c r="T623" i="4"/>
  <c r="T622" i="4"/>
  <c r="T621" i="4"/>
  <c r="T620" i="4"/>
  <c r="T619" i="4"/>
  <c r="T618" i="4"/>
  <c r="T617" i="4"/>
  <c r="T616" i="4"/>
  <c r="T615" i="4"/>
  <c r="T614" i="4"/>
  <c r="T613" i="4"/>
  <c r="T612" i="4"/>
  <c r="T611" i="4"/>
  <c r="T610" i="4"/>
  <c r="T609" i="4"/>
  <c r="T608" i="4"/>
  <c r="T607" i="4"/>
  <c r="T606" i="4"/>
  <c r="T605" i="4"/>
  <c r="T604" i="4"/>
  <c r="T603" i="4"/>
  <c r="T602" i="4"/>
  <c r="T601" i="4"/>
  <c r="T600" i="4"/>
  <c r="T599" i="4"/>
  <c r="T598" i="4"/>
  <c r="T597" i="4"/>
  <c r="T596" i="4"/>
  <c r="T579" i="4"/>
  <c r="T578" i="4"/>
  <c r="T577" i="4"/>
  <c r="T576" i="4"/>
  <c r="T575" i="4"/>
  <c r="T574" i="4"/>
  <c r="T573" i="4"/>
  <c r="T572" i="4"/>
  <c r="T571" i="4"/>
  <c r="T570" i="4"/>
  <c r="T569" i="4"/>
  <c r="T568" i="4"/>
  <c r="T567" i="4"/>
  <c r="T566" i="4"/>
  <c r="T565" i="4"/>
  <c r="T564" i="4"/>
  <c r="T563" i="4"/>
  <c r="T562" i="4"/>
  <c r="T561" i="4"/>
  <c r="T560" i="4"/>
  <c r="T559" i="4"/>
  <c r="T558" i="4"/>
  <c r="T557" i="4"/>
  <c r="T556" i="4"/>
  <c r="T555" i="4"/>
  <c r="T554" i="4"/>
  <c r="T553" i="4"/>
  <c r="T552" i="4"/>
  <c r="T551" i="4"/>
  <c r="T550" i="4"/>
  <c r="T549" i="4"/>
  <c r="T548" i="4"/>
  <c r="T547" i="4"/>
  <c r="T546" i="4"/>
  <c r="T545" i="4"/>
  <c r="T544" i="4"/>
  <c r="T543" i="4"/>
  <c r="T541" i="4"/>
  <c r="T524" i="4"/>
  <c r="T413" i="4"/>
  <c r="T412" i="4"/>
  <c r="T411" i="4"/>
  <c r="T410" i="4"/>
  <c r="T409" i="4"/>
  <c r="T408" i="4"/>
  <c r="T407" i="4"/>
  <c r="T406" i="4"/>
  <c r="T405" i="4"/>
  <c r="T404" i="4"/>
  <c r="T403" i="4"/>
  <c r="T402" i="4"/>
  <c r="T401" i="4"/>
  <c r="T400" i="4"/>
  <c r="T399" i="4"/>
  <c r="T398" i="4"/>
  <c r="T397" i="4"/>
  <c r="T395" i="4"/>
  <c r="T394" i="4"/>
  <c r="T393" i="4"/>
  <c r="T392" i="4"/>
  <c r="T391" i="4"/>
  <c r="T390" i="4"/>
  <c r="T389" i="4"/>
  <c r="T388" i="4"/>
  <c r="T387" i="4"/>
  <c r="T386" i="4"/>
  <c r="T385" i="4"/>
  <c r="T384" i="4"/>
  <c r="T383" i="4"/>
  <c r="T382" i="4"/>
  <c r="T381" i="4"/>
  <c r="T380" i="4"/>
  <c r="T379" i="4"/>
  <c r="T378" i="4"/>
  <c r="T377" i="4"/>
  <c r="T376" i="4"/>
  <c r="T375" i="4"/>
  <c r="T309" i="4"/>
  <c r="T308" i="4"/>
  <c r="T307" i="4"/>
  <c r="T306" i="4"/>
  <c r="T305" i="4"/>
  <c r="T303" i="4"/>
  <c r="T302" i="4"/>
  <c r="T301" i="4"/>
  <c r="T300" i="4"/>
  <c r="T299" i="4"/>
  <c r="T298" i="4"/>
  <c r="T297" i="4"/>
  <c r="T296" i="4"/>
  <c r="T295" i="4"/>
  <c r="T294" i="4"/>
  <c r="T293" i="4"/>
  <c r="T292" i="4"/>
  <c r="T291" i="4"/>
  <c r="T290" i="4"/>
  <c r="T289" i="4"/>
  <c r="T288" i="4"/>
  <c r="T287" i="4"/>
  <c r="T286" i="4"/>
  <c r="T285" i="4"/>
  <c r="T284" i="4"/>
  <c r="T283" i="4"/>
  <c r="T282" i="4"/>
  <c r="T281" i="4"/>
  <c r="T280" i="4"/>
  <c r="T279" i="4"/>
  <c r="T278" i="4"/>
  <c r="T277" i="4"/>
  <c r="T275" i="4"/>
  <c r="T274" i="4"/>
  <c r="T273" i="4"/>
  <c r="T272" i="4"/>
  <c r="T271" i="4"/>
  <c r="T148" i="4"/>
  <c r="T147" i="4"/>
  <c r="T146" i="4"/>
  <c r="T145" i="4"/>
  <c r="T144" i="4"/>
  <c r="T143" i="4"/>
  <c r="T142" i="4"/>
  <c r="T141" i="4"/>
  <c r="T140" i="4"/>
  <c r="T139" i="4"/>
  <c r="T137" i="4"/>
  <c r="T136" i="4"/>
  <c r="T135" i="4"/>
  <c r="T134" i="4"/>
  <c r="T133" i="4"/>
  <c r="T132" i="4"/>
  <c r="T131" i="4"/>
  <c r="T130" i="4"/>
  <c r="T129" i="4"/>
  <c r="T128" i="4"/>
  <c r="T127" i="4"/>
  <c r="T126" i="4"/>
  <c r="T125" i="4"/>
  <c r="T124" i="4"/>
  <c r="T123" i="4"/>
  <c r="T122" i="4"/>
  <c r="T121" i="4"/>
  <c r="T120" i="4"/>
  <c r="T119" i="4"/>
  <c r="T118" i="4"/>
  <c r="T117" i="4"/>
  <c r="T116" i="4"/>
  <c r="T115" i="4"/>
  <c r="T114" i="4"/>
  <c r="T113" i="4"/>
  <c r="T112" i="4"/>
  <c r="T111" i="4"/>
  <c r="T110" i="4"/>
  <c r="T43" i="4"/>
  <c r="T42" i="4"/>
  <c r="T41" i="4"/>
  <c r="T40" i="4"/>
  <c r="T39" i="4"/>
  <c r="T38" i="4"/>
  <c r="T36" i="4"/>
  <c r="T35" i="4"/>
  <c r="T34" i="4"/>
  <c r="T33" i="4"/>
  <c r="T32" i="4"/>
  <c r="T31" i="4"/>
  <c r="T30" i="4"/>
  <c r="T29" i="4"/>
  <c r="T28" i="4"/>
  <c r="T27" i="4"/>
  <c r="T26" i="4"/>
  <c r="T25" i="4"/>
  <c r="T24" i="4"/>
  <c r="T23" i="4"/>
  <c r="T22" i="4"/>
  <c r="T21" i="4"/>
  <c r="T20" i="4"/>
  <c r="T19" i="4"/>
  <c r="T18" i="4"/>
  <c r="T17" i="4"/>
  <c r="T16" i="4"/>
  <c r="T15" i="4"/>
  <c r="T14" i="4"/>
  <c r="T13" i="4"/>
  <c r="T12" i="4"/>
  <c r="T11" i="4"/>
  <c r="T10" i="4"/>
  <c r="T9" i="4"/>
  <c r="T8" i="4"/>
  <c r="T7" i="4"/>
  <c r="T6" i="4"/>
  <c r="T5" i="4"/>
  <c r="F1579" i="4"/>
  <c r="F1577" i="4"/>
  <c r="F1575" i="4"/>
  <c r="F1573" i="4"/>
  <c r="F1571" i="4"/>
  <c r="F1569" i="4"/>
  <c r="F1567" i="4"/>
  <c r="F1565" i="4"/>
  <c r="F1561" i="4"/>
  <c r="F1559" i="4"/>
  <c r="F1557" i="4"/>
  <c r="F1555" i="4"/>
  <c r="F1553" i="4"/>
  <c r="F1551" i="4"/>
  <c r="F1549" i="4"/>
  <c r="F1547" i="4"/>
  <c r="F1545" i="4"/>
  <c r="F1543" i="4"/>
  <c r="F1541" i="4"/>
  <c r="F1432" i="4"/>
  <c r="F1382" i="4"/>
  <c r="F1380" i="4"/>
  <c r="F1378" i="4"/>
  <c r="F1376" i="4"/>
  <c r="F1374" i="4"/>
  <c r="F1372" i="4"/>
  <c r="F1370" i="4"/>
  <c r="F1368" i="4"/>
  <c r="F1366" i="4"/>
  <c r="F1364" i="4"/>
  <c r="F1362" i="4"/>
  <c r="F1360" i="4"/>
  <c r="F1358" i="4"/>
  <c r="F1356" i="4"/>
  <c r="F1354" i="4"/>
  <c r="F1352" i="4"/>
  <c r="F1350" i="4"/>
  <c r="F1348" i="4"/>
  <c r="F1346" i="4"/>
  <c r="F1334" i="4"/>
  <c r="F1332" i="4"/>
  <c r="F1330" i="4"/>
  <c r="F1328" i="4"/>
  <c r="F1326" i="4"/>
  <c r="F1324" i="4"/>
  <c r="F1322" i="4"/>
  <c r="F1320" i="4"/>
  <c r="F1318" i="4"/>
  <c r="F1316" i="4"/>
  <c r="F1314" i="4"/>
  <c r="F1312" i="4"/>
  <c r="F1310" i="4"/>
  <c r="F1308" i="4"/>
  <c r="F1306" i="4"/>
  <c r="F1304" i="4"/>
  <c r="F1302" i="4"/>
  <c r="F1300" i="4"/>
  <c r="F1298" i="4"/>
  <c r="F1296" i="4"/>
  <c r="F1284" i="4"/>
  <c r="F1282" i="4"/>
  <c r="F1280" i="4"/>
  <c r="F1278" i="4"/>
  <c r="F1276" i="4"/>
  <c r="F1274" i="4"/>
  <c r="F1272" i="4"/>
  <c r="F1270" i="4"/>
  <c r="F1268" i="4"/>
  <c r="F1266" i="4"/>
  <c r="F1264" i="4"/>
  <c r="F1262" i="4"/>
  <c r="F1260" i="4"/>
  <c r="F1258" i="4"/>
  <c r="F1256" i="4"/>
  <c r="F1254" i="4"/>
  <c r="F1252" i="4"/>
  <c r="F1250" i="4"/>
  <c r="F1248" i="4"/>
  <c r="F1235" i="4"/>
  <c r="F1233" i="4"/>
  <c r="F1231" i="4"/>
  <c r="F1229" i="4"/>
  <c r="F1227" i="4"/>
  <c r="F1225" i="4"/>
  <c r="F1223" i="4"/>
  <c r="F1221" i="4"/>
  <c r="F1219" i="4"/>
  <c r="F1217" i="4"/>
  <c r="F1215" i="4"/>
  <c r="F1213" i="4"/>
  <c r="F1211" i="4"/>
  <c r="F1209" i="4"/>
  <c r="F1207" i="4"/>
  <c r="F1205" i="4"/>
  <c r="F1203" i="4"/>
  <c r="F1201" i="4"/>
  <c r="F1199" i="4"/>
  <c r="F1186" i="4"/>
  <c r="F1184" i="4"/>
  <c r="F1182" i="4"/>
  <c r="F1180" i="4"/>
  <c r="F1178" i="4"/>
  <c r="F1176" i="4"/>
  <c r="F1174" i="4"/>
  <c r="F1172" i="4"/>
  <c r="F1170" i="4"/>
  <c r="F1168" i="4"/>
  <c r="F1166" i="4"/>
  <c r="F1164" i="4"/>
  <c r="F1162" i="4"/>
  <c r="F1160" i="4"/>
  <c r="F1158" i="4"/>
  <c r="F1156" i="4"/>
  <c r="F1154" i="4"/>
  <c r="F1152" i="4"/>
  <c r="F1150" i="4"/>
  <c r="F1138" i="4"/>
  <c r="F1136" i="4"/>
  <c r="F1134" i="4"/>
  <c r="F1132" i="4"/>
  <c r="F1130" i="4"/>
  <c r="F1128" i="4"/>
  <c r="F1126" i="4"/>
  <c r="F1124" i="4"/>
  <c r="F1122" i="4"/>
  <c r="F1120" i="4"/>
  <c r="F1118" i="4"/>
  <c r="F1116" i="4"/>
  <c r="F1114" i="4"/>
  <c r="F1112" i="4"/>
  <c r="F1110" i="4"/>
  <c r="F1108" i="4"/>
  <c r="F1106" i="4"/>
  <c r="F1104" i="4"/>
  <c r="F1102" i="4"/>
  <c r="F1100" i="4"/>
  <c r="F1086" i="4"/>
  <c r="F1084" i="4"/>
  <c r="F1082" i="4"/>
  <c r="F1080" i="4"/>
  <c r="F1078" i="4"/>
  <c r="F1076" i="4"/>
  <c r="F1074" i="4"/>
  <c r="F1072" i="4"/>
  <c r="F1070" i="4"/>
  <c r="F1068" i="4"/>
  <c r="F1066" i="4"/>
  <c r="F1064" i="4"/>
  <c r="F1062" i="4"/>
  <c r="F1060" i="4"/>
  <c r="F1058" i="4"/>
  <c r="F1056" i="4"/>
  <c r="F1054" i="4"/>
  <c r="F1052" i="4"/>
  <c r="F1040" i="4"/>
  <c r="F1038" i="4"/>
  <c r="F1036" i="4"/>
  <c r="F1034" i="4"/>
  <c r="F1032" i="4"/>
  <c r="F1030" i="4"/>
  <c r="F1028" i="4"/>
  <c r="F1026" i="4"/>
  <c r="F1024" i="4"/>
  <c r="F1022" i="4"/>
  <c r="F1020" i="4"/>
  <c r="F1018" i="4"/>
  <c r="F1016" i="4"/>
  <c r="F1014" i="4"/>
  <c r="F1012" i="4"/>
  <c r="F1010" i="4"/>
  <c r="F1008" i="4"/>
  <c r="F1006" i="4"/>
  <c r="F1004" i="4"/>
  <c r="F1002" i="4"/>
  <c r="F987" i="4"/>
  <c r="F985" i="4"/>
  <c r="F983" i="4"/>
  <c r="F981" i="4"/>
  <c r="F979" i="4"/>
  <c r="F977" i="4"/>
  <c r="F975" i="4"/>
  <c r="F973" i="4"/>
  <c r="F971" i="4"/>
  <c r="F969" i="4"/>
  <c r="F967" i="4"/>
  <c r="F965" i="4"/>
  <c r="F963" i="4"/>
  <c r="F961" i="4"/>
  <c r="F959" i="4"/>
  <c r="F957" i="4"/>
  <c r="F955" i="4"/>
  <c r="F953" i="4"/>
  <c r="F951" i="4"/>
  <c r="F885" i="4"/>
  <c r="F883" i="4"/>
  <c r="F881" i="4"/>
  <c r="F879" i="4"/>
  <c r="F877" i="4"/>
  <c r="F875" i="4"/>
  <c r="F873" i="4"/>
  <c r="F871" i="4"/>
  <c r="F869" i="4"/>
  <c r="F867" i="4"/>
  <c r="F865" i="4"/>
  <c r="F863" i="4"/>
  <c r="F861" i="4"/>
  <c r="F859" i="4"/>
  <c r="F855" i="4"/>
  <c r="F853" i="4"/>
  <c r="F851" i="4"/>
  <c r="F849" i="4"/>
  <c r="F847" i="4"/>
  <c r="F835" i="4"/>
  <c r="F833" i="4"/>
  <c r="F831" i="4"/>
  <c r="F829" i="4"/>
  <c r="F827" i="4"/>
  <c r="F825" i="4"/>
  <c r="F823" i="4"/>
  <c r="F821" i="4"/>
  <c r="F819" i="4"/>
  <c r="F817" i="4"/>
  <c r="F815" i="4"/>
  <c r="F813" i="4"/>
  <c r="F811" i="4"/>
  <c r="F809" i="4"/>
  <c r="F807" i="4"/>
  <c r="F805" i="4"/>
  <c r="F803" i="4"/>
  <c r="F801" i="4"/>
  <c r="F799" i="4"/>
  <c r="F787" i="4"/>
  <c r="F785" i="4"/>
  <c r="F783" i="4"/>
  <c r="F781" i="4"/>
  <c r="F779" i="4"/>
  <c r="F777" i="4"/>
  <c r="F775" i="4"/>
  <c r="F773" i="4"/>
  <c r="F771" i="4"/>
  <c r="F769" i="4"/>
  <c r="F767" i="4"/>
  <c r="F765" i="4"/>
  <c r="F763" i="4"/>
  <c r="F761" i="4"/>
  <c r="F759" i="4"/>
  <c r="F757" i="4"/>
  <c r="F755" i="4"/>
  <c r="F753" i="4"/>
  <c r="F751" i="4"/>
  <c r="F749" i="4"/>
  <c r="F738" i="4"/>
  <c r="F736" i="4"/>
  <c r="F734" i="4"/>
  <c r="F732" i="4"/>
  <c r="F730" i="4"/>
  <c r="F726" i="4"/>
  <c r="F724" i="4"/>
  <c r="F722" i="4"/>
  <c r="F720" i="4"/>
  <c r="F718" i="4"/>
  <c r="F716" i="4"/>
  <c r="F714" i="4"/>
  <c r="F712" i="4"/>
  <c r="F710" i="4"/>
  <c r="F708" i="4"/>
  <c r="F706" i="4"/>
  <c r="F704" i="4"/>
  <c r="F702" i="4"/>
  <c r="F700" i="4"/>
  <c r="F688" i="4"/>
  <c r="F686" i="4"/>
  <c r="F684" i="4"/>
  <c r="F682" i="4"/>
  <c r="F680" i="4"/>
  <c r="F678" i="4"/>
  <c r="F676" i="4"/>
  <c r="F674" i="4"/>
  <c r="F672" i="4"/>
  <c r="F670" i="4"/>
  <c r="F668" i="4"/>
  <c r="F666" i="4"/>
  <c r="F664" i="4"/>
  <c r="F662" i="4"/>
  <c r="F660" i="4"/>
  <c r="F658" i="4"/>
  <c r="F656" i="4"/>
  <c r="F654" i="4"/>
  <c r="F652" i="4"/>
  <c r="F633" i="4"/>
  <c r="F631" i="4"/>
  <c r="F629" i="4"/>
  <c r="F627" i="4"/>
  <c r="F625" i="4"/>
  <c r="F623" i="4"/>
  <c r="F621" i="4"/>
  <c r="F619" i="4"/>
  <c r="F617" i="4"/>
  <c r="F615" i="4"/>
  <c r="F613" i="4"/>
  <c r="F611" i="4"/>
  <c r="F609" i="4"/>
  <c r="F607" i="4"/>
  <c r="F605" i="4"/>
  <c r="F603" i="4"/>
  <c r="F601" i="4"/>
  <c r="F599" i="4"/>
  <c r="F597" i="4"/>
  <c r="F524" i="4"/>
  <c r="F522" i="4"/>
  <c r="F520" i="4"/>
  <c r="F518" i="4"/>
  <c r="F516" i="4"/>
  <c r="F514" i="4"/>
  <c r="F512" i="4"/>
  <c r="F510" i="4"/>
  <c r="F508" i="4"/>
  <c r="F506" i="4"/>
  <c r="F504" i="4"/>
  <c r="F502" i="4"/>
  <c r="F500" i="4"/>
  <c r="F498" i="4"/>
  <c r="F496" i="4"/>
  <c r="F494" i="4"/>
  <c r="F492" i="4"/>
  <c r="F490" i="4"/>
  <c r="F488" i="4"/>
  <c r="F486" i="4"/>
  <c r="F467" i="4"/>
  <c r="F465" i="4"/>
  <c r="F463" i="4"/>
  <c r="F461" i="4"/>
  <c r="F459" i="4"/>
  <c r="F457" i="4"/>
  <c r="F455" i="4"/>
  <c r="F453" i="4"/>
  <c r="F451" i="4"/>
  <c r="F449" i="4"/>
  <c r="F447" i="4"/>
  <c r="F445" i="4"/>
  <c r="F443" i="4"/>
  <c r="F441" i="4"/>
  <c r="F439" i="4"/>
  <c r="F437" i="4"/>
  <c r="F435" i="4"/>
  <c r="F433" i="4"/>
  <c r="F431" i="4"/>
  <c r="F429" i="4"/>
  <c r="F412" i="4"/>
  <c r="F410" i="4"/>
  <c r="F408" i="4"/>
  <c r="F406" i="4"/>
  <c r="F404" i="4"/>
  <c r="F402" i="4"/>
  <c r="F400" i="4"/>
  <c r="F398" i="4"/>
  <c r="F396" i="4"/>
  <c r="F394" i="4"/>
  <c r="F392" i="4"/>
  <c r="F390" i="4"/>
  <c r="F388" i="4"/>
  <c r="F386" i="4"/>
  <c r="F384" i="4"/>
  <c r="F380" i="4"/>
  <c r="F378" i="4"/>
  <c r="F376" i="4"/>
  <c r="F364" i="4"/>
  <c r="F362" i="4"/>
  <c r="F360" i="4"/>
  <c r="F358" i="4"/>
  <c r="F356" i="4"/>
  <c r="F354" i="4"/>
  <c r="F352" i="4"/>
  <c r="F350" i="4"/>
  <c r="F348" i="4"/>
  <c r="F346" i="4"/>
  <c r="F344" i="4"/>
  <c r="F342" i="4"/>
  <c r="F340" i="4"/>
  <c r="F338" i="4"/>
  <c r="F336" i="4"/>
  <c r="F334" i="4"/>
  <c r="F332" i="4"/>
  <c r="F330" i="4"/>
  <c r="F328" i="4"/>
  <c r="F326" i="4"/>
  <c r="F255" i="4"/>
  <c r="F253" i="4"/>
  <c r="F251" i="4"/>
  <c r="F249" i="4"/>
  <c r="F247" i="4"/>
  <c r="F245" i="4"/>
  <c r="F243" i="4"/>
  <c r="F241" i="4"/>
  <c r="F239" i="4"/>
  <c r="F237" i="4"/>
  <c r="F235" i="4"/>
  <c r="F233" i="4"/>
  <c r="F231" i="4"/>
  <c r="F229" i="4"/>
  <c r="F227" i="4"/>
  <c r="F225" i="4"/>
  <c r="F223" i="4"/>
  <c r="F221" i="4"/>
  <c r="F219" i="4"/>
  <c r="F217" i="4"/>
  <c r="F200" i="4"/>
  <c r="F198" i="4"/>
  <c r="F196" i="4"/>
  <c r="F194" i="4"/>
  <c r="F192" i="4"/>
  <c r="F190" i="4"/>
  <c r="F188" i="4"/>
  <c r="F186" i="4"/>
  <c r="F184" i="4"/>
  <c r="F182" i="4"/>
  <c r="F180" i="4"/>
  <c r="F178" i="4"/>
  <c r="F176" i="4"/>
  <c r="F174" i="4"/>
  <c r="F172" i="4"/>
  <c r="F170" i="4"/>
  <c r="F168" i="4"/>
  <c r="F166" i="4"/>
  <c r="F164" i="4"/>
  <c r="F1772" i="4"/>
  <c r="F1771" i="4"/>
  <c r="F1770" i="4"/>
  <c r="F1769" i="4"/>
  <c r="F1768" i="4"/>
  <c r="F1767" i="4"/>
  <c r="F1766" i="4"/>
  <c r="F1765" i="4"/>
  <c r="F1764" i="4"/>
  <c r="F1763" i="4"/>
  <c r="F1762" i="4"/>
  <c r="F1761" i="4"/>
  <c r="F1760" i="4"/>
  <c r="F1759" i="4"/>
  <c r="F1758" i="4"/>
  <c r="F1757" i="4"/>
  <c r="F1756" i="4"/>
  <c r="F1755" i="4"/>
  <c r="F1754" i="4"/>
  <c r="F1753" i="4"/>
  <c r="F1752" i="4"/>
  <c r="F1751" i="4"/>
  <c r="F1749" i="4"/>
  <c r="F1748" i="4"/>
  <c r="F1747" i="4"/>
  <c r="F1746" i="4"/>
  <c r="F1745" i="4"/>
  <c r="F1744" i="4"/>
  <c r="F1743" i="4"/>
  <c r="F1742" i="4"/>
  <c r="F1741" i="4"/>
  <c r="F1740" i="4"/>
  <c r="F1739" i="4"/>
  <c r="F1738" i="4"/>
  <c r="F1737" i="4"/>
  <c r="F1736" i="4"/>
  <c r="F1735" i="4"/>
  <c r="F1724" i="4"/>
  <c r="F1723" i="4"/>
  <c r="F1722" i="4"/>
  <c r="F1721" i="4"/>
  <c r="F1720" i="4"/>
  <c r="F1719" i="4"/>
  <c r="F1718" i="4"/>
  <c r="F1717" i="4"/>
  <c r="F1716" i="4"/>
  <c r="F1715" i="4"/>
  <c r="F1714" i="4"/>
  <c r="F1713" i="4"/>
  <c r="F1712" i="4"/>
  <c r="F1711" i="4"/>
  <c r="F1710" i="4"/>
  <c r="F1709" i="4"/>
  <c r="F1708" i="4"/>
  <c r="F1707" i="4"/>
  <c r="F1706" i="4"/>
  <c r="F1705" i="4"/>
  <c r="F1704" i="4"/>
  <c r="F1703" i="4"/>
  <c r="F1702" i="4"/>
  <c r="F1701" i="4"/>
  <c r="F1700" i="4"/>
  <c r="F1699" i="4"/>
  <c r="F1698" i="4"/>
  <c r="F1697" i="4"/>
  <c r="F1696" i="4"/>
  <c r="F1695" i="4"/>
  <c r="F1694" i="4"/>
  <c r="F1693" i="4"/>
  <c r="F1692" i="4"/>
  <c r="F1691" i="4"/>
  <c r="F1690" i="4"/>
  <c r="F1688" i="4"/>
  <c r="F1687" i="4"/>
  <c r="F1686" i="4"/>
  <c r="F1675" i="4"/>
  <c r="F1674" i="4"/>
  <c r="F1673" i="4"/>
  <c r="F1672" i="4"/>
  <c r="F1671" i="4"/>
  <c r="F1670" i="4"/>
  <c r="F1669" i="4"/>
  <c r="F1668" i="4"/>
  <c r="F1667" i="4"/>
  <c r="F1666" i="4"/>
  <c r="F1665" i="4"/>
  <c r="F1664" i="4"/>
  <c r="F1663" i="4"/>
  <c r="F1662" i="4"/>
  <c r="F1661" i="4"/>
  <c r="F1660" i="4"/>
  <c r="F1659" i="4"/>
  <c r="F1658" i="4"/>
  <c r="F1657" i="4"/>
  <c r="F1656" i="4"/>
  <c r="F1655" i="4"/>
  <c r="F1654" i="4"/>
  <c r="F1653" i="4"/>
  <c r="F1652" i="4"/>
  <c r="F1651" i="4"/>
  <c r="F1650" i="4"/>
  <c r="F1649" i="4"/>
  <c r="F1648" i="4"/>
  <c r="F1647" i="4"/>
  <c r="F1646" i="4"/>
  <c r="F1645" i="4"/>
  <c r="F1644" i="4"/>
  <c r="F1643" i="4"/>
  <c r="F1642" i="4"/>
  <c r="F1641" i="4"/>
  <c r="F1640" i="4"/>
  <c r="F1639" i="4"/>
  <c r="F1638" i="4"/>
  <c r="F1637" i="4"/>
  <c r="J1249" i="4" l="1"/>
  <c r="I328" i="4"/>
  <c r="J488" i="4"/>
  <c r="J1102" i="4"/>
  <c r="J1297" i="4"/>
  <c r="J1250" i="4"/>
  <c r="I219" i="4"/>
  <c r="J1152" i="4"/>
  <c r="I329" i="4"/>
  <c r="K60" i="4"/>
  <c r="J1101" i="4"/>
  <c r="J1494" i="4"/>
  <c r="J1054" i="4"/>
  <c r="J1004" i="4"/>
  <c r="J952" i="4"/>
  <c r="I273" i="4"/>
  <c r="K898" i="4"/>
  <c r="J1200" i="4"/>
  <c r="J1248" i="4"/>
  <c r="K899" i="4"/>
  <c r="W2080" i="4"/>
  <c r="K7" i="4"/>
  <c r="J1299" i="4"/>
  <c r="J272" i="4"/>
  <c r="W163" i="4"/>
  <c r="J1005" i="4"/>
  <c r="I7" i="4"/>
  <c r="I59" i="4"/>
  <c r="I8" i="4"/>
  <c r="K542" i="4"/>
  <c r="K544" i="4"/>
  <c r="J327" i="4"/>
  <c r="J61" i="4"/>
  <c r="J599" i="4"/>
  <c r="I218" i="4"/>
  <c r="I164" i="4"/>
  <c r="J1199" i="4"/>
  <c r="I327" i="4"/>
  <c r="J542" i="4"/>
  <c r="J1103" i="4"/>
  <c r="J1201" i="4"/>
  <c r="J489" i="4"/>
  <c r="J1396" i="4"/>
  <c r="J1642" i="4"/>
  <c r="J598" i="4"/>
  <c r="J1052" i="4"/>
  <c r="Y1935" i="4"/>
  <c r="Y1101" i="4"/>
  <c r="Y1102" i="4"/>
  <c r="Y951" i="4"/>
  <c r="Y952" i="4"/>
  <c r="X800" i="4"/>
  <c r="Y750" i="4"/>
  <c r="Y429" i="4"/>
  <c r="Y430" i="4"/>
  <c r="Y1250" i="4"/>
  <c r="Y1199" i="4"/>
  <c r="J597" i="4"/>
  <c r="J1150" i="4"/>
  <c r="Y1785" i="4"/>
  <c r="Y1786" i="4"/>
  <c r="Y1787" i="4"/>
  <c r="Y1738" i="4"/>
  <c r="Y898" i="4"/>
  <c r="Y486" i="4"/>
  <c r="Y487" i="4"/>
  <c r="W1199" i="4"/>
  <c r="W1200" i="4"/>
  <c r="Y327" i="4"/>
  <c r="Y328" i="4"/>
  <c r="X1593" i="4"/>
  <c r="X850" i="4"/>
  <c r="K1494" i="4"/>
  <c r="J898" i="4"/>
  <c r="K897" i="4"/>
  <c r="J543" i="4"/>
  <c r="Y2031" i="4"/>
  <c r="Y953" i="4"/>
  <c r="X799" i="4"/>
  <c r="Y752" i="4"/>
  <c r="Y1201" i="4"/>
  <c r="Y652" i="4"/>
  <c r="Y653" i="4"/>
  <c r="Y654" i="4"/>
  <c r="X163" i="4"/>
  <c r="Y220" i="4"/>
  <c r="X60" i="4"/>
  <c r="K2083" i="4"/>
  <c r="K2084" i="4"/>
  <c r="Y2081" i="4"/>
  <c r="J1690" i="4"/>
  <c r="J1591" i="4"/>
  <c r="J1542" i="4"/>
  <c r="K1493" i="4"/>
  <c r="K1445" i="4"/>
  <c r="J1347" i="4"/>
  <c r="I272" i="4"/>
  <c r="I1591" i="4"/>
  <c r="K543" i="4"/>
  <c r="J703" i="4"/>
  <c r="Y1736" i="4"/>
  <c r="Y218" i="4"/>
  <c r="Y219" i="4"/>
  <c r="W220" i="4"/>
  <c r="J1495" i="4"/>
  <c r="J1444" i="4"/>
  <c r="J1445" i="4"/>
  <c r="X1054" i="4"/>
  <c r="X1004" i="4"/>
  <c r="W2082" i="4"/>
  <c r="J652" i="4"/>
  <c r="X1883" i="4"/>
  <c r="Y1836" i="4"/>
  <c r="Y1103" i="4"/>
  <c r="W218" i="4"/>
  <c r="W219" i="4"/>
  <c r="I274" i="4"/>
  <c r="J544" i="4"/>
  <c r="Y1737" i="4"/>
  <c r="X1592" i="4"/>
  <c r="X1545" i="4"/>
  <c r="Y899" i="4"/>
  <c r="X703" i="4"/>
  <c r="W1201" i="4"/>
  <c r="X376" i="4"/>
  <c r="J1689" i="4"/>
  <c r="K1495" i="4"/>
  <c r="I111" i="4"/>
  <c r="K59" i="4"/>
  <c r="J702" i="4"/>
  <c r="Y751" i="4"/>
  <c r="X1493" i="4"/>
  <c r="J111" i="4"/>
  <c r="Y1933" i="4"/>
  <c r="Y1934" i="4"/>
  <c r="X1003" i="4"/>
  <c r="Y897" i="4"/>
  <c r="Y431" i="4"/>
  <c r="Y1248" i="4"/>
  <c r="Y1249" i="4"/>
  <c r="X375" i="4"/>
  <c r="W327" i="4"/>
  <c r="W2081" i="4"/>
  <c r="I220" i="4"/>
  <c r="J6" i="4"/>
  <c r="J60" i="4"/>
  <c r="J1003" i="4"/>
  <c r="J218" i="4"/>
  <c r="J220" i="4"/>
  <c r="K61" i="4"/>
  <c r="K2082" i="4"/>
  <c r="J431" i="4"/>
  <c r="J376" i="4"/>
  <c r="J377" i="4"/>
  <c r="K1592" i="4"/>
  <c r="K1395" i="4"/>
  <c r="J801" i="4"/>
  <c r="I6" i="4"/>
  <c r="K272" i="4"/>
  <c r="K274" i="4"/>
  <c r="Y2080" i="4"/>
  <c r="J1640" i="4"/>
  <c r="J1543" i="4"/>
  <c r="J799" i="4"/>
  <c r="J701" i="4"/>
  <c r="J653" i="4"/>
  <c r="I60" i="4"/>
  <c r="Y1200" i="4"/>
  <c r="W328" i="4"/>
  <c r="J430" i="4"/>
  <c r="J432" i="4"/>
  <c r="J378" i="4"/>
  <c r="J328" i="4"/>
  <c r="I1592" i="4"/>
  <c r="I1593" i="4"/>
  <c r="J1544" i="4"/>
  <c r="K1396" i="4"/>
  <c r="J849" i="4"/>
  <c r="J750" i="4"/>
  <c r="J329" i="4"/>
  <c r="I112" i="4"/>
  <c r="I113" i="4"/>
  <c r="J654" i="4"/>
  <c r="J487" i="4"/>
  <c r="J59" i="4"/>
  <c r="K113" i="4"/>
  <c r="I61" i="4"/>
  <c r="K6" i="4"/>
  <c r="K273" i="4"/>
  <c r="K8" i="4"/>
  <c r="X1495" i="4"/>
  <c r="X111" i="4"/>
  <c r="J1788" i="4"/>
  <c r="X165" i="4"/>
  <c r="X597" i="4"/>
  <c r="X598" i="4"/>
  <c r="X542" i="4"/>
  <c r="X543" i="4"/>
  <c r="W274" i="4"/>
  <c r="K2033" i="4"/>
  <c r="K1985" i="4"/>
  <c r="K1986" i="4"/>
  <c r="K1886" i="4"/>
  <c r="K1887" i="4"/>
  <c r="Y163" i="4"/>
  <c r="J1641" i="4"/>
  <c r="J848" i="4"/>
  <c r="J850" i="4"/>
  <c r="J800" i="4"/>
  <c r="J751" i="4"/>
  <c r="J752" i="4"/>
  <c r="K111" i="4"/>
  <c r="K112" i="4"/>
  <c r="K1836" i="4"/>
  <c r="X1494" i="4"/>
  <c r="Y165" i="4"/>
  <c r="X59" i="4"/>
  <c r="X61" i="4"/>
  <c r="X164" i="4"/>
  <c r="K1591" i="4"/>
  <c r="J951" i="4"/>
  <c r="J953" i="4"/>
  <c r="J219" i="4"/>
  <c r="J164" i="4"/>
  <c r="J1787" i="4"/>
  <c r="J1789" i="4"/>
  <c r="Y164" i="4"/>
  <c r="K1593" i="4"/>
  <c r="K1444" i="4"/>
  <c r="J1397" i="4"/>
  <c r="J1691" i="4"/>
  <c r="J1592" i="4"/>
  <c r="J1593" i="4"/>
  <c r="J1493" i="4"/>
  <c r="J1395" i="4"/>
  <c r="J1346" i="4"/>
  <c r="J1348" i="4"/>
  <c r="J897" i="4"/>
  <c r="J899" i="4"/>
  <c r="K1640" i="4"/>
  <c r="K1690" i="4"/>
  <c r="K1691" i="4"/>
  <c r="K1738" i="4"/>
  <c r="K164" i="4"/>
  <c r="K165" i="4"/>
  <c r="K218" i="4"/>
  <c r="K327" i="4"/>
  <c r="K431" i="4"/>
  <c r="K432" i="4"/>
  <c r="K488" i="4"/>
  <c r="K489" i="4"/>
  <c r="K597" i="4"/>
  <c r="K598" i="4"/>
  <c r="K599" i="4"/>
  <c r="K702" i="4"/>
  <c r="K703" i="4"/>
  <c r="K751" i="4"/>
  <c r="K752" i="4"/>
  <c r="K799" i="4"/>
  <c r="K800" i="4"/>
  <c r="K801" i="4"/>
  <c r="K848" i="4"/>
  <c r="K1004" i="4"/>
  <c r="K1005" i="4"/>
  <c r="K1052" i="4"/>
  <c r="K1053" i="4"/>
  <c r="K1054" i="4"/>
  <c r="K1102" i="4"/>
  <c r="K1103" i="4"/>
  <c r="K1150" i="4"/>
  <c r="K1151" i="4"/>
  <c r="K1152" i="4"/>
  <c r="K1248" i="4"/>
  <c r="K1249" i="4"/>
  <c r="K1250" i="4"/>
  <c r="K1297" i="4"/>
  <c r="K1397" i="4"/>
  <c r="K1542" i="4"/>
  <c r="Y6" i="4"/>
  <c r="Y7" i="4"/>
  <c r="Y113" i="4"/>
  <c r="Y272" i="4"/>
  <c r="Y377" i="4"/>
  <c r="Y544" i="4"/>
  <c r="Y597" i="4"/>
  <c r="Y598" i="4"/>
  <c r="Y703" i="4"/>
  <c r="Y799" i="4"/>
  <c r="Y800" i="4"/>
  <c r="Y850" i="4"/>
  <c r="Y1003" i="4"/>
  <c r="Y1004" i="4"/>
  <c r="Y1054" i="4"/>
  <c r="Y1150" i="4"/>
  <c r="Y1151" i="4"/>
  <c r="Y1299" i="4"/>
  <c r="Y1346" i="4"/>
  <c r="Y1347" i="4"/>
  <c r="Y1397" i="4"/>
  <c r="Y1444" i="4"/>
  <c r="Y1445" i="4"/>
  <c r="Y1545" i="4"/>
  <c r="Y1592" i="4"/>
  <c r="Y1593" i="4"/>
  <c r="Y1885" i="4"/>
  <c r="Y1982" i="4"/>
  <c r="Y1983" i="4"/>
  <c r="Y2033" i="4"/>
  <c r="X1982" i="4"/>
  <c r="X1933" i="4"/>
  <c r="X1934" i="4"/>
  <c r="Y1687" i="4"/>
  <c r="X1688" i="4"/>
  <c r="Y1640" i="4"/>
  <c r="Y1493" i="4"/>
  <c r="Y1495" i="4"/>
  <c r="X1444" i="4"/>
  <c r="X1445" i="4"/>
  <c r="X1397" i="4"/>
  <c r="X1346" i="4"/>
  <c r="X1347" i="4"/>
  <c r="X1299" i="4"/>
  <c r="X1250" i="4"/>
  <c r="X1199" i="4"/>
  <c r="X1200" i="4"/>
  <c r="X1150" i="4"/>
  <c r="X1151" i="4"/>
  <c r="X274" i="4"/>
  <c r="J2034" i="4"/>
  <c r="J2035" i="4"/>
  <c r="J1984" i="4"/>
  <c r="J1936" i="4"/>
  <c r="J1937" i="4"/>
  <c r="J1885" i="4"/>
  <c r="J1837" i="4"/>
  <c r="J1838" i="4"/>
  <c r="X2080" i="4"/>
  <c r="X2081" i="4"/>
  <c r="Y2082" i="4"/>
  <c r="K1935" i="4"/>
  <c r="X8" i="4"/>
  <c r="Y59" i="4"/>
  <c r="Y60" i="4"/>
  <c r="X2033" i="4"/>
  <c r="X1983" i="4"/>
  <c r="X1884" i="4"/>
  <c r="X1834" i="4"/>
  <c r="X1835" i="4"/>
  <c r="K2034" i="4"/>
  <c r="K2035" i="4"/>
  <c r="K1984" i="4"/>
  <c r="K1936" i="4"/>
  <c r="K1937" i="4"/>
  <c r="K1885" i="4"/>
  <c r="K1837" i="4"/>
  <c r="K1838" i="4"/>
  <c r="K1787" i="4"/>
  <c r="J1738" i="4"/>
  <c r="X112" i="4"/>
  <c r="Y1834" i="4"/>
  <c r="Y1835" i="4"/>
  <c r="Y1883" i="4"/>
  <c r="Y1884" i="4"/>
  <c r="Y1984" i="4"/>
  <c r="X2031" i="4"/>
  <c r="X2032" i="4"/>
  <c r="Y2032" i="4"/>
  <c r="X1935" i="4"/>
  <c r="J2033" i="4"/>
  <c r="J1985" i="4"/>
  <c r="J1986" i="4"/>
  <c r="J1935" i="4"/>
  <c r="J1886" i="4"/>
  <c r="J1887" i="4"/>
  <c r="J1836" i="4"/>
  <c r="X2082" i="4"/>
  <c r="K377" i="4"/>
  <c r="K378" i="4"/>
  <c r="K430" i="4"/>
  <c r="K487" i="4"/>
  <c r="K653" i="4"/>
  <c r="K654" i="4"/>
  <c r="K701" i="4"/>
  <c r="K750" i="4"/>
  <c r="K952" i="4"/>
  <c r="K953" i="4"/>
  <c r="K1003" i="4"/>
  <c r="K1101" i="4"/>
  <c r="K1200" i="4"/>
  <c r="K1201" i="4"/>
  <c r="K1347" i="4"/>
  <c r="K1348" i="4"/>
  <c r="X218" i="4"/>
  <c r="X113" i="4"/>
  <c r="X6" i="4"/>
  <c r="Y61" i="4"/>
  <c r="X1689" i="4"/>
  <c r="Y1638" i="4"/>
  <c r="X1639" i="4"/>
  <c r="X1052" i="4"/>
  <c r="X1053" i="4"/>
  <c r="X1005" i="4"/>
  <c r="X848" i="4"/>
  <c r="X849" i="4"/>
  <c r="X801" i="4"/>
  <c r="X701" i="4"/>
  <c r="X702" i="4"/>
  <c r="X599" i="4"/>
  <c r="X544" i="4"/>
  <c r="Y329" i="4"/>
  <c r="X219" i="4"/>
  <c r="K1788" i="4"/>
  <c r="K1789" i="4"/>
  <c r="J1739" i="4"/>
  <c r="J1740" i="4"/>
  <c r="X377" i="4"/>
  <c r="W272" i="4"/>
  <c r="W273" i="4"/>
  <c r="K1641" i="4"/>
  <c r="K1642" i="4"/>
  <c r="K1689" i="4"/>
  <c r="K1739" i="4"/>
  <c r="K1740" i="4"/>
  <c r="K219" i="4"/>
  <c r="K220" i="4"/>
  <c r="K328" i="4"/>
  <c r="K329" i="4"/>
  <c r="K376" i="4"/>
  <c r="K652" i="4"/>
  <c r="K849" i="4"/>
  <c r="K850" i="4"/>
  <c r="K951" i="4"/>
  <c r="K1199" i="4"/>
  <c r="K1298" i="4"/>
  <c r="K1299" i="4"/>
  <c r="K1346" i="4"/>
  <c r="K1543" i="4"/>
  <c r="K1544" i="4"/>
  <c r="Y8" i="4"/>
  <c r="Y111" i="4"/>
  <c r="Y112" i="4"/>
  <c r="Y274" i="4"/>
  <c r="Y375" i="4"/>
  <c r="Y376" i="4"/>
  <c r="Y542" i="4"/>
  <c r="Y543" i="4"/>
  <c r="Y599" i="4"/>
  <c r="Y701" i="4"/>
  <c r="Y702" i="4"/>
  <c r="Y801" i="4"/>
  <c r="Y848" i="4"/>
  <c r="Y849" i="4"/>
  <c r="Y1005" i="4"/>
  <c r="Y1052" i="4"/>
  <c r="Y1053" i="4"/>
  <c r="Y1152" i="4"/>
  <c r="Y1297" i="4"/>
  <c r="Y1298" i="4"/>
  <c r="Y1348" i="4"/>
  <c r="Y1395" i="4"/>
  <c r="Y1396" i="4"/>
  <c r="Y1446" i="4"/>
  <c r="Y1543" i="4"/>
  <c r="Y1544" i="4"/>
  <c r="Y1594" i="4"/>
  <c r="X1687" i="4"/>
  <c r="Y1688" i="4"/>
  <c r="X1640" i="4"/>
  <c r="Y1494" i="4"/>
  <c r="X1446" i="4"/>
  <c r="X1395" i="4"/>
  <c r="X1396" i="4"/>
  <c r="Y1689" i="4"/>
  <c r="X1638" i="4"/>
  <c r="Y1639" i="4"/>
  <c r="X1594" i="4"/>
  <c r="X1543" i="4"/>
  <c r="X1544" i="4"/>
  <c r="X1248" i="4"/>
  <c r="X1249" i="4"/>
  <c r="X1201" i="4"/>
  <c r="Y488" i="4"/>
  <c r="X1348" i="4"/>
  <c r="X1297" i="4"/>
  <c r="X1298" i="4"/>
  <c r="X1152" i="4"/>
  <c r="W329" i="4"/>
  <c r="X272" i="4"/>
  <c r="X273" i="4"/>
  <c r="X7" i="4"/>
  <c r="B1481" i="4"/>
  <c r="B1442" i="4"/>
  <c r="D201" i="4"/>
  <c r="I166" i="4" s="1"/>
  <c r="E1481" i="4" l="1"/>
  <c r="J1446" i="4" s="1"/>
  <c r="D1481" i="4"/>
  <c r="F1481" i="4"/>
  <c r="K1446" i="4" s="1"/>
  <c r="I1739" i="4"/>
  <c r="I1738" i="4"/>
  <c r="E201" i="4"/>
  <c r="J166" i="4" s="1"/>
  <c r="F201" i="4"/>
  <c r="K166" i="4" s="1"/>
  <c r="E1442" i="4"/>
  <c r="D1442" i="4"/>
  <c r="F1442" i="4"/>
  <c r="K1443" i="4" l="1"/>
  <c r="K1442" i="4"/>
  <c r="J1442" i="4"/>
  <c r="J1443" i="4"/>
  <c r="I1740" i="4"/>
  <c r="P949" i="4" l="1"/>
  <c r="T949" i="4" s="1"/>
  <c r="Y950" i="4" l="1"/>
  <c r="Y949" i="4"/>
  <c r="S949" i="4"/>
  <c r="R949" i="4"/>
  <c r="X949" i="4" l="1"/>
  <c r="X950" i="4"/>
  <c r="P2127" i="4" l="1"/>
  <c r="B2127" i="4"/>
  <c r="P2078" i="4"/>
  <c r="B2078" i="4"/>
  <c r="P2029" i="4"/>
  <c r="B2029" i="4"/>
  <c r="P1980" i="4"/>
  <c r="B1980" i="4"/>
  <c r="P1931" i="4"/>
  <c r="B1931" i="4"/>
  <c r="P1881" i="4"/>
  <c r="B1881" i="4"/>
  <c r="P1832" i="4"/>
  <c r="B1832" i="4"/>
  <c r="P1783" i="4"/>
  <c r="B1783" i="4"/>
  <c r="P1734" i="4"/>
  <c r="B1734" i="4"/>
  <c r="P1685" i="4"/>
  <c r="B1685" i="4"/>
  <c r="P1636" i="4"/>
  <c r="B1636" i="4"/>
  <c r="P1590" i="4"/>
  <c r="B1589" i="4"/>
  <c r="P1541" i="4"/>
  <c r="B1540" i="4"/>
  <c r="P1492" i="4"/>
  <c r="B1491" i="4"/>
  <c r="P1443" i="4"/>
  <c r="P1394" i="4"/>
  <c r="B1393" i="4"/>
  <c r="P1345" i="4"/>
  <c r="B1344" i="4"/>
  <c r="D1344" i="4" s="1"/>
  <c r="P1296" i="4"/>
  <c r="B1295" i="4"/>
  <c r="P1247" i="4"/>
  <c r="B1246" i="4"/>
  <c r="P1197" i="4"/>
  <c r="B1197" i="4"/>
  <c r="P1148" i="4"/>
  <c r="B1148" i="4"/>
  <c r="P1099" i="4"/>
  <c r="B1099" i="4"/>
  <c r="P1050" i="4"/>
  <c r="B1050" i="4"/>
  <c r="P1001" i="4"/>
  <c r="B1001" i="4"/>
  <c r="B949" i="4"/>
  <c r="P895" i="4"/>
  <c r="B895" i="4"/>
  <c r="P846" i="4"/>
  <c r="B846" i="4"/>
  <c r="P797" i="4"/>
  <c r="B797" i="4"/>
  <c r="P748" i="4"/>
  <c r="B748" i="4"/>
  <c r="P699" i="4"/>
  <c r="B699" i="4"/>
  <c r="P650" i="4"/>
  <c r="B650" i="4"/>
  <c r="P595" i="4"/>
  <c r="B595" i="4"/>
  <c r="P540" i="4"/>
  <c r="B540" i="4"/>
  <c r="P485" i="4"/>
  <c r="B485" i="4"/>
  <c r="P428" i="4"/>
  <c r="B428" i="4"/>
  <c r="P374" i="4"/>
  <c r="B374" i="4"/>
  <c r="P325" i="4"/>
  <c r="R325" i="4" s="1"/>
  <c r="B325" i="4"/>
  <c r="P270" i="4"/>
  <c r="B270" i="4"/>
  <c r="P216" i="4"/>
  <c r="R216" i="4" s="1"/>
  <c r="B216" i="4"/>
  <c r="P162" i="4"/>
  <c r="B162" i="4"/>
  <c r="D162" i="4" s="1"/>
  <c r="P109" i="4"/>
  <c r="B109" i="4"/>
  <c r="B4" i="4"/>
  <c r="W217" i="4" l="1"/>
  <c r="W216" i="4"/>
  <c r="W326" i="4"/>
  <c r="W325" i="4"/>
  <c r="J1394" i="4"/>
  <c r="J1393" i="4"/>
  <c r="I163" i="4"/>
  <c r="I162" i="4"/>
  <c r="W654" i="4"/>
  <c r="W703" i="4"/>
  <c r="W801" i="4"/>
  <c r="W953" i="4"/>
  <c r="W1594" i="4"/>
  <c r="T1636" i="4"/>
  <c r="R1636" i="4"/>
  <c r="S1636" i="4"/>
  <c r="W1689" i="4"/>
  <c r="D1491" i="4"/>
  <c r="F1491" i="4"/>
  <c r="E1491" i="4"/>
  <c r="J165" i="4"/>
  <c r="W1348" i="4"/>
  <c r="I378" i="4"/>
  <c r="I377" i="4"/>
  <c r="I376" i="4"/>
  <c r="P57" i="4"/>
  <c r="B57" i="4"/>
  <c r="P4" i="4"/>
  <c r="D4" i="4"/>
  <c r="J1491" i="4" l="1"/>
  <c r="J1492" i="4"/>
  <c r="I4" i="4"/>
  <c r="I5" i="4"/>
  <c r="K1492" i="4"/>
  <c r="K1491" i="4"/>
  <c r="X1637" i="4"/>
  <c r="X1636" i="4"/>
  <c r="Y1636" i="4"/>
  <c r="Y1637" i="4"/>
  <c r="W1250" i="4"/>
  <c r="W1495" i="4"/>
  <c r="W1103" i="4"/>
  <c r="W1005" i="4"/>
  <c r="W899" i="4"/>
  <c r="W431" i="4"/>
  <c r="W1787" i="4"/>
  <c r="W1397" i="4"/>
  <c r="W850" i="4"/>
  <c r="W952" i="4"/>
  <c r="W752" i="4"/>
  <c r="W544" i="4"/>
  <c r="W377" i="4"/>
  <c r="W1984" i="4"/>
  <c r="W1885" i="4"/>
  <c r="R365" i="4"/>
  <c r="W2033" i="4"/>
  <c r="W1935" i="4"/>
  <c r="W1836" i="4"/>
  <c r="W1738" i="4"/>
  <c r="W1640" i="4"/>
  <c r="W1545" i="4"/>
  <c r="W1446" i="4"/>
  <c r="W1299" i="4"/>
  <c r="W1152" i="4"/>
  <c r="W1054" i="4"/>
  <c r="W599" i="4"/>
  <c r="W951" i="4"/>
  <c r="S989" i="4"/>
  <c r="T989" i="4"/>
  <c r="I2082" i="4"/>
  <c r="W1834" i="4"/>
  <c r="I1837" i="4"/>
  <c r="W1785" i="4"/>
  <c r="I1201" i="4"/>
  <c r="I1152" i="4"/>
  <c r="I1103" i="4"/>
  <c r="I1054" i="4"/>
  <c r="I1005" i="4"/>
  <c r="I544" i="4"/>
  <c r="I432" i="4"/>
  <c r="W487" i="4"/>
  <c r="I488" i="4"/>
  <c r="I1344" i="4"/>
  <c r="I1491" i="4"/>
  <c r="I1345" i="4"/>
  <c r="Y273" i="4"/>
  <c r="I2083" i="4"/>
  <c r="I2035" i="4"/>
  <c r="I1986" i="4"/>
  <c r="I1937" i="4"/>
  <c r="I1887" i="4"/>
  <c r="W1835" i="4"/>
  <c r="I1836" i="4"/>
  <c r="W1786" i="4"/>
  <c r="I1789" i="4"/>
  <c r="I1691" i="4"/>
  <c r="I1642" i="4"/>
  <c r="I1544" i="4"/>
  <c r="I1495" i="4"/>
  <c r="I1446" i="4"/>
  <c r="I1397" i="4"/>
  <c r="I1348" i="4"/>
  <c r="I1299" i="4"/>
  <c r="I1250" i="4"/>
  <c r="I953" i="4"/>
  <c r="I899" i="4"/>
  <c r="I850" i="4"/>
  <c r="I801" i="4"/>
  <c r="I752" i="4"/>
  <c r="I703" i="4"/>
  <c r="I654" i="4"/>
  <c r="I599" i="4"/>
  <c r="W486" i="4"/>
  <c r="I487" i="4"/>
  <c r="W2031" i="4"/>
  <c r="I2034" i="4"/>
  <c r="W1982" i="4"/>
  <c r="I1985" i="4"/>
  <c r="W1933" i="4"/>
  <c r="I1936" i="4"/>
  <c r="W1883" i="4"/>
  <c r="I1886" i="4"/>
  <c r="I1838" i="4"/>
  <c r="I1788" i="4"/>
  <c r="W1736" i="4"/>
  <c r="W1687" i="4"/>
  <c r="I1690" i="4"/>
  <c r="W1638" i="4"/>
  <c r="I1641" i="4"/>
  <c r="W1592" i="4"/>
  <c r="W1543" i="4"/>
  <c r="I1543" i="4"/>
  <c r="W1493" i="4"/>
  <c r="I1494" i="4"/>
  <c r="I1492" i="4"/>
  <c r="W1445" i="4"/>
  <c r="I1444" i="4"/>
  <c r="W1396" i="4"/>
  <c r="I1395" i="4"/>
  <c r="W1347" i="4"/>
  <c r="I1346" i="4"/>
  <c r="D1384" i="4"/>
  <c r="W1297" i="4"/>
  <c r="I1298" i="4"/>
  <c r="W1248" i="4"/>
  <c r="I1249" i="4"/>
  <c r="I1200" i="4"/>
  <c r="W1151" i="4"/>
  <c r="I1150" i="4"/>
  <c r="W1102" i="4"/>
  <c r="I1101" i="4"/>
  <c r="W1053" i="4"/>
  <c r="I1052" i="4"/>
  <c r="W1004" i="4"/>
  <c r="I1003" i="4"/>
  <c r="I952" i="4"/>
  <c r="W897" i="4"/>
  <c r="I898" i="4"/>
  <c r="W848" i="4"/>
  <c r="I849" i="4"/>
  <c r="W799" i="4"/>
  <c r="I800" i="4"/>
  <c r="W750" i="4"/>
  <c r="I751" i="4"/>
  <c r="W701" i="4"/>
  <c r="I702" i="4"/>
  <c r="W652" i="4"/>
  <c r="I653" i="4"/>
  <c r="W597" i="4"/>
  <c r="I598" i="4"/>
  <c r="W542" i="4"/>
  <c r="I489" i="4"/>
  <c r="W430" i="4"/>
  <c r="I430" i="4"/>
  <c r="W375" i="4"/>
  <c r="R256" i="4"/>
  <c r="I2084" i="4"/>
  <c r="W2032" i="4"/>
  <c r="I2033" i="4"/>
  <c r="W1983" i="4"/>
  <c r="I1984" i="4"/>
  <c r="W1934" i="4"/>
  <c r="I1935" i="4"/>
  <c r="W1884" i="4"/>
  <c r="I1885" i="4"/>
  <c r="I1787" i="4"/>
  <c r="W1737" i="4"/>
  <c r="W1688" i="4"/>
  <c r="I1689" i="4"/>
  <c r="W1639" i="4"/>
  <c r="I1640" i="4"/>
  <c r="W1593" i="4"/>
  <c r="W1544" i="4"/>
  <c r="I1542" i="4"/>
  <c r="W1494" i="4"/>
  <c r="I1493" i="4"/>
  <c r="D1531" i="4"/>
  <c r="W1444" i="4"/>
  <c r="I1445" i="4"/>
  <c r="W1395" i="4"/>
  <c r="I1396" i="4"/>
  <c r="W1346" i="4"/>
  <c r="I1347" i="4"/>
  <c r="W1298" i="4"/>
  <c r="I1297" i="4"/>
  <c r="W1249" i="4"/>
  <c r="I1248" i="4"/>
  <c r="I1199" i="4"/>
  <c r="W1150" i="4"/>
  <c r="I1151" i="4"/>
  <c r="W1101" i="4"/>
  <c r="I1102" i="4"/>
  <c r="W1052" i="4"/>
  <c r="I1053" i="4"/>
  <c r="W1003" i="4"/>
  <c r="I1004" i="4"/>
  <c r="I951" i="4"/>
  <c r="W898" i="4"/>
  <c r="I897" i="4"/>
  <c r="W849" i="4"/>
  <c r="I848" i="4"/>
  <c r="W800" i="4"/>
  <c r="I799" i="4"/>
  <c r="W751" i="4"/>
  <c r="I750" i="4"/>
  <c r="W702" i="4"/>
  <c r="I701" i="4"/>
  <c r="W653" i="4"/>
  <c r="I652" i="4"/>
  <c r="W598" i="4"/>
  <c r="I597" i="4"/>
  <c r="W543" i="4"/>
  <c r="I542" i="4"/>
  <c r="I543" i="4"/>
  <c r="W488" i="4"/>
  <c r="W429" i="4"/>
  <c r="I431" i="4"/>
  <c r="W376" i="4"/>
  <c r="D106" i="2"/>
  <c r="D44" i="4" l="1"/>
  <c r="D107" i="2"/>
  <c r="S1296" i="4"/>
  <c r="X1296" i="4" l="1"/>
  <c r="X1295" i="4"/>
  <c r="S1336" i="4"/>
  <c r="R1296" i="4"/>
  <c r="T1296" i="4"/>
  <c r="L14" i="10"/>
  <c r="L12" i="10"/>
  <c r="L10" i="10"/>
  <c r="L15" i="10"/>
  <c r="L17" i="10"/>
  <c r="L16" i="10"/>
  <c r="L13" i="10"/>
  <c r="L11" i="10"/>
  <c r="L9" i="10"/>
  <c r="L7" i="10"/>
  <c r="L6" i="10"/>
  <c r="Y1295" i="4" l="1"/>
  <c r="Y1296" i="4"/>
  <c r="W1296" i="4"/>
  <c r="W1295" i="4"/>
  <c r="R1336" i="4"/>
  <c r="T1336" i="4"/>
  <c r="Z1395" i="4"/>
  <c r="X1403" i="4" s="1"/>
  <c r="Z1396" i="4"/>
  <c r="X1404" i="4" s="1"/>
  <c r="Z1397" i="4"/>
  <c r="X1405" i="4" s="1"/>
  <c r="Z1348" i="4"/>
  <c r="Z1249" i="4"/>
  <c r="Z1257" i="4" s="1"/>
  <c r="Z1347" i="4"/>
  <c r="Z1248" i="4"/>
  <c r="Z1256" i="4" s="1"/>
  <c r="Z1250" i="4"/>
  <c r="Z1258" i="4" s="1"/>
  <c r="Z1299" i="4"/>
  <c r="Y1256" i="4" l="1"/>
  <c r="W1257" i="4"/>
  <c r="W1405" i="4"/>
  <c r="W1403" i="4"/>
  <c r="Z1445" i="4"/>
  <c r="Z1453" i="4" s="1"/>
  <c r="Z1494" i="4"/>
  <c r="Z1495" i="4"/>
  <c r="Z1493" i="4"/>
  <c r="Z1446" i="4"/>
  <c r="X1454" i="4" s="1"/>
  <c r="Z1444" i="4"/>
  <c r="W1256" i="4"/>
  <c r="Y1404" i="4"/>
  <c r="X1256" i="4"/>
  <c r="Z1298" i="4"/>
  <c r="Z1306" i="4" s="1"/>
  <c r="Z1346" i="4"/>
  <c r="Z1405" i="4"/>
  <c r="Y1405" i="4"/>
  <c r="Z1403" i="4"/>
  <c r="Y1403" i="4"/>
  <c r="Z1356" i="4"/>
  <c r="X1356" i="4"/>
  <c r="Y1356" i="4"/>
  <c r="W1356" i="4"/>
  <c r="Z1404" i="4"/>
  <c r="W1404" i="4"/>
  <c r="Z1355" i="4"/>
  <c r="W1355" i="4"/>
  <c r="X1355" i="4"/>
  <c r="Y1355" i="4"/>
  <c r="X1257" i="4"/>
  <c r="Y1257" i="4"/>
  <c r="W1258" i="4"/>
  <c r="Z1200" i="4"/>
  <c r="Z1208" i="4" s="1"/>
  <c r="Y1258" i="4"/>
  <c r="Y1307" i="4"/>
  <c r="Z1296" i="4"/>
  <c r="Y1304" i="4" s="1"/>
  <c r="X1258" i="4"/>
  <c r="Z1295" i="4"/>
  <c r="X1303" i="4" s="1"/>
  <c r="Z1307" i="4"/>
  <c r="W1307" i="4"/>
  <c r="X1307" i="4"/>
  <c r="Z1297" i="4"/>
  <c r="Z1199" i="4"/>
  <c r="Z1201" i="4"/>
  <c r="X1453" i="4" l="1"/>
  <c r="W1453" i="4"/>
  <c r="Y1453" i="4"/>
  <c r="X1306" i="4"/>
  <c r="W1306" i="4"/>
  <c r="Z1452" i="4"/>
  <c r="X1452" i="4"/>
  <c r="W1452" i="4"/>
  <c r="Z1501" i="4"/>
  <c r="W1501" i="4"/>
  <c r="Y1501" i="4"/>
  <c r="Z1503" i="4"/>
  <c r="W1503" i="4"/>
  <c r="X1503" i="4"/>
  <c r="Z1502" i="4"/>
  <c r="W1502" i="4"/>
  <c r="Y1502" i="4"/>
  <c r="Y1306" i="4"/>
  <c r="Y1452" i="4"/>
  <c r="Z1454" i="4"/>
  <c r="W1454" i="4"/>
  <c r="Y1454" i="4"/>
  <c r="X1501" i="4"/>
  <c r="Y1503" i="4"/>
  <c r="X1502" i="4"/>
  <c r="X1208" i="4"/>
  <c r="Z1354" i="4"/>
  <c r="W1354" i="4"/>
  <c r="X1354" i="4"/>
  <c r="Y1354" i="4"/>
  <c r="W1208" i="4"/>
  <c r="Y1208" i="4"/>
  <c r="Z1304" i="4"/>
  <c r="W1304" i="4"/>
  <c r="X1304" i="4"/>
  <c r="Z1303" i="4"/>
  <c r="Y1303" i="4"/>
  <c r="Z1305" i="4"/>
  <c r="X1305" i="4"/>
  <c r="W1305" i="4"/>
  <c r="Y1305" i="4"/>
  <c r="W1303" i="4"/>
  <c r="Z1207" i="4"/>
  <c r="X1207" i="4"/>
  <c r="W1207" i="4"/>
  <c r="Y1207" i="4"/>
  <c r="Z1209" i="4"/>
  <c r="W1209" i="4"/>
  <c r="X1209" i="4"/>
  <c r="Y1209" i="4"/>
  <c r="BG6" i="2"/>
  <c r="S2078" i="4" l="1"/>
  <c r="S2118" i="4" s="1"/>
  <c r="S2029" i="4"/>
  <c r="R1980" i="4"/>
  <c r="S1881" i="4"/>
  <c r="T1832" i="4"/>
  <c r="T1685" i="4"/>
  <c r="S1443" i="4"/>
  <c r="T1394" i="4"/>
  <c r="S1247" i="4"/>
  <c r="T1099" i="4"/>
  <c r="S1050" i="4"/>
  <c r="S1001" i="4"/>
  <c r="T895" i="4"/>
  <c r="S846" i="4"/>
  <c r="S797" i="4"/>
  <c r="T699" i="4"/>
  <c r="S650" i="4"/>
  <c r="S595" i="4"/>
  <c r="S428" i="4"/>
  <c r="S374" i="4"/>
  <c r="S270" i="4"/>
  <c r="S162" i="4"/>
  <c r="T109" i="4"/>
  <c r="S57" i="4"/>
  <c r="S4" i="4"/>
  <c r="X1882" i="4" l="1"/>
  <c r="X1881" i="4"/>
  <c r="X2030" i="4"/>
  <c r="X2029" i="4"/>
  <c r="Y1832" i="4"/>
  <c r="Y1833" i="4"/>
  <c r="X2079" i="4"/>
  <c r="X2078" i="4"/>
  <c r="X57" i="4"/>
  <c r="X58" i="4"/>
  <c r="X161" i="4"/>
  <c r="X162" i="4"/>
  <c r="X373" i="4"/>
  <c r="X374" i="4"/>
  <c r="X595" i="4"/>
  <c r="X596" i="4"/>
  <c r="Y700" i="4"/>
  <c r="Y699" i="4"/>
  <c r="X846" i="4"/>
  <c r="X847" i="4"/>
  <c r="X1002" i="4"/>
  <c r="X1001" i="4"/>
  <c r="Y1099" i="4"/>
  <c r="Y1100" i="4"/>
  <c r="Y1394" i="4"/>
  <c r="Y1393" i="4"/>
  <c r="Y1685" i="4"/>
  <c r="Y1686" i="4"/>
  <c r="X4" i="4"/>
  <c r="X5" i="4"/>
  <c r="Y110" i="4"/>
  <c r="Y109" i="4"/>
  <c r="X270" i="4"/>
  <c r="X271" i="4"/>
  <c r="X427" i="4"/>
  <c r="X428" i="4"/>
  <c r="X650" i="4"/>
  <c r="X651" i="4"/>
  <c r="X797" i="4"/>
  <c r="X798" i="4"/>
  <c r="Y896" i="4"/>
  <c r="Y895" i="4"/>
  <c r="X1051" i="4"/>
  <c r="X1050" i="4"/>
  <c r="X1247" i="4"/>
  <c r="X1246" i="4"/>
  <c r="X1442" i="4"/>
  <c r="X1443" i="4"/>
  <c r="T149" i="4"/>
  <c r="S310" i="4"/>
  <c r="S468" i="4"/>
  <c r="S690" i="4"/>
  <c r="S837" i="4"/>
  <c r="T935" i="4"/>
  <c r="S1090" i="4"/>
  <c r="S1287" i="4"/>
  <c r="S1483" i="4"/>
  <c r="T1725" i="4"/>
  <c r="S1921" i="4"/>
  <c r="S2069" i="4"/>
  <c r="S97" i="4"/>
  <c r="S202" i="4"/>
  <c r="S414" i="4"/>
  <c r="S635" i="4"/>
  <c r="T739" i="4"/>
  <c r="S886" i="4"/>
  <c r="S1041" i="4"/>
  <c r="T1139" i="4"/>
  <c r="T1434" i="4"/>
  <c r="S1676" i="4"/>
  <c r="T1872" i="4"/>
  <c r="W1980" i="4"/>
  <c r="W1981" i="4"/>
  <c r="R2020" i="4"/>
  <c r="S44" i="4"/>
  <c r="T216" i="4"/>
  <c r="S1197" i="4"/>
  <c r="R1197" i="4"/>
  <c r="S485" i="4"/>
  <c r="R485" i="4"/>
  <c r="S1590" i="4"/>
  <c r="R1590" i="4"/>
  <c r="S1931" i="4"/>
  <c r="R1931" i="4"/>
  <c r="R270" i="4"/>
  <c r="R797" i="4"/>
  <c r="R1001" i="4"/>
  <c r="R57" i="4"/>
  <c r="R162" i="4"/>
  <c r="T270" i="4"/>
  <c r="Y270" i="4" s="1"/>
  <c r="R374" i="4"/>
  <c r="T485" i="4"/>
  <c r="R595" i="4"/>
  <c r="S895" i="4"/>
  <c r="R895" i="4"/>
  <c r="S1492" i="4"/>
  <c r="R1492" i="4"/>
  <c r="T1492" i="4"/>
  <c r="S1734" i="4"/>
  <c r="R1734" i="4"/>
  <c r="T1734" i="4"/>
  <c r="T57" i="4"/>
  <c r="T162" i="4"/>
  <c r="T374" i="4"/>
  <c r="T595" i="4"/>
  <c r="S699" i="4"/>
  <c r="R699" i="4"/>
  <c r="S1099" i="4"/>
  <c r="R1099" i="4"/>
  <c r="T797" i="4"/>
  <c r="T1001" i="4"/>
  <c r="T1197" i="4"/>
  <c r="S1394" i="4"/>
  <c r="R1394" i="4"/>
  <c r="S1685" i="4"/>
  <c r="R1685" i="4"/>
  <c r="T1590" i="4"/>
  <c r="S1832" i="4"/>
  <c r="R1832" i="4"/>
  <c r="S1980" i="4"/>
  <c r="T1980" i="4"/>
  <c r="T1931" i="4"/>
  <c r="T4" i="4"/>
  <c r="R4" i="4"/>
  <c r="S109" i="4"/>
  <c r="S216" i="4"/>
  <c r="T325" i="4"/>
  <c r="T540" i="4"/>
  <c r="R540" i="4"/>
  <c r="T748" i="4"/>
  <c r="R748" i="4"/>
  <c r="T1148" i="4"/>
  <c r="R1148" i="4"/>
  <c r="T1541" i="4"/>
  <c r="R1541" i="4"/>
  <c r="S1541" i="4"/>
  <c r="R109" i="4"/>
  <c r="S325" i="4"/>
  <c r="T428" i="4"/>
  <c r="R428" i="4"/>
  <c r="S540" i="4"/>
  <c r="T650" i="4"/>
  <c r="R650" i="4"/>
  <c r="S748" i="4"/>
  <c r="T846" i="4"/>
  <c r="R846" i="4"/>
  <c r="T1050" i="4"/>
  <c r="R1050" i="4"/>
  <c r="S1148" i="4"/>
  <c r="T1247" i="4"/>
  <c r="R1247" i="4"/>
  <c r="T1345" i="4"/>
  <c r="R1345" i="4"/>
  <c r="S1345" i="4"/>
  <c r="T1783" i="4"/>
  <c r="R1783" i="4"/>
  <c r="S1783" i="4"/>
  <c r="T1443" i="4"/>
  <c r="R1443" i="4"/>
  <c r="T1881" i="4"/>
  <c r="R1881" i="4"/>
  <c r="T2029" i="4"/>
  <c r="R2029" i="4"/>
  <c r="T2078" i="4"/>
  <c r="T2118" i="4" s="1"/>
  <c r="R2078" i="4"/>
  <c r="R2118" i="4" s="1"/>
  <c r="Y2078" i="4" l="1"/>
  <c r="Y2079" i="4"/>
  <c r="Y2029" i="4"/>
  <c r="Y2030" i="4"/>
  <c r="Y1881" i="4"/>
  <c r="Y1882" i="4"/>
  <c r="Y1931" i="4"/>
  <c r="Y1932" i="4"/>
  <c r="X1981" i="4"/>
  <c r="X1980" i="4"/>
  <c r="X1833" i="4"/>
  <c r="X1832" i="4"/>
  <c r="W2078" i="4"/>
  <c r="W2079" i="4"/>
  <c r="Y1980" i="4"/>
  <c r="Y1981" i="4"/>
  <c r="X1932" i="4"/>
  <c r="X1931" i="4"/>
  <c r="Y1783" i="4"/>
  <c r="Y1784" i="4"/>
  <c r="X1784" i="4"/>
  <c r="X1783" i="4"/>
  <c r="X1149" i="4"/>
  <c r="X1148" i="4"/>
  <c r="Y1050" i="4"/>
  <c r="Y1051" i="4"/>
  <c r="Y847" i="4"/>
  <c r="Y846" i="4"/>
  <c r="X540" i="4"/>
  <c r="X541" i="4"/>
  <c r="Y428" i="4"/>
  <c r="Y427" i="4"/>
  <c r="W110" i="4"/>
  <c r="W109" i="4"/>
  <c r="Y326" i="4"/>
  <c r="Y325" i="4"/>
  <c r="X109" i="4"/>
  <c r="X110" i="4"/>
  <c r="T44" i="4"/>
  <c r="Y5" i="4"/>
  <c r="Y4" i="4"/>
  <c r="Y1590" i="4"/>
  <c r="Y1591" i="4"/>
  <c r="X1686" i="4"/>
  <c r="X1685" i="4"/>
  <c r="X1394" i="4"/>
  <c r="X1393" i="4"/>
  <c r="Y1001" i="4"/>
  <c r="Y1002" i="4"/>
  <c r="Y596" i="4"/>
  <c r="Y595" i="4"/>
  <c r="Y162" i="4"/>
  <c r="Y161" i="4"/>
  <c r="Y1734" i="4"/>
  <c r="Y1735" i="4"/>
  <c r="X1735" i="4"/>
  <c r="X1734" i="4"/>
  <c r="W162" i="4"/>
  <c r="W161" i="4"/>
  <c r="W271" i="4"/>
  <c r="W270" i="4"/>
  <c r="X1591" i="4"/>
  <c r="X1590" i="4"/>
  <c r="X484" i="4"/>
  <c r="X485" i="4"/>
  <c r="X1197" i="4"/>
  <c r="X1198" i="4"/>
  <c r="S1237" i="4"/>
  <c r="Y1443" i="4"/>
  <c r="Y1442" i="4"/>
  <c r="X1345" i="4"/>
  <c r="X1344" i="4"/>
  <c r="Y1344" i="4"/>
  <c r="Y1345" i="4"/>
  <c r="Y1246" i="4"/>
  <c r="Y1247" i="4"/>
  <c r="X748" i="4"/>
  <c r="X749" i="4"/>
  <c r="Y651" i="4"/>
  <c r="Y650" i="4"/>
  <c r="X325" i="4"/>
  <c r="X326" i="4"/>
  <c r="X1541" i="4"/>
  <c r="X1542" i="4"/>
  <c r="Y1542" i="4"/>
  <c r="Y1541" i="4"/>
  <c r="Y1148" i="4"/>
  <c r="Y1149" i="4"/>
  <c r="Y749" i="4"/>
  <c r="Y748" i="4"/>
  <c r="Y541" i="4"/>
  <c r="Y540" i="4"/>
  <c r="X216" i="4"/>
  <c r="X217" i="4"/>
  <c r="W5" i="4"/>
  <c r="W4" i="4"/>
  <c r="Y1197" i="4"/>
  <c r="Y1198" i="4"/>
  <c r="T1237" i="4"/>
  <c r="Y798" i="4"/>
  <c r="Y797" i="4"/>
  <c r="X1100" i="4"/>
  <c r="X1099" i="4"/>
  <c r="X699" i="4"/>
  <c r="X700" i="4"/>
  <c r="Y374" i="4"/>
  <c r="Y373" i="4"/>
  <c r="Y58" i="4"/>
  <c r="Y57" i="4"/>
  <c r="Y1492" i="4"/>
  <c r="Y1491" i="4"/>
  <c r="X1491" i="4"/>
  <c r="X1492" i="4"/>
  <c r="X895" i="4"/>
  <c r="X896" i="4"/>
  <c r="Y485" i="4"/>
  <c r="Y484" i="4"/>
  <c r="W58" i="4"/>
  <c r="W57" i="4"/>
  <c r="W1197" i="4"/>
  <c r="W1198" i="4"/>
  <c r="R1237" i="4"/>
  <c r="Y217" i="4"/>
  <c r="Y216" i="4"/>
  <c r="T1921" i="4"/>
  <c r="T1676" i="4"/>
  <c r="T1483" i="4"/>
  <c r="W1784" i="4"/>
  <c r="W1783" i="4"/>
  <c r="R1823" i="4"/>
  <c r="S1385" i="4"/>
  <c r="T1385" i="4"/>
  <c r="T1287" i="4"/>
  <c r="W1050" i="4"/>
  <c r="W1051" i="4"/>
  <c r="R1090" i="4"/>
  <c r="W846" i="4"/>
  <c r="W847" i="4"/>
  <c r="R886" i="4"/>
  <c r="S788" i="4"/>
  <c r="T690" i="4"/>
  <c r="W427" i="4"/>
  <c r="W428" i="4"/>
  <c r="R468" i="4"/>
  <c r="S365" i="4"/>
  <c r="S1581" i="4"/>
  <c r="T1581" i="4"/>
  <c r="T1188" i="4"/>
  <c r="W748" i="4"/>
  <c r="W749" i="4"/>
  <c r="R788" i="4"/>
  <c r="W540" i="4"/>
  <c r="W541" i="4"/>
  <c r="R580" i="4"/>
  <c r="T365" i="4"/>
  <c r="S149" i="4"/>
  <c r="T2020" i="4"/>
  <c r="W1833" i="4"/>
  <c r="W1832" i="4"/>
  <c r="R1872" i="4"/>
  <c r="T1630" i="4"/>
  <c r="S1725" i="4"/>
  <c r="S1434" i="4"/>
  <c r="T1041" i="4"/>
  <c r="W1099" i="4"/>
  <c r="W1100" i="4"/>
  <c r="R1139" i="4"/>
  <c r="W699" i="4"/>
  <c r="W700" i="4"/>
  <c r="R739" i="4"/>
  <c r="T635" i="4"/>
  <c r="T202" i="4"/>
  <c r="T1774" i="4"/>
  <c r="S1774" i="4"/>
  <c r="W1492" i="4"/>
  <c r="W1491" i="4"/>
  <c r="R1532" i="4"/>
  <c r="W895" i="4"/>
  <c r="W896" i="4"/>
  <c r="R935" i="4"/>
  <c r="W595" i="4"/>
  <c r="W596" i="4"/>
  <c r="R635" i="4"/>
  <c r="W373" i="4"/>
  <c r="W374" i="4"/>
  <c r="R414" i="4"/>
  <c r="R202" i="4"/>
  <c r="W1001" i="4"/>
  <c r="W1002" i="4"/>
  <c r="R1041" i="4"/>
  <c r="R310" i="4"/>
  <c r="S1971" i="4"/>
  <c r="S1630" i="4"/>
  <c r="S525" i="4"/>
  <c r="T2069" i="4"/>
  <c r="W2029" i="4"/>
  <c r="W2030" i="4"/>
  <c r="R2069" i="4"/>
  <c r="W1881" i="4"/>
  <c r="W1882" i="4"/>
  <c r="R1921" i="4"/>
  <c r="W1637" i="4"/>
  <c r="W1636" i="4"/>
  <c r="R1676" i="4"/>
  <c r="W1442" i="4"/>
  <c r="W1443" i="4"/>
  <c r="R1483" i="4"/>
  <c r="S1823" i="4"/>
  <c r="T1823" i="4"/>
  <c r="W1344" i="4"/>
  <c r="W1345" i="4"/>
  <c r="R1385" i="4"/>
  <c r="W1246" i="4"/>
  <c r="W1247" i="4"/>
  <c r="R1287" i="4"/>
  <c r="S1188" i="4"/>
  <c r="T1090" i="4"/>
  <c r="T886" i="4"/>
  <c r="W650" i="4"/>
  <c r="W651" i="4"/>
  <c r="R690" i="4"/>
  <c r="S580" i="4"/>
  <c r="T468" i="4"/>
  <c r="R149" i="4"/>
  <c r="W1542" i="4"/>
  <c r="W1541" i="4"/>
  <c r="R1581" i="4"/>
  <c r="W1148" i="4"/>
  <c r="W1149" i="4"/>
  <c r="R1188" i="4"/>
  <c r="W949" i="4"/>
  <c r="W950" i="4"/>
  <c r="R989" i="4"/>
  <c r="T788" i="4"/>
  <c r="T580" i="4"/>
  <c r="S256" i="4"/>
  <c r="T1971" i="4"/>
  <c r="S2020" i="4"/>
  <c r="S1872" i="4"/>
  <c r="W1685" i="4"/>
  <c r="W1686" i="4"/>
  <c r="R1725" i="4"/>
  <c r="W1393" i="4"/>
  <c r="W1394" i="4"/>
  <c r="R1434" i="4"/>
  <c r="T837" i="4"/>
  <c r="S1139" i="4"/>
  <c r="S739" i="4"/>
  <c r="T414" i="4"/>
  <c r="T97" i="4"/>
  <c r="W1735" i="4"/>
  <c r="W1734" i="4"/>
  <c r="R1774" i="4"/>
  <c r="T1532" i="4"/>
  <c r="S1532" i="4"/>
  <c r="S935" i="4"/>
  <c r="T525" i="4"/>
  <c r="Y271" i="4"/>
  <c r="T310" i="4"/>
  <c r="R97" i="4"/>
  <c r="W797" i="4"/>
  <c r="W798" i="4"/>
  <c r="R837" i="4"/>
  <c r="W1931" i="4"/>
  <c r="W1932" i="4"/>
  <c r="R1971" i="4"/>
  <c r="W1591" i="4"/>
  <c r="W1590" i="4"/>
  <c r="R1630" i="4"/>
  <c r="W484" i="4"/>
  <c r="W485" i="4"/>
  <c r="R525" i="4"/>
  <c r="T256" i="4"/>
  <c r="R44" i="4"/>
  <c r="Z4" i="4" l="1"/>
  <c r="Y12" i="4" s="1"/>
  <c r="Z5" i="4"/>
  <c r="Z1491" i="4"/>
  <c r="Z1499" i="4" s="1"/>
  <c r="Z1443" i="4"/>
  <c r="Z1492" i="4"/>
  <c r="Z1500" i="4" s="1"/>
  <c r="Z1442" i="4"/>
  <c r="Y1450" i="4" s="1"/>
  <c r="Z1394" i="4"/>
  <c r="Z1393" i="4"/>
  <c r="X1401" i="4" s="1"/>
  <c r="Z1344" i="4"/>
  <c r="Z1352" i="4" s="1"/>
  <c r="Z1345" i="4"/>
  <c r="Z1353" i="4" s="1"/>
  <c r="Z1247" i="4"/>
  <c r="Y1255" i="4" s="1"/>
  <c r="Z1246" i="4"/>
  <c r="W1254" i="4" s="1"/>
  <c r="Z1197" i="4"/>
  <c r="Z1205" i="4" s="1"/>
  <c r="Z1198" i="4"/>
  <c r="Z1206" i="4" s="1"/>
  <c r="Z1543" i="4"/>
  <c r="Z1551" i="4" s="1"/>
  <c r="Z544" i="4"/>
  <c r="X552" i="4" s="1"/>
  <c r="Z8" i="4"/>
  <c r="Z60" i="4"/>
  <c r="W68" i="4" s="1"/>
  <c r="Z7" i="4"/>
  <c r="Z377" i="4"/>
  <c r="Z599" i="4"/>
  <c r="Y607" i="4" s="1"/>
  <c r="Z799" i="4"/>
  <c r="Z895" i="4"/>
  <c r="Z1103" i="4"/>
  <c r="Z748" i="4"/>
  <c r="Z756" i="4" s="1"/>
  <c r="Z751" i="4"/>
  <c r="Z759" i="4" s="1"/>
  <c r="Z1148" i="4"/>
  <c r="Z1156" i="4" s="1"/>
  <c r="Z1151" i="4"/>
  <c r="Z1159" i="4" s="1"/>
  <c r="Z1542" i="4"/>
  <c r="Z1550" i="4" s="1"/>
  <c r="Z1545" i="4"/>
  <c r="Z1553" i="4" s="1"/>
  <c r="Z270" i="4"/>
  <c r="Z278" i="4" s="1"/>
  <c r="Z274" i="4"/>
  <c r="W282" i="4" s="1"/>
  <c r="Z488" i="4"/>
  <c r="W496" i="4" s="1"/>
  <c r="Z797" i="4"/>
  <c r="Z805" i="4" s="1"/>
  <c r="Z1001" i="4"/>
  <c r="Z1009" i="4" s="1"/>
  <c r="Z1835" i="4"/>
  <c r="Y1843" i="4" s="1"/>
  <c r="Z1102" i="4"/>
  <c r="Z1110" i="4" s="1"/>
  <c r="Z484" i="4"/>
  <c r="Z492" i="4" s="1"/>
  <c r="Z61" i="4"/>
  <c r="W69" i="4" s="1"/>
  <c r="Z1590" i="4"/>
  <c r="Z1598" i="4" s="1"/>
  <c r="Z1688" i="4"/>
  <c r="W1696" i="4" s="1"/>
  <c r="Z1931" i="4"/>
  <c r="Z1939" i="4" s="1"/>
  <c r="Z1933" i="4"/>
  <c r="Z1941" i="4" s="1"/>
  <c r="Z598" i="4"/>
  <c r="X606" i="4" s="1"/>
  <c r="Z702" i="4"/>
  <c r="W710" i="4" s="1"/>
  <c r="Z1005" i="4"/>
  <c r="W1013" i="4" s="1"/>
  <c r="Z1984" i="4"/>
  <c r="Z1992" i="4" s="1"/>
  <c r="Z58" i="4"/>
  <c r="Y66" i="4" s="1"/>
  <c r="Z59" i="4"/>
  <c r="Z161" i="4"/>
  <c r="Z163" i="4"/>
  <c r="X171" i="4" s="1"/>
  <c r="Z273" i="4"/>
  <c r="Z374" i="4"/>
  <c r="Z487" i="4"/>
  <c r="Z596" i="4"/>
  <c r="Z604" i="4" s="1"/>
  <c r="Z1735" i="4"/>
  <c r="Z1743" i="4" s="1"/>
  <c r="Z700" i="4"/>
  <c r="Z708" i="4" s="1"/>
  <c r="Z1003" i="4"/>
  <c r="Y1011" i="4" s="1"/>
  <c r="Z1099" i="4"/>
  <c r="Z1107" i="4" s="1"/>
  <c r="Z1592" i="4"/>
  <c r="Y1600" i="4" s="1"/>
  <c r="Z1686" i="4"/>
  <c r="W1694" i="4" s="1"/>
  <c r="Z1736" i="4"/>
  <c r="Y1744" i="4" s="1"/>
  <c r="Z1832" i="4"/>
  <c r="Z1981" i="4"/>
  <c r="Z1983" i="4"/>
  <c r="W1991" i="4" s="1"/>
  <c r="Z326" i="4"/>
  <c r="Z334" i="4" s="1"/>
  <c r="Z327" i="4"/>
  <c r="Z335" i="4" s="1"/>
  <c r="Z329" i="4"/>
  <c r="Z337" i="4" s="1"/>
  <c r="Z540" i="4"/>
  <c r="Z548" i="4" s="1"/>
  <c r="Z543" i="4"/>
  <c r="Z551" i="4" s="1"/>
  <c r="Z949" i="4"/>
  <c r="Z957" i="4" s="1"/>
  <c r="Z952" i="4"/>
  <c r="Z960" i="4" s="1"/>
  <c r="Z1934" i="4"/>
  <c r="Z1942" i="4" s="1"/>
  <c r="Z216" i="4"/>
  <c r="Z224" i="4" s="1"/>
  <c r="Z220" i="4"/>
  <c r="W228" i="4" s="1"/>
  <c r="Z1544" i="4"/>
  <c r="Z1552" i="4" s="1"/>
  <c r="Z1783" i="4"/>
  <c r="Z1791" i="4" s="1"/>
  <c r="Z1785" i="4"/>
  <c r="Z1793" i="4" s="1"/>
  <c r="Z1689" i="4"/>
  <c r="X1697" i="4" s="1"/>
  <c r="Z1881" i="4"/>
  <c r="Z1884" i="4"/>
  <c r="Y1892" i="4" s="1"/>
  <c r="Z110" i="4"/>
  <c r="W118" i="4" s="1"/>
  <c r="Z111" i="4"/>
  <c r="Y119" i="4" s="1"/>
  <c r="Z113" i="4"/>
  <c r="W121" i="4" s="1"/>
  <c r="Z427" i="4"/>
  <c r="Z430" i="4"/>
  <c r="Z650" i="4"/>
  <c r="W658" i="4" s="1"/>
  <c r="Z653" i="4"/>
  <c r="W661" i="4" s="1"/>
  <c r="Z846" i="4"/>
  <c r="Z849" i="4"/>
  <c r="Z1050" i="4"/>
  <c r="W1058" i="4" s="1"/>
  <c r="Z1053" i="4"/>
  <c r="W1061" i="4" s="1"/>
  <c r="Z1636" i="4"/>
  <c r="Y1644" i="4" s="1"/>
  <c r="Z1638" i="4"/>
  <c r="Z1640" i="4"/>
  <c r="Y1648" i="4" s="1"/>
  <c r="Z1935" i="4"/>
  <c r="Y1943" i="4" s="1"/>
  <c r="Z2030" i="4"/>
  <c r="Y2038" i="4" s="1"/>
  <c r="Z2032" i="4"/>
  <c r="Z2040" i="4" s="1"/>
  <c r="Z2078" i="4"/>
  <c r="Z2081" i="4"/>
  <c r="Y2089" i="4" s="1"/>
  <c r="Z2033" i="4"/>
  <c r="Z1101" i="4"/>
  <c r="Z1109" i="4" s="1"/>
  <c r="Z272" i="4"/>
  <c r="X280" i="4" s="1"/>
  <c r="Z485" i="4"/>
  <c r="Y493" i="4" s="1"/>
  <c r="Z1834" i="4"/>
  <c r="Z1842" i="4" s="1"/>
  <c r="Z897" i="4"/>
  <c r="Z905" i="4" s="1"/>
  <c r="Z1591" i="4"/>
  <c r="Z1599" i="4" s="1"/>
  <c r="Z1687" i="4"/>
  <c r="Z1695" i="4" s="1"/>
  <c r="Z1738" i="4"/>
  <c r="Z1932" i="4"/>
  <c r="Z1940" i="4" s="1"/>
  <c r="Z376" i="4"/>
  <c r="X384" i="4" s="1"/>
  <c r="Z701" i="4"/>
  <c r="X709" i="4" s="1"/>
  <c r="Z801" i="4"/>
  <c r="Z1594" i="4"/>
  <c r="Z1602" i="4" s="1"/>
  <c r="Z703" i="4"/>
  <c r="Z800" i="4"/>
  <c r="X808" i="4" s="1"/>
  <c r="Z896" i="4"/>
  <c r="Z904" i="4" s="1"/>
  <c r="Z749" i="4"/>
  <c r="Z757" i="4" s="1"/>
  <c r="Z750" i="4"/>
  <c r="Z758" i="4" s="1"/>
  <c r="Z752" i="4"/>
  <c r="Z760" i="4" s="1"/>
  <c r="Z1149" i="4"/>
  <c r="Z1157" i="4" s="1"/>
  <c r="Z1150" i="4"/>
  <c r="Z1158" i="4" s="1"/>
  <c r="Z1152" i="4"/>
  <c r="Z1160" i="4" s="1"/>
  <c r="Z1541" i="4"/>
  <c r="Z1549" i="4" s="1"/>
  <c r="Z898" i="4"/>
  <c r="W906" i="4" s="1"/>
  <c r="Z165" i="4"/>
  <c r="Y173" i="4" s="1"/>
  <c r="Z271" i="4"/>
  <c r="W279" i="4" s="1"/>
  <c r="Z375" i="4"/>
  <c r="W383" i="4" s="1"/>
  <c r="Z597" i="4"/>
  <c r="W605" i="4" s="1"/>
  <c r="Z798" i="4"/>
  <c r="X806" i="4" s="1"/>
  <c r="Z1002" i="4"/>
  <c r="W1010" i="4" s="1"/>
  <c r="Z57" i="4"/>
  <c r="W65" i="4" s="1"/>
  <c r="Z162" i="4"/>
  <c r="Z164" i="4"/>
  <c r="Z373" i="4"/>
  <c r="Z381" i="4" s="1"/>
  <c r="Z486" i="4"/>
  <c r="Z595" i="4"/>
  <c r="Y603" i="4" s="1"/>
  <c r="Z1734" i="4"/>
  <c r="Z1742" i="4" s="1"/>
  <c r="Z699" i="4"/>
  <c r="W707" i="4" s="1"/>
  <c r="Z899" i="4"/>
  <c r="W907" i="4" s="1"/>
  <c r="Z1004" i="4"/>
  <c r="X1012" i="4" s="1"/>
  <c r="Z1100" i="4"/>
  <c r="Y1108" i="4" s="1"/>
  <c r="Z1593" i="4"/>
  <c r="Z1685" i="4"/>
  <c r="Z1693" i="4" s="1"/>
  <c r="Z1836" i="4"/>
  <c r="Z1737" i="4"/>
  <c r="Z1833" i="4"/>
  <c r="Z1841" i="4" s="1"/>
  <c r="Z1980" i="4"/>
  <c r="Z1988" i="4" s="1"/>
  <c r="Z1982" i="4"/>
  <c r="W1990" i="4" s="1"/>
  <c r="Z325" i="4"/>
  <c r="Z333" i="4" s="1"/>
  <c r="Z328" i="4"/>
  <c r="Z336" i="4" s="1"/>
  <c r="Z541" i="4"/>
  <c r="Z549" i="4" s="1"/>
  <c r="Z542" i="4"/>
  <c r="Z550" i="4" s="1"/>
  <c r="Z950" i="4"/>
  <c r="Z958" i="4" s="1"/>
  <c r="Z951" i="4"/>
  <c r="Z959" i="4" s="1"/>
  <c r="Z953" i="4"/>
  <c r="Z961" i="4" s="1"/>
  <c r="Z217" i="4"/>
  <c r="W225" i="4" s="1"/>
  <c r="Z218" i="4"/>
  <c r="W226" i="4" s="1"/>
  <c r="Z1784" i="4"/>
  <c r="Z1792" i="4" s="1"/>
  <c r="Z1786" i="4"/>
  <c r="Z1794" i="4" s="1"/>
  <c r="Z1882" i="4"/>
  <c r="X1890" i="4" s="1"/>
  <c r="Z1883" i="4"/>
  <c r="W1891" i="4" s="1"/>
  <c r="Z1885" i="4"/>
  <c r="Y1893" i="4" s="1"/>
  <c r="Z1787" i="4"/>
  <c r="Z1795" i="4" s="1"/>
  <c r="Z109" i="4"/>
  <c r="Z112" i="4"/>
  <c r="Y120" i="4" s="1"/>
  <c r="Z219" i="4"/>
  <c r="Z428" i="4"/>
  <c r="Z429" i="4"/>
  <c r="X437" i="4" s="1"/>
  <c r="Z431" i="4"/>
  <c r="Z651" i="4"/>
  <c r="Z652" i="4"/>
  <c r="X660" i="4" s="1"/>
  <c r="Z654" i="4"/>
  <c r="Z847" i="4"/>
  <c r="Y855" i="4" s="1"/>
  <c r="Z848" i="4"/>
  <c r="Z850" i="4"/>
  <c r="Z1051" i="4"/>
  <c r="X1059" i="4" s="1"/>
  <c r="Z1052" i="4"/>
  <c r="Z1054" i="4"/>
  <c r="Z1637" i="4"/>
  <c r="Z1639" i="4"/>
  <c r="X1647" i="4" s="1"/>
  <c r="Z2029" i="4"/>
  <c r="Z2037" i="4" s="1"/>
  <c r="Z2031" i="4"/>
  <c r="X2039" i="4" s="1"/>
  <c r="Z2079" i="4"/>
  <c r="X2087" i="4" s="1"/>
  <c r="Z2080" i="4"/>
  <c r="W2088" i="4" s="1"/>
  <c r="Z2082" i="4"/>
  <c r="Y2090" i="4" s="1"/>
  <c r="Z6" i="4"/>
  <c r="W12" i="4" l="1"/>
  <c r="Z13" i="4"/>
  <c r="X13" i="4"/>
  <c r="Y13" i="4"/>
  <c r="Z12" i="4"/>
  <c r="X12" i="4"/>
  <c r="Z14" i="4"/>
  <c r="Y14" i="4"/>
  <c r="X14" i="4"/>
  <c r="W14" i="4"/>
  <c r="X15" i="4"/>
  <c r="W15" i="4"/>
  <c r="Y15" i="4"/>
  <c r="X16" i="4"/>
  <c r="W16" i="4"/>
  <c r="Y16" i="4"/>
  <c r="W13" i="4"/>
  <c r="X1499" i="4"/>
  <c r="Y1499" i="4"/>
  <c r="X1352" i="4"/>
  <c r="W1450" i="4"/>
  <c r="Y1500" i="4"/>
  <c r="W1499" i="4"/>
  <c r="Z1451" i="4"/>
  <c r="X1451" i="4"/>
  <c r="X1500" i="4"/>
  <c r="X1353" i="4"/>
  <c r="Y1352" i="4"/>
  <c r="W1353" i="4"/>
  <c r="W1352" i="4"/>
  <c r="Y1353" i="4"/>
  <c r="Z1450" i="4"/>
  <c r="X1450" i="4"/>
  <c r="W1500" i="4"/>
  <c r="W1451" i="4"/>
  <c r="Y1451" i="4"/>
  <c r="Z1401" i="4"/>
  <c r="Y1401" i="4"/>
  <c r="Z1402" i="4"/>
  <c r="Y1402" i="4"/>
  <c r="X1402" i="4"/>
  <c r="W1401" i="4"/>
  <c r="W1402" i="4"/>
  <c r="Z1255" i="4"/>
  <c r="X1255" i="4"/>
  <c r="Z1254" i="4"/>
  <c r="X1254" i="4"/>
  <c r="W1255" i="4"/>
  <c r="Y1254" i="4"/>
  <c r="X1205" i="4"/>
  <c r="X1206" i="4"/>
  <c r="Y1551" i="4"/>
  <c r="W1206" i="4"/>
  <c r="Y1206" i="4"/>
  <c r="W1205" i="4"/>
  <c r="Y1205" i="4"/>
  <c r="Y1842" i="4"/>
  <c r="W1842" i="4"/>
  <c r="X758" i="4"/>
  <c r="X1600" i="4"/>
  <c r="X1842" i="4"/>
  <c r="Y758" i="4"/>
  <c r="W806" i="4"/>
  <c r="X1744" i="4"/>
  <c r="Y1794" i="4"/>
  <c r="W1647" i="4"/>
  <c r="X1011" i="4"/>
  <c r="Y1940" i="4"/>
  <c r="W1011" i="4"/>
  <c r="X1551" i="4"/>
  <c r="W2039" i="4"/>
  <c r="W758" i="4"/>
  <c r="W1940" i="4"/>
  <c r="Y2087" i="4"/>
  <c r="W1697" i="4"/>
  <c r="W1059" i="4"/>
  <c r="Y905" i="4"/>
  <c r="W905" i="4"/>
  <c r="Y1697" i="4"/>
  <c r="Y1059" i="4"/>
  <c r="X959" i="4"/>
  <c r="X905" i="4"/>
  <c r="Z855" i="4"/>
  <c r="X855" i="4"/>
  <c r="Z1989" i="4"/>
  <c r="W1989" i="4"/>
  <c r="Y552" i="4"/>
  <c r="W493" i="4"/>
  <c r="Y1890" i="4"/>
  <c r="X1157" i="4"/>
  <c r="Y959" i="4"/>
  <c r="W1744" i="4"/>
  <c r="Y806" i="4"/>
  <c r="X1940" i="4"/>
  <c r="W2087" i="4"/>
  <c r="Y1647" i="4"/>
  <c r="W855" i="4"/>
  <c r="W959" i="4"/>
  <c r="X1989" i="4"/>
  <c r="Y709" i="4"/>
  <c r="W709" i="4"/>
  <c r="X1794" i="4"/>
  <c r="Y2039" i="4"/>
  <c r="W1157" i="4"/>
  <c r="W1600" i="4"/>
  <c r="X1108" i="4"/>
  <c r="W1890" i="4"/>
  <c r="W1551" i="4"/>
  <c r="Y1157" i="4"/>
  <c r="Y1989" i="4"/>
  <c r="W1108" i="4"/>
  <c r="W1794" i="4"/>
  <c r="Y606" i="4"/>
  <c r="W606" i="4"/>
  <c r="Z552" i="4"/>
  <c r="W552" i="4"/>
  <c r="Y660" i="4"/>
  <c r="W660" i="4"/>
  <c r="W437" i="4"/>
  <c r="Z493" i="4"/>
  <c r="X493" i="4"/>
  <c r="Y437" i="4"/>
  <c r="X226" i="4"/>
  <c r="Y384" i="4"/>
  <c r="W335" i="4"/>
  <c r="X335" i="4"/>
  <c r="Y335" i="4"/>
  <c r="W384" i="4"/>
  <c r="W119" i="4"/>
  <c r="Z226" i="4"/>
  <c r="Y226" i="4"/>
  <c r="X228" i="4"/>
  <c r="X119" i="4"/>
  <c r="Y280" i="4"/>
  <c r="W280" i="4"/>
  <c r="Y171" i="4"/>
  <c r="W171" i="4"/>
  <c r="Z172" i="4"/>
  <c r="X172" i="4"/>
  <c r="W120" i="4"/>
  <c r="W172" i="4"/>
  <c r="X120" i="4"/>
  <c r="Z68" i="4"/>
  <c r="X68" i="4"/>
  <c r="Y172" i="4"/>
  <c r="Z16" i="4"/>
  <c r="Y68" i="4"/>
  <c r="X1158" i="4"/>
  <c r="X960" i="4"/>
  <c r="X1942" i="4"/>
  <c r="Y710" i="4"/>
  <c r="Y661" i="4"/>
  <c r="Y957" i="4"/>
  <c r="Y1061" i="4"/>
  <c r="X756" i="4"/>
  <c r="Y492" i="4"/>
  <c r="X1110" i="4"/>
  <c r="Y1009" i="4"/>
  <c r="Y496" i="4"/>
  <c r="X1009" i="4"/>
  <c r="Y960" i="4"/>
  <c r="Y1942" i="4"/>
  <c r="Y1793" i="4"/>
  <c r="X1943" i="4"/>
  <c r="Y658" i="4"/>
  <c r="Y1550" i="4"/>
  <c r="Y1598" i="4"/>
  <c r="X1598" i="4"/>
  <c r="Y1939" i="4"/>
  <c r="X1793" i="4"/>
  <c r="X1159" i="4"/>
  <c r="X1156" i="4"/>
  <c r="Y1156" i="4"/>
  <c r="Y548" i="4"/>
  <c r="Y1791" i="4"/>
  <c r="Y1553" i="4"/>
  <c r="X1553" i="4"/>
  <c r="X333" i="4"/>
  <c r="Y383" i="4"/>
  <c r="X1939" i="4"/>
  <c r="Y224" i="4"/>
  <c r="X224" i="4"/>
  <c r="X1743" i="4"/>
  <c r="W333" i="4"/>
  <c r="Y1058" i="4"/>
  <c r="X958" i="4"/>
  <c r="X549" i="4"/>
  <c r="X1549" i="4"/>
  <c r="Y1159" i="4"/>
  <c r="Y759" i="4"/>
  <c r="Y1941" i="4"/>
  <c r="Y805" i="4"/>
  <c r="Y605" i="4"/>
  <c r="X1992" i="4"/>
  <c r="X1695" i="4"/>
  <c r="X805" i="4"/>
  <c r="Y1992" i="4"/>
  <c r="X1694" i="4"/>
  <c r="Y282" i="4"/>
  <c r="X957" i="4"/>
  <c r="X1550" i="4"/>
  <c r="W173" i="4"/>
  <c r="W336" i="4"/>
  <c r="W1942" i="4"/>
  <c r="W960" i="4"/>
  <c r="W1110" i="4"/>
  <c r="W1893" i="4"/>
  <c r="W224" i="4"/>
  <c r="W958" i="4"/>
  <c r="W957" i="4"/>
  <c r="X118" i="4"/>
  <c r="W2090" i="4"/>
  <c r="W2037" i="4"/>
  <c r="X2037" i="4"/>
  <c r="W550" i="4"/>
  <c r="W549" i="4"/>
  <c r="W1012" i="4"/>
  <c r="W1742" i="4"/>
  <c r="X961" i="4"/>
  <c r="X550" i="4"/>
  <c r="Y1795" i="4"/>
  <c r="W1743" i="4"/>
  <c r="W1992" i="4"/>
  <c r="W1941" i="4"/>
  <c r="W1939" i="4"/>
  <c r="W1598" i="4"/>
  <c r="W492" i="4"/>
  <c r="W1009" i="4"/>
  <c r="W805" i="4"/>
  <c r="W278" i="4"/>
  <c r="X1941" i="4"/>
  <c r="X492" i="4"/>
  <c r="W1553" i="4"/>
  <c r="W1550" i="4"/>
  <c r="W1159" i="4"/>
  <c r="W1156" i="4"/>
  <c r="Y961" i="4"/>
  <c r="Y550" i="4"/>
  <c r="Y1110" i="4"/>
  <c r="X1742" i="4"/>
  <c r="Y278" i="4"/>
  <c r="W1795" i="4"/>
  <c r="X1795" i="4"/>
  <c r="W961" i="4"/>
  <c r="X336" i="4"/>
  <c r="Y958" i="4"/>
  <c r="Y336" i="4"/>
  <c r="Z1647" i="4"/>
  <c r="Z1645" i="4"/>
  <c r="X1645" i="4"/>
  <c r="Z1062" i="4"/>
  <c r="X1062" i="4"/>
  <c r="Z1060" i="4"/>
  <c r="X1060" i="4"/>
  <c r="Z1059" i="4"/>
  <c r="Z858" i="4"/>
  <c r="X858" i="4"/>
  <c r="Z856" i="4"/>
  <c r="X856" i="4"/>
  <c r="Z662" i="4"/>
  <c r="X662" i="4"/>
  <c r="Z660" i="4"/>
  <c r="Z659" i="4"/>
  <c r="X659" i="4"/>
  <c r="Z439" i="4"/>
  <c r="X439" i="4"/>
  <c r="Z437" i="4"/>
  <c r="Z436" i="4"/>
  <c r="X436" i="4"/>
  <c r="Z227" i="4"/>
  <c r="Y227" i="4"/>
  <c r="Z120" i="4"/>
  <c r="Z117" i="4"/>
  <c r="Y117" i="4"/>
  <c r="Y858" i="4"/>
  <c r="Z1745" i="4"/>
  <c r="Y1745" i="4"/>
  <c r="Z1844" i="4"/>
  <c r="W1844" i="4"/>
  <c r="X1844" i="4"/>
  <c r="Z1601" i="4"/>
  <c r="Y1601" i="4"/>
  <c r="Z603" i="4"/>
  <c r="X603" i="4"/>
  <c r="Z494" i="4"/>
  <c r="X494" i="4"/>
  <c r="Z170" i="4"/>
  <c r="X170" i="4"/>
  <c r="Z65" i="4"/>
  <c r="X65" i="4"/>
  <c r="Y1693" i="4"/>
  <c r="X1988" i="4"/>
  <c r="Y381" i="4"/>
  <c r="Z808" i="4"/>
  <c r="Y808" i="4"/>
  <c r="Z711" i="4"/>
  <c r="Y711" i="4"/>
  <c r="Z809" i="4"/>
  <c r="X809" i="4"/>
  <c r="Z709" i="4"/>
  <c r="Z384" i="4"/>
  <c r="Z1746" i="4"/>
  <c r="Y1746" i="4"/>
  <c r="Z280" i="4"/>
  <c r="Z2041" i="4"/>
  <c r="X2041" i="4"/>
  <c r="Z2089" i="4"/>
  <c r="X2089" i="4"/>
  <c r="Z2086" i="4"/>
  <c r="X2086" i="4"/>
  <c r="Z2038" i="4"/>
  <c r="X2038" i="4"/>
  <c r="Z1648" i="4"/>
  <c r="X1648" i="4"/>
  <c r="Z1646" i="4"/>
  <c r="X1646" i="4"/>
  <c r="Z1644" i="4"/>
  <c r="X1644" i="4"/>
  <c r="Y1792" i="4"/>
  <c r="Z857" i="4"/>
  <c r="X857" i="4"/>
  <c r="Z854" i="4"/>
  <c r="X854" i="4"/>
  <c r="Z438" i="4"/>
  <c r="X438" i="4"/>
  <c r="Z435" i="4"/>
  <c r="X435" i="4"/>
  <c r="Z1892" i="4"/>
  <c r="X1892" i="4"/>
  <c r="Z1889" i="4"/>
  <c r="X1889" i="4"/>
  <c r="Z1697" i="4"/>
  <c r="Y1645" i="4"/>
  <c r="Y1062" i="4"/>
  <c r="Y854" i="4"/>
  <c r="X757" i="4"/>
  <c r="Y438" i="4"/>
  <c r="Y1549" i="4"/>
  <c r="Y1158" i="4"/>
  <c r="Y760" i="4"/>
  <c r="Y757" i="4"/>
  <c r="Z1840" i="4"/>
  <c r="Y1840" i="4"/>
  <c r="Z1744" i="4"/>
  <c r="Z1600" i="4"/>
  <c r="Z1011" i="4"/>
  <c r="X904" i="4"/>
  <c r="Z495" i="4"/>
  <c r="X495" i="4"/>
  <c r="Z382" i="4"/>
  <c r="X382" i="4"/>
  <c r="Z281" i="4"/>
  <c r="X281" i="4"/>
  <c r="Z171" i="4"/>
  <c r="Z169" i="4"/>
  <c r="X169" i="4"/>
  <c r="Z67" i="4"/>
  <c r="X67" i="4"/>
  <c r="Z66" i="4"/>
  <c r="X66" i="4"/>
  <c r="Z1843" i="4"/>
  <c r="X1843" i="4"/>
  <c r="X1599" i="4"/>
  <c r="X1109" i="4"/>
  <c r="Y1107" i="4"/>
  <c r="X227" i="4"/>
  <c r="Y2041" i="4"/>
  <c r="X1745" i="4"/>
  <c r="Y1602" i="4"/>
  <c r="X1693" i="4"/>
  <c r="Y809" i="4"/>
  <c r="X708" i="4"/>
  <c r="Y382" i="4"/>
  <c r="Y65" i="4"/>
  <c r="Z1111" i="4"/>
  <c r="Y1111" i="4"/>
  <c r="Z903" i="4"/>
  <c r="Y903" i="4"/>
  <c r="Z807" i="4"/>
  <c r="Y807" i="4"/>
  <c r="Z607" i="4"/>
  <c r="X607" i="4"/>
  <c r="Z385" i="4"/>
  <c r="X385" i="4"/>
  <c r="Y385" i="4"/>
  <c r="Z2090" i="4"/>
  <c r="X2090" i="4"/>
  <c r="Z2088" i="4"/>
  <c r="X2088" i="4"/>
  <c r="Z2087" i="4"/>
  <c r="Z2039" i="4"/>
  <c r="Y1889" i="4"/>
  <c r="W1645" i="4"/>
  <c r="X1792" i="4"/>
  <c r="X1552" i="4"/>
  <c r="W1062" i="4"/>
  <c r="W1060" i="4"/>
  <c r="W858" i="4"/>
  <c r="W856" i="4"/>
  <c r="W662" i="4"/>
  <c r="W659" i="4"/>
  <c r="W439" i="4"/>
  <c r="W436" i="4"/>
  <c r="W227" i="4"/>
  <c r="W117" i="4"/>
  <c r="Y2086" i="4"/>
  <c r="Y2040" i="4"/>
  <c r="Z1893" i="4"/>
  <c r="X1893" i="4"/>
  <c r="Z1891" i="4"/>
  <c r="X1891" i="4"/>
  <c r="Z1890" i="4"/>
  <c r="Y1646" i="4"/>
  <c r="W1792" i="4"/>
  <c r="Y856" i="4"/>
  <c r="X551" i="4"/>
  <c r="Y439" i="4"/>
  <c r="Y436" i="4"/>
  <c r="Z225" i="4"/>
  <c r="Y225" i="4"/>
  <c r="Y756" i="4"/>
  <c r="Z1990" i="4"/>
  <c r="Y1990" i="4"/>
  <c r="W1988" i="4"/>
  <c r="W1841" i="4"/>
  <c r="W1745" i="4"/>
  <c r="W1693" i="4"/>
  <c r="W1601" i="4"/>
  <c r="Z1108" i="4"/>
  <c r="Z1012" i="4"/>
  <c r="Y1012" i="4"/>
  <c r="Z907" i="4"/>
  <c r="Y907" i="4"/>
  <c r="Z707" i="4"/>
  <c r="Y707" i="4"/>
  <c r="Y281" i="4"/>
  <c r="Y169" i="4"/>
  <c r="X903" i="4"/>
  <c r="X711" i="4"/>
  <c r="W603" i="4"/>
  <c r="W494" i="4"/>
  <c r="W381" i="4"/>
  <c r="W170" i="4"/>
  <c r="Z1010" i="4"/>
  <c r="X1010" i="4"/>
  <c r="Z806" i="4"/>
  <c r="Z605" i="4"/>
  <c r="X605" i="4"/>
  <c r="Z383" i="4"/>
  <c r="X383" i="4"/>
  <c r="Z279" i="4"/>
  <c r="X279" i="4"/>
  <c r="Z173" i="4"/>
  <c r="X173" i="4"/>
  <c r="X1746" i="4"/>
  <c r="Z906" i="4"/>
  <c r="X906" i="4"/>
  <c r="X381" i="4"/>
  <c r="Y904" i="4"/>
  <c r="W1549" i="4"/>
  <c r="W1160" i="4"/>
  <c r="W1158" i="4"/>
  <c r="W760" i="4"/>
  <c r="W757" i="4"/>
  <c r="Y551" i="4"/>
  <c r="Y337" i="4"/>
  <c r="Y334" i="4"/>
  <c r="X1990" i="4"/>
  <c r="X1841" i="4"/>
  <c r="Y1695" i="4"/>
  <c r="Y1844" i="4"/>
  <c r="X1601" i="4"/>
  <c r="Y1109" i="4"/>
  <c r="X707" i="4"/>
  <c r="Y494" i="4"/>
  <c r="Y67" i="4"/>
  <c r="Y1742" i="4"/>
  <c r="W904" i="4"/>
  <c r="W808" i="4"/>
  <c r="W711" i="4"/>
  <c r="Y279" i="4"/>
  <c r="W1602" i="4"/>
  <c r="W809" i="4"/>
  <c r="W1746" i="4"/>
  <c r="W1695" i="4"/>
  <c r="W1599" i="4"/>
  <c r="W1109" i="4"/>
  <c r="W2041" i="4"/>
  <c r="W2089" i="4"/>
  <c r="W2086" i="4"/>
  <c r="W2040" i="4"/>
  <c r="W2038" i="4"/>
  <c r="Z1943" i="4"/>
  <c r="W1943" i="4"/>
  <c r="Y1891" i="4"/>
  <c r="W1648" i="4"/>
  <c r="W1646" i="4"/>
  <c r="W1644" i="4"/>
  <c r="X1791" i="4"/>
  <c r="Y1552" i="4"/>
  <c r="X1160" i="4"/>
  <c r="Z1061" i="4"/>
  <c r="X1061" i="4"/>
  <c r="Z1058" i="4"/>
  <c r="X1058" i="4"/>
  <c r="W857" i="4"/>
  <c r="W854" i="4"/>
  <c r="X760" i="4"/>
  <c r="Z661" i="4"/>
  <c r="X661" i="4"/>
  <c r="Z658" i="4"/>
  <c r="X658" i="4"/>
  <c r="W438" i="4"/>
  <c r="W435" i="4"/>
  <c r="X337" i="4"/>
  <c r="Z121" i="4"/>
  <c r="Y121" i="4"/>
  <c r="Z119" i="4"/>
  <c r="Z118" i="4"/>
  <c r="Y118" i="4"/>
  <c r="Y2088" i="4"/>
  <c r="X2040" i="4"/>
  <c r="Y2037" i="4"/>
  <c r="W1892" i="4"/>
  <c r="W1889" i="4"/>
  <c r="W1793" i="4"/>
  <c r="W1791" i="4"/>
  <c r="W1552" i="4"/>
  <c r="Y1060" i="4"/>
  <c r="Y857" i="4"/>
  <c r="X759" i="4"/>
  <c r="Y662" i="4"/>
  <c r="Y659" i="4"/>
  <c r="X548" i="4"/>
  <c r="Y435" i="4"/>
  <c r="X334" i="4"/>
  <c r="Z228" i="4"/>
  <c r="Y228" i="4"/>
  <c r="Y1160" i="4"/>
  <c r="W551" i="4"/>
  <c r="W548" i="4"/>
  <c r="W337" i="4"/>
  <c r="W334" i="4"/>
  <c r="X121" i="4"/>
  <c r="X117" i="4"/>
  <c r="Z1991" i="4"/>
  <c r="Y1991" i="4"/>
  <c r="W1840" i="4"/>
  <c r="Y1599" i="4"/>
  <c r="Z1694" i="4"/>
  <c r="Y1694" i="4"/>
  <c r="W1107" i="4"/>
  <c r="W708" i="4"/>
  <c r="Y604" i="4"/>
  <c r="Y170" i="4"/>
  <c r="X1111" i="4"/>
  <c r="X807" i="4"/>
  <c r="W604" i="4"/>
  <c r="W495" i="4"/>
  <c r="W382" i="4"/>
  <c r="W281" i="4"/>
  <c r="W169" i="4"/>
  <c r="W67" i="4"/>
  <c r="W66" i="4"/>
  <c r="Y708" i="4"/>
  <c r="Z1013" i="4"/>
  <c r="X1013" i="4"/>
  <c r="Y1013" i="4"/>
  <c r="Z710" i="4"/>
  <c r="X710" i="4"/>
  <c r="Z606" i="4"/>
  <c r="Z1696" i="4"/>
  <c r="X1696" i="4"/>
  <c r="Z69" i="4"/>
  <c r="X69" i="4"/>
  <c r="W1843" i="4"/>
  <c r="Y906" i="4"/>
  <c r="X1602" i="4"/>
  <c r="Z496" i="4"/>
  <c r="X496" i="4"/>
  <c r="Z282" i="4"/>
  <c r="X282" i="4"/>
  <c r="Y1841" i="4"/>
  <c r="X278" i="4"/>
  <c r="X604" i="4"/>
  <c r="W759" i="4"/>
  <c r="W756" i="4"/>
  <c r="Y549" i="4"/>
  <c r="Y333" i="4"/>
  <c r="X225" i="4"/>
  <c r="X1991" i="4"/>
  <c r="Y1988" i="4"/>
  <c r="X1840" i="4"/>
  <c r="Y1696" i="4"/>
  <c r="Y1010" i="4"/>
  <c r="X1107" i="4"/>
  <c r="X907" i="4"/>
  <c r="Y495" i="4"/>
  <c r="Y1743" i="4"/>
  <c r="W1111" i="4"/>
  <c r="W903" i="4"/>
  <c r="W807" i="4"/>
  <c r="W607" i="4"/>
  <c r="W385" i="4"/>
  <c r="Y69" i="4"/>
  <c r="Z15" i="4"/>
  <c r="BG5" i="2" l="1"/>
  <c r="BG59" i="2" s="1"/>
  <c r="BG7" i="2"/>
  <c r="BG8" i="2"/>
  <c r="BG9" i="2"/>
  <c r="BG10" i="2"/>
  <c r="BG11" i="2"/>
  <c r="BG12" i="2"/>
  <c r="BG13" i="2"/>
  <c r="BG14" i="2"/>
  <c r="BG15" i="2"/>
  <c r="BG16" i="2"/>
  <c r="BG17" i="2"/>
  <c r="BG18" i="2"/>
  <c r="BG19" i="2"/>
  <c r="BG20" i="2"/>
  <c r="BG21" i="2"/>
  <c r="BG22" i="2"/>
  <c r="BG23" i="2"/>
  <c r="BG24" i="2"/>
  <c r="BG25" i="2"/>
  <c r="BG26" i="2"/>
  <c r="BG27" i="2"/>
  <c r="BG28" i="2"/>
  <c r="BG29" i="2"/>
  <c r="BG30" i="2"/>
  <c r="BG31" i="2"/>
  <c r="BG32" i="2"/>
  <c r="BG33" i="2"/>
  <c r="BG34" i="2"/>
  <c r="BG35" i="2"/>
  <c r="BG36" i="2"/>
  <c r="BG37" i="2"/>
  <c r="BG38" i="2"/>
  <c r="BG39" i="2"/>
  <c r="BG40" i="2"/>
  <c r="BG41" i="2"/>
  <c r="BG42" i="2"/>
  <c r="BG43" i="2"/>
  <c r="BG44" i="2"/>
  <c r="BG46" i="2"/>
  <c r="BG88" i="2" s="1"/>
  <c r="BG47" i="2"/>
  <c r="BG48" i="2"/>
  <c r="BG49" i="2"/>
  <c r="BG50" i="2"/>
  <c r="BG51" i="2"/>
  <c r="BG52" i="2"/>
  <c r="BG53" i="2"/>
  <c r="BG54" i="2"/>
  <c r="BG55" i="2"/>
  <c r="BG66" i="2" l="1"/>
  <c r="BG60" i="2"/>
  <c r="BG65" i="2"/>
  <c r="BG62" i="2"/>
  <c r="BG64" i="2"/>
  <c r="BG63" i="2"/>
  <c r="BG69" i="2"/>
  <c r="BG68" i="2"/>
  <c r="BG67" i="2"/>
  <c r="BG70" i="2"/>
  <c r="BG61" i="2"/>
  <c r="E949" i="4" l="1"/>
  <c r="J949" i="4" l="1"/>
  <c r="J950" i="4"/>
  <c r="E989" i="4"/>
  <c r="F949" i="4"/>
  <c r="D949" i="4"/>
  <c r="K950" i="4" l="1"/>
  <c r="K949" i="4"/>
  <c r="F989" i="4"/>
  <c r="I950" i="4"/>
  <c r="I949" i="4"/>
  <c r="D989" i="4"/>
  <c r="L953" i="4"/>
  <c r="L961" i="4" l="1"/>
  <c r="J961" i="4"/>
  <c r="K961" i="4"/>
  <c r="I961" i="4"/>
  <c r="L952" i="4"/>
  <c r="L949" i="4"/>
  <c r="L951" i="4"/>
  <c r="L950" i="4"/>
  <c r="L960" i="4" l="1"/>
  <c r="J960" i="4"/>
  <c r="K960" i="4"/>
  <c r="I960" i="4"/>
  <c r="L959" i="4"/>
  <c r="J959" i="4"/>
  <c r="K959" i="4"/>
  <c r="I959" i="4"/>
  <c r="L958" i="4"/>
  <c r="J958" i="4"/>
  <c r="K958" i="4"/>
  <c r="I958" i="4"/>
  <c r="L957" i="4"/>
  <c r="J957" i="4"/>
  <c r="K957" i="4"/>
  <c r="I957" i="4"/>
  <c r="L1248" i="4" l="1"/>
  <c r="F57" i="4"/>
  <c r="E4" i="4"/>
  <c r="K57" i="4" l="1"/>
  <c r="K58" i="4"/>
  <c r="J5" i="4"/>
  <c r="J4" i="4"/>
  <c r="K1256" i="4"/>
  <c r="I1256" i="4"/>
  <c r="L1256" i="4"/>
  <c r="J1256" i="4"/>
  <c r="E44" i="4"/>
  <c r="F97" i="4"/>
  <c r="L1346" i="4"/>
  <c r="L1444" i="4"/>
  <c r="L1053" i="4"/>
  <c r="L1640" i="4"/>
  <c r="L1641" i="4"/>
  <c r="L1836" i="4"/>
  <c r="L750" i="4"/>
  <c r="L1101" i="4"/>
  <c r="L1591" i="4"/>
  <c r="L1297" i="4"/>
  <c r="L1885" i="4"/>
  <c r="L1738" i="4"/>
  <c r="L1746" i="4" s="1"/>
  <c r="L2082" i="4"/>
  <c r="E1148" i="4"/>
  <c r="D1148" i="4"/>
  <c r="F1148" i="4"/>
  <c r="F1099" i="4"/>
  <c r="E1099" i="4"/>
  <c r="D1099" i="4"/>
  <c r="D1636" i="4"/>
  <c r="F1636" i="4"/>
  <c r="E1636" i="4"/>
  <c r="F1931" i="4"/>
  <c r="E1931" i="4"/>
  <c r="D1931" i="4"/>
  <c r="F2078" i="4"/>
  <c r="E2078" i="4"/>
  <c r="D2078" i="4"/>
  <c r="D1001" i="4"/>
  <c r="I1001" i="4" s="1"/>
  <c r="E1001" i="4"/>
  <c r="F1001" i="4"/>
  <c r="D1050" i="4"/>
  <c r="E1050" i="4"/>
  <c r="F1050" i="4"/>
  <c r="F1197" i="4"/>
  <c r="E1197" i="4"/>
  <c r="D1197" i="4"/>
  <c r="F1540" i="4"/>
  <c r="E1540" i="4"/>
  <c r="D1540" i="4"/>
  <c r="D1783" i="4"/>
  <c r="E1783" i="4"/>
  <c r="F1783" i="4"/>
  <c r="D1832" i="4"/>
  <c r="F1832" i="4"/>
  <c r="E1832" i="4"/>
  <c r="D2029" i="4"/>
  <c r="E2029" i="4"/>
  <c r="F2029" i="4"/>
  <c r="L848" i="4"/>
  <c r="L1935" i="4"/>
  <c r="F1980" i="4"/>
  <c r="E1980" i="4"/>
  <c r="D1980" i="4"/>
  <c r="F1246" i="4"/>
  <c r="E1246" i="4"/>
  <c r="D1246" i="4"/>
  <c r="F1295" i="4"/>
  <c r="E1295" i="4"/>
  <c r="D1295" i="4"/>
  <c r="E1344" i="4"/>
  <c r="F1344" i="4"/>
  <c r="D1393" i="4"/>
  <c r="F1589" i="4"/>
  <c r="E1589" i="4"/>
  <c r="D1589" i="4"/>
  <c r="F1685" i="4"/>
  <c r="E1685" i="4"/>
  <c r="D1685" i="4"/>
  <c r="E1734" i="4"/>
  <c r="F1734" i="4"/>
  <c r="D1734" i="4"/>
  <c r="F1881" i="4"/>
  <c r="E1881" i="4"/>
  <c r="D1881" i="4"/>
  <c r="L701" i="4"/>
  <c r="L1052" i="4"/>
  <c r="L1395" i="4"/>
  <c r="D485" i="4"/>
  <c r="F485" i="4"/>
  <c r="E485" i="4"/>
  <c r="E595" i="4"/>
  <c r="D595" i="4"/>
  <c r="F595" i="4"/>
  <c r="E748" i="4"/>
  <c r="F748" i="4"/>
  <c r="D748" i="4"/>
  <c r="F540" i="4"/>
  <c r="D540" i="4"/>
  <c r="E540" i="4"/>
  <c r="D699" i="4"/>
  <c r="E699" i="4"/>
  <c r="F699" i="4"/>
  <c r="D895" i="4"/>
  <c r="E895" i="4"/>
  <c r="F895" i="4"/>
  <c r="E650" i="4"/>
  <c r="F650" i="4"/>
  <c r="D650" i="4"/>
  <c r="E797" i="4"/>
  <c r="D797" i="4"/>
  <c r="F797" i="4"/>
  <c r="F846" i="4"/>
  <c r="E846" i="4"/>
  <c r="D846" i="4"/>
  <c r="D374" i="4"/>
  <c r="F374" i="4"/>
  <c r="E374" i="4"/>
  <c r="F428" i="4"/>
  <c r="E428" i="4"/>
  <c r="D428" i="4"/>
  <c r="E270" i="4"/>
  <c r="F270" i="4"/>
  <c r="D270" i="4"/>
  <c r="F216" i="4"/>
  <c r="E216" i="4"/>
  <c r="D216" i="4"/>
  <c r="D57" i="4"/>
  <c r="F162" i="4"/>
  <c r="E162" i="4"/>
  <c r="E57" i="4"/>
  <c r="F109" i="4"/>
  <c r="E109" i="4"/>
  <c r="D109" i="4"/>
  <c r="D325" i="4"/>
  <c r="F325" i="4"/>
  <c r="E325" i="4"/>
  <c r="F4" i="4"/>
  <c r="K1883" i="4" l="1"/>
  <c r="K1884" i="4"/>
  <c r="K1982" i="4"/>
  <c r="K1983" i="4"/>
  <c r="J2032" i="4"/>
  <c r="J2031" i="4"/>
  <c r="J1835" i="4"/>
  <c r="J1834" i="4"/>
  <c r="K2080" i="4"/>
  <c r="K2081" i="4"/>
  <c r="J1934" i="4"/>
  <c r="J1933" i="4"/>
  <c r="J1884" i="4"/>
  <c r="J1883" i="4"/>
  <c r="J1983" i="4"/>
  <c r="J1982" i="4"/>
  <c r="K2031" i="4"/>
  <c r="K2032" i="4"/>
  <c r="K1834" i="4"/>
  <c r="K1835" i="4"/>
  <c r="J2081" i="4"/>
  <c r="J2080" i="4"/>
  <c r="K1933" i="4"/>
  <c r="K1934" i="4"/>
  <c r="J326" i="4"/>
  <c r="J325" i="4"/>
  <c r="I325" i="4"/>
  <c r="I326" i="4"/>
  <c r="J110" i="4"/>
  <c r="J109" i="4"/>
  <c r="J58" i="4"/>
  <c r="J57" i="4"/>
  <c r="K162" i="4"/>
  <c r="K163" i="4"/>
  <c r="I216" i="4"/>
  <c r="I217" i="4"/>
  <c r="K216" i="4"/>
  <c r="K217" i="4"/>
  <c r="K270" i="4"/>
  <c r="K271" i="4"/>
  <c r="K429" i="4"/>
  <c r="K428" i="4"/>
  <c r="K375" i="4"/>
  <c r="K374" i="4"/>
  <c r="K847" i="4"/>
  <c r="K846" i="4"/>
  <c r="J650" i="4"/>
  <c r="J651" i="4"/>
  <c r="J895" i="4"/>
  <c r="J896" i="4"/>
  <c r="K700" i="4"/>
  <c r="K699" i="4"/>
  <c r="J748" i="4"/>
  <c r="J749" i="4"/>
  <c r="J485" i="4"/>
  <c r="J486" i="4"/>
  <c r="K1736" i="4"/>
  <c r="K1737" i="4"/>
  <c r="K1687" i="4"/>
  <c r="K1688" i="4"/>
  <c r="J1590" i="4"/>
  <c r="J1589" i="4"/>
  <c r="E1629" i="4"/>
  <c r="K1344" i="4"/>
  <c r="K1345" i="4"/>
  <c r="K1295" i="4"/>
  <c r="K1296" i="4"/>
  <c r="J1247" i="4"/>
  <c r="J1246" i="4"/>
  <c r="J1786" i="4"/>
  <c r="J1785" i="4"/>
  <c r="K1541" i="4"/>
  <c r="K1540" i="4"/>
  <c r="J1198" i="4"/>
  <c r="J1197" i="4"/>
  <c r="K1050" i="4"/>
  <c r="K1051" i="4"/>
  <c r="J1002" i="4"/>
  <c r="J1001" i="4"/>
  <c r="J1639" i="4"/>
  <c r="J1638" i="4"/>
  <c r="J1100" i="4"/>
  <c r="J1099" i="4"/>
  <c r="K1148" i="4"/>
  <c r="K1149" i="4"/>
  <c r="J1149" i="4"/>
  <c r="J1148" i="4"/>
  <c r="K4" i="4"/>
  <c r="L4" i="4" s="1"/>
  <c r="K5" i="4"/>
  <c r="K325" i="4"/>
  <c r="K326" i="4"/>
  <c r="I109" i="4"/>
  <c r="I110" i="4"/>
  <c r="K109" i="4"/>
  <c r="K110" i="4"/>
  <c r="J162" i="4"/>
  <c r="J163" i="4"/>
  <c r="I57" i="4"/>
  <c r="I58" i="4"/>
  <c r="J217" i="4"/>
  <c r="J216" i="4"/>
  <c r="I270" i="4"/>
  <c r="I271" i="4"/>
  <c r="J271" i="4"/>
  <c r="J270" i="4"/>
  <c r="J428" i="4"/>
  <c r="J429" i="4"/>
  <c r="J374" i="4"/>
  <c r="J375" i="4"/>
  <c r="I374" i="4"/>
  <c r="I375" i="4"/>
  <c r="J846" i="4"/>
  <c r="J847" i="4"/>
  <c r="K798" i="4"/>
  <c r="K797" i="4"/>
  <c r="J797" i="4"/>
  <c r="J798" i="4"/>
  <c r="K651" i="4"/>
  <c r="K650" i="4"/>
  <c r="K896" i="4"/>
  <c r="K895" i="4"/>
  <c r="J699" i="4"/>
  <c r="J700" i="4"/>
  <c r="J540" i="4"/>
  <c r="J541" i="4"/>
  <c r="K541" i="4"/>
  <c r="K540" i="4"/>
  <c r="K749" i="4"/>
  <c r="K748" i="4"/>
  <c r="K596" i="4"/>
  <c r="K595" i="4"/>
  <c r="J595" i="4"/>
  <c r="J596" i="4"/>
  <c r="K486" i="4"/>
  <c r="K485" i="4"/>
  <c r="J1737" i="4"/>
  <c r="J1736" i="4"/>
  <c r="J1688" i="4"/>
  <c r="J1687" i="4"/>
  <c r="I1589" i="4"/>
  <c r="I1590" i="4"/>
  <c r="D1629" i="4"/>
  <c r="K1589" i="4"/>
  <c r="K1590" i="4"/>
  <c r="F1629" i="4"/>
  <c r="K1393" i="4"/>
  <c r="K1394" i="4"/>
  <c r="J1345" i="4"/>
  <c r="J1344" i="4"/>
  <c r="J1296" i="4"/>
  <c r="J1295" i="4"/>
  <c r="K1246" i="4"/>
  <c r="K1247" i="4"/>
  <c r="K1785" i="4"/>
  <c r="K1786" i="4"/>
  <c r="J1540" i="4"/>
  <c r="J1541" i="4"/>
  <c r="K1197" i="4"/>
  <c r="K1198" i="4"/>
  <c r="J1051" i="4"/>
  <c r="J1050" i="4"/>
  <c r="K1001" i="4"/>
  <c r="K1002" i="4"/>
  <c r="K1638" i="4"/>
  <c r="K1639" i="4"/>
  <c r="K1099" i="4"/>
  <c r="K1100" i="4"/>
  <c r="F1774" i="4"/>
  <c r="D1774" i="4"/>
  <c r="I1737" i="4"/>
  <c r="I1736" i="4"/>
  <c r="E1774" i="4"/>
  <c r="F365" i="4"/>
  <c r="D149" i="4"/>
  <c r="F149" i="4"/>
  <c r="D202" i="4"/>
  <c r="F202" i="4"/>
  <c r="D256" i="4"/>
  <c r="F256" i="4"/>
  <c r="F310" i="4"/>
  <c r="I428" i="4"/>
  <c r="I429" i="4"/>
  <c r="D468" i="4"/>
  <c r="F468" i="4"/>
  <c r="F414" i="4"/>
  <c r="I846" i="4"/>
  <c r="I847" i="4"/>
  <c r="D886" i="4"/>
  <c r="F886" i="4"/>
  <c r="I798" i="4"/>
  <c r="I797" i="4"/>
  <c r="D837" i="4"/>
  <c r="I651" i="4"/>
  <c r="I650" i="4"/>
  <c r="D690" i="4"/>
  <c r="E690" i="4"/>
  <c r="E935" i="4"/>
  <c r="F739" i="4"/>
  <c r="I700" i="4"/>
  <c r="I699" i="4"/>
  <c r="D739" i="4"/>
  <c r="I541" i="4"/>
  <c r="I540" i="4"/>
  <c r="D580" i="4"/>
  <c r="I749" i="4"/>
  <c r="I748" i="4"/>
  <c r="D788" i="4"/>
  <c r="E788" i="4"/>
  <c r="I596" i="4"/>
  <c r="I595" i="4"/>
  <c r="D635" i="4"/>
  <c r="E525" i="4"/>
  <c r="I486" i="4"/>
  <c r="I485" i="4"/>
  <c r="D525" i="4"/>
  <c r="I1883" i="4"/>
  <c r="I1884" i="4"/>
  <c r="D1921" i="4"/>
  <c r="F1921" i="4"/>
  <c r="E1725" i="4"/>
  <c r="F1531" i="4"/>
  <c r="E1433" i="4"/>
  <c r="F1384" i="4"/>
  <c r="I1295" i="4"/>
  <c r="I1296" i="4"/>
  <c r="D1335" i="4"/>
  <c r="F1335" i="4"/>
  <c r="E1286" i="4"/>
  <c r="I1983" i="4"/>
  <c r="I1982" i="4"/>
  <c r="D2020" i="4"/>
  <c r="F2020" i="4"/>
  <c r="E2069" i="4"/>
  <c r="E1872" i="4"/>
  <c r="I1834" i="4"/>
  <c r="I1835" i="4"/>
  <c r="D1872" i="4"/>
  <c r="E1823" i="4"/>
  <c r="I1540" i="4"/>
  <c r="I1541" i="4"/>
  <c r="D1580" i="4"/>
  <c r="F1580" i="4"/>
  <c r="E1482" i="4"/>
  <c r="I1198" i="4"/>
  <c r="I1197" i="4"/>
  <c r="D1237" i="4"/>
  <c r="F1237" i="4"/>
  <c r="E1090" i="4"/>
  <c r="F1041" i="4"/>
  <c r="I1002" i="4"/>
  <c r="D1041" i="4"/>
  <c r="E2118" i="4"/>
  <c r="I1934" i="4"/>
  <c r="I1933" i="4"/>
  <c r="D1971" i="4"/>
  <c r="F1971" i="4"/>
  <c r="F1676" i="4"/>
  <c r="I1100" i="4"/>
  <c r="I1099" i="4"/>
  <c r="D1139" i="4"/>
  <c r="F1139" i="4"/>
  <c r="I1149" i="4"/>
  <c r="I1148" i="4"/>
  <c r="D1188" i="4"/>
  <c r="K1746" i="4"/>
  <c r="E365" i="4"/>
  <c r="D365" i="4"/>
  <c r="E149" i="4"/>
  <c r="E202" i="4"/>
  <c r="E256" i="4"/>
  <c r="D310" i="4"/>
  <c r="E310" i="4"/>
  <c r="E468" i="4"/>
  <c r="E414" i="4"/>
  <c r="D414" i="4"/>
  <c r="E886" i="4"/>
  <c r="F837" i="4"/>
  <c r="E837" i="4"/>
  <c r="F690" i="4"/>
  <c r="F935" i="4"/>
  <c r="I896" i="4"/>
  <c r="I895" i="4"/>
  <c r="D935" i="4"/>
  <c r="E739" i="4"/>
  <c r="E580" i="4"/>
  <c r="F580" i="4"/>
  <c r="F788" i="4"/>
  <c r="F635" i="4"/>
  <c r="E635" i="4"/>
  <c r="F525" i="4"/>
  <c r="E1921" i="4"/>
  <c r="I1687" i="4"/>
  <c r="I1688" i="4"/>
  <c r="D1725" i="4"/>
  <c r="F1725" i="4"/>
  <c r="E1531" i="4"/>
  <c r="I1394" i="4"/>
  <c r="I1393" i="4"/>
  <c r="D1433" i="4"/>
  <c r="F1433" i="4"/>
  <c r="E1384" i="4"/>
  <c r="E1335" i="4"/>
  <c r="I1247" i="4"/>
  <c r="I1246" i="4"/>
  <c r="D1286" i="4"/>
  <c r="F1286" i="4"/>
  <c r="E2020" i="4"/>
  <c r="F2069" i="4"/>
  <c r="I2032" i="4"/>
  <c r="I2031" i="4"/>
  <c r="D2069" i="4"/>
  <c r="F1872" i="4"/>
  <c r="F1823" i="4"/>
  <c r="I1785" i="4"/>
  <c r="I1786" i="4"/>
  <c r="D1823" i="4"/>
  <c r="E1580" i="4"/>
  <c r="F1482" i="4"/>
  <c r="I1443" i="4"/>
  <c r="I1442" i="4"/>
  <c r="D1482" i="4"/>
  <c r="E1237" i="4"/>
  <c r="F1090" i="4"/>
  <c r="I1051" i="4"/>
  <c r="I1050" i="4"/>
  <c r="D1090" i="4"/>
  <c r="E1041" i="4"/>
  <c r="I2081" i="4"/>
  <c r="I2080" i="4"/>
  <c r="D2118" i="4"/>
  <c r="F2118" i="4"/>
  <c r="E1971" i="4"/>
  <c r="E1676" i="4"/>
  <c r="I1638" i="4"/>
  <c r="I1639" i="4"/>
  <c r="D1676" i="4"/>
  <c r="E1139" i="4"/>
  <c r="F1188" i="4"/>
  <c r="E1188" i="4"/>
  <c r="I1746" i="4"/>
  <c r="J1746" i="4"/>
  <c r="K2090" i="4"/>
  <c r="I2090" i="4"/>
  <c r="L2090" i="4"/>
  <c r="J2090" i="4"/>
  <c r="L1943" i="4"/>
  <c r="J1943" i="4"/>
  <c r="K1943" i="4"/>
  <c r="I1943" i="4"/>
  <c r="L1893" i="4"/>
  <c r="J1893" i="4"/>
  <c r="K1893" i="4"/>
  <c r="I1893" i="4"/>
  <c r="L1844" i="4"/>
  <c r="J1844" i="4"/>
  <c r="K1844" i="4"/>
  <c r="I1844" i="4"/>
  <c r="L1649" i="4"/>
  <c r="J1649" i="4"/>
  <c r="K1649" i="4"/>
  <c r="I1649" i="4"/>
  <c r="L1648" i="4"/>
  <c r="J1648" i="4"/>
  <c r="K1648" i="4"/>
  <c r="I1648" i="4"/>
  <c r="K1599" i="4"/>
  <c r="I1599" i="4"/>
  <c r="L1599" i="4"/>
  <c r="J1599" i="4"/>
  <c r="K1452" i="4"/>
  <c r="I1452" i="4"/>
  <c r="L1452" i="4"/>
  <c r="J1452" i="4"/>
  <c r="L1403" i="4"/>
  <c r="J1403" i="4"/>
  <c r="K1403" i="4"/>
  <c r="I1403" i="4"/>
  <c r="L1354" i="4"/>
  <c r="J1354" i="4"/>
  <c r="K1354" i="4"/>
  <c r="I1354" i="4"/>
  <c r="L1305" i="4"/>
  <c r="J1305" i="4"/>
  <c r="K1305" i="4"/>
  <c r="I1305" i="4"/>
  <c r="L1109" i="4"/>
  <c r="J1109" i="4"/>
  <c r="K1109" i="4"/>
  <c r="I1109" i="4"/>
  <c r="L1061" i="4"/>
  <c r="J1061" i="4"/>
  <c r="K1061" i="4"/>
  <c r="I1061" i="4"/>
  <c r="L1060" i="4"/>
  <c r="J1060" i="4"/>
  <c r="K1060" i="4"/>
  <c r="I1060" i="4"/>
  <c r="L856" i="4"/>
  <c r="J856" i="4"/>
  <c r="K856" i="4"/>
  <c r="I856" i="4"/>
  <c r="L758" i="4"/>
  <c r="J758" i="4"/>
  <c r="K758" i="4"/>
  <c r="I758" i="4"/>
  <c r="L709" i="4"/>
  <c r="J709" i="4"/>
  <c r="K709" i="4"/>
  <c r="I709" i="4"/>
  <c r="F44" i="4"/>
  <c r="E97" i="4"/>
  <c r="D97" i="4"/>
  <c r="L1298" i="4"/>
  <c r="L2083" i="4"/>
  <c r="L1150" i="4"/>
  <c r="L1739" i="4"/>
  <c r="L1747" i="4" s="1"/>
  <c r="L1003" i="4"/>
  <c r="L1249" i="4"/>
  <c r="L1936" i="4"/>
  <c r="L799" i="4"/>
  <c r="L1347" i="4"/>
  <c r="L651" i="4" l="1"/>
  <c r="J659" i="4" s="1"/>
  <c r="J1747" i="4"/>
  <c r="K1747" i="4"/>
  <c r="L429" i="4"/>
  <c r="L437" i="4" s="1"/>
  <c r="J12" i="4"/>
  <c r="I12" i="4"/>
  <c r="I1747" i="4"/>
  <c r="L428" i="4"/>
  <c r="L436" i="4" s="1"/>
  <c r="L2091" i="4"/>
  <c r="J2091" i="4"/>
  <c r="K2091" i="4"/>
  <c r="I2091" i="4"/>
  <c r="L1944" i="4"/>
  <c r="J1944" i="4"/>
  <c r="K1944" i="4"/>
  <c r="I1944" i="4"/>
  <c r="L1355" i="4"/>
  <c r="J1355" i="4"/>
  <c r="K1355" i="4"/>
  <c r="I1355" i="4"/>
  <c r="L1306" i="4"/>
  <c r="J1306" i="4"/>
  <c r="K1306" i="4"/>
  <c r="I1306" i="4"/>
  <c r="L1257" i="4"/>
  <c r="J1257" i="4"/>
  <c r="K1257" i="4"/>
  <c r="I1257" i="4"/>
  <c r="L1158" i="4"/>
  <c r="J1158" i="4"/>
  <c r="K1158" i="4"/>
  <c r="I1158" i="4"/>
  <c r="L1011" i="4"/>
  <c r="J1011" i="4"/>
  <c r="K1011" i="4"/>
  <c r="I1011" i="4"/>
  <c r="L807" i="4"/>
  <c r="J807" i="4"/>
  <c r="K807" i="4"/>
  <c r="I807" i="4"/>
  <c r="L659" i="4"/>
  <c r="L12" i="4"/>
  <c r="K12" i="4"/>
  <c r="L1544" i="4"/>
  <c r="L897" i="4"/>
  <c r="L1887" i="4"/>
  <c r="L1590" i="4"/>
  <c r="L1737" i="4"/>
  <c r="L1745" i="4" s="1"/>
  <c r="L849" i="4"/>
  <c r="L1396" i="4"/>
  <c r="L1983" i="4"/>
  <c r="L1542" i="4"/>
  <c r="L1642" i="4"/>
  <c r="L1247" i="4"/>
  <c r="L1445" i="4"/>
  <c r="L1446" i="4"/>
  <c r="L1589" i="4"/>
  <c r="L2034" i="4"/>
  <c r="L1593" i="4"/>
  <c r="L1986" i="4"/>
  <c r="L1838" i="4"/>
  <c r="L1491" i="4"/>
  <c r="I1499" i="4" s="1"/>
  <c r="L1495" i="4"/>
  <c r="L489" i="4"/>
  <c r="L1152" i="4"/>
  <c r="L1740" i="4"/>
  <c r="L2032" i="4"/>
  <c r="L1884" i="4"/>
  <c r="L1543" i="4"/>
  <c r="L1789" i="4"/>
  <c r="L599" i="4"/>
  <c r="L1002" i="4"/>
  <c r="L1540" i="4"/>
  <c r="L1151" i="4"/>
  <c r="L1638" i="4"/>
  <c r="L1834" i="4"/>
  <c r="L1102" i="4"/>
  <c r="L1687" i="4"/>
  <c r="L752" i="4"/>
  <c r="L1200" i="4"/>
  <c r="L1197" i="4"/>
  <c r="L1149" i="4"/>
  <c r="L1099" i="4"/>
  <c r="L1100" i="4"/>
  <c r="L1788" i="4"/>
  <c r="L1837" i="4"/>
  <c r="L702" i="4"/>
  <c r="L1691" i="4"/>
  <c r="L654" i="4"/>
  <c r="L1736" i="4"/>
  <c r="L1886" i="4"/>
  <c r="L1688" i="4"/>
  <c r="L1250" i="4"/>
  <c r="L1246" i="4"/>
  <c r="L1492" i="4"/>
  <c r="L1984" i="4"/>
  <c r="L1344" i="4"/>
  <c r="L1541" i="4"/>
  <c r="L1689" i="4"/>
  <c r="L1937" i="4"/>
  <c r="L1199" i="4"/>
  <c r="L2033" i="4"/>
  <c r="L1394" i="4"/>
  <c r="L1299" i="4"/>
  <c r="L1934" i="4"/>
  <c r="L1787" i="4"/>
  <c r="L1296" i="4"/>
  <c r="L2080" i="4"/>
  <c r="L1004" i="4"/>
  <c r="L1786" i="4"/>
  <c r="L1295" i="4"/>
  <c r="L1494" i="4"/>
  <c r="L1348" i="4"/>
  <c r="L1050" i="4"/>
  <c r="L1592" i="4"/>
  <c r="L1443" i="4"/>
  <c r="L1933" i="4"/>
  <c r="L1442" i="4"/>
  <c r="L650" i="4"/>
  <c r="L703" i="4"/>
  <c r="L801" i="4"/>
  <c r="L1985" i="4"/>
  <c r="L1051" i="4"/>
  <c r="L1493" i="4"/>
  <c r="L1001" i="4"/>
  <c r="L1393" i="4"/>
  <c r="L1883" i="4"/>
  <c r="L2031" i="4"/>
  <c r="L1005" i="4"/>
  <c r="L2084" i="4"/>
  <c r="L1835" i="4"/>
  <c r="L1103" i="4"/>
  <c r="L1982" i="4"/>
  <c r="L1690" i="4"/>
  <c r="L1148" i="4"/>
  <c r="L1639" i="4"/>
  <c r="L1198" i="4"/>
  <c r="L2035" i="4"/>
  <c r="L1397" i="4"/>
  <c r="L2081" i="4"/>
  <c r="L1785" i="4"/>
  <c r="L1054" i="4"/>
  <c r="L1201" i="4"/>
  <c r="L1345" i="4"/>
  <c r="I1353" i="4" s="1"/>
  <c r="L895" i="4"/>
  <c r="L898" i="4"/>
  <c r="L597" i="4"/>
  <c r="L544" i="4"/>
  <c r="L652" i="4"/>
  <c r="L487" i="4"/>
  <c r="L596" i="4"/>
  <c r="L598" i="4"/>
  <c r="L700" i="4"/>
  <c r="L541" i="4"/>
  <c r="L540" i="4"/>
  <c r="L749" i="4"/>
  <c r="L488" i="4"/>
  <c r="L850" i="4"/>
  <c r="L896" i="4"/>
  <c r="L846" i="4"/>
  <c r="L486" i="4"/>
  <c r="L748" i="4"/>
  <c r="L899" i="4"/>
  <c r="L797" i="4"/>
  <c r="L543" i="4"/>
  <c r="L699" i="4"/>
  <c r="L542" i="4"/>
  <c r="L800" i="4"/>
  <c r="L751" i="4"/>
  <c r="L595" i="4"/>
  <c r="L485" i="4"/>
  <c r="L653" i="4"/>
  <c r="L847" i="4"/>
  <c r="L798" i="4"/>
  <c r="L375" i="4"/>
  <c r="L432" i="4"/>
  <c r="L377" i="4"/>
  <c r="L8" i="4"/>
  <c r="L378" i="4"/>
  <c r="L431" i="4"/>
  <c r="L376" i="4"/>
  <c r="L374" i="4"/>
  <c r="L430" i="4"/>
  <c r="L61" i="4"/>
  <c r="L59" i="4"/>
  <c r="L60" i="4"/>
  <c r="L166" i="4"/>
  <c r="L272" i="4"/>
  <c r="L113" i="4"/>
  <c r="L219" i="4"/>
  <c r="L273" i="4"/>
  <c r="L274" i="4"/>
  <c r="L328" i="4"/>
  <c r="L58" i="4"/>
  <c r="J66" i="4" s="1"/>
  <c r="L163" i="4"/>
  <c r="L216" i="4"/>
  <c r="L329" i="4"/>
  <c r="L112" i="4"/>
  <c r="L217" i="4"/>
  <c r="L271" i="4"/>
  <c r="L327" i="4"/>
  <c r="L111" i="4"/>
  <c r="L325" i="4"/>
  <c r="L57" i="4"/>
  <c r="L164" i="4"/>
  <c r="L162" i="4"/>
  <c r="L218" i="4"/>
  <c r="L165" i="4"/>
  <c r="L270" i="4"/>
  <c r="L110" i="4"/>
  <c r="L220" i="4"/>
  <c r="L326" i="4"/>
  <c r="L109" i="4"/>
  <c r="K117" i="4" s="1"/>
  <c r="L5" i="4"/>
  <c r="K13" i="4" s="1"/>
  <c r="L7" i="4"/>
  <c r="L6" i="4"/>
  <c r="L1748" i="4" l="1"/>
  <c r="K1748" i="4"/>
  <c r="L1744" i="4"/>
  <c r="K1744" i="4"/>
  <c r="J1744" i="4"/>
  <c r="K659" i="4"/>
  <c r="I659" i="4"/>
  <c r="I436" i="4"/>
  <c r="K436" i="4"/>
  <c r="J1748" i="4"/>
  <c r="K437" i="4"/>
  <c r="J437" i="4"/>
  <c r="I1748" i="4"/>
  <c r="J436" i="4"/>
  <c r="J1745" i="4"/>
  <c r="I1745" i="4"/>
  <c r="I437" i="4"/>
  <c r="K1745" i="4"/>
  <c r="I1744" i="4"/>
  <c r="L2092" i="4"/>
  <c r="J2092" i="4"/>
  <c r="K2092" i="4"/>
  <c r="I2092" i="4"/>
  <c r="K2089" i="4"/>
  <c r="I2089" i="4"/>
  <c r="L2089" i="4"/>
  <c r="J2089" i="4"/>
  <c r="L2088" i="4"/>
  <c r="J2088" i="4"/>
  <c r="K2088" i="4"/>
  <c r="I2088" i="4"/>
  <c r="L2043" i="4"/>
  <c r="J2043" i="4"/>
  <c r="K2043" i="4"/>
  <c r="I2043" i="4"/>
  <c r="L2042" i="4"/>
  <c r="J2042" i="4"/>
  <c r="K2042" i="4"/>
  <c r="I2042" i="4"/>
  <c r="L2041" i="4"/>
  <c r="J2041" i="4"/>
  <c r="K2041" i="4"/>
  <c r="I2041" i="4"/>
  <c r="L2040" i="4"/>
  <c r="J2040" i="4"/>
  <c r="K2040" i="4"/>
  <c r="I2040" i="4"/>
  <c r="L2039" i="4"/>
  <c r="J2039" i="4"/>
  <c r="K2039" i="4"/>
  <c r="I2039" i="4"/>
  <c r="L1994" i="4"/>
  <c r="J1994" i="4"/>
  <c r="K1994" i="4"/>
  <c r="I1994" i="4"/>
  <c r="L1993" i="4"/>
  <c r="J1993" i="4"/>
  <c r="K1993" i="4"/>
  <c r="I1993" i="4"/>
  <c r="L1992" i="4"/>
  <c r="J1992" i="4"/>
  <c r="K1992" i="4"/>
  <c r="I1992" i="4"/>
  <c r="L1991" i="4"/>
  <c r="J1991" i="4"/>
  <c r="K1991" i="4"/>
  <c r="I1991" i="4"/>
  <c r="L1990" i="4"/>
  <c r="J1990" i="4"/>
  <c r="K1990" i="4"/>
  <c r="I1990" i="4"/>
  <c r="L1945" i="4"/>
  <c r="J1945" i="4"/>
  <c r="K1945" i="4"/>
  <c r="I1945" i="4"/>
  <c r="K1942" i="4"/>
  <c r="I1942" i="4"/>
  <c r="L1942" i="4"/>
  <c r="J1942" i="4"/>
  <c r="L1941" i="4"/>
  <c r="J1941" i="4"/>
  <c r="K1941" i="4"/>
  <c r="I1941" i="4"/>
  <c r="L1895" i="4"/>
  <c r="J1895" i="4"/>
  <c r="K1895" i="4"/>
  <c r="I1895" i="4"/>
  <c r="L1894" i="4"/>
  <c r="J1894" i="4"/>
  <c r="K1894" i="4"/>
  <c r="I1894" i="4"/>
  <c r="L1892" i="4"/>
  <c r="J1892" i="4"/>
  <c r="K1892" i="4"/>
  <c r="I1892" i="4"/>
  <c r="L1891" i="4"/>
  <c r="J1891" i="4"/>
  <c r="K1891" i="4"/>
  <c r="I1891" i="4"/>
  <c r="L1846" i="4"/>
  <c r="J1846" i="4"/>
  <c r="K1846" i="4"/>
  <c r="I1846" i="4"/>
  <c r="L1845" i="4"/>
  <c r="J1845" i="4"/>
  <c r="K1845" i="4"/>
  <c r="I1845" i="4"/>
  <c r="L1843" i="4"/>
  <c r="J1843" i="4"/>
  <c r="K1843" i="4"/>
  <c r="I1843" i="4"/>
  <c r="L1842" i="4"/>
  <c r="J1842" i="4"/>
  <c r="K1842" i="4"/>
  <c r="I1842" i="4"/>
  <c r="L1797" i="4"/>
  <c r="J1797" i="4"/>
  <c r="K1797" i="4"/>
  <c r="I1797" i="4"/>
  <c r="L1796" i="4"/>
  <c r="J1796" i="4"/>
  <c r="K1796" i="4"/>
  <c r="I1796" i="4"/>
  <c r="L1795" i="4"/>
  <c r="J1795" i="4"/>
  <c r="K1795" i="4"/>
  <c r="I1795" i="4"/>
  <c r="L1794" i="4"/>
  <c r="J1794" i="4"/>
  <c r="K1794" i="4"/>
  <c r="I1794" i="4"/>
  <c r="L1793" i="4"/>
  <c r="J1793" i="4"/>
  <c r="K1793" i="4"/>
  <c r="I1793" i="4"/>
  <c r="L1699" i="4"/>
  <c r="J1699" i="4"/>
  <c r="K1699" i="4"/>
  <c r="I1699" i="4"/>
  <c r="L1698" i="4"/>
  <c r="J1698" i="4"/>
  <c r="K1698" i="4"/>
  <c r="I1698" i="4"/>
  <c r="L1697" i="4"/>
  <c r="J1697" i="4"/>
  <c r="K1697" i="4"/>
  <c r="I1697" i="4"/>
  <c r="L1696" i="4"/>
  <c r="J1696" i="4"/>
  <c r="K1696" i="4"/>
  <c r="I1696" i="4"/>
  <c r="L1695" i="4"/>
  <c r="J1695" i="4"/>
  <c r="K1695" i="4"/>
  <c r="I1695" i="4"/>
  <c r="L1650" i="4"/>
  <c r="J1650" i="4"/>
  <c r="K1650" i="4"/>
  <c r="I1650" i="4"/>
  <c r="K1647" i="4"/>
  <c r="I1647" i="4"/>
  <c r="L1647" i="4"/>
  <c r="J1647" i="4"/>
  <c r="K1646" i="4"/>
  <c r="I1646" i="4"/>
  <c r="L1646" i="4"/>
  <c r="J1646" i="4"/>
  <c r="L1601" i="4"/>
  <c r="J1601" i="4"/>
  <c r="K1601" i="4"/>
  <c r="I1601" i="4"/>
  <c r="L1600" i="4"/>
  <c r="J1600" i="4"/>
  <c r="K1600" i="4"/>
  <c r="I1600" i="4"/>
  <c r="L1598" i="4"/>
  <c r="J1598" i="4"/>
  <c r="K1598" i="4"/>
  <c r="I1598" i="4"/>
  <c r="L1597" i="4"/>
  <c r="J1597" i="4"/>
  <c r="K1597" i="4"/>
  <c r="I1597" i="4"/>
  <c r="L1552" i="4"/>
  <c r="J1552" i="4"/>
  <c r="K1552" i="4"/>
  <c r="I1552" i="4"/>
  <c r="L1551" i="4"/>
  <c r="J1551" i="4"/>
  <c r="K1551" i="4"/>
  <c r="I1551" i="4"/>
  <c r="L1550" i="4"/>
  <c r="J1550" i="4"/>
  <c r="K1550" i="4"/>
  <c r="I1550" i="4"/>
  <c r="L1549" i="4"/>
  <c r="J1549" i="4"/>
  <c r="K1549" i="4"/>
  <c r="I1549" i="4"/>
  <c r="L1548" i="4"/>
  <c r="J1548" i="4"/>
  <c r="K1548" i="4"/>
  <c r="I1548" i="4"/>
  <c r="L1503" i="4"/>
  <c r="J1503" i="4"/>
  <c r="K1503" i="4"/>
  <c r="I1503" i="4"/>
  <c r="L1502" i="4"/>
  <c r="J1502" i="4"/>
  <c r="K1502" i="4"/>
  <c r="I1502" i="4"/>
  <c r="L1501" i="4"/>
  <c r="J1501" i="4"/>
  <c r="K1501" i="4"/>
  <c r="I1501" i="4"/>
  <c r="L1500" i="4"/>
  <c r="J1500" i="4"/>
  <c r="K1500" i="4"/>
  <c r="L1499" i="4"/>
  <c r="J1499" i="4"/>
  <c r="K1499" i="4"/>
  <c r="I1500" i="4"/>
  <c r="L1454" i="4"/>
  <c r="J1454" i="4"/>
  <c r="K1454" i="4"/>
  <c r="I1454" i="4"/>
  <c r="L1453" i="4"/>
  <c r="J1453" i="4"/>
  <c r="K1453" i="4"/>
  <c r="I1453" i="4"/>
  <c r="L1451" i="4"/>
  <c r="J1451" i="4"/>
  <c r="K1451" i="4"/>
  <c r="I1451" i="4"/>
  <c r="L1450" i="4"/>
  <c r="J1450" i="4"/>
  <c r="K1450" i="4"/>
  <c r="I1450" i="4"/>
  <c r="L1405" i="4"/>
  <c r="J1405" i="4"/>
  <c r="K1405" i="4"/>
  <c r="I1405" i="4"/>
  <c r="L1404" i="4"/>
  <c r="J1404" i="4"/>
  <c r="K1404" i="4"/>
  <c r="I1404" i="4"/>
  <c r="L1402" i="4"/>
  <c r="J1402" i="4"/>
  <c r="K1402" i="4"/>
  <c r="I1402" i="4"/>
  <c r="L1401" i="4"/>
  <c r="J1401" i="4"/>
  <c r="K1401" i="4"/>
  <c r="I1401" i="4"/>
  <c r="L1356" i="4"/>
  <c r="J1356" i="4"/>
  <c r="K1356" i="4"/>
  <c r="I1356" i="4"/>
  <c r="L1352" i="4"/>
  <c r="J1352" i="4"/>
  <c r="K1352" i="4"/>
  <c r="L1353" i="4"/>
  <c r="J1353" i="4"/>
  <c r="K1353" i="4"/>
  <c r="I1352" i="4"/>
  <c r="L1307" i="4"/>
  <c r="J1307" i="4"/>
  <c r="K1307" i="4"/>
  <c r="I1307" i="4"/>
  <c r="L1304" i="4"/>
  <c r="J1304" i="4"/>
  <c r="K1304" i="4"/>
  <c r="I1304" i="4"/>
  <c r="L1303" i="4"/>
  <c r="J1303" i="4"/>
  <c r="K1303" i="4"/>
  <c r="I1303" i="4"/>
  <c r="L1258" i="4"/>
  <c r="J1258" i="4"/>
  <c r="K1258" i="4"/>
  <c r="I1258" i="4"/>
  <c r="L1255" i="4"/>
  <c r="J1255" i="4"/>
  <c r="K1255" i="4"/>
  <c r="I1255" i="4"/>
  <c r="L1254" i="4"/>
  <c r="J1254" i="4"/>
  <c r="K1254" i="4"/>
  <c r="I1254" i="4"/>
  <c r="L1209" i="4"/>
  <c r="J1209" i="4"/>
  <c r="K1209" i="4"/>
  <c r="I1209" i="4"/>
  <c r="L1208" i="4"/>
  <c r="J1208" i="4"/>
  <c r="K1208" i="4"/>
  <c r="I1208" i="4"/>
  <c r="L1207" i="4"/>
  <c r="J1207" i="4"/>
  <c r="K1207" i="4"/>
  <c r="I1207" i="4"/>
  <c r="L1206" i="4"/>
  <c r="J1206" i="4"/>
  <c r="K1206" i="4"/>
  <c r="I1206" i="4"/>
  <c r="L1205" i="4"/>
  <c r="J1205" i="4"/>
  <c r="K1205" i="4"/>
  <c r="I1205" i="4"/>
  <c r="L1160" i="4"/>
  <c r="J1160" i="4"/>
  <c r="K1160" i="4"/>
  <c r="I1160" i="4"/>
  <c r="L1159" i="4"/>
  <c r="J1159" i="4"/>
  <c r="K1159" i="4"/>
  <c r="I1159" i="4"/>
  <c r="L1157" i="4"/>
  <c r="J1157" i="4"/>
  <c r="K1157" i="4"/>
  <c r="I1157" i="4"/>
  <c r="L1156" i="4"/>
  <c r="J1156" i="4"/>
  <c r="K1156" i="4"/>
  <c r="I1156" i="4"/>
  <c r="L1111" i="4"/>
  <c r="J1111" i="4"/>
  <c r="K1111" i="4"/>
  <c r="I1111" i="4"/>
  <c r="L1110" i="4"/>
  <c r="J1110" i="4"/>
  <c r="K1110" i="4"/>
  <c r="I1110" i="4"/>
  <c r="L1108" i="4"/>
  <c r="J1108" i="4"/>
  <c r="K1108" i="4"/>
  <c r="I1108" i="4"/>
  <c r="L1107" i="4"/>
  <c r="J1107" i="4"/>
  <c r="K1107" i="4"/>
  <c r="I1107" i="4"/>
  <c r="L1062" i="4"/>
  <c r="J1062" i="4"/>
  <c r="K1062" i="4"/>
  <c r="I1062" i="4"/>
  <c r="L1059" i="4"/>
  <c r="J1059" i="4"/>
  <c r="K1059" i="4"/>
  <c r="I1059" i="4"/>
  <c r="L1058" i="4"/>
  <c r="J1058" i="4"/>
  <c r="K1058" i="4"/>
  <c r="I1058" i="4"/>
  <c r="L1013" i="4"/>
  <c r="J1013" i="4"/>
  <c r="K1013" i="4"/>
  <c r="I1013" i="4"/>
  <c r="L1012" i="4"/>
  <c r="J1012" i="4"/>
  <c r="K1012" i="4"/>
  <c r="I1012" i="4"/>
  <c r="L1010" i="4"/>
  <c r="J1010" i="4"/>
  <c r="K1010" i="4"/>
  <c r="I1010" i="4"/>
  <c r="L1009" i="4"/>
  <c r="J1009" i="4"/>
  <c r="K1009" i="4"/>
  <c r="I1009" i="4"/>
  <c r="L907" i="4"/>
  <c r="J907" i="4"/>
  <c r="K907" i="4"/>
  <c r="I907" i="4"/>
  <c r="L906" i="4"/>
  <c r="J906" i="4"/>
  <c r="K906" i="4"/>
  <c r="I906" i="4"/>
  <c r="L905" i="4"/>
  <c r="J905" i="4"/>
  <c r="K905" i="4"/>
  <c r="I905" i="4"/>
  <c r="L904" i="4"/>
  <c r="J904" i="4"/>
  <c r="K904" i="4"/>
  <c r="I904" i="4"/>
  <c r="L903" i="4"/>
  <c r="J903" i="4"/>
  <c r="K903" i="4"/>
  <c r="I903" i="4"/>
  <c r="L858" i="4"/>
  <c r="J858" i="4"/>
  <c r="K858" i="4"/>
  <c r="I858" i="4"/>
  <c r="L857" i="4"/>
  <c r="J857" i="4"/>
  <c r="K857" i="4"/>
  <c r="I857" i="4"/>
  <c r="L855" i="4"/>
  <c r="J855" i="4"/>
  <c r="K855" i="4"/>
  <c r="I855" i="4"/>
  <c r="L854" i="4"/>
  <c r="J854" i="4"/>
  <c r="K854" i="4"/>
  <c r="I854" i="4"/>
  <c r="L809" i="4"/>
  <c r="J809" i="4"/>
  <c r="K809" i="4"/>
  <c r="I809" i="4"/>
  <c r="L808" i="4"/>
  <c r="J808" i="4"/>
  <c r="K808" i="4"/>
  <c r="I808" i="4"/>
  <c r="L806" i="4"/>
  <c r="J806" i="4"/>
  <c r="K806" i="4"/>
  <c r="I806" i="4"/>
  <c r="L805" i="4"/>
  <c r="J805" i="4"/>
  <c r="K805" i="4"/>
  <c r="I805" i="4"/>
  <c r="L760" i="4"/>
  <c r="J760" i="4"/>
  <c r="K760" i="4"/>
  <c r="I760" i="4"/>
  <c r="K759" i="4"/>
  <c r="I759" i="4"/>
  <c r="L759" i="4"/>
  <c r="J759" i="4"/>
  <c r="L757" i="4"/>
  <c r="J757" i="4"/>
  <c r="K757" i="4"/>
  <c r="I757" i="4"/>
  <c r="L756" i="4"/>
  <c r="J756" i="4"/>
  <c r="K756" i="4"/>
  <c r="I756" i="4"/>
  <c r="L711" i="4"/>
  <c r="J711" i="4"/>
  <c r="K711" i="4"/>
  <c r="I711" i="4"/>
  <c r="L710" i="4"/>
  <c r="J710" i="4"/>
  <c r="K710" i="4"/>
  <c r="I710" i="4"/>
  <c r="L708" i="4"/>
  <c r="J708" i="4"/>
  <c r="K708" i="4"/>
  <c r="I708" i="4"/>
  <c r="L707" i="4"/>
  <c r="J707" i="4"/>
  <c r="K707" i="4"/>
  <c r="I707" i="4"/>
  <c r="L662" i="4"/>
  <c r="J662" i="4"/>
  <c r="K662" i="4"/>
  <c r="I662" i="4"/>
  <c r="L661" i="4"/>
  <c r="J661" i="4"/>
  <c r="K661" i="4"/>
  <c r="I661" i="4"/>
  <c r="L660" i="4"/>
  <c r="J660" i="4"/>
  <c r="I660" i="4"/>
  <c r="K660" i="4"/>
  <c r="L658" i="4"/>
  <c r="J658" i="4"/>
  <c r="K658" i="4"/>
  <c r="I658" i="4"/>
  <c r="L607" i="4"/>
  <c r="J607" i="4"/>
  <c r="K607" i="4"/>
  <c r="I607" i="4"/>
  <c r="L606" i="4"/>
  <c r="J606" i="4"/>
  <c r="K606" i="4"/>
  <c r="I606" i="4"/>
  <c r="L605" i="4"/>
  <c r="J605" i="4"/>
  <c r="K605" i="4"/>
  <c r="I605" i="4"/>
  <c r="K604" i="4"/>
  <c r="I604" i="4"/>
  <c r="L604" i="4"/>
  <c r="J604" i="4"/>
  <c r="L603" i="4"/>
  <c r="J603" i="4"/>
  <c r="K603" i="4"/>
  <c r="I603" i="4"/>
  <c r="L552" i="4"/>
  <c r="J552" i="4"/>
  <c r="K552" i="4"/>
  <c r="I552" i="4"/>
  <c r="L551" i="4"/>
  <c r="J551" i="4"/>
  <c r="K551" i="4"/>
  <c r="I551" i="4"/>
  <c r="L550" i="4"/>
  <c r="J550" i="4"/>
  <c r="K550" i="4"/>
  <c r="I550" i="4"/>
  <c r="L549" i="4"/>
  <c r="J549" i="4"/>
  <c r="K549" i="4"/>
  <c r="I549" i="4"/>
  <c r="L548" i="4"/>
  <c r="J548" i="4"/>
  <c r="K548" i="4"/>
  <c r="I548" i="4"/>
  <c r="L497" i="4"/>
  <c r="J497" i="4"/>
  <c r="K497" i="4"/>
  <c r="I497" i="4"/>
  <c r="L496" i="4"/>
  <c r="J496" i="4"/>
  <c r="K496" i="4"/>
  <c r="I496" i="4"/>
  <c r="L495" i="4"/>
  <c r="J495" i="4"/>
  <c r="K495" i="4"/>
  <c r="I495" i="4"/>
  <c r="L494" i="4"/>
  <c r="J494" i="4"/>
  <c r="K494" i="4"/>
  <c r="I494" i="4"/>
  <c r="L493" i="4"/>
  <c r="J493" i="4"/>
  <c r="K493" i="4"/>
  <c r="I493" i="4"/>
  <c r="L440" i="4"/>
  <c r="J440" i="4"/>
  <c r="K440" i="4"/>
  <c r="I440" i="4"/>
  <c r="L439" i="4"/>
  <c r="J439" i="4"/>
  <c r="K439" i="4"/>
  <c r="I439" i="4"/>
  <c r="L438" i="4"/>
  <c r="J438" i="4"/>
  <c r="K438" i="4"/>
  <c r="I438" i="4"/>
  <c r="L386" i="4"/>
  <c r="J386" i="4"/>
  <c r="K386" i="4"/>
  <c r="I386" i="4"/>
  <c r="L385" i="4"/>
  <c r="J385" i="4"/>
  <c r="K385" i="4"/>
  <c r="I385" i="4"/>
  <c r="L384" i="4"/>
  <c r="J384" i="4"/>
  <c r="K384" i="4"/>
  <c r="I384" i="4"/>
  <c r="L383" i="4"/>
  <c r="J383" i="4"/>
  <c r="K383" i="4"/>
  <c r="I383" i="4"/>
  <c r="L382" i="4"/>
  <c r="J382" i="4"/>
  <c r="K382" i="4"/>
  <c r="I382" i="4"/>
  <c r="L337" i="4"/>
  <c r="J337" i="4"/>
  <c r="K337" i="4"/>
  <c r="I337" i="4"/>
  <c r="K336" i="4"/>
  <c r="I336" i="4"/>
  <c r="L336" i="4"/>
  <c r="J336" i="4"/>
  <c r="L335" i="4"/>
  <c r="J335" i="4"/>
  <c r="K335" i="4"/>
  <c r="I335" i="4"/>
  <c r="K334" i="4"/>
  <c r="I334" i="4"/>
  <c r="L334" i="4"/>
  <c r="J334" i="4"/>
  <c r="L333" i="4"/>
  <c r="J333" i="4"/>
  <c r="K333" i="4"/>
  <c r="I333" i="4"/>
  <c r="L282" i="4"/>
  <c r="J282" i="4"/>
  <c r="K282" i="4"/>
  <c r="I282" i="4"/>
  <c r="K281" i="4"/>
  <c r="I281" i="4"/>
  <c r="J281" i="4"/>
  <c r="L281" i="4"/>
  <c r="L280" i="4"/>
  <c r="J280" i="4"/>
  <c r="K280" i="4"/>
  <c r="I280" i="4"/>
  <c r="K279" i="4"/>
  <c r="I279" i="4"/>
  <c r="L279" i="4"/>
  <c r="J279" i="4"/>
  <c r="L278" i="4"/>
  <c r="J278" i="4"/>
  <c r="K278" i="4"/>
  <c r="I278" i="4"/>
  <c r="K228" i="4"/>
  <c r="I228" i="4"/>
  <c r="L228" i="4"/>
  <c r="J228" i="4"/>
  <c r="L227" i="4"/>
  <c r="J227" i="4"/>
  <c r="K227" i="4"/>
  <c r="I227" i="4"/>
  <c r="K226" i="4"/>
  <c r="I226" i="4"/>
  <c r="L226" i="4"/>
  <c r="J226" i="4"/>
  <c r="L225" i="4"/>
  <c r="J225" i="4"/>
  <c r="K225" i="4"/>
  <c r="I225" i="4"/>
  <c r="K224" i="4"/>
  <c r="I224" i="4"/>
  <c r="L224" i="4"/>
  <c r="J224" i="4"/>
  <c r="K174" i="4"/>
  <c r="I174" i="4"/>
  <c r="L174" i="4"/>
  <c r="J174" i="4"/>
  <c r="L173" i="4"/>
  <c r="J173" i="4"/>
  <c r="K173" i="4"/>
  <c r="I173" i="4"/>
  <c r="K172" i="4"/>
  <c r="I172" i="4"/>
  <c r="L172" i="4"/>
  <c r="J172" i="4"/>
  <c r="L171" i="4"/>
  <c r="J171" i="4"/>
  <c r="K171" i="4"/>
  <c r="I171" i="4"/>
  <c r="K170" i="4"/>
  <c r="I170" i="4"/>
  <c r="L170" i="4"/>
  <c r="J170" i="4"/>
  <c r="K121" i="4"/>
  <c r="I121" i="4"/>
  <c r="L121" i="4"/>
  <c r="J121" i="4"/>
  <c r="L120" i="4"/>
  <c r="J120" i="4"/>
  <c r="K120" i="4"/>
  <c r="I120" i="4"/>
  <c r="K119" i="4"/>
  <c r="I119" i="4"/>
  <c r="L119" i="4"/>
  <c r="J119" i="4"/>
  <c r="L118" i="4"/>
  <c r="J118" i="4"/>
  <c r="K118" i="4"/>
  <c r="I118" i="4"/>
  <c r="I117" i="4"/>
  <c r="L117" i="4"/>
  <c r="J117" i="4"/>
  <c r="L15" i="4"/>
  <c r="J15" i="4"/>
  <c r="I15" i="4"/>
  <c r="K15" i="4"/>
  <c r="L67" i="4"/>
  <c r="K67" i="4"/>
  <c r="I67" i="4"/>
  <c r="J67" i="4"/>
  <c r="L16" i="4"/>
  <c r="J16" i="4"/>
  <c r="I16" i="4"/>
  <c r="K16" i="4"/>
  <c r="L14" i="4"/>
  <c r="J14" i="4"/>
  <c r="K14" i="4"/>
  <c r="I14" i="4"/>
  <c r="L13" i="4"/>
  <c r="I13" i="4"/>
  <c r="J13" i="4"/>
  <c r="L65" i="4"/>
  <c r="K65" i="4"/>
  <c r="L66" i="4"/>
  <c r="K66" i="4"/>
  <c r="L68" i="4"/>
  <c r="J68" i="4"/>
  <c r="K68" i="4"/>
  <c r="I68" i="4"/>
  <c r="L69" i="4"/>
  <c r="K69" i="4"/>
  <c r="I69" i="4"/>
  <c r="J69" i="4"/>
  <c r="I66" i="4"/>
  <c r="J65" i="4"/>
  <c r="I65" i="4"/>
</calcChain>
</file>

<file path=xl/sharedStrings.xml><?xml version="1.0" encoding="utf-8"?>
<sst xmlns="http://schemas.openxmlformats.org/spreadsheetml/2006/main" count="7301" uniqueCount="340">
  <si>
    <t>Perspectivas</t>
  </si>
  <si>
    <t>Questões</t>
  </si>
  <si>
    <t>Abertura de comunicação</t>
  </si>
  <si>
    <t>24.Os funcionários falam voluntariamente se vêem algo que possa afetar negativamente o atendimento aos pacientes</t>
  </si>
  <si>
    <t>26.Os funcionários sentem-se à vontade para questionar decisões ou ações dos que têm mais autoridade</t>
  </si>
  <si>
    <t>28.Os funcionários têm receio de perguntar quando algo não parece certo</t>
  </si>
  <si>
    <t>Feedback e comunicação sobre erros</t>
  </si>
  <si>
    <t>23.Recebemos feedback das mudanças implementadas com base nos eventos notificados</t>
  </si>
  <si>
    <t>25.Somos informados sobre os erros que acontecem nesta unidade</t>
  </si>
  <si>
    <t>27.Nesta unidade, discutimos maneiras de impedir que os erros tornem a acontecer</t>
  </si>
  <si>
    <t>Frequência de eventos relatados</t>
  </si>
  <si>
    <t>29.Quando acontece um erro, mas ele é identificado e corrigido antes de afetar o paciente, com que frequência é notificado?</t>
  </si>
  <si>
    <t>30.Quando acontece um erro, mas que não tem potencial de dano ao paciente, com que frequência é notificado?</t>
  </si>
  <si>
    <t>31.Quando acontece um erro que poderia prejudicar o paciente, mas isto não ocorreu, com que frequência é notificado?</t>
  </si>
  <si>
    <t>Apoio de gestão hospitalar para segurança do paciente</t>
  </si>
  <si>
    <t>32.A administração do hospital cria um ambiente de trabalho que promove a segurança do paciente</t>
  </si>
  <si>
    <t>39.As ações da administração do hospital mostram que a segurança do paciente é uma prioridade</t>
  </si>
  <si>
    <t>40.A administração do hospital parece se interessar pela segurança do paciente apenas quando acontece um evento adverso</t>
  </si>
  <si>
    <t>Trabalho em equipe entre as unidades hospitalares</t>
  </si>
  <si>
    <t>33.As unidades hospitalares não se coordenam bem entre si.</t>
  </si>
  <si>
    <t>35.Existe uma boa cooperação entre as unidades hospitalares que precisam trabalhar juntas</t>
  </si>
  <si>
    <t>37.Muitas vezes é desagradável trabalhar unidades com funcionários de outras unidades do hospital</t>
  </si>
  <si>
    <t>41.As unidades do hospital trabalham bem juntas para prestar o melhor atendimento aos pacientes</t>
  </si>
  <si>
    <t>Trabalho em equipe no âmbito das unidades</t>
  </si>
  <si>
    <t>1.As pessoas se apoiam umas às outras nesta unidade</t>
  </si>
  <si>
    <t>3.Quando há muito trabalho a ser feito e rapidamente, trabalhamos juntos em equipe para realizar a tarefa</t>
  </si>
  <si>
    <t>4.Nesta unidade, as pessoas se tratam com respeito</t>
  </si>
  <si>
    <t>11.Quando uma área nesta unidade fica muito movimentada, as demais ajudam</t>
  </si>
  <si>
    <t>Transferências internas e passagens de plantão</t>
  </si>
  <si>
    <t>34.Coisas "escapam por entre os dedos” quando os pacientes são transferidos de uma unidade para outra</t>
  </si>
  <si>
    <t>36.Importantes informações sobre a assistência se perdem durante as mudanças de turno</t>
  </si>
  <si>
    <t>38.Os problemas com frequência ocorrem na troca de informações entre as unidades do hospital</t>
  </si>
  <si>
    <t>42.As mudanças de turno são problemáticas para os pacientes deste Hospital</t>
  </si>
  <si>
    <t>Aprendizado organizacional - melhoria contínua</t>
  </si>
  <si>
    <t>6.Estamos ativamente buscando melhorias para a segurança do paciente</t>
  </si>
  <si>
    <t>9.Erros que ocorreram levaram a mudanças positivas nesta unidade</t>
  </si>
  <si>
    <t>13.Quando fazemos mudanças para melhorar a segurança do paciente, nós avaliamos sua efetividade</t>
  </si>
  <si>
    <t>Expectativas de promoção da segurança dos supervisores e gerentes</t>
  </si>
  <si>
    <t>19.Meu supervisor/gerente elogia quando vê um trabalho feito de acordo com os procedimentos estabelecidos para a segurança do paciente.</t>
  </si>
  <si>
    <t>20.Meu supervisor/gerente considera seriamente as sugestões dos funcionários para melhorar a segurança do paciente</t>
  </si>
  <si>
    <t>21.Sempre que a pressão aumenta, meu supervisor/gerente quer que trabalhemos mais rápido, mesmo que isto signifique tomar atalhos</t>
  </si>
  <si>
    <t>22.Meu supervisor/gerente ignora problemas recorrentes na segurança do paciente</t>
  </si>
  <si>
    <t>Percepção gerais sobre segurança</t>
  </si>
  <si>
    <t>10.É apenas por acaso que erros mais sérios não acontecem por aqui</t>
  </si>
  <si>
    <t>15.A segurança do paciente nunca é sacrificada em prol de se trabalhar mais</t>
  </si>
  <si>
    <t>17.Temos problemas com a segurança do paciente nesta unidade</t>
  </si>
  <si>
    <t>18.Nossos procedimentos e sistemas são bons para impedir que os erros aconteçam</t>
  </si>
  <si>
    <t>Respostas não punitivas aos erros</t>
  </si>
  <si>
    <t>8.Os funcionários sentem que seus erros são usados contra eles</t>
  </si>
  <si>
    <t>12.Quando um evento é notificado, sentimos que o foco se concentra no indivíduo, e não no problema</t>
  </si>
  <si>
    <t>16.Os funcionários se preocupam que seus erros sejam registrados em seu arquivo funcional</t>
  </si>
  <si>
    <t>Staffing</t>
  </si>
  <si>
    <t>2.Temos pessoas suficientes para lidar com o volume de trabalho</t>
  </si>
  <si>
    <t>5.Os funcionários desta unidade trabalham mais horas do que o recomendado no atendimento a pacientes</t>
  </si>
  <si>
    <t>7.Utilizamos mais funcionários temporários do que o recomendado no atendimento a paciente</t>
  </si>
  <si>
    <t>14.Trabalhamos “em modo de crise”, tentando fazer coisas demais, rápido demais</t>
  </si>
  <si>
    <t>Nota geral para a segurança do paciente em sua área/unidade de trabalho hospitalar.</t>
  </si>
  <si>
    <t>Excelente</t>
  </si>
  <si>
    <t>Muito boa</t>
  </si>
  <si>
    <t>Satisfatória</t>
  </si>
  <si>
    <t>Ruim</t>
  </si>
  <si>
    <t>Muito Ruim</t>
  </si>
  <si>
    <t xml:space="preserve">Número de Eventos Notificados nos últimos 12 meses, quantas notificações de evento você preencheu e enviou? </t>
  </si>
  <si>
    <t>a. Nenhuma notificações de eventos</t>
  </si>
  <si>
    <t>b. 1 a 2 notificações de eventos</t>
  </si>
  <si>
    <t>c. 3 a 5 notificações de eventos</t>
  </si>
  <si>
    <t>d. 6 a 10 notificações de eventos</t>
  </si>
  <si>
    <t>e. 11 a 20 notificações de eventos</t>
  </si>
  <si>
    <t>f. 21 notificações de eventos ou mais</t>
  </si>
  <si>
    <t>Hospital</t>
  </si>
  <si>
    <t>Bangu</t>
  </si>
  <si>
    <t>Barra D'Or</t>
  </si>
  <si>
    <t>Caxias D'Or</t>
  </si>
  <si>
    <t>Copa D'Or</t>
  </si>
  <si>
    <t>Niterói D'Or</t>
  </si>
  <si>
    <t>Norte D'Or</t>
  </si>
  <si>
    <t>Oeste D'Or</t>
  </si>
  <si>
    <t>Quinta D'Or</t>
  </si>
  <si>
    <t>Rios D'Or</t>
  </si>
  <si>
    <t>Anália Franco</t>
  </si>
  <si>
    <t>Assunção</t>
  </si>
  <si>
    <t>Bartira</t>
  </si>
  <si>
    <t>Brasil</t>
  </si>
  <si>
    <t>IFOR</t>
  </si>
  <si>
    <t>Itaim</t>
  </si>
  <si>
    <t>Morumbi</t>
  </si>
  <si>
    <t>Sino Brasileiro</t>
  </si>
  <si>
    <t>Villa Lobos</t>
  </si>
  <si>
    <t>viValle</t>
  </si>
  <si>
    <t>Esperança</t>
  </si>
  <si>
    <t>Esperança Olinda</t>
  </si>
  <si>
    <t>Memorial São José</t>
  </si>
  <si>
    <t>São Marcos</t>
  </si>
  <si>
    <t>Coração do Brasil</t>
  </si>
  <si>
    <t>Santa Helena</t>
  </si>
  <si>
    <t>Santa Luzia</t>
  </si>
  <si>
    <t>Resultado</t>
  </si>
  <si>
    <t>Ponto Forte</t>
  </si>
  <si>
    <t>Ponto Fraco</t>
  </si>
  <si>
    <t>Criança RJ</t>
  </si>
  <si>
    <t>Intermediario</t>
  </si>
  <si>
    <t>Rede</t>
  </si>
  <si>
    <t>RJ</t>
  </si>
  <si>
    <t>SP</t>
  </si>
  <si>
    <t>DF</t>
  </si>
  <si>
    <t>Total</t>
  </si>
  <si>
    <t>Média Rede</t>
  </si>
  <si>
    <t>Excelente e Muito boa</t>
  </si>
  <si>
    <t>Nota segurança do paciente</t>
  </si>
  <si>
    <t>Alpha-Med</t>
  </si>
  <si>
    <t>Ribeirão Pires</t>
  </si>
  <si>
    <t>São Caetano</t>
  </si>
  <si>
    <t>Copa Star</t>
  </si>
  <si>
    <t>Real D'Or</t>
  </si>
  <si>
    <t>São Vicente</t>
  </si>
  <si>
    <t>Grupo A</t>
  </si>
  <si>
    <t>Grupo B</t>
  </si>
  <si>
    <t>Grupo C</t>
  </si>
  <si>
    <t>Hospitais abaixo da média</t>
  </si>
  <si>
    <t>Hospitais igual ou acima da média</t>
  </si>
  <si>
    <t>Média da Rede - 44%</t>
  </si>
  <si>
    <t>Jabaquara/ Criança</t>
  </si>
  <si>
    <t>UDI</t>
  </si>
  <si>
    <t>A</t>
  </si>
  <si>
    <t>B</t>
  </si>
  <si>
    <t>C</t>
  </si>
  <si>
    <t>Intermediário</t>
  </si>
  <si>
    <t>nota seg</t>
  </si>
  <si>
    <t>nº eventos</t>
  </si>
  <si>
    <t>São Rafael</t>
  </si>
  <si>
    <t>Vila Nova Star</t>
  </si>
  <si>
    <t>São Lucas</t>
  </si>
  <si>
    <t>Jutta Batista</t>
  </si>
  <si>
    <t>DF Star</t>
  </si>
  <si>
    <t>NE</t>
  </si>
  <si>
    <t>Grupo MI</t>
  </si>
  <si>
    <t>Santa Cruz</t>
  </si>
  <si>
    <t>Glória D'Or</t>
  </si>
  <si>
    <t>Aviccena</t>
  </si>
  <si>
    <t>Rio Mar</t>
  </si>
  <si>
    <t>Samer</t>
  </si>
  <si>
    <t>Perinatal Barra</t>
  </si>
  <si>
    <t>Perinatal Laranjeiras</t>
  </si>
  <si>
    <t>Dimensões</t>
  </si>
  <si>
    <t>Balbino</t>
  </si>
  <si>
    <t>São Lucas Macaé</t>
  </si>
  <si>
    <t>Antônio Afonso</t>
  </si>
  <si>
    <t>Serra Mayor</t>
  </si>
  <si>
    <t>Aliança</t>
  </si>
  <si>
    <t>Cárdio Pulmonar</t>
  </si>
  <si>
    <t>São Carlos</t>
  </si>
  <si>
    <t>Grupo Triplo A</t>
  </si>
  <si>
    <t>Grupo Duplo A</t>
  </si>
  <si>
    <t>Ponto forte</t>
  </si>
  <si>
    <t>Ponto fraco</t>
  </si>
  <si>
    <t>% Pontos fortes</t>
  </si>
  <si>
    <t>Quantifade de Pontos fortes, Intermediários e Pontos fracos</t>
  </si>
  <si>
    <t>Coluna1</t>
  </si>
  <si>
    <t>1º</t>
  </si>
  <si>
    <t>2º</t>
  </si>
  <si>
    <t>3º</t>
  </si>
  <si>
    <t>4º</t>
  </si>
  <si>
    <t>5º</t>
  </si>
  <si>
    <t>6º</t>
  </si>
  <si>
    <t>7º</t>
  </si>
  <si>
    <t>8º</t>
  </si>
  <si>
    <t>9º</t>
  </si>
  <si>
    <t>10º</t>
  </si>
  <si>
    <t>11º</t>
  </si>
  <si>
    <t>12º</t>
  </si>
  <si>
    <t>13º</t>
  </si>
  <si>
    <t>14º</t>
  </si>
  <si>
    <t>15º</t>
  </si>
  <si>
    <t>16º</t>
  </si>
  <si>
    <t>17º</t>
  </si>
  <si>
    <t>18º</t>
  </si>
  <si>
    <t>19º</t>
  </si>
  <si>
    <t>20º</t>
  </si>
  <si>
    <t>21º</t>
  </si>
  <si>
    <t>22º</t>
  </si>
  <si>
    <t>23º</t>
  </si>
  <si>
    <t>24º</t>
  </si>
  <si>
    <t>25º</t>
  </si>
  <si>
    <t>26º</t>
  </si>
  <si>
    <t>27º</t>
  </si>
  <si>
    <t>28º</t>
  </si>
  <si>
    <t>29º</t>
  </si>
  <si>
    <t>30º</t>
  </si>
  <si>
    <t>31º</t>
  </si>
  <si>
    <t>32º</t>
  </si>
  <si>
    <t>33º</t>
  </si>
  <si>
    <t>34º</t>
  </si>
  <si>
    <t>35º</t>
  </si>
  <si>
    <t>36º</t>
  </si>
  <si>
    <t>37º</t>
  </si>
  <si>
    <t>38º</t>
  </si>
  <si>
    <t>39º</t>
  </si>
  <si>
    <t>Pontuação</t>
  </si>
  <si>
    <t>Classificação</t>
  </si>
  <si>
    <t>Alpha Med</t>
  </si>
  <si>
    <t>Nota</t>
  </si>
  <si>
    <t>Nenhuma notificação de eventos</t>
  </si>
  <si>
    <t>Pesquisa de Cultura de Segurança - Tabela - Ano 2022</t>
  </si>
  <si>
    <t>CONTROLE DAS PESQUISAS DE CULTURA DE SEGURANÇA - ANO 2022</t>
  </si>
  <si>
    <t>Grupo</t>
  </si>
  <si>
    <t>Regional</t>
  </si>
  <si>
    <t>Unidade</t>
  </si>
  <si>
    <t>Nº colaboradores</t>
  </si>
  <si>
    <t>Amostra Esperada</t>
  </si>
  <si>
    <t>Amostra Realizada</t>
  </si>
  <si>
    <t>% Alcançado</t>
  </si>
  <si>
    <t>Status</t>
  </si>
  <si>
    <t>Data 
Início</t>
  </si>
  <si>
    <t>Data Encerramento</t>
  </si>
  <si>
    <t>Link da pesquisa</t>
  </si>
  <si>
    <t>Observações</t>
  </si>
  <si>
    <t>Gestão</t>
  </si>
  <si>
    <t>N</t>
  </si>
  <si>
    <t>5 de outubro</t>
  </si>
  <si>
    <t>https://pt.surveymonkey.com/r/5_OUTUBRO_2022</t>
  </si>
  <si>
    <t>Aeroporto</t>
  </si>
  <si>
    <t>https://pt.surveymonkey.com/r/AEROPORTO_2022</t>
  </si>
  <si>
    <t>Triplo A</t>
  </si>
  <si>
    <t>https://pt.surveymonkey.com/r/ALIANCA_2022_</t>
  </si>
  <si>
    <t>SE | SP</t>
  </si>
  <si>
    <t>https://pt.surveymonkey.com/r/ALPHA_MED_2022_</t>
  </si>
  <si>
    <t>https://pt.surveymonkey.com/r/ANALIA_FRANCO_2022</t>
  </si>
  <si>
    <t>https://pt.surveymonkey.com/r/ANTONIO_AFONSO_2022</t>
  </si>
  <si>
    <t>Duplo A</t>
  </si>
  <si>
    <t>Arthur Ramos</t>
  </si>
  <si>
    <t>https://pt.surveymonkey.com/r/ARTHUR_RAMOS_2022</t>
  </si>
  <si>
    <t>https://pt.surveymonkey.com/r/ASSUNCAO_2022</t>
  </si>
  <si>
    <t>https://pt.surveymonkey.com/r/AVICCENA_2022</t>
  </si>
  <si>
    <t>SE | RJ</t>
  </si>
  <si>
    <t>https://pt.surveymonkey.com/r/BALBINO_2022</t>
  </si>
  <si>
    <t>https://pt.surveymonkey.com/r/BANGU_2022</t>
  </si>
  <si>
    <t>https://pt.surveymonkey.com/r/BARRA_DOR_2022</t>
  </si>
  <si>
    <t>https://pt.surveymonkey.com/r/BARTIRA_2022</t>
  </si>
  <si>
    <t>SE</t>
  </si>
  <si>
    <t>Biocor</t>
  </si>
  <si>
    <t>https://pt.surveymonkey.com/r/BIOCOR_2022</t>
  </si>
  <si>
    <t>https://pt.surveymonkey.com/r/BRASIL_2022_</t>
  </si>
  <si>
    <t>Brasil - Mauá</t>
  </si>
  <si>
    <t>https://pt.surveymonkey.com/r/BRASIL_MAUA_2022</t>
  </si>
  <si>
    <t>https://pt.surveymonkey.com/r/CARDIO_PULMONAR_2022</t>
  </si>
  <si>
    <t>https://pt.surveymonkey.com/r/CAXIAS_DOR_2022</t>
  </si>
  <si>
    <t>Central Leste</t>
  </si>
  <si>
    <t>https://pt.surveymonkey.com/r/CENTRAL_LESTE_2022</t>
  </si>
  <si>
    <t>https://pt.surveymonkey.com/r/COPA_DOR_2022_</t>
  </si>
  <si>
    <t>https://pt.surveymonkey.com/r/COPA_STAR_2022</t>
  </si>
  <si>
    <t>CO</t>
  </si>
  <si>
    <t>https://pt.surveymonkey.com/r/CORACAO_BRASIL_2022</t>
  </si>
  <si>
    <t>https://pt.surveymonkey.com/r/ESTADUAL_CRIANCA_2022</t>
  </si>
  <si>
    <t>https://pt.surveymonkey.com/r/DF_STAR_2022</t>
  </si>
  <si>
    <t>https://pt.surveymonkey.com/r/ESPERANCA_RECIFE_2022</t>
  </si>
  <si>
    <t>https://pt.surveymonkey.com/r/ESPERANCA_OLINDA_2022</t>
  </si>
  <si>
    <t>https://pt.surveymonkey.com/r/GLORIA_DOR_2022</t>
  </si>
  <si>
    <t>HNSN Epitácio</t>
  </si>
  <si>
    <t>https://pt.surveymonkey.com/r/HNSN_EPITACIO_2022</t>
  </si>
  <si>
    <t>HNSN Jardim Botânico</t>
  </si>
  <si>
    <t>https://pt.surveymonkey.com/r/HNSN_JARDIM_BOTANICO_2022</t>
  </si>
  <si>
    <t>https://pt.surveymonkey.com/r/IFOR_2022</t>
  </si>
  <si>
    <t>https://pt.surveymonkey.com/r/ITAIM_2022</t>
  </si>
  <si>
    <t>https://pt.surveymonkey.com/r/JABAQUARA_CRIANCA_2022</t>
  </si>
  <si>
    <t>Jabaquara 1162 e Criança 206</t>
  </si>
  <si>
    <t>https://pt.surveymonkey.com/r/JUTTA_BATISTA_2022</t>
  </si>
  <si>
    <t>https://pt.surveymonkey.com/r/MEMORIAL_2022</t>
  </si>
  <si>
    <t>https://pt.surveymonkey.com/r/MORUMBI_2022</t>
  </si>
  <si>
    <t>https://pt.surveymonkey.com/r/NITEROI_2022</t>
  </si>
  <si>
    <t>https://pt.surveymonkey.com/r/NORTE_DOR_2022</t>
  </si>
  <si>
    <t>Novo Atibaia</t>
  </si>
  <si>
    <t>https://pt.surveymonkey.com/r/NOVO_ATIBAIA_2022</t>
  </si>
  <si>
    <t>https://pt.surveymonkey.com/r/OESTE_DOR_2022</t>
  </si>
  <si>
    <t>Orthoservice</t>
  </si>
  <si>
    <t>https://pt.surveymonkey.com/r/ORTHOSERVICE_2022</t>
  </si>
  <si>
    <t>https://pt.surveymonkey.com/r/PERINATAL_BARRA_2022</t>
  </si>
  <si>
    <t>https://pt.surveymonkey.com/r/PERINATAL_LARANJEIRAS_2022</t>
  </si>
  <si>
    <t>Proncor</t>
  </si>
  <si>
    <t>https://pt.surveymonkey.com/r/PRONCOR_2022</t>
  </si>
  <si>
    <t>https://pt.surveymonkey.com/r/QUINTA_2022</t>
  </si>
  <si>
    <t>https://pt.surveymonkey.com/r/REAL_DOR_2022</t>
  </si>
  <si>
    <t>https://pt.surveymonkey.com/r/RIBEIRAO_PIRES_2022</t>
  </si>
  <si>
    <t>https://pt.surveymonkey.com/r/RIO_MAR_2022</t>
  </si>
  <si>
    <t>https://pt.surveymonkey.com/r/RIOS_DOR_2022</t>
  </si>
  <si>
    <t>997 com os afastamentos e 947 sem afastamento</t>
  </si>
  <si>
    <t>https://pt.surveymonkey.com/r/SAMER_2022</t>
  </si>
  <si>
    <t>https://pt.surveymonkey.com/r/SANTA_CRUZ_2022</t>
  </si>
  <si>
    <t>Santa Emília</t>
  </si>
  <si>
    <t>https://pt.surveymonkey.com/r/SANTA_EMILIA_2022</t>
  </si>
  <si>
    <t>https://pt.surveymonkey.com/r/SANTA_HELENA_2022</t>
  </si>
  <si>
    <t>Santa Isabel</t>
  </si>
  <si>
    <t>https://pt.surveymonkey.com/r/SANTA_ISABEL_2022</t>
  </si>
  <si>
    <t>https://pt.surveymonkey.com/r/SANTA_LUZIA_2022</t>
  </si>
  <si>
    <t>Santa Marina</t>
  </si>
  <si>
    <t>https://pt.surveymonkey.com/r/SANTA_MARINA_2022</t>
  </si>
  <si>
    <t>https://pt.surveymonkey.com/r/SAO_CAETANO_2022</t>
  </si>
  <si>
    <t>https://pt.surveymonkey.com/r/SAO_CARLOS_2022</t>
  </si>
  <si>
    <t>https://pt.surveymonkey.com/r/SAO_LUCAS_SE_2022</t>
  </si>
  <si>
    <t>https://pt.surveymonkey.com/r/SAO_LUCAS_MACAE_2022</t>
  </si>
  <si>
    <t>https://pt.surveymonkey.com/r/SAO_MARCOS_2022</t>
  </si>
  <si>
    <t>https://pt.surveymonkey.com/r/SAO_RAFAEL_2022</t>
  </si>
  <si>
    <t>https://pt.surveymonkey.com/r/SAO_VICENTE_2022</t>
  </si>
  <si>
    <t>https://pt.surveymonkey.com/r/SERRA_MAYOR_2022</t>
  </si>
  <si>
    <t>Osasco</t>
  </si>
  <si>
    <t>https://pt.surveymonkey.com/r/OSASCO_2022</t>
  </si>
  <si>
    <t>https://pt.surveymonkey.com/r/UDI_2022</t>
  </si>
  <si>
    <t>https://pt.surveymonkey.com/r/VILA_NOVA_STAR_2022</t>
  </si>
  <si>
    <t>https://pt.surveymonkey.com/r/VILLA_LOBOS_2022</t>
  </si>
  <si>
    <t>Vivalle</t>
  </si>
  <si>
    <t>https://pt.surveymonkey.com/r/VIVALLE_2022</t>
  </si>
  <si>
    <t>Yutaka Takeda</t>
  </si>
  <si>
    <t>https://pt.surveymonkey.com/r/YUTAKA_TAKEDA_2022</t>
  </si>
  <si>
    <t>Total Rede + Gestão</t>
  </si>
  <si>
    <t>Total Gestão</t>
  </si>
  <si>
    <t>Total Rede</t>
  </si>
  <si>
    <t>Entrante</t>
  </si>
  <si>
    <t>Memorial</t>
  </si>
  <si>
    <t>Entrantes</t>
  </si>
  <si>
    <t>Rio Barra</t>
  </si>
  <si>
    <t>40º</t>
  </si>
  <si>
    <t>41º</t>
  </si>
  <si>
    <t>42º</t>
  </si>
  <si>
    <t>43º</t>
  </si>
  <si>
    <t>45º</t>
  </si>
  <si>
    <t>46º</t>
  </si>
  <si>
    <t>Pontos Fortes</t>
  </si>
  <si>
    <t>32. A administração do hospital cria um ambiente de trabalho que promove a segurança do paciente</t>
  </si>
  <si>
    <t>39. As ações da administração do hospital mostram que a segurança do paciente é uma prioridade</t>
  </si>
  <si>
    <t>3. Quando há muito trabalho a ser feito e rapidamente, trabalhamos juntos em equipe para realizar a tarefa</t>
  </si>
  <si>
    <t>4. Nesta unidade, as pessoas se tratam com respeito</t>
  </si>
  <si>
    <t>6. Estamos ativamente buscando melhorias para a segurança do paciente</t>
  </si>
  <si>
    <t>13. Quando fazemos mudanças para melhorar a segurança do paciente, nós avaliamos sua efetividade</t>
  </si>
  <si>
    <t>22. Meu supervisor/gerente ignora problemas recorrentes na segurança do paciente</t>
  </si>
  <si>
    <t>Áreas frágeis</t>
  </si>
  <si>
    <t>16. Os funcionários se preocupam que seus erros sejam registrados em seu arquivo funcional</t>
  </si>
  <si>
    <t>2. Temos pessoas suficientes para lidar com o volume de trabalho</t>
  </si>
  <si>
    <t>14. Trabalhamos “em modo de crise”, tentando fazer coisas demais, rápido demais</t>
  </si>
  <si>
    <t>44º</t>
  </si>
  <si>
    <t>NOTA GERAL PARA A SEGURANÇA DO PACIENTE EM SUA ÁREA/UNIDADE DE TRABALHO HOSPITALAR</t>
  </si>
  <si>
    <t>NÚMERO DE EVENTOS NOTIFICADOS NOS ÚLTIMOS 12 MESES, QUANTAS NOTIFICAÇÕES DE EVENTO VOCÊ PREENCHEU E ENVIOU?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</si>
</sst>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Microsoft Sans Serif"/>
      <family val="2"/>
    </font>
    <font>
      <sz val="10"/>
      <color theme="1"/>
      <name val="Microsoft Sans Serif"/>
      <family val="2"/>
    </font>
    <font>
      <sz val="10"/>
      <name val="Microsoft Sans Serif"/>
      <family val="2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0"/>
      <color theme="3"/>
      <name val="Microsoft Sans Serif"/>
      <family val="2"/>
    </font>
    <font>
      <sz val="11"/>
      <color theme="3"/>
      <name val="Calibri"/>
      <family val="2"/>
      <scheme val="minor"/>
    </font>
    <font>
      <b/>
      <sz val="10"/>
      <color theme="0"/>
      <name val="Microsoft Sans Serif"/>
      <family val="2"/>
    </font>
    <font>
      <sz val="11"/>
      <name val="Calibri"/>
      <family val="2"/>
      <scheme val="minor"/>
    </font>
    <font>
      <sz val="9"/>
      <name val="Microsoft Sans Serif"/>
      <family val="2"/>
    </font>
    <font>
      <b/>
      <sz val="11"/>
      <name val="Calibri"/>
      <family val="2"/>
      <scheme val="minor"/>
    </font>
    <font>
      <sz val="10"/>
      <color indexed="8"/>
      <name val="Sans"/>
    </font>
    <font>
      <sz val="14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rgb="FFFFFFFF"/>
      <name val="Calibri"/>
    </font>
    <font>
      <sz val="18"/>
      <color rgb="FF000000"/>
      <name val="Calibri"/>
    </font>
    <font>
      <b/>
      <sz val="18"/>
      <color rgb="FF006600"/>
      <name val="Calibri"/>
    </font>
    <font>
      <b/>
      <sz val="18"/>
      <color rgb="FF000000"/>
      <name val="Calibri"/>
    </font>
    <font>
      <b/>
      <sz val="18"/>
      <color rgb="FFC00000"/>
      <name val="Calibri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183D5E"/>
        <bgColor theme="4" tint="-0.249977111117893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2" tint="0.79998168889431442"/>
        <bgColor indexed="64"/>
      </patternFill>
    </fill>
    <fill>
      <patternFill patternType="solid">
        <fgColor theme="1" tint="0.74999237037263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EF0C8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89999084444715716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588626"/>
        <bgColor indexed="64"/>
      </patternFill>
    </fill>
    <fill>
      <patternFill patternType="solid">
        <fgColor rgb="FFE7F4D8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EEBE6"/>
        <bgColor indexed="64"/>
      </patternFill>
    </fill>
    <fill>
      <patternFill patternType="solid">
        <fgColor theme="2" tint="0.59999389629810485"/>
        <bgColor indexed="64"/>
      </patternFill>
    </fill>
  </fills>
  <borders count="7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theme="8" tint="-0.499984740745262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theme="8" tint="-0.499984740745262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ck">
        <color theme="0" tint="-0.34998626667073579"/>
      </left>
      <right style="thin">
        <color theme="0" tint="-0.34998626667073579"/>
      </right>
      <top style="thick">
        <color theme="0" tint="-0.34998626667073579"/>
      </top>
      <bottom style="thin">
        <color theme="0" tint="-0.34998626667073579"/>
      </bottom>
      <diagonal/>
    </border>
    <border>
      <left style="thick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ck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ck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8" tint="-0.499984740745262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theme="8" tint="-0.499984740745262"/>
      </bottom>
      <diagonal/>
    </border>
    <border>
      <left style="medium">
        <color indexed="64"/>
      </left>
      <right style="thin">
        <color theme="0" tint="-0.34998626667073579"/>
      </right>
      <top style="medium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indexed="64"/>
      </right>
      <top style="medium">
        <color indexed="64"/>
      </top>
      <bottom style="thin">
        <color theme="0" tint="-0.34998626667073579"/>
      </bottom>
      <diagonal/>
    </border>
    <border>
      <left style="medium">
        <color indexed="64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indexed="64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indexed="64"/>
      </left>
      <right style="thin">
        <color theme="0" tint="-0.34998626667073579"/>
      </right>
      <top style="thin">
        <color theme="0" tint="-0.34998626667073579"/>
      </top>
      <bottom style="medium">
        <color indexed="64"/>
      </bottom>
      <diagonal/>
    </border>
    <border>
      <left style="thin">
        <color theme="0" tint="-0.34998626667073579"/>
      </left>
      <right style="medium">
        <color indexed="64"/>
      </right>
      <top style="thin">
        <color theme="0" tint="-0.34998626667073579"/>
      </top>
      <bottom style="medium">
        <color indexed="64"/>
      </bottom>
      <diagonal/>
    </border>
    <border>
      <left style="medium">
        <color indexed="64"/>
      </left>
      <right style="thin">
        <color theme="0" tint="-0.34998626667073579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34998626667073579"/>
      </right>
      <top/>
      <bottom/>
      <diagonal/>
    </border>
    <border>
      <left style="medium">
        <color indexed="64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medium">
        <color indexed="64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medium">
        <color indexed="64"/>
      </left>
      <right style="thin">
        <color theme="0" tint="-0.34998626667073579"/>
      </right>
      <top/>
      <bottom style="medium">
        <color indexed="64"/>
      </bottom>
      <diagonal/>
    </border>
    <border>
      <left style="thin">
        <color theme="0" tint="-0.34998626667073579"/>
      </left>
      <right style="medium">
        <color indexed="64"/>
      </right>
      <top style="thin">
        <color theme="0" tint="-0.34998626667073579"/>
      </top>
      <bottom/>
      <diagonal/>
    </border>
    <border>
      <left style="thick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indexed="64"/>
      </right>
      <top/>
      <bottom style="thin">
        <color theme="0" tint="-0.34998626667073579"/>
      </bottom>
      <diagonal/>
    </border>
    <border>
      <left style="thick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ck">
        <color theme="0" tint="-0.34998626667073579"/>
      </left>
      <right style="thin">
        <color theme="0" tint="-0.34998626667073579"/>
      </right>
      <top style="medium">
        <color indexed="64"/>
      </top>
      <bottom style="thin">
        <color theme="0" tint="-0.34998626667073579"/>
      </bottom>
      <diagonal/>
    </border>
    <border>
      <left style="thick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indexed="64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rgb="FFA6A6A6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/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6795556505021"/>
      </left>
      <right/>
      <top style="thin">
        <color theme="0" tint="-0.14996795556505021"/>
      </top>
      <bottom/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/>
      <right/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ck">
        <color rgb="FF0070C0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ck">
        <color rgb="FF0070C0"/>
      </bottom>
      <diagonal/>
    </border>
    <border>
      <left style="thin">
        <color theme="0" tint="-0.499984740745262"/>
      </left>
      <right style="thin">
        <color theme="0" tint="-0.499984740745262"/>
      </right>
      <top style="thick">
        <color rgb="FF0070C0"/>
      </top>
      <bottom style="thin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 style="thick">
        <color rgb="FF0070C0"/>
      </top>
      <bottom style="thin">
        <color theme="0" tint="-0.34998626667073579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/>
      <diagonal/>
    </border>
    <border>
      <left/>
      <right style="thin">
        <color theme="0" tint="-0.24994659260841701"/>
      </right>
      <top style="thin">
        <color theme="0" tint="-0.24994659260841701"/>
      </top>
      <bottom style="double">
        <color indexed="64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double">
        <color indexed="64"/>
      </bottom>
      <diagonal/>
    </border>
    <border>
      <left/>
      <right style="thin">
        <color theme="0" tint="-0.24994659260841701"/>
      </right>
      <top style="double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double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double">
        <color indexed="64"/>
      </top>
      <bottom style="thin">
        <color theme="0" tint="-0.2499465926084170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5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20" fillId="0" borderId="0"/>
    <xf numFmtId="0" fontId="26" fillId="0" borderId="0" applyNumberFormat="0" applyFill="0" applyBorder="0" applyAlignment="0" applyProtection="0"/>
  </cellStyleXfs>
  <cellXfs count="266">
    <xf numFmtId="0" fontId="0" fillId="0" borderId="0" xfId="0"/>
    <xf numFmtId="0" fontId="0" fillId="2" borderId="0" xfId="0" applyFill="1"/>
    <xf numFmtId="0" fontId="0" fillId="2" borderId="0" xfId="0" applyFill="1" applyAlignment="1">
      <alignment vertical="center"/>
    </xf>
    <xf numFmtId="0" fontId="0" fillId="2" borderId="0" xfId="0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17" fontId="7" fillId="3" borderId="6" xfId="3" applyNumberFormat="1" applyFont="1" applyFill="1" applyBorder="1" applyAlignment="1">
      <alignment horizontal="center" vertical="center"/>
    </xf>
    <xf numFmtId="0" fontId="7" fillId="3" borderId="6" xfId="3" applyFont="1" applyFill="1" applyBorder="1" applyAlignment="1">
      <alignment horizontal="left" vertical="center"/>
    </xf>
    <xf numFmtId="9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0" fillId="8" borderId="7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2" fontId="6" fillId="7" borderId="5" xfId="3" applyNumberFormat="1" applyFill="1" applyBorder="1" applyAlignment="1">
      <alignment horizontal="left" vertical="center"/>
    </xf>
    <xf numFmtId="2" fontId="6" fillId="7" borderId="2" xfId="3" applyNumberFormat="1" applyFill="1" applyBorder="1" applyAlignment="1">
      <alignment horizontal="left" vertical="center"/>
    </xf>
    <xf numFmtId="2" fontId="6" fillId="7" borderId="4" xfId="3" applyNumberFormat="1" applyFill="1" applyBorder="1" applyAlignment="1">
      <alignment horizontal="left" vertical="center"/>
    </xf>
    <xf numFmtId="2" fontId="6" fillId="6" borderId="3" xfId="3" applyNumberFormat="1" applyFill="1" applyBorder="1" applyAlignment="1">
      <alignment horizontal="left" vertical="center"/>
    </xf>
    <xf numFmtId="2" fontId="6" fillId="6" borderId="2" xfId="3" applyNumberFormat="1" applyFill="1" applyBorder="1" applyAlignment="1">
      <alignment horizontal="left" vertical="center"/>
    </xf>
    <xf numFmtId="2" fontId="6" fillId="6" borderId="6" xfId="3" applyNumberFormat="1" applyFill="1" applyBorder="1" applyAlignment="1">
      <alignment horizontal="left" vertical="center"/>
    </xf>
    <xf numFmtId="2" fontId="6" fillId="5" borderId="5" xfId="3" applyNumberFormat="1" applyFill="1" applyBorder="1" applyAlignment="1">
      <alignment horizontal="left" vertical="center"/>
    </xf>
    <xf numFmtId="2" fontId="6" fillId="5" borderId="2" xfId="3" applyNumberFormat="1" applyFill="1" applyBorder="1" applyAlignment="1">
      <alignment horizontal="left" vertical="center"/>
    </xf>
    <xf numFmtId="2" fontId="6" fillId="5" borderId="4" xfId="3" applyNumberFormat="1" applyFill="1" applyBorder="1" applyAlignment="1">
      <alignment horizontal="left" vertical="center"/>
    </xf>
    <xf numFmtId="2" fontId="6" fillId="4" borderId="3" xfId="3" applyNumberFormat="1" applyFill="1" applyBorder="1" applyAlignment="1">
      <alignment horizontal="left" vertical="center"/>
    </xf>
    <xf numFmtId="9" fontId="0" fillId="0" borderId="2" xfId="0" applyNumberFormat="1" applyBorder="1" applyAlignment="1">
      <alignment horizontal="center" vertical="center"/>
    </xf>
    <xf numFmtId="2" fontId="6" fillId="4" borderId="2" xfId="3" applyNumberFormat="1" applyFill="1" applyBorder="1" applyAlignment="1">
      <alignment horizontal="left" vertical="center"/>
    </xf>
    <xf numFmtId="0" fontId="4" fillId="2" borderId="1" xfId="0" applyFont="1" applyFill="1" applyBorder="1" applyAlignment="1">
      <alignment horizontal="left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0" borderId="1" xfId="0" applyBorder="1"/>
    <xf numFmtId="0" fontId="0" fillId="8" borderId="1" xfId="0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9" fontId="0" fillId="0" borderId="9" xfId="0" applyNumberFormat="1" applyBorder="1" applyAlignment="1">
      <alignment horizontal="center" vertical="center"/>
    </xf>
    <xf numFmtId="9" fontId="0" fillId="0" borderId="8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9" fontId="0" fillId="0" borderId="0" xfId="0" applyNumberFormat="1" applyAlignment="1">
      <alignment horizontal="center" vertical="center"/>
    </xf>
    <xf numFmtId="0" fontId="9" fillId="2" borderId="0" xfId="0" applyFont="1" applyFill="1"/>
    <xf numFmtId="0" fontId="9" fillId="2" borderId="0" xfId="0" applyFont="1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9" fontId="0" fillId="0" borderId="1" xfId="1" applyFont="1" applyBorder="1" applyAlignment="1">
      <alignment horizontal="center"/>
    </xf>
    <xf numFmtId="0" fontId="10" fillId="2" borderId="0" xfId="0" applyFont="1" applyFill="1"/>
    <xf numFmtId="0" fontId="10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vertical="center"/>
    </xf>
    <xf numFmtId="0" fontId="9" fillId="2" borderId="0" xfId="0" applyFont="1" applyFill="1" applyAlignment="1">
      <alignment vertical="center"/>
    </xf>
    <xf numFmtId="9" fontId="0" fillId="2" borderId="0" xfId="1" applyFont="1" applyFill="1"/>
    <xf numFmtId="0" fontId="3" fillId="2" borderId="0" xfId="0" applyFont="1" applyFill="1" applyAlignment="1">
      <alignment wrapText="1"/>
    </xf>
    <xf numFmtId="9" fontId="8" fillId="2" borderId="0" xfId="0" applyNumberFormat="1" applyFont="1" applyFill="1" applyAlignment="1">
      <alignment horizontal="center" vertical="center"/>
    </xf>
    <xf numFmtId="9" fontId="8" fillId="2" borderId="0" xfId="1" applyFont="1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2" fontId="6" fillId="12" borderId="2" xfId="3" applyNumberFormat="1" applyFill="1" applyBorder="1" applyAlignment="1">
      <alignment horizontal="left" vertical="center"/>
    </xf>
    <xf numFmtId="2" fontId="6" fillId="4" borderId="5" xfId="3" applyNumberFormat="1" applyFill="1" applyBorder="1" applyAlignment="1">
      <alignment horizontal="left" vertical="center"/>
    </xf>
    <xf numFmtId="2" fontId="6" fillId="7" borderId="3" xfId="3" applyNumberFormat="1" applyFill="1" applyBorder="1" applyAlignment="1">
      <alignment horizontal="left" vertical="center"/>
    </xf>
    <xf numFmtId="2" fontId="6" fillId="13" borderId="2" xfId="3" applyNumberFormat="1" applyFill="1" applyBorder="1" applyAlignment="1">
      <alignment horizontal="left" vertical="center"/>
    </xf>
    <xf numFmtId="9" fontId="0" fillId="0" borderId="14" xfId="0" applyNumberFormat="1" applyBorder="1" applyAlignment="1">
      <alignment horizontal="center" vertical="center"/>
    </xf>
    <xf numFmtId="9" fontId="0" fillId="0" borderId="15" xfId="0" applyNumberFormat="1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2" fontId="6" fillId="12" borderId="3" xfId="3" applyNumberFormat="1" applyFill="1" applyBorder="1" applyAlignment="1">
      <alignment horizontal="left" vertical="center"/>
    </xf>
    <xf numFmtId="2" fontId="6" fillId="4" borderId="4" xfId="3" applyNumberFormat="1" applyFill="1" applyBorder="1" applyAlignment="1">
      <alignment horizontal="left" vertical="center"/>
    </xf>
    <xf numFmtId="2" fontId="6" fillId="13" borderId="6" xfId="3" applyNumberFormat="1" applyFill="1" applyBorder="1" applyAlignment="1">
      <alignment horizontal="left" vertical="center"/>
    </xf>
    <xf numFmtId="0" fontId="0" fillId="2" borderId="0" xfId="0" applyFill="1" applyAlignment="1">
      <alignment horizontal="center"/>
    </xf>
    <xf numFmtId="0" fontId="0" fillId="10" borderId="0" xfId="0" applyFill="1" applyAlignment="1">
      <alignment horizontal="center"/>
    </xf>
    <xf numFmtId="0" fontId="0" fillId="14" borderId="0" xfId="0" applyFill="1" applyAlignment="1">
      <alignment horizontal="center"/>
    </xf>
    <xf numFmtId="9" fontId="5" fillId="0" borderId="7" xfId="1" applyFont="1" applyFill="1" applyBorder="1" applyAlignment="1">
      <alignment horizontal="center" vertical="center" wrapText="1"/>
    </xf>
    <xf numFmtId="9" fontId="0" fillId="10" borderId="7" xfId="0" applyNumberFormat="1" applyFill="1" applyBorder="1" applyAlignment="1">
      <alignment horizontal="center" vertical="center"/>
    </xf>
    <xf numFmtId="9" fontId="0" fillId="10" borderId="15" xfId="0" applyNumberFormat="1" applyFill="1" applyBorder="1" applyAlignment="1">
      <alignment horizontal="center" vertical="center"/>
    </xf>
    <xf numFmtId="9" fontId="0" fillId="10" borderId="8" xfId="0" applyNumberFormat="1" applyFill="1" applyBorder="1" applyAlignment="1">
      <alignment horizontal="center" vertical="center"/>
    </xf>
    <xf numFmtId="9" fontId="0" fillId="10" borderId="9" xfId="0" applyNumberFormat="1" applyFill="1" applyBorder="1" applyAlignment="1">
      <alignment horizontal="center" vertical="center"/>
    </xf>
    <xf numFmtId="9" fontId="0" fillId="10" borderId="14" xfId="0" applyNumberFormat="1" applyFill="1" applyBorder="1" applyAlignment="1">
      <alignment horizontal="center" vertical="center"/>
    </xf>
    <xf numFmtId="0" fontId="14" fillId="2" borderId="0" xfId="0" applyFont="1" applyFill="1" applyAlignment="1">
      <alignment horizontal="left" vertical="center" wrapText="1"/>
    </xf>
    <xf numFmtId="9" fontId="15" fillId="2" borderId="0" xfId="1" applyFont="1" applyFill="1" applyAlignment="1">
      <alignment horizontal="center" vertical="center"/>
    </xf>
    <xf numFmtId="0" fontId="16" fillId="15" borderId="0" xfId="0" applyFont="1" applyFill="1" applyAlignment="1">
      <alignment horizontal="left" vertical="center" wrapText="1"/>
    </xf>
    <xf numFmtId="0" fontId="13" fillId="15" borderId="0" xfId="0" applyFont="1" applyFill="1" applyAlignment="1">
      <alignment horizontal="center" vertical="center"/>
    </xf>
    <xf numFmtId="2" fontId="8" fillId="17" borderId="10" xfId="3" applyNumberFormat="1" applyFont="1" applyFill="1" applyBorder="1" applyAlignment="1">
      <alignment horizontal="center" vertical="center" textRotation="90"/>
    </xf>
    <xf numFmtId="2" fontId="8" fillId="18" borderId="7" xfId="3" applyNumberFormat="1" applyFont="1" applyFill="1" applyBorder="1" applyAlignment="1">
      <alignment horizontal="center" vertical="center" textRotation="90"/>
    </xf>
    <xf numFmtId="9" fontId="12" fillId="0" borderId="11" xfId="1" applyFont="1" applyFill="1" applyBorder="1" applyAlignment="1">
      <alignment horizontal="center" vertical="center"/>
    </xf>
    <xf numFmtId="9" fontId="5" fillId="0" borderId="13" xfId="1" applyFont="1" applyFill="1" applyBorder="1" applyAlignment="1">
      <alignment horizontal="center" vertical="center" wrapText="1"/>
    </xf>
    <xf numFmtId="9" fontId="12" fillId="0" borderId="9" xfId="1" applyFont="1" applyFill="1" applyBorder="1" applyAlignment="1">
      <alignment horizontal="center" vertical="center"/>
    </xf>
    <xf numFmtId="9" fontId="12" fillId="0" borderId="7" xfId="1" applyFont="1" applyFill="1" applyBorder="1" applyAlignment="1">
      <alignment horizontal="center" vertical="center"/>
    </xf>
    <xf numFmtId="9" fontId="18" fillId="0" borderId="11" xfId="1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left" vertical="center" wrapText="1"/>
    </xf>
    <xf numFmtId="0" fontId="5" fillId="2" borderId="13" xfId="0" applyFont="1" applyFill="1" applyBorder="1" applyAlignment="1">
      <alignment vertical="center" wrapText="1"/>
    </xf>
    <xf numFmtId="0" fontId="5" fillId="2" borderId="7" xfId="2" applyFill="1" applyBorder="1" applyAlignment="1">
      <alignment horizontal="left" vertical="center" wrapText="1"/>
    </xf>
    <xf numFmtId="0" fontId="5" fillId="2" borderId="7" xfId="2" applyFill="1" applyBorder="1" applyAlignment="1">
      <alignment vertical="center" wrapText="1"/>
    </xf>
    <xf numFmtId="9" fontId="12" fillId="2" borderId="11" xfId="1" applyFont="1" applyFill="1" applyBorder="1" applyAlignment="1">
      <alignment horizontal="center" vertical="center"/>
    </xf>
    <xf numFmtId="9" fontId="12" fillId="2" borderId="12" xfId="1" applyFont="1" applyFill="1" applyBorder="1" applyAlignment="1">
      <alignment horizontal="center" vertical="center"/>
    </xf>
    <xf numFmtId="0" fontId="19" fillId="2" borderId="8" xfId="0" applyFont="1" applyFill="1" applyBorder="1" applyAlignment="1">
      <alignment horizontal="center" vertical="center"/>
    </xf>
    <xf numFmtId="0" fontId="12" fillId="2" borderId="17" xfId="0" applyFont="1" applyFill="1" applyBorder="1" applyAlignment="1">
      <alignment horizontal="left" vertical="center" wrapText="1"/>
    </xf>
    <xf numFmtId="0" fontId="12" fillId="2" borderId="19" xfId="0" applyFont="1" applyFill="1" applyBorder="1" applyAlignment="1">
      <alignment horizontal="left" vertical="center" wrapText="1"/>
    </xf>
    <xf numFmtId="0" fontId="12" fillId="2" borderId="21" xfId="0" applyFont="1" applyFill="1" applyBorder="1" applyAlignment="1">
      <alignment horizontal="left" vertical="center" wrapText="1"/>
    </xf>
    <xf numFmtId="0" fontId="12" fillId="2" borderId="21" xfId="0" applyFont="1" applyFill="1" applyBorder="1" applyAlignment="1">
      <alignment vertical="center" wrapText="1"/>
    </xf>
    <xf numFmtId="0" fontId="5" fillId="2" borderId="9" xfId="2" applyFill="1" applyBorder="1" applyAlignment="1">
      <alignment horizontal="left" vertical="center" wrapText="1"/>
    </xf>
    <xf numFmtId="0" fontId="12" fillId="2" borderId="27" xfId="0" applyFont="1" applyFill="1" applyBorder="1" applyAlignment="1">
      <alignment horizontal="left" vertical="center" wrapText="1"/>
    </xf>
    <xf numFmtId="9" fontId="12" fillId="0" borderId="28" xfId="1" applyFont="1" applyFill="1" applyBorder="1" applyAlignment="1">
      <alignment horizontal="center" vertical="center"/>
    </xf>
    <xf numFmtId="0" fontId="12" fillId="2" borderId="29" xfId="0" applyFont="1" applyFill="1" applyBorder="1" applyAlignment="1">
      <alignment horizontal="left" vertical="center" wrapText="1"/>
    </xf>
    <xf numFmtId="9" fontId="12" fillId="0" borderId="30" xfId="1" applyFont="1" applyFill="1" applyBorder="1" applyAlignment="1">
      <alignment horizontal="center" vertical="center"/>
    </xf>
    <xf numFmtId="9" fontId="12" fillId="0" borderId="31" xfId="1" applyFont="1" applyFill="1" applyBorder="1" applyAlignment="1">
      <alignment horizontal="center" vertical="center"/>
    </xf>
    <xf numFmtId="9" fontId="12" fillId="0" borderId="32" xfId="1" applyFont="1" applyFill="1" applyBorder="1" applyAlignment="1">
      <alignment horizontal="center" vertical="center"/>
    </xf>
    <xf numFmtId="2" fontId="8" fillId="20" borderId="8" xfId="3" applyNumberFormat="1" applyFont="1" applyFill="1" applyBorder="1" applyAlignment="1">
      <alignment horizontal="center" vertical="center" textRotation="90"/>
    </xf>
    <xf numFmtId="9" fontId="18" fillId="0" borderId="32" xfId="1" applyFont="1" applyFill="1" applyBorder="1" applyAlignment="1">
      <alignment horizontal="center" vertical="center" wrapText="1"/>
    </xf>
    <xf numFmtId="2" fontId="8" fillId="20" borderId="8" xfId="3" applyNumberFormat="1" applyFont="1" applyFill="1" applyBorder="1" applyAlignment="1">
      <alignment horizontal="center" vertical="center" wrapText="1"/>
    </xf>
    <xf numFmtId="9" fontId="0" fillId="2" borderId="0" xfId="0" applyNumberFormat="1" applyFill="1" applyAlignment="1">
      <alignment horizontal="center"/>
    </xf>
    <xf numFmtId="0" fontId="9" fillId="2" borderId="0" xfId="0" applyFont="1" applyFill="1" applyAlignment="1">
      <alignment horizontal="center"/>
    </xf>
    <xf numFmtId="0" fontId="10" fillId="2" borderId="0" xfId="0" applyFont="1" applyFill="1" applyAlignment="1">
      <alignment horizontal="center"/>
    </xf>
    <xf numFmtId="9" fontId="12" fillId="2" borderId="30" xfId="1" applyFont="1" applyFill="1" applyBorder="1" applyAlignment="1">
      <alignment horizontal="center" vertical="center"/>
    </xf>
    <xf numFmtId="2" fontId="8" fillId="18" borderId="8" xfId="3" applyNumberFormat="1" applyFont="1" applyFill="1" applyBorder="1" applyAlignment="1">
      <alignment horizontal="center" vertical="center" textRotation="90"/>
    </xf>
    <xf numFmtId="9" fontId="21" fillId="0" borderId="31" xfId="1" applyFont="1" applyFill="1" applyBorder="1" applyAlignment="1">
      <alignment horizontal="center" vertical="center"/>
    </xf>
    <xf numFmtId="9" fontId="21" fillId="0" borderId="33" xfId="1" applyFont="1" applyFill="1" applyBorder="1" applyAlignment="1">
      <alignment horizontal="center" vertical="center" wrapText="1"/>
    </xf>
    <xf numFmtId="9" fontId="21" fillId="0" borderId="11" xfId="1" applyFont="1" applyFill="1" applyBorder="1" applyAlignment="1">
      <alignment horizontal="center" vertical="center"/>
    </xf>
    <xf numFmtId="9" fontId="21" fillId="0" borderId="13" xfId="1" applyFont="1" applyFill="1" applyBorder="1" applyAlignment="1">
      <alignment horizontal="center" vertical="center" wrapText="1"/>
    </xf>
    <xf numFmtId="9" fontId="21" fillId="0" borderId="7" xfId="1" applyFont="1" applyFill="1" applyBorder="1" applyAlignment="1">
      <alignment horizontal="center" vertical="center" wrapText="1"/>
    </xf>
    <xf numFmtId="9" fontId="21" fillId="0" borderId="11" xfId="1" applyFont="1" applyFill="1" applyBorder="1" applyAlignment="1">
      <alignment horizontal="center" vertical="center" wrapText="1"/>
    </xf>
    <xf numFmtId="9" fontId="21" fillId="0" borderId="32" xfId="1" applyFont="1" applyFill="1" applyBorder="1" applyAlignment="1">
      <alignment horizontal="center" vertical="center"/>
    </xf>
    <xf numFmtId="9" fontId="21" fillId="0" borderId="34" xfId="1" applyFont="1" applyFill="1" applyBorder="1" applyAlignment="1">
      <alignment horizontal="center" vertical="center" wrapText="1"/>
    </xf>
    <xf numFmtId="9" fontId="21" fillId="0" borderId="30" xfId="1" applyFont="1" applyFill="1" applyBorder="1" applyAlignment="1">
      <alignment horizontal="center" vertical="center"/>
    </xf>
    <xf numFmtId="9" fontId="21" fillId="0" borderId="9" xfId="1" applyFont="1" applyFill="1" applyBorder="1" applyAlignment="1">
      <alignment horizontal="center" vertical="center" wrapText="1"/>
    </xf>
    <xf numFmtId="9" fontId="21" fillId="0" borderId="28" xfId="1" applyFont="1" applyFill="1" applyBorder="1" applyAlignment="1">
      <alignment horizontal="center" vertical="center"/>
    </xf>
    <xf numFmtId="9" fontId="21" fillId="0" borderId="8" xfId="1" applyFont="1" applyFill="1" applyBorder="1" applyAlignment="1">
      <alignment horizontal="center" vertical="center" wrapText="1"/>
    </xf>
    <xf numFmtId="9" fontId="21" fillId="2" borderId="30" xfId="1" applyFont="1" applyFill="1" applyBorder="1" applyAlignment="1">
      <alignment horizontal="center" vertical="center"/>
    </xf>
    <xf numFmtId="9" fontId="21" fillId="0" borderId="9" xfId="1" applyFont="1" applyFill="1" applyBorder="1" applyAlignment="1">
      <alignment horizontal="center" vertical="center"/>
    </xf>
    <xf numFmtId="9" fontId="21" fillId="2" borderId="11" xfId="1" applyFont="1" applyFill="1" applyBorder="1" applyAlignment="1">
      <alignment horizontal="center" vertical="center"/>
    </xf>
    <xf numFmtId="9" fontId="21" fillId="0" borderId="7" xfId="1" applyFont="1" applyFill="1" applyBorder="1" applyAlignment="1">
      <alignment horizontal="center" vertical="center"/>
    </xf>
    <xf numFmtId="9" fontId="21" fillId="2" borderId="12" xfId="1" applyFont="1" applyFill="1" applyBorder="1" applyAlignment="1">
      <alignment horizontal="center" vertical="center"/>
    </xf>
    <xf numFmtId="2" fontId="8" fillId="11" borderId="8" xfId="3" applyNumberFormat="1" applyFont="1" applyFill="1" applyBorder="1" applyAlignment="1">
      <alignment horizontal="center" vertical="center" textRotation="90"/>
    </xf>
    <xf numFmtId="0" fontId="0" fillId="16" borderId="0" xfId="0" applyFill="1" applyAlignment="1">
      <alignment horizontal="center" vertical="center"/>
    </xf>
    <xf numFmtId="0" fontId="0" fillId="16" borderId="0" xfId="0" applyFill="1" applyAlignment="1">
      <alignment horizontal="center" vertical="center" wrapText="1"/>
    </xf>
    <xf numFmtId="0" fontId="5" fillId="2" borderId="13" xfId="0" applyFont="1" applyFill="1" applyBorder="1" applyAlignment="1">
      <alignment horizontal="right" vertical="center" wrapText="1"/>
    </xf>
    <xf numFmtId="0" fontId="5" fillId="0" borderId="7" xfId="1" applyNumberFormat="1" applyFont="1" applyFill="1" applyBorder="1" applyAlignment="1">
      <alignment horizontal="center" vertical="center" wrapText="1"/>
    </xf>
    <xf numFmtId="0" fontId="5" fillId="2" borderId="7" xfId="1" applyNumberFormat="1" applyFont="1" applyFill="1" applyBorder="1" applyAlignment="1">
      <alignment horizontal="center" vertical="center" wrapText="1"/>
    </xf>
    <xf numFmtId="9" fontId="5" fillId="2" borderId="7" xfId="1" applyFont="1" applyFill="1" applyBorder="1" applyAlignment="1">
      <alignment horizontal="center" vertical="center" wrapText="1"/>
    </xf>
    <xf numFmtId="0" fontId="19" fillId="20" borderId="37" xfId="0" applyFont="1" applyFill="1" applyBorder="1" applyAlignment="1">
      <alignment horizontal="center" vertical="center"/>
    </xf>
    <xf numFmtId="0" fontId="5" fillId="20" borderId="38" xfId="0" applyFont="1" applyFill="1" applyBorder="1" applyAlignment="1">
      <alignment horizontal="center" vertical="center" wrapText="1"/>
    </xf>
    <xf numFmtId="0" fontId="5" fillId="20" borderId="38" xfId="0" applyFont="1" applyFill="1" applyBorder="1" applyAlignment="1">
      <alignment horizontal="right" vertical="center" wrapText="1"/>
    </xf>
    <xf numFmtId="0" fontId="5" fillId="2" borderId="7" xfId="0" applyFont="1" applyFill="1" applyBorder="1" applyAlignment="1">
      <alignment vertical="center" wrapText="1"/>
    </xf>
    <xf numFmtId="0" fontId="0" fillId="11" borderId="0" xfId="0" applyFill="1" applyAlignment="1">
      <alignment horizontal="center"/>
    </xf>
    <xf numFmtId="0" fontId="2" fillId="0" borderId="0" xfId="0" applyFont="1" applyAlignment="1">
      <alignment horizontal="center"/>
    </xf>
    <xf numFmtId="0" fontId="2" fillId="11" borderId="0" xfId="0" applyFont="1" applyFill="1" applyAlignment="1">
      <alignment horizontal="center"/>
    </xf>
    <xf numFmtId="0" fontId="11" fillId="20" borderId="39" xfId="0" applyFont="1" applyFill="1" applyBorder="1" applyAlignment="1">
      <alignment horizontal="center" vertical="center"/>
    </xf>
    <xf numFmtId="0" fontId="11" fillId="20" borderId="2" xfId="0" applyFont="1" applyFill="1" applyBorder="1" applyAlignment="1">
      <alignment horizontal="center" vertical="center"/>
    </xf>
    <xf numFmtId="0" fontId="12" fillId="20" borderId="2" xfId="0" applyFont="1" applyFill="1" applyBorder="1" applyAlignment="1">
      <alignment horizontal="center" vertical="center" wrapText="1"/>
    </xf>
    <xf numFmtId="0" fontId="12" fillId="20" borderId="2" xfId="0" applyFont="1" applyFill="1" applyBorder="1" applyAlignment="1">
      <alignment horizontal="right" vertical="center" wrapText="1"/>
    </xf>
    <xf numFmtId="9" fontId="8" fillId="2" borderId="2" xfId="0" applyNumberFormat="1" applyFont="1" applyFill="1" applyBorder="1" applyAlignment="1">
      <alignment horizontal="center" vertical="center"/>
    </xf>
    <xf numFmtId="0" fontId="2" fillId="21" borderId="2" xfId="0" applyFont="1" applyFill="1" applyBorder="1" applyAlignment="1">
      <alignment horizontal="center" vertical="center" wrapText="1"/>
    </xf>
    <xf numFmtId="9" fontId="8" fillId="2" borderId="41" xfId="0" applyNumberFormat="1" applyFont="1" applyFill="1" applyBorder="1" applyAlignment="1">
      <alignment horizontal="center" vertical="center"/>
    </xf>
    <xf numFmtId="9" fontId="8" fillId="2" borderId="45" xfId="0" applyNumberFormat="1" applyFont="1" applyFill="1" applyBorder="1" applyAlignment="1">
      <alignment horizontal="center" vertical="center"/>
    </xf>
    <xf numFmtId="9" fontId="0" fillId="0" borderId="0" xfId="0" applyNumberFormat="1"/>
    <xf numFmtId="2" fontId="8" fillId="2" borderId="40" xfId="3" applyNumberFormat="1" applyFont="1" applyFill="1" applyBorder="1" applyAlignment="1">
      <alignment horizontal="center" vertical="center"/>
    </xf>
    <xf numFmtId="2" fontId="8" fillId="2" borderId="44" xfId="3" applyNumberFormat="1" applyFont="1" applyFill="1" applyBorder="1" applyAlignment="1">
      <alignment horizontal="center" vertical="center"/>
    </xf>
    <xf numFmtId="0" fontId="23" fillId="15" borderId="42" xfId="0" applyFont="1" applyFill="1" applyBorder="1" applyAlignment="1">
      <alignment horizontal="center" vertical="center" wrapText="1"/>
    </xf>
    <xf numFmtId="0" fontId="23" fillId="15" borderId="43" xfId="0" applyFont="1" applyFill="1" applyBorder="1" applyAlignment="1">
      <alignment horizontal="center" vertical="center" wrapText="1"/>
    </xf>
    <xf numFmtId="0" fontId="23" fillId="15" borderId="2" xfId="0" applyFont="1" applyFill="1" applyBorder="1" applyAlignment="1">
      <alignment horizontal="center" vertical="center" wrapText="1"/>
    </xf>
    <xf numFmtId="2" fontId="8" fillId="2" borderId="2" xfId="3" applyNumberFormat="1" applyFont="1" applyFill="1" applyBorder="1" applyAlignment="1">
      <alignment horizontal="center" vertical="center"/>
    </xf>
    <xf numFmtId="0" fontId="24" fillId="21" borderId="2" xfId="0" applyFont="1" applyFill="1" applyBorder="1" applyAlignment="1">
      <alignment horizontal="center" vertical="center" wrapText="1"/>
    </xf>
    <xf numFmtId="0" fontId="6" fillId="0" borderId="0" xfId="0" applyFont="1"/>
    <xf numFmtId="0" fontId="0" fillId="16" borderId="46" xfId="0" applyFill="1" applyBorder="1" applyAlignment="1">
      <alignment horizontal="center" vertical="center" wrapText="1"/>
    </xf>
    <xf numFmtId="0" fontId="0" fillId="2" borderId="46" xfId="0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2" borderId="46" xfId="0" applyFont="1" applyFill="1" applyBorder="1" applyAlignment="1">
      <alignment horizontal="center" vertical="center" wrapText="1"/>
    </xf>
    <xf numFmtId="2" fontId="8" fillId="2" borderId="47" xfId="3" applyNumberFormat="1" applyFont="1" applyFill="1" applyBorder="1" applyAlignment="1">
      <alignment horizontal="center" vertical="center"/>
    </xf>
    <xf numFmtId="2" fontId="8" fillId="2" borderId="49" xfId="3" applyNumberFormat="1" applyFont="1" applyFill="1" applyBorder="1" applyAlignment="1">
      <alignment horizontal="center" vertical="center"/>
    </xf>
    <xf numFmtId="2" fontId="8" fillId="2" borderId="46" xfId="3" applyNumberFormat="1" applyFont="1" applyFill="1" applyBorder="1" applyAlignment="1">
      <alignment horizontal="center" vertical="center"/>
    </xf>
    <xf numFmtId="0" fontId="27" fillId="22" borderId="0" xfId="0" applyFont="1" applyFill="1" applyAlignment="1">
      <alignment vertical="center"/>
    </xf>
    <xf numFmtId="0" fontId="0" fillId="22" borderId="0" xfId="0" applyFill="1"/>
    <xf numFmtId="0" fontId="28" fillId="22" borderId="51" xfId="0" applyFont="1" applyFill="1" applyBorder="1" applyAlignment="1">
      <alignment horizontal="center" vertical="center" wrapText="1"/>
    </xf>
    <xf numFmtId="0" fontId="28" fillId="22" borderId="52" xfId="0" applyFont="1" applyFill="1" applyBorder="1" applyAlignment="1">
      <alignment horizontal="center" vertical="center" wrapText="1"/>
    </xf>
    <xf numFmtId="0" fontId="28" fillId="22" borderId="53" xfId="0" applyFont="1" applyFill="1" applyBorder="1" applyAlignment="1">
      <alignment horizontal="center" vertical="center" wrapText="1"/>
    </xf>
    <xf numFmtId="14" fontId="8" fillId="2" borderId="54" xfId="0" applyNumberFormat="1" applyFont="1" applyFill="1" applyBorder="1" applyAlignment="1">
      <alignment horizontal="center" vertical="center"/>
    </xf>
    <xf numFmtId="14" fontId="8" fillId="11" borderId="54" xfId="0" applyNumberFormat="1" applyFont="1" applyFill="1" applyBorder="1" applyAlignment="1">
      <alignment horizontal="center" vertical="center"/>
    </xf>
    <xf numFmtId="3" fontId="8" fillId="2" borderId="54" xfId="0" applyNumberFormat="1" applyFont="1" applyFill="1" applyBorder="1" applyAlignment="1">
      <alignment horizontal="center" vertical="center"/>
    </xf>
    <xf numFmtId="9" fontId="8" fillId="2" borderId="54" xfId="0" applyNumberFormat="1" applyFont="1" applyFill="1" applyBorder="1" applyAlignment="1">
      <alignment horizontal="center" vertical="center"/>
    </xf>
    <xf numFmtId="0" fontId="8" fillId="2" borderId="55" xfId="0" applyFont="1" applyFill="1" applyBorder="1" applyAlignment="1">
      <alignment horizontal="center" vertical="center"/>
    </xf>
    <xf numFmtId="0" fontId="26" fillId="2" borderId="54" xfId="8" applyFill="1" applyBorder="1" applyAlignment="1">
      <alignment horizontal="left" vertical="center"/>
    </xf>
    <xf numFmtId="0" fontId="8" fillId="2" borderId="56" xfId="0" applyFont="1" applyFill="1" applyBorder="1" applyAlignment="1">
      <alignment horizontal="center" vertical="center"/>
    </xf>
    <xf numFmtId="0" fontId="8" fillId="2" borderId="56" xfId="0" applyFont="1" applyFill="1" applyBorder="1" applyAlignment="1">
      <alignment horizontal="center" vertical="center" wrapText="1"/>
    </xf>
    <xf numFmtId="0" fontId="26" fillId="2" borderId="0" xfId="8" applyFill="1" applyBorder="1" applyAlignment="1">
      <alignment horizontal="left" vertical="center"/>
    </xf>
    <xf numFmtId="3" fontId="8" fillId="0" borderId="54" xfId="0" applyNumberFormat="1" applyFont="1" applyBorder="1" applyAlignment="1">
      <alignment horizontal="center" vertical="center"/>
    </xf>
    <xf numFmtId="3" fontId="8" fillId="11" borderId="54" xfId="0" applyNumberFormat="1" applyFont="1" applyFill="1" applyBorder="1" applyAlignment="1">
      <alignment horizontal="center" vertical="center"/>
    </xf>
    <xf numFmtId="0" fontId="8" fillId="2" borderId="57" xfId="0" applyFont="1" applyFill="1" applyBorder="1" applyAlignment="1">
      <alignment horizontal="center" vertical="center"/>
    </xf>
    <xf numFmtId="14" fontId="8" fillId="2" borderId="58" xfId="0" applyNumberFormat="1" applyFont="1" applyFill="1" applyBorder="1" applyAlignment="1">
      <alignment horizontal="center" vertical="center"/>
    </xf>
    <xf numFmtId="3" fontId="8" fillId="23" borderId="57" xfId="0" applyNumberFormat="1" applyFont="1" applyFill="1" applyBorder="1" applyAlignment="1">
      <alignment horizontal="center" vertical="center"/>
    </xf>
    <xf numFmtId="3" fontId="8" fillId="23" borderId="58" xfId="0" applyNumberFormat="1" applyFont="1" applyFill="1" applyBorder="1" applyAlignment="1">
      <alignment horizontal="center" vertical="center"/>
    </xf>
    <xf numFmtId="3" fontId="29" fillId="23" borderId="58" xfId="0" applyNumberFormat="1" applyFont="1" applyFill="1" applyBorder="1" applyAlignment="1">
      <alignment horizontal="center" vertical="center"/>
    </xf>
    <xf numFmtId="9" fontId="29" fillId="23" borderId="59" xfId="1" applyFont="1" applyFill="1" applyBorder="1" applyAlignment="1">
      <alignment horizontal="center" vertical="center"/>
    </xf>
    <xf numFmtId="0" fontId="8" fillId="23" borderId="58" xfId="0" applyFont="1" applyFill="1" applyBorder="1" applyAlignment="1">
      <alignment horizontal="center" vertical="center"/>
    </xf>
    <xf numFmtId="14" fontId="8" fillId="23" borderId="58" xfId="0" applyNumberFormat="1" applyFont="1" applyFill="1" applyBorder="1" applyAlignment="1">
      <alignment horizontal="center" vertical="center"/>
    </xf>
    <xf numFmtId="0" fontId="26" fillId="23" borderId="58" xfId="8" applyFill="1" applyBorder="1" applyAlignment="1">
      <alignment horizontal="left" vertical="center"/>
    </xf>
    <xf numFmtId="0" fontId="8" fillId="2" borderId="59" xfId="0" applyFont="1" applyFill="1" applyBorder="1" applyAlignment="1">
      <alignment horizontal="center" vertical="center"/>
    </xf>
    <xf numFmtId="0" fontId="0" fillId="2" borderId="0" xfId="0" applyFill="1" applyAlignment="1">
      <alignment horizontal="left"/>
    </xf>
    <xf numFmtId="14" fontId="8" fillId="19" borderId="54" xfId="0" applyNumberFormat="1" applyFont="1" applyFill="1" applyBorder="1" applyAlignment="1">
      <alignment horizontal="center" vertical="center"/>
    </xf>
    <xf numFmtId="14" fontId="8" fillId="24" borderId="54" xfId="0" applyNumberFormat="1" applyFont="1" applyFill="1" applyBorder="1" applyAlignment="1">
      <alignment horizontal="center" vertical="center"/>
    </xf>
    <xf numFmtId="14" fontId="12" fillId="2" borderId="54" xfId="0" applyNumberFormat="1" applyFont="1" applyFill="1" applyBorder="1" applyAlignment="1">
      <alignment horizontal="center" vertical="center" textRotation="90"/>
    </xf>
    <xf numFmtId="14" fontId="12" fillId="27" borderId="54" xfId="0" applyNumberFormat="1" applyFont="1" applyFill="1" applyBorder="1" applyAlignment="1">
      <alignment horizontal="center" vertical="center" textRotation="90"/>
    </xf>
    <xf numFmtId="0" fontId="0" fillId="20" borderId="0" xfId="0" applyFill="1" applyAlignment="1">
      <alignment horizontal="center" vertical="center"/>
    </xf>
    <xf numFmtId="0" fontId="0" fillId="20" borderId="0" xfId="0" applyFill="1" applyAlignment="1">
      <alignment vertical="center"/>
    </xf>
    <xf numFmtId="14" fontId="12" fillId="13" borderId="54" xfId="0" applyNumberFormat="1" applyFont="1" applyFill="1" applyBorder="1" applyAlignment="1">
      <alignment horizontal="center" vertical="center" textRotation="90"/>
    </xf>
    <xf numFmtId="3" fontId="12" fillId="13" borderId="54" xfId="0" applyNumberFormat="1" applyFont="1" applyFill="1" applyBorder="1" applyAlignment="1">
      <alignment horizontal="center" vertical="center" textRotation="90"/>
    </xf>
    <xf numFmtId="2" fontId="8" fillId="18" borderId="13" xfId="3" applyNumberFormat="1" applyFont="1" applyFill="1" applyBorder="1" applyAlignment="1">
      <alignment horizontal="center" vertical="center" textRotation="90"/>
    </xf>
    <xf numFmtId="14" fontId="12" fillId="13" borderId="55" xfId="0" applyNumberFormat="1" applyFont="1" applyFill="1" applyBorder="1" applyAlignment="1">
      <alignment horizontal="center" vertical="center" textRotation="90"/>
    </xf>
    <xf numFmtId="9" fontId="5" fillId="0" borderId="35" xfId="1" applyFont="1" applyFill="1" applyBorder="1" applyAlignment="1">
      <alignment horizontal="center" vertical="center" wrapText="1"/>
    </xf>
    <xf numFmtId="9" fontId="5" fillId="0" borderId="36" xfId="1" applyFont="1" applyFill="1" applyBorder="1" applyAlignment="1">
      <alignment horizontal="center" vertical="center" wrapText="1"/>
    </xf>
    <xf numFmtId="9" fontId="12" fillId="0" borderId="37" xfId="1" applyFont="1" applyFill="1" applyBorder="1" applyAlignment="1">
      <alignment horizontal="center" vertical="center"/>
    </xf>
    <xf numFmtId="9" fontId="12" fillId="0" borderId="35" xfId="1" applyFont="1" applyFill="1" applyBorder="1" applyAlignment="1">
      <alignment horizontal="center" vertical="center"/>
    </xf>
    <xf numFmtId="0" fontId="17" fillId="0" borderId="0" xfId="0" applyFont="1"/>
    <xf numFmtId="0" fontId="25" fillId="25" borderId="0" xfId="0" applyFont="1" applyFill="1" applyAlignment="1">
      <alignment vertical="center"/>
    </xf>
    <xf numFmtId="0" fontId="0" fillId="25" borderId="0" xfId="0" applyFill="1" applyAlignment="1">
      <alignment vertical="center"/>
    </xf>
    <xf numFmtId="14" fontId="12" fillId="28" borderId="54" xfId="0" applyNumberFormat="1" applyFont="1" applyFill="1" applyBorder="1" applyAlignment="1">
      <alignment horizontal="center" vertical="center" textRotation="90"/>
    </xf>
    <xf numFmtId="14" fontId="12" fillId="2" borderId="54" xfId="0" applyNumberFormat="1" applyFont="1" applyFill="1" applyBorder="1" applyAlignment="1">
      <alignment horizontal="center" vertical="center"/>
    </xf>
    <xf numFmtId="14" fontId="12" fillId="11" borderId="54" xfId="0" applyNumberFormat="1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/>
    </xf>
    <xf numFmtId="14" fontId="12" fillId="2" borderId="61" xfId="0" applyNumberFormat="1" applyFont="1" applyFill="1" applyBorder="1" applyAlignment="1">
      <alignment horizontal="center" vertical="center"/>
    </xf>
    <xf numFmtId="0" fontId="5" fillId="2" borderId="62" xfId="1" applyNumberFormat="1" applyFont="1" applyFill="1" applyBorder="1" applyAlignment="1">
      <alignment horizontal="center" vertical="center" wrapText="1"/>
    </xf>
    <xf numFmtId="9" fontId="5" fillId="2" borderId="62" xfId="1" applyFont="1" applyFill="1" applyBorder="1" applyAlignment="1">
      <alignment horizontal="center" vertical="center" wrapText="1"/>
    </xf>
    <xf numFmtId="14" fontId="12" fillId="2" borderId="63" xfId="0" applyNumberFormat="1" applyFont="1" applyFill="1" applyBorder="1" applyAlignment="1">
      <alignment horizontal="center" vertical="center"/>
    </xf>
    <xf numFmtId="0" fontId="5" fillId="2" borderId="64" xfId="1" applyNumberFormat="1" applyFont="1" applyFill="1" applyBorder="1" applyAlignment="1">
      <alignment horizontal="center" vertical="center" wrapText="1"/>
    </xf>
    <xf numFmtId="9" fontId="5" fillId="2" borderId="64" xfId="1" applyFont="1" applyFill="1" applyBorder="1" applyAlignment="1">
      <alignment horizontal="center" vertical="center" wrapText="1"/>
    </xf>
    <xf numFmtId="0" fontId="30" fillId="29" borderId="65" xfId="0" applyFont="1" applyFill="1" applyBorder="1" applyAlignment="1">
      <alignment horizontal="left" vertical="center" wrapText="1" readingOrder="1"/>
    </xf>
    <xf numFmtId="0" fontId="30" fillId="29" borderId="65" xfId="0" applyFont="1" applyFill="1" applyBorder="1" applyAlignment="1">
      <alignment horizontal="center" vertical="center" wrapText="1" readingOrder="1"/>
    </xf>
    <xf numFmtId="0" fontId="31" fillId="30" borderId="65" xfId="0" applyFont="1" applyFill="1" applyBorder="1" applyAlignment="1">
      <alignment horizontal="left" vertical="center" wrapText="1" readingOrder="1"/>
    </xf>
    <xf numFmtId="9" fontId="32" fillId="30" borderId="65" xfId="0" applyNumberFormat="1" applyFont="1" applyFill="1" applyBorder="1" applyAlignment="1">
      <alignment horizontal="center" vertical="center" wrapText="1" readingOrder="1"/>
    </xf>
    <xf numFmtId="9" fontId="33" fillId="30" borderId="65" xfId="0" applyNumberFormat="1" applyFont="1" applyFill="1" applyBorder="1" applyAlignment="1">
      <alignment horizontal="center" vertical="center" wrapText="1" readingOrder="1"/>
    </xf>
    <xf numFmtId="0" fontId="30" fillId="31" borderId="65" xfId="0" applyFont="1" applyFill="1" applyBorder="1" applyAlignment="1">
      <alignment horizontal="left" vertical="center" wrapText="1" readingOrder="1"/>
    </xf>
    <xf numFmtId="0" fontId="30" fillId="31" borderId="65" xfId="0" applyFont="1" applyFill="1" applyBorder="1" applyAlignment="1">
      <alignment horizontal="center" vertical="center" wrapText="1" readingOrder="1"/>
    </xf>
    <xf numFmtId="0" fontId="31" fillId="32" borderId="65" xfId="0" applyFont="1" applyFill="1" applyBorder="1" applyAlignment="1">
      <alignment horizontal="left" vertical="center" wrapText="1" readingOrder="1"/>
    </xf>
    <xf numFmtId="9" fontId="34" fillId="32" borderId="65" xfId="0" applyNumberFormat="1" applyFont="1" applyFill="1" applyBorder="1" applyAlignment="1">
      <alignment horizontal="center" vertical="center" wrapText="1" readingOrder="1"/>
    </xf>
    <xf numFmtId="9" fontId="33" fillId="32" borderId="65" xfId="0" applyNumberFormat="1" applyFont="1" applyFill="1" applyBorder="1" applyAlignment="1">
      <alignment horizontal="center" vertical="center" wrapText="1" readingOrder="1"/>
    </xf>
    <xf numFmtId="0" fontId="2" fillId="33" borderId="0" xfId="0" applyFont="1" applyFill="1" applyAlignment="1">
      <alignment horizontal="center"/>
    </xf>
    <xf numFmtId="14" fontId="12" fillId="33" borderId="54" xfId="0" applyNumberFormat="1" applyFont="1" applyFill="1" applyBorder="1" applyAlignment="1">
      <alignment horizontal="center" vertical="center"/>
    </xf>
    <xf numFmtId="0" fontId="5" fillId="33" borderId="7" xfId="1" applyNumberFormat="1" applyFont="1" applyFill="1" applyBorder="1" applyAlignment="1">
      <alignment horizontal="center" vertical="center" wrapText="1"/>
    </xf>
    <xf numFmtId="9" fontId="5" fillId="33" borderId="7" xfId="1" applyFont="1" applyFill="1" applyBorder="1" applyAlignment="1">
      <alignment horizontal="center" vertical="center" wrapText="1"/>
    </xf>
    <xf numFmtId="14" fontId="12" fillId="27" borderId="54" xfId="0" applyNumberFormat="1" applyFont="1" applyFill="1" applyBorder="1" applyAlignment="1">
      <alignment horizontal="center" vertical="center"/>
    </xf>
    <xf numFmtId="14" fontId="12" fillId="13" borderId="55" xfId="0" applyNumberFormat="1" applyFont="1" applyFill="1" applyBorder="1" applyAlignment="1">
      <alignment horizontal="center" vertical="center"/>
    </xf>
    <xf numFmtId="14" fontId="12" fillId="13" borderId="54" xfId="0" applyNumberFormat="1" applyFont="1" applyFill="1" applyBorder="1" applyAlignment="1">
      <alignment horizontal="center" vertical="center"/>
    </xf>
    <xf numFmtId="3" fontId="12" fillId="13" borderId="54" xfId="0" applyNumberFormat="1" applyFont="1" applyFill="1" applyBorder="1" applyAlignment="1">
      <alignment horizontal="center" vertical="center"/>
    </xf>
    <xf numFmtId="14" fontId="12" fillId="28" borderId="54" xfId="0" applyNumberFormat="1" applyFont="1" applyFill="1" applyBorder="1" applyAlignment="1">
      <alignment horizontal="center" vertical="center"/>
    </xf>
    <xf numFmtId="2" fontId="8" fillId="2" borderId="42" xfId="3" applyNumberFormat="1" applyFont="1" applyFill="1" applyBorder="1" applyAlignment="1">
      <alignment horizontal="center" vertical="center"/>
    </xf>
    <xf numFmtId="9" fontId="8" fillId="2" borderId="43" xfId="0" applyNumberFormat="1" applyFont="1" applyFill="1" applyBorder="1" applyAlignment="1">
      <alignment horizontal="center" vertical="center"/>
    </xf>
    <xf numFmtId="2" fontId="8" fillId="2" borderId="67" xfId="3" applyNumberFormat="1" applyFont="1" applyFill="1" applyBorder="1" applyAlignment="1">
      <alignment horizontal="center" vertical="center"/>
    </xf>
    <xf numFmtId="9" fontId="8" fillId="2" borderId="68" xfId="0" applyNumberFormat="1" applyFont="1" applyFill="1" applyBorder="1" applyAlignment="1">
      <alignment horizontal="center" vertical="center"/>
    </xf>
    <xf numFmtId="2" fontId="8" fillId="2" borderId="69" xfId="3" applyNumberFormat="1" applyFont="1" applyFill="1" applyBorder="1" applyAlignment="1">
      <alignment horizontal="center" vertical="center"/>
    </xf>
    <xf numFmtId="9" fontId="8" fillId="2" borderId="70" xfId="0" applyNumberFormat="1" applyFont="1" applyFill="1" applyBorder="1" applyAlignment="1">
      <alignment horizontal="center" vertical="center"/>
    </xf>
    <xf numFmtId="2" fontId="8" fillId="2" borderId="71" xfId="3" applyNumberFormat="1" applyFont="1" applyFill="1" applyBorder="1" applyAlignment="1">
      <alignment horizontal="center" vertical="center"/>
    </xf>
    <xf numFmtId="9" fontId="8" fillId="2" borderId="71" xfId="0" applyNumberFormat="1" applyFont="1" applyFill="1" applyBorder="1" applyAlignment="1">
      <alignment horizontal="center" vertical="center"/>
    </xf>
    <xf numFmtId="2" fontId="8" fillId="2" borderId="6" xfId="3" applyNumberFormat="1" applyFont="1" applyFill="1" applyBorder="1" applyAlignment="1">
      <alignment horizontal="center" vertical="center"/>
    </xf>
    <xf numFmtId="9" fontId="8" fillId="2" borderId="6" xfId="0" applyNumberFormat="1" applyFont="1" applyFill="1" applyBorder="1" applyAlignment="1">
      <alignment horizontal="center" vertical="center"/>
    </xf>
    <xf numFmtId="9" fontId="8" fillId="2" borderId="48" xfId="1" applyFont="1" applyFill="1" applyBorder="1" applyAlignment="1">
      <alignment horizontal="center" vertical="center"/>
    </xf>
    <xf numFmtId="9" fontId="8" fillId="2" borderId="50" xfId="1" applyFont="1" applyFill="1" applyBorder="1" applyAlignment="1">
      <alignment horizontal="center" vertical="center"/>
    </xf>
    <xf numFmtId="9" fontId="8" fillId="2" borderId="46" xfId="1" applyFont="1" applyFill="1" applyBorder="1" applyAlignment="1">
      <alignment horizontal="center" vertical="center"/>
    </xf>
    <xf numFmtId="9" fontId="8" fillId="2" borderId="66" xfId="1" applyFont="1" applyFill="1" applyBorder="1" applyAlignment="1">
      <alignment horizontal="center" vertical="center"/>
    </xf>
    <xf numFmtId="9" fontId="0" fillId="0" borderId="0" xfId="1" applyFont="1"/>
    <xf numFmtId="0" fontId="19" fillId="2" borderId="7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  <xf numFmtId="0" fontId="29" fillId="26" borderId="60" xfId="0" applyFont="1" applyFill="1" applyBorder="1" applyAlignment="1">
      <alignment horizontal="center" vertical="center"/>
    </xf>
    <xf numFmtId="0" fontId="11" fillId="20" borderId="60" xfId="0" applyFont="1" applyFill="1" applyBorder="1" applyAlignment="1">
      <alignment horizontal="center" vertical="center"/>
    </xf>
    <xf numFmtId="0" fontId="2" fillId="11" borderId="60" xfId="0" applyFont="1" applyFill="1" applyBorder="1" applyAlignment="1">
      <alignment horizontal="center"/>
    </xf>
    <xf numFmtId="0" fontId="3" fillId="2" borderId="7" xfId="2" applyFont="1" applyFill="1" applyBorder="1" applyAlignment="1">
      <alignment horizontal="center" vertical="center" wrapText="1"/>
    </xf>
    <xf numFmtId="0" fontId="11" fillId="2" borderId="18" xfId="0" applyFont="1" applyFill="1" applyBorder="1" applyAlignment="1">
      <alignment horizontal="center" vertical="center" wrapText="1"/>
    </xf>
    <xf numFmtId="0" fontId="11" fillId="2" borderId="20" xfId="0" applyFont="1" applyFill="1" applyBorder="1" applyAlignment="1">
      <alignment horizontal="center" vertical="center" wrapText="1"/>
    </xf>
    <xf numFmtId="0" fontId="11" fillId="2" borderId="16" xfId="0" applyFont="1" applyFill="1" applyBorder="1" applyAlignment="1">
      <alignment horizontal="center" vertical="center" wrapText="1"/>
    </xf>
    <xf numFmtId="0" fontId="3" fillId="2" borderId="9" xfId="2" applyFont="1" applyFill="1" applyBorder="1" applyAlignment="1">
      <alignment horizontal="center" vertical="center" wrapText="1"/>
    </xf>
    <xf numFmtId="0" fontId="11" fillId="2" borderId="23" xfId="0" applyFont="1" applyFill="1" applyBorder="1" applyAlignment="1">
      <alignment horizontal="center" vertical="center" wrapText="1"/>
    </xf>
    <xf numFmtId="0" fontId="11" fillId="2" borderId="24" xfId="0" applyFont="1" applyFill="1" applyBorder="1" applyAlignment="1">
      <alignment horizontal="center" vertical="center" wrapText="1"/>
    </xf>
    <xf numFmtId="0" fontId="11" fillId="2" borderId="25" xfId="0" applyFont="1" applyFill="1" applyBorder="1" applyAlignment="1">
      <alignment horizontal="center" vertical="center" wrapText="1"/>
    </xf>
    <xf numFmtId="0" fontId="11" fillId="2" borderId="22" xfId="0" applyFont="1" applyFill="1" applyBorder="1" applyAlignment="1">
      <alignment horizontal="center" vertical="center" wrapText="1"/>
    </xf>
    <xf numFmtId="0" fontId="11" fillId="2" borderId="26" xfId="0" applyFont="1" applyFill="1" applyBorder="1" applyAlignment="1">
      <alignment horizontal="center" vertical="center" wrapText="1"/>
    </xf>
  </cellXfs>
  <cellStyles count="9">
    <cellStyle name="Hiperlink" xfId="8" builtinId="8"/>
    <cellStyle name="Normal" xfId="0" builtinId="0"/>
    <cellStyle name="Normal 2" xfId="2" xr:uid="{00000000-0005-0000-0000-000001000000}"/>
    <cellStyle name="Normal 2 2" xfId="7" xr:uid="{83DAA542-A2FB-4F47-87E1-71214CD131BC}"/>
    <cellStyle name="Normal 3" xfId="4" xr:uid="{00000000-0005-0000-0000-000002000000}"/>
    <cellStyle name="Normal 3 2" xfId="6" xr:uid="{00000000-0005-0000-0000-000003000000}"/>
    <cellStyle name="Normal 4" xfId="5" xr:uid="{00000000-0005-0000-0000-000004000000}"/>
    <cellStyle name="Normal 5" xfId="3" xr:uid="{00000000-0005-0000-0000-000005000000}"/>
    <cellStyle name="Porcentagem" xfId="1" builtinId="5"/>
  </cellStyles>
  <dxfs count="85">
    <dxf>
      <font>
        <color rgb="FFC00000"/>
      </font>
      <fill>
        <patternFill>
          <bgColor theme="6" tint="0.79998168889431442"/>
        </patternFill>
      </fill>
    </dxf>
    <dxf>
      <font>
        <color rgb="FF008600"/>
      </font>
      <fill>
        <patternFill>
          <bgColor rgb="FFDEF0C8"/>
        </patternFill>
      </fill>
    </dxf>
    <dxf>
      <font>
        <color rgb="FFC00000"/>
      </font>
      <fill>
        <patternFill>
          <bgColor theme="6" tint="0.79998168889431442"/>
        </patternFill>
      </fill>
    </dxf>
    <dxf>
      <font>
        <color rgb="FF008600"/>
      </font>
      <fill>
        <patternFill>
          <bgColor rgb="FFDEF0C8"/>
        </patternFill>
      </fill>
    </dxf>
    <dxf>
      <font>
        <color rgb="FFC00000"/>
      </font>
      <fill>
        <patternFill>
          <bgColor theme="6" tint="0.79998168889431442"/>
        </patternFill>
      </fill>
    </dxf>
    <dxf>
      <font>
        <color rgb="FF008600"/>
      </font>
      <fill>
        <patternFill>
          <bgColor rgb="FFDEF0C8"/>
        </patternFill>
      </fill>
    </dxf>
    <dxf>
      <font>
        <color rgb="FFC00000"/>
      </font>
      <fill>
        <patternFill>
          <bgColor theme="6" tint="0.79998168889431442"/>
        </patternFill>
      </fill>
    </dxf>
    <dxf>
      <font>
        <color rgb="FF008600"/>
      </font>
      <fill>
        <patternFill>
          <bgColor rgb="FFDEF0C8"/>
        </patternFill>
      </fill>
    </dxf>
    <dxf>
      <font>
        <color rgb="FFC00000"/>
      </font>
      <fill>
        <patternFill>
          <bgColor theme="6" tint="0.79998168889431442"/>
        </patternFill>
      </fill>
    </dxf>
    <dxf>
      <font>
        <color rgb="FF008600"/>
      </font>
      <fill>
        <patternFill>
          <bgColor rgb="FFDEF0C8"/>
        </patternFill>
      </fill>
    </dxf>
    <dxf>
      <font>
        <color rgb="FFC00000"/>
      </font>
      <fill>
        <patternFill>
          <bgColor theme="6" tint="0.79998168889431442"/>
        </patternFill>
      </fill>
    </dxf>
    <dxf>
      <font>
        <color rgb="FF008600"/>
      </font>
      <fill>
        <patternFill>
          <bgColor rgb="FFDEF0C8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Sans Serif"/>
        <family val="2"/>
        <scheme val="none"/>
      </font>
      <fill>
        <patternFill patternType="none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Sans Serif"/>
        <family val="2"/>
        <scheme val="none"/>
      </font>
      <numFmt numFmtId="0" formatCode="General"/>
      <fill>
        <patternFill patternType="none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Sans Serif"/>
        <family val="2"/>
        <scheme val="none"/>
      </font>
      <numFmt numFmtId="0" formatCode="General"/>
      <fill>
        <patternFill patternType="none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Sans Serif"/>
        <family val="2"/>
        <scheme val="none"/>
      </font>
      <numFmt numFmtId="0" formatCode="General"/>
      <fill>
        <patternFill patternType="none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border outline="0">
        <top style="thin">
          <color rgb="FFA6A6A6"/>
        </top>
      </border>
    </dxf>
    <dxf>
      <border outline="0">
        <left style="thin">
          <color rgb="FFA6A6A6"/>
        </left>
        <top style="thin">
          <color rgb="FFA6A6A6"/>
        </top>
        <bottom style="thin">
          <color rgb="FFA6A6A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</dxf>
    <dxf>
      <border outline="0">
        <bottom style="thin">
          <color rgb="FFA6A6A6"/>
        </bottom>
      </border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indexed="64"/>
          <bgColor theme="3" tint="0.79998168889431442"/>
        </patternFill>
      </fill>
      <border diagonalUp="0" diagonalDown="0" outline="0">
        <left style="thin">
          <color theme="0" tint="-0.24994659260841701"/>
        </left>
        <right style="thin">
          <color theme="0" tint="-0.2499465926084170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Sans Serif"/>
        <family val="2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Sans Serif"/>
        <family val="2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Sans Serif"/>
        <family val="2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Sans Serif"/>
        <family val="2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center" vertical="center" textRotation="90" wrapText="0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34998626667073579"/>
        </right>
        <top style="thin">
          <color theme="0" tint="-0.499984740745262"/>
        </top>
        <bottom style="thin">
          <color theme="0" tint="-0.499984740745262"/>
        </bottom>
      </border>
    </dxf>
    <dxf>
      <border outline="0">
        <top style="thin">
          <color theme="0" tint="-0.34998626667073579"/>
        </top>
      </border>
    </dxf>
    <dxf>
      <border outline="0">
        <left style="thin">
          <color theme="0" tint="-0.34998626667073579"/>
        </left>
        <top style="thin">
          <color theme="0" tint="-0.34998626667073579"/>
        </top>
        <bottom style="thin">
          <color theme="0" tint="-0.3499862666707357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Sans Serif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border outline="0">
        <bottom style="thin">
          <color theme="0" tint="-0.34998626667073579"/>
        </bottom>
      </border>
    </dxf>
    <dxf>
      <font>
        <strike val="0"/>
        <outline val="0"/>
        <shadow val="0"/>
        <u val="none"/>
        <vertAlign val="baseline"/>
        <color auto="1"/>
      </font>
      <fill>
        <patternFill patternType="solid">
          <fgColor indexed="64"/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theme="6" tint="0.79998168889431442"/>
        </patternFill>
      </fill>
    </dxf>
    <dxf>
      <font>
        <color rgb="FF008600"/>
      </font>
      <fill>
        <patternFill>
          <bgColor rgb="FFDEF0C8"/>
        </patternFill>
      </fill>
    </dxf>
    <dxf>
      <font>
        <color rgb="FFC00000"/>
      </font>
      <fill>
        <patternFill>
          <bgColor theme="6" tint="0.79998168889431442"/>
        </patternFill>
      </fill>
    </dxf>
    <dxf>
      <font>
        <color rgb="FF008600"/>
      </font>
      <fill>
        <patternFill>
          <bgColor rgb="FFDEF0C8"/>
        </patternFill>
      </fill>
    </dxf>
    <dxf>
      <font>
        <color rgb="FFC00000"/>
      </font>
      <fill>
        <patternFill>
          <bgColor theme="6" tint="0.79998168889431442"/>
        </patternFill>
      </fill>
    </dxf>
    <dxf>
      <font>
        <color rgb="FF008600"/>
      </font>
      <fill>
        <patternFill>
          <bgColor rgb="FFDEF0C8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 tint="-0.14996795556505021"/>
        </left>
        <right/>
        <top style="thin">
          <color theme="0" tint="-0.14996795556505021"/>
        </top>
        <bottom style="thin">
          <color theme="0" tint="-0.149967955565050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2" formatCode="0.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</dxf>
    <dxf>
      <border outline="0">
        <top style="thin">
          <color theme="0" tint="-0.14996795556505021"/>
        </top>
      </border>
    </dxf>
    <dxf>
      <border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</dxf>
    <dxf>
      <border outline="0">
        <bottom style="thin">
          <color theme="0" tint="-0.2499465926084170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0"/>
        <name val="Calibri"/>
        <family val="2"/>
        <scheme val="minor"/>
      </font>
      <fill>
        <patternFill patternType="solid">
          <fgColor indexed="64"/>
          <bgColor theme="3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3" formatCode="0%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4659260841701"/>
        </left>
        <right/>
        <top style="thin">
          <color theme="0" tint="-0.24994659260841701"/>
        </top>
        <bottom style="thin">
          <color theme="0" tint="-0.2499465926084170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2" formatCode="0.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border outline="0">
        <top style="thin">
          <color theme="0" tint="-0.24994659260841701"/>
        </top>
      </border>
    </dxf>
    <dxf>
      <border outline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border outline="0">
        <bottom style="thin">
          <color theme="0" tint="-0.2499465926084170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0"/>
        <name val="Calibri"/>
        <family val="2"/>
        <scheme val="minor"/>
      </font>
      <fill>
        <patternFill patternType="solid">
          <fgColor indexed="64"/>
          <bgColor theme="3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/>
        <bottom/>
      </border>
    </dxf>
    <dxf>
      <font>
        <color rgb="FFC00000"/>
      </font>
      <fill>
        <patternFill>
          <bgColor theme="6" tint="0.79998168889431442"/>
        </patternFill>
      </fill>
    </dxf>
    <dxf>
      <font>
        <color rgb="FF008600"/>
      </font>
      <fill>
        <patternFill>
          <bgColor rgb="FFDEF0C8"/>
        </patternFill>
      </fill>
    </dxf>
    <dxf>
      <font>
        <color rgb="FFC00000"/>
      </font>
      <fill>
        <patternFill>
          <bgColor theme="6" tint="0.79998168889431442"/>
        </patternFill>
      </fill>
    </dxf>
    <dxf>
      <font>
        <color rgb="FF008600"/>
      </font>
      <fill>
        <patternFill>
          <bgColor rgb="FFDEF0C8"/>
        </patternFill>
      </fill>
    </dxf>
    <dxf>
      <font>
        <color rgb="FFC00000"/>
      </font>
      <fill>
        <patternFill>
          <bgColor theme="6" tint="0.79998168889431442"/>
        </patternFill>
      </fill>
    </dxf>
    <dxf>
      <font>
        <color rgb="FF008600"/>
      </font>
      <fill>
        <patternFill>
          <bgColor rgb="FFDEF0C8"/>
        </patternFill>
      </fill>
    </dxf>
    <dxf>
      <font>
        <color rgb="FFC00000"/>
      </font>
      <fill>
        <patternFill>
          <bgColor theme="6" tint="0.79998168889431442"/>
        </patternFill>
      </fill>
    </dxf>
    <dxf>
      <font>
        <color rgb="FF008600"/>
      </font>
      <fill>
        <patternFill>
          <bgColor rgb="FFDEF0C8"/>
        </patternFill>
      </fill>
    </dxf>
    <dxf>
      <font>
        <color rgb="FFC00000"/>
      </font>
      <fill>
        <patternFill>
          <bgColor theme="6" tint="0.79998168889431442"/>
        </patternFill>
      </fill>
    </dxf>
    <dxf>
      <font>
        <color rgb="FF008600"/>
      </font>
      <fill>
        <patternFill>
          <bgColor rgb="FFDEF0C8"/>
        </patternFill>
      </fill>
    </dxf>
    <dxf>
      <font>
        <color rgb="FFC00000"/>
      </font>
      <fill>
        <patternFill>
          <bgColor theme="6" tint="0.79998168889431442"/>
        </patternFill>
      </fill>
    </dxf>
    <dxf>
      <font>
        <color rgb="FF008600"/>
      </font>
      <fill>
        <patternFill>
          <bgColor rgb="FFDEF0C8"/>
        </patternFill>
      </fill>
    </dxf>
    <dxf>
      <font>
        <color rgb="FFC00000"/>
      </font>
      <fill>
        <patternFill>
          <bgColor theme="6" tint="0.79998168889431442"/>
        </patternFill>
      </fill>
    </dxf>
    <dxf>
      <font>
        <color rgb="FF008600"/>
      </font>
      <fill>
        <patternFill>
          <bgColor rgb="FFDEF0C8"/>
        </patternFill>
      </fill>
    </dxf>
    <dxf>
      <font>
        <color rgb="FFC00000"/>
      </font>
      <fill>
        <patternFill>
          <bgColor theme="6" tint="0.79998168889431442"/>
        </patternFill>
      </fill>
    </dxf>
    <dxf>
      <font>
        <color rgb="FF008600"/>
      </font>
      <fill>
        <patternFill>
          <bgColor rgb="FFDEF0C8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 tint="-0.499984740745262"/>
        </left>
        <right/>
        <top style="thin">
          <color theme="0" tint="-0.499984740745262"/>
        </top>
        <bottom style="thin">
          <color theme="0" tint="-0.499984740745262"/>
        </bottom>
        <vertical/>
        <horizontal/>
      </border>
    </dxf>
    <dxf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9" formatCode="dd/mm/yyyy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/>
        <top style="thin">
          <color theme="0" tint="-0.499984740745262"/>
        </top>
        <bottom style="thin">
          <color theme="0" tint="-0.49998474074526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/>
        <horizontal/>
      </border>
    </dxf>
    <dxf>
      <border outline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</border>
    </dxf>
    <dxf>
      <border outline="0">
        <bottom style="thin">
          <color theme="0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/>
        <bottom/>
      </border>
    </dxf>
  </dxfs>
  <tableStyles count="0" defaultTableStyle="TableStyleMedium2" defaultPivotStyle="PivotStyleLight16"/>
  <colors>
    <mruColors>
      <color rgb="FF008600"/>
      <color rgb="FFDEF0C8"/>
      <color rgb="FFDDEEFF"/>
      <color rgb="FFD9D9D9"/>
      <color rgb="FFD0EBB3"/>
      <color rgb="FF000000"/>
      <color rgb="FFD4ECBA"/>
      <color rgb="FFD4ECB6"/>
      <color rgb="FFDAEFC3"/>
      <color rgb="FF00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0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1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2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3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4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5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6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7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8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9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0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1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2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3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4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5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6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7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8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9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0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1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2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3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4.xml"/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5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6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7.xml"/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8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9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0.xml"/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1.xml"/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2.xml"/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3.xml"/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4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5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6.xml"/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7.xml"/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8.xml"/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9.xml"/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0.xml"/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1.xml"/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2.xml"/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3.xml"/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4.xml"/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5.xml"/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6.xml"/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7.xml"/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8.xml"/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9.xml"/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0.xml"/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1.xml"/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2.xml"/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3.xml"/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4.xml"/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5.xml"/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6.xml"/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7.xml"/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8.xml"/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9.xml"/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0.xml"/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1.xml"/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2.xml"/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3.xml"/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4.xml"/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5.xml"/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6.xml"/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7.xml"/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8.xml"/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9.xml"/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0.xml"/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1.xml"/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2.xml"/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3.xml"/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4.xml"/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5.xml"/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6.xml"/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7.xml"/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8.xml"/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9.xml"/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0.xml"/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1.xml"/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2.xml"/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3.xml"/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4.xml"/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5.xml"/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6.xml"/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7.xml"/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8.xml"/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9.xml"/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0.xml"/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1.xml"/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2.xml"/></Relationships>
</file>

<file path=xl/charts/_rels/chart13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3.xml"/></Relationships>
</file>

<file path=xl/charts/_rels/chart13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4.xml"/></Relationships>
</file>

<file path=xl/charts/_rels/chart13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5.xml"/></Relationships>
</file>

<file path=xl/charts/_rels/chart13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6.xml"/></Relationships>
</file>

<file path=xl/charts/_rels/chart13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7.xml"/></Relationships>
</file>

<file path=xl/charts/_rels/chart13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8.xml"/></Relationships>
</file>

<file path=xl/charts/_rels/chart13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9.xml"/></Relationships>
</file>

<file path=xl/charts/_rels/chart13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0.xml"/></Relationships>
</file>

<file path=xl/charts/_rels/chart13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1.xml"/></Relationships>
</file>

<file path=xl/charts/_rels/chart13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2.xml"/></Relationships>
</file>

<file path=xl/charts/_rels/chart14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3.xml"/></Relationships>
</file>

<file path=xl/charts/_rels/chart14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4.xml"/></Relationships>
</file>

<file path=xl/charts/_rels/chart14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5.xml"/></Relationships>
</file>

<file path=xl/charts/_rels/chart14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6.xml"/></Relationships>
</file>

<file path=xl/charts/_rels/chart14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7.xml"/></Relationships>
</file>

<file path=xl/charts/_rels/chart14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8.xml"/></Relationships>
</file>

<file path=xl/charts/_rels/chart14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9.xml"/></Relationships>
</file>

<file path=xl/charts/_rels/chart14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0.xml"/></Relationships>
</file>

<file path=xl/charts/_rels/chart14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1.xml"/></Relationships>
</file>

<file path=xl/charts/_rels/chart14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2.xml"/></Relationships>
</file>

<file path=xl/charts/_rels/chart15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3.xml"/></Relationships>
</file>

<file path=xl/charts/_rels/chart15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4.xml"/></Relationships>
</file>

<file path=xl/charts/_rels/chart15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5.xml"/></Relationships>
</file>

<file path=xl/charts/_rels/chart15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6.xml"/></Relationships>
</file>

<file path=xl/charts/_rels/chart15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7.xml"/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5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8.xml"/></Relationships>
</file>

<file path=xl/charts/_rels/chart15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9.xml"/></Relationships>
</file>

<file path=xl/charts/_rels/chart15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40.xml"/></Relationships>
</file>

<file path=xl/charts/_rels/chart15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41.xml"/></Relationships>
</file>

<file path=xl/charts/_rels/chart15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42.xml"/></Relationships>
</file>

<file path=xl/charts/_rels/chart16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43.xml"/></Relationships>
</file>

<file path=xl/charts/_rels/chart16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44.xml"/></Relationships>
</file>

<file path=xl/charts/_rels/chart16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45.xml"/></Relationships>
</file>

<file path=xl/charts/_rels/chart16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46.xml"/></Relationships>
</file>

<file path=xl/charts/_rels/chart16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47.xml"/></Relationships>
</file>

<file path=xl/charts/_rels/chart16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48.xml"/></Relationships>
</file>

<file path=xl/charts/_rels/chart16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49.xml"/></Relationships>
</file>

<file path=xl/charts/_rels/chart16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50.xml"/></Relationships>
</file>

<file path=xl/charts/_rels/chart16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51.xml"/></Relationships>
</file>

<file path=xl/charts/_rels/chart16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52.xml"/></Relationships>
</file>

<file path=xl/charts/_rels/chart17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53.xml"/></Relationships>
</file>

<file path=xl/charts/_rels/chart17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54.xml"/></Relationships>
</file>

<file path=xl/charts/_rels/chart17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55.xml"/></Relationships>
</file>

<file path=xl/charts/_rels/chart17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56.xml"/></Relationships>
</file>

<file path=xl/charts/_rels/chart17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57.xml"/></Relationships>
</file>

<file path=xl/charts/_rels/chart17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58.xml"/></Relationships>
</file>

<file path=xl/charts/_rels/chart17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59.xml"/></Relationships>
</file>

<file path=xl/charts/_rels/chart17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60.xml"/></Relationships>
</file>

<file path=xl/charts/_rels/chart17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61.xml"/></Relationships>
</file>

<file path=xl/charts/_rels/chart17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62.xml"/></Relationships>
</file>

<file path=xl/charts/_rels/chart18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63.xml"/></Relationships>
</file>

<file path=xl/charts/_rels/chart18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64.xml"/></Relationships>
</file>

<file path=xl/charts/_rels/chart18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65.xml"/></Relationships>
</file>

<file path=xl/charts/_rels/chart18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66.xml"/></Relationships>
</file>

<file path=xl/charts/_rels/chart18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67.xml"/></Relationships>
</file>

<file path=xl/charts/_rels/chart18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68.xml"/></Relationships>
</file>

<file path=xl/charts/_rels/chart18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69.xml"/></Relationships>
</file>

<file path=xl/charts/_rels/chart18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70.xml"/></Relationships>
</file>

<file path=xl/charts/_rels/chart18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71.xml"/></Relationships>
</file>

<file path=xl/charts/_rels/chart18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72.xml"/></Relationships>
</file>

<file path=xl/charts/_rels/chart19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73.xml"/></Relationships>
</file>

<file path=xl/charts/_rels/chart19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74.xml"/></Relationships>
</file>

<file path=xl/charts/_rels/chart19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75.xml"/></Relationships>
</file>

<file path=xl/charts/_rels/chart19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76.xml"/></Relationships>
</file>

<file path=xl/charts/_rels/chart19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77.xml"/></Relationships>
</file>

<file path=xl/charts/_rels/chart19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78.xml"/></Relationships>
</file>

<file path=xl/charts/_rels/chart19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79.xml"/></Relationships>
</file>

<file path=xl/charts/_rels/chart19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80.xml"/></Relationships>
</file>

<file path=xl/charts/_rels/chart19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81.xml"/></Relationships>
</file>

<file path=xl/charts/_rels/chart19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82.xml"/></Relationships>
</file>

<file path=xl/charts/_rels/chart20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83.xml"/></Relationships>
</file>

<file path=xl/charts/_rels/chart20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84.xml"/></Relationships>
</file>

<file path=xl/charts/_rels/chart20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85.xml"/></Relationships>
</file>

<file path=xl/charts/_rels/chart20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86.xml"/></Relationships>
</file>

<file path=xl/charts/_rels/chart20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87.xml"/></Relationships>
</file>

<file path=xl/charts/_rels/chart20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88.xml"/></Relationships>
</file>

<file path=xl/charts/_rels/chart20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89.xml"/></Relationships>
</file>

<file path=xl/charts/_rels/chart20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90.xml"/></Relationships>
</file>

<file path=xl/charts/_rels/chart20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91.xml"/></Relationships>
</file>

<file path=xl/charts/_rels/chart20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92.xml"/></Relationships>
</file>

<file path=xl/charts/_rels/chart2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93.xml"/></Relationships>
</file>

<file path=xl/charts/_rels/chart21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94.xml"/></Relationships>
</file>

<file path=xl/charts/_rels/chart2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95.xml"/></Relationships>
</file>

<file path=xl/charts/_rels/chart2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96.xml"/></Relationships>
</file>

<file path=xl/charts/_rels/chart21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97.xml"/></Relationships>
</file>

<file path=xl/charts/_rels/chart21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98.xml"/></Relationships>
</file>

<file path=xl/charts/_rels/chart21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99.xml"/></Relationships>
</file>

<file path=xl/charts/_rels/chart2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00.xml"/></Relationships>
</file>

<file path=xl/charts/_rels/chart2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01.xml"/></Relationships>
</file>

<file path=xl/charts/_rels/chart21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02.xml"/></Relationships>
</file>

<file path=xl/charts/_rels/chart22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03.xml"/></Relationships>
</file>

<file path=xl/charts/_rels/chart22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04.xml"/></Relationships>
</file>

<file path=xl/charts/_rels/chart22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05.xml"/></Relationships>
</file>

<file path=xl/charts/_rels/chart22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06.xml"/></Relationships>
</file>

<file path=xl/charts/_rels/chart22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07.xml"/></Relationships>
</file>

<file path=xl/charts/_rels/chart22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08.xml"/></Relationships>
</file>

<file path=xl/charts/_rels/chart22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09.xml"/></Relationships>
</file>

<file path=xl/charts/_rels/chart22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10.xml"/></Relationships>
</file>

<file path=xl/charts/_rels/chart22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11.xml"/></Relationships>
</file>

<file path=xl/charts/_rels/chart22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12.xml"/></Relationships>
</file>

<file path=xl/charts/_rels/chart23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13.xml"/></Relationships>
</file>

<file path=xl/charts/_rels/chart23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14.xml"/></Relationships>
</file>

<file path=xl/charts/_rels/chart23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15.xml"/></Relationships>
</file>

<file path=xl/charts/_rels/chart23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16.xml"/></Relationships>
</file>

<file path=xl/charts/_rels/chart23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17.xml"/></Relationships>
</file>

<file path=xl/charts/_rels/chart23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18.xml"/></Relationships>
</file>

<file path=xl/charts/_rels/chart23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19.xml"/></Relationships>
</file>

<file path=xl/charts/_rels/chart23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20.xml"/></Relationships>
</file>

<file path=xl/charts/_rels/chart23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21.xml"/></Relationships>
</file>

<file path=xl/charts/_rels/chart23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22.xml"/></Relationships>
</file>

<file path=xl/charts/_rels/chart24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23.xml"/></Relationships>
</file>

<file path=xl/charts/_rels/chart24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24.xml"/></Relationships>
</file>

<file path=xl/charts/_rels/chart24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25.xml"/></Relationships>
</file>

<file path=xl/charts/_rels/chart24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26.xml"/></Relationships>
</file>

<file path=xl/charts/_rels/chart24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27.xml"/></Relationships>
</file>

<file path=xl/charts/_rels/chart24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28.xml"/></Relationships>
</file>

<file path=xl/charts/_rels/chart24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29.xml"/></Relationships>
</file>

<file path=xl/charts/_rels/chart24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30.xml"/></Relationships>
</file>

<file path=xl/charts/_rels/chart24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31.xml"/></Relationships>
</file>

<file path=xl/charts/_rels/chart24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32.xml"/></Relationships>
</file>

<file path=xl/charts/_rels/chart25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33.xml"/></Relationships>
</file>

<file path=xl/charts/_rels/chart25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34.xml"/></Relationships>
</file>

<file path=xl/charts/_rels/chart25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35.xml"/></Relationships>
</file>

<file path=xl/charts/_rels/chart25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36.xml"/></Relationships>
</file>

<file path=xl/charts/_rels/chart25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37.xml"/></Relationships>
</file>

<file path=xl/charts/_rels/chart25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38.xml"/></Relationships>
</file>

<file path=xl/charts/_rels/chart25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39.xml"/></Relationships>
</file>

<file path=xl/charts/_rels/chart25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40.xml"/></Relationships>
</file>

<file path=xl/charts/_rels/chart25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41.xml"/></Relationships>
</file>

<file path=xl/charts/_rels/chart25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42.xml"/></Relationships>
</file>

<file path=xl/charts/_rels/chart26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43.xml"/></Relationships>
</file>

<file path=xl/charts/_rels/chart26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44.xml"/></Relationships>
</file>

<file path=xl/charts/_rels/chart26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45.xml"/></Relationships>
</file>

<file path=xl/charts/_rels/chart26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46.xml"/></Relationships>
</file>

<file path=xl/charts/_rels/chart26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47.xml"/></Relationships>
</file>

<file path=xl/charts/_rels/chart26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48.xml"/></Relationships>
</file>

<file path=xl/charts/_rels/chart26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49.xml"/></Relationships>
</file>

<file path=xl/charts/_rels/chart26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50.xml"/></Relationships>
</file>

<file path=xl/charts/_rels/chart26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51.xml"/></Relationships>
</file>

<file path=xl/charts/_rels/chart26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52.xml"/></Relationships>
</file>

<file path=xl/charts/_rels/chart27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53.xml"/></Relationships>
</file>

<file path=xl/charts/_rels/chart27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54.xml"/></Relationships>
</file>

<file path=xl/charts/_rels/chart27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55.xml"/></Relationships>
</file>

<file path=xl/charts/_rels/chart27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56.xml"/></Relationships>
</file>

<file path=xl/charts/_rels/chart27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57.xml"/></Relationships>
</file>

<file path=xl/charts/_rels/chart27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58.xml"/></Relationships>
</file>

<file path=xl/charts/_rels/chart27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59.xml"/></Relationships>
</file>

<file path=xl/charts/_rels/chart27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60.xml"/></Relationships>
</file>

<file path=xl/charts/_rels/chart27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61.xml"/></Relationships>
</file>

<file path=xl/charts/_rels/chart27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62.xml"/></Relationships>
</file>

<file path=xl/charts/_rels/chart28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63.xml"/></Relationships>
</file>

<file path=xl/charts/_rels/chart28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64.xml"/></Relationships>
</file>

<file path=xl/charts/_rels/chart28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65.xml"/></Relationships>
</file>

<file path=xl/charts/_rels/chart28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66.xml"/></Relationships>
</file>

<file path=xl/charts/_rels/chart28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67.xml"/></Relationships>
</file>

<file path=xl/charts/_rels/chart28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68.xml"/></Relationships>
</file>

<file path=xl/charts/_rels/chart28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69.xml"/></Relationships>
</file>

<file path=xl/charts/_rels/chart28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70.xml"/></Relationships>
</file>

<file path=xl/charts/_rels/chart28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71.xml"/></Relationships>
</file>

<file path=xl/charts/_rels/chart28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72.xml"/></Relationships>
</file>

<file path=xl/charts/_rels/chart29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73.xml"/></Relationships>
</file>

<file path=xl/charts/_rels/chart29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74.xml"/></Relationships>
</file>

<file path=xl/charts/_rels/chart29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75.xml"/></Relationships>
</file>

<file path=xl/charts/_rels/chart29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76.xml"/></Relationships>
</file>

<file path=xl/charts/_rels/chart29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77.xml"/></Relationships>
</file>

<file path=xl/charts/_rels/chart29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78.xml"/></Relationships>
</file>

<file path=xl/charts/_rels/chart29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79.xml"/></Relationships>
</file>

<file path=xl/charts/_rels/chart29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80.xml"/></Relationships>
</file>

<file path=xl/charts/_rels/chart29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81.xml"/></Relationships>
</file>

<file path=xl/charts/_rels/chart29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82.xml"/></Relationships>
</file>

<file path=xl/charts/_rels/chart30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83.xml"/></Relationships>
</file>

<file path=xl/charts/_rels/chart30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84.xml"/></Relationships>
</file>

<file path=xl/charts/_rels/chart30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85.xml"/></Relationships>
</file>

<file path=xl/charts/_rels/chart30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86.xml"/></Relationships>
</file>

<file path=xl/charts/_rels/chart30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87.xml"/></Relationships>
</file>

<file path=xl/charts/_rels/chart30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88.xml"/></Relationships>
</file>

<file path=xl/charts/_rels/chart30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89.xml"/></Relationships>
</file>

<file path=xl/charts/_rels/chart30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90.xml"/></Relationships>
</file>

<file path=xl/charts/_rels/chart30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91.xml"/></Relationships>
</file>

<file path=xl/charts/_rels/chart30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92.xml"/></Relationships>
</file>

<file path=xl/charts/_rels/chart3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93.xml"/></Relationships>
</file>

<file path=xl/charts/_rels/chart31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94.xml"/></Relationships>
</file>

<file path=xl/charts/_rels/chart3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95.xml"/></Relationships>
</file>

<file path=xl/charts/_rels/chart3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96.xml"/></Relationships>
</file>

<file path=xl/charts/_rels/chart31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97.xml"/></Relationships>
</file>

<file path=xl/charts/_rels/chart31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98.xml"/></Relationships>
</file>

<file path=xl/charts/_rels/chart31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99.xml"/></Relationships>
</file>

<file path=xl/charts/_rels/chart3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00.xml"/></Relationships>
</file>

<file path=xl/charts/_rels/chart3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01.xml"/></Relationships>
</file>

<file path=xl/charts/_rels/chart31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02.xml"/></Relationships>
</file>

<file path=xl/charts/_rels/chart32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03.xml"/></Relationships>
</file>

<file path=xl/charts/_rels/chart32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04.xml"/></Relationships>
</file>

<file path=xl/charts/_rels/chart32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05.xml"/></Relationships>
</file>

<file path=xl/charts/_rels/chart32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06.xml"/></Relationships>
</file>

<file path=xl/charts/_rels/chart32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07.xml"/></Relationships>
</file>

<file path=xl/charts/_rels/chart32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08.xml"/></Relationships>
</file>

<file path=xl/charts/_rels/chart32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09.xml"/></Relationships>
</file>

<file path=xl/charts/_rels/chart32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10.xml"/></Relationships>
</file>

<file path=xl/charts/_rels/chart32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11.xml"/></Relationships>
</file>

<file path=xl/charts/_rels/chart32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12.xml"/></Relationships>
</file>

<file path=xl/charts/_rels/chart33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13.xml"/></Relationships>
</file>

<file path=xl/charts/_rels/chart33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14.xml"/></Relationships>
</file>

<file path=xl/charts/_rels/chart33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15.xml"/></Relationships>
</file>

<file path=xl/charts/_rels/chart33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16.xml"/></Relationships>
</file>

<file path=xl/charts/_rels/chart33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17.xml"/></Relationships>
</file>

<file path=xl/charts/_rels/chart33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18.xml"/></Relationships>
</file>

<file path=xl/charts/_rels/chart33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19.xml"/></Relationships>
</file>

<file path=xl/charts/_rels/chart33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20.xml"/></Relationships>
</file>

<file path=xl/charts/_rels/chart33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21.xml"/></Relationships>
</file>

<file path=xl/charts/_rels/chart33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22.xml"/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34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23.xml"/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34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24.xml"/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34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25.xml"/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34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26.xml"/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34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27.xml"/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34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28.xml"/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34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29.xml"/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34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30.xml"/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34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31.xml"/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34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32.xml"/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35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33.xml"/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35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34.xml"/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35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35.xml"/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35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36.xml"/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35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37.xml"/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35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38.xml"/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35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39.xml"/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35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40.xml"/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35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41.xml"/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35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42.xml"/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36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43.xml"/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36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44.xml"/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36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45.xml"/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36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46.xml"/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36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47.xml"/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36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48.xml"/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36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49.xml"/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36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50.xml"/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36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51.xml"/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36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52.xml"/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37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53.xml"/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37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54.xml"/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37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55.xml"/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37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56.xml"/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37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57.xml"/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37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58.xml"/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37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59.xml"/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37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60.xml"/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37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61.xml"/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37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62.xml"/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380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38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63.xml"/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38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64.xml"/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38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65.xml"/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38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66.xml"/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38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67.xml"/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38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68.xml"/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38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69.xml"/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38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70.xml"/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38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71.xml"/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39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72.xml"/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39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73.xml"/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39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74.xml"/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39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75.xml"/><Relationship Id="rId2" Type="http://schemas.microsoft.com/office/2011/relationships/chartColorStyle" Target="colors184.xml"/><Relationship Id="rId1" Type="http://schemas.microsoft.com/office/2011/relationships/chartStyle" Target="style184.xml"/></Relationships>
</file>

<file path=xl/charts/_rels/chart39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76.xml"/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39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77.xml"/><Relationship Id="rId2" Type="http://schemas.microsoft.com/office/2011/relationships/chartColorStyle" Target="colors186.xml"/><Relationship Id="rId1" Type="http://schemas.microsoft.com/office/2011/relationships/chartStyle" Target="style186.xml"/></Relationships>
</file>

<file path=xl/charts/_rels/chart39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78.xml"/><Relationship Id="rId2" Type="http://schemas.microsoft.com/office/2011/relationships/chartColorStyle" Target="colors187.xml"/><Relationship Id="rId1" Type="http://schemas.microsoft.com/office/2011/relationships/chartStyle" Target="style187.xml"/></Relationships>
</file>

<file path=xl/charts/_rels/chart39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79.xml"/><Relationship Id="rId2" Type="http://schemas.microsoft.com/office/2011/relationships/chartColorStyle" Target="colors188.xml"/><Relationship Id="rId1" Type="http://schemas.microsoft.com/office/2011/relationships/chartStyle" Target="style188.xml"/></Relationships>
</file>

<file path=xl/charts/_rels/chart39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80.xml"/><Relationship Id="rId2" Type="http://schemas.microsoft.com/office/2011/relationships/chartColorStyle" Target="colors189.xml"/><Relationship Id="rId1" Type="http://schemas.microsoft.com/office/2011/relationships/chartStyle" Target="style189.xml"/></Relationships>
</file>

<file path=xl/charts/_rels/chart39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81.xml"/><Relationship Id="rId2" Type="http://schemas.microsoft.com/office/2011/relationships/chartColorStyle" Target="colors190.xml"/><Relationship Id="rId1" Type="http://schemas.microsoft.com/office/2011/relationships/chartStyle" Target="style190.xml"/></Relationships>
</file>

<file path=xl/charts/_rels/chart40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82.xml"/><Relationship Id="rId2" Type="http://schemas.microsoft.com/office/2011/relationships/chartColorStyle" Target="colors191.xml"/><Relationship Id="rId1" Type="http://schemas.microsoft.com/office/2011/relationships/chartStyle" Target="style191.xml"/></Relationships>
</file>

<file path=xl/charts/_rels/chart40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83.xml"/><Relationship Id="rId2" Type="http://schemas.microsoft.com/office/2011/relationships/chartColorStyle" Target="colors192.xml"/><Relationship Id="rId1" Type="http://schemas.microsoft.com/office/2011/relationships/chartStyle" Target="style192.xml"/></Relationships>
</file>

<file path=xl/charts/_rels/chart40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84.xml"/><Relationship Id="rId2" Type="http://schemas.microsoft.com/office/2011/relationships/chartColorStyle" Target="colors193.xml"/><Relationship Id="rId1" Type="http://schemas.microsoft.com/office/2011/relationships/chartStyle" Target="style193.xml"/></Relationships>
</file>

<file path=xl/charts/_rels/chart40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85.xml"/><Relationship Id="rId2" Type="http://schemas.microsoft.com/office/2011/relationships/chartColorStyle" Target="colors194.xml"/><Relationship Id="rId1" Type="http://schemas.microsoft.com/office/2011/relationships/chartStyle" Target="style194.xml"/></Relationships>
</file>

<file path=xl/charts/_rels/chart40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86.xml"/><Relationship Id="rId2" Type="http://schemas.microsoft.com/office/2011/relationships/chartColorStyle" Target="colors195.xml"/><Relationship Id="rId1" Type="http://schemas.microsoft.com/office/2011/relationships/chartStyle" Target="style195.xml"/></Relationships>
</file>

<file path=xl/charts/_rels/chart40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87.xml"/><Relationship Id="rId2" Type="http://schemas.microsoft.com/office/2011/relationships/chartColorStyle" Target="colors196.xml"/><Relationship Id="rId1" Type="http://schemas.microsoft.com/office/2011/relationships/chartStyle" Target="style196.xml"/></Relationships>
</file>

<file path=xl/charts/_rels/chart40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88.xml"/><Relationship Id="rId2" Type="http://schemas.microsoft.com/office/2011/relationships/chartColorStyle" Target="colors197.xml"/><Relationship Id="rId1" Type="http://schemas.microsoft.com/office/2011/relationships/chartStyle" Target="style197.xml"/></Relationships>
</file>

<file path=xl/charts/_rels/chart40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89.xml"/><Relationship Id="rId2" Type="http://schemas.microsoft.com/office/2011/relationships/chartColorStyle" Target="colors198.xml"/><Relationship Id="rId1" Type="http://schemas.microsoft.com/office/2011/relationships/chartStyle" Target="style198.xml"/></Relationships>
</file>

<file path=xl/charts/_rels/chart40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90.xml"/><Relationship Id="rId2" Type="http://schemas.microsoft.com/office/2011/relationships/chartColorStyle" Target="colors199.xml"/><Relationship Id="rId1" Type="http://schemas.microsoft.com/office/2011/relationships/chartStyle" Target="style199.xml"/></Relationships>
</file>

<file path=xl/charts/_rels/chart40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91.xml"/><Relationship Id="rId2" Type="http://schemas.microsoft.com/office/2011/relationships/chartColorStyle" Target="colors200.xml"/><Relationship Id="rId1" Type="http://schemas.microsoft.com/office/2011/relationships/chartStyle" Target="style200.xml"/></Relationships>
</file>

<file path=xl/charts/_rels/chart4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92.xml"/><Relationship Id="rId2" Type="http://schemas.microsoft.com/office/2011/relationships/chartColorStyle" Target="colors201.xml"/><Relationship Id="rId1" Type="http://schemas.microsoft.com/office/2011/relationships/chartStyle" Target="style201.xml"/></Relationships>
</file>

<file path=xl/charts/_rels/chart4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93.xml"/><Relationship Id="rId2" Type="http://schemas.microsoft.com/office/2011/relationships/chartColorStyle" Target="colors202.xml"/><Relationship Id="rId1" Type="http://schemas.microsoft.com/office/2011/relationships/chartStyle" Target="style202.xml"/></Relationships>
</file>

<file path=xl/charts/_rels/chart4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94.xml"/><Relationship Id="rId2" Type="http://schemas.microsoft.com/office/2011/relationships/chartColorStyle" Target="colors203.xml"/><Relationship Id="rId1" Type="http://schemas.microsoft.com/office/2011/relationships/chartStyle" Target="style203.xml"/></Relationships>
</file>

<file path=xl/charts/_rels/chart41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95.xml"/><Relationship Id="rId2" Type="http://schemas.microsoft.com/office/2011/relationships/chartColorStyle" Target="colors204.xml"/><Relationship Id="rId1" Type="http://schemas.microsoft.com/office/2011/relationships/chartStyle" Target="style204.xml"/></Relationships>
</file>

<file path=xl/charts/_rels/chart4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96.xml"/><Relationship Id="rId2" Type="http://schemas.microsoft.com/office/2011/relationships/chartColorStyle" Target="colors205.xml"/><Relationship Id="rId1" Type="http://schemas.microsoft.com/office/2011/relationships/chartStyle" Target="style205.xml"/></Relationships>
</file>

<file path=xl/charts/_rels/chart41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97.xml"/><Relationship Id="rId2" Type="http://schemas.microsoft.com/office/2011/relationships/chartColorStyle" Target="colors206.xml"/><Relationship Id="rId1" Type="http://schemas.microsoft.com/office/2011/relationships/chartStyle" Target="style206.xml"/></Relationships>
</file>

<file path=xl/charts/_rels/chart4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98.xml"/><Relationship Id="rId2" Type="http://schemas.microsoft.com/office/2011/relationships/chartColorStyle" Target="colors207.xml"/><Relationship Id="rId1" Type="http://schemas.microsoft.com/office/2011/relationships/chartStyle" Target="style207.xml"/></Relationships>
</file>

<file path=xl/charts/_rels/chart41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99.xml"/><Relationship Id="rId2" Type="http://schemas.microsoft.com/office/2011/relationships/chartColorStyle" Target="colors208.xml"/><Relationship Id="rId1" Type="http://schemas.microsoft.com/office/2011/relationships/chartStyle" Target="style208.xml"/></Relationships>
</file>

<file path=xl/charts/_rels/chart4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00.xml"/><Relationship Id="rId2" Type="http://schemas.microsoft.com/office/2011/relationships/chartColorStyle" Target="colors209.xml"/><Relationship Id="rId1" Type="http://schemas.microsoft.com/office/2011/relationships/chartStyle" Target="style209.xml"/></Relationships>
</file>

<file path=xl/charts/_rels/chart4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01.xml"/><Relationship Id="rId2" Type="http://schemas.microsoft.com/office/2011/relationships/chartColorStyle" Target="colors210.xml"/><Relationship Id="rId1" Type="http://schemas.microsoft.com/office/2011/relationships/chartStyle" Target="style210.xml"/></Relationships>
</file>

<file path=xl/charts/_rels/chart4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02.xml"/><Relationship Id="rId2" Type="http://schemas.microsoft.com/office/2011/relationships/chartColorStyle" Target="colors211.xml"/><Relationship Id="rId1" Type="http://schemas.microsoft.com/office/2011/relationships/chartStyle" Target="style211.xml"/></Relationships>
</file>

<file path=xl/charts/_rels/chart4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03.xml"/><Relationship Id="rId2" Type="http://schemas.microsoft.com/office/2011/relationships/chartColorStyle" Target="colors212.xml"/><Relationship Id="rId1" Type="http://schemas.microsoft.com/office/2011/relationships/chartStyle" Target="style212.xml"/></Relationships>
</file>

<file path=xl/charts/_rels/chart422.xml.rels><?xml version="1.0" encoding="UTF-8" standalone="yes"?>
<Relationships xmlns="http://schemas.openxmlformats.org/package/2006/relationships"><Relationship Id="rId2" Type="http://schemas.microsoft.com/office/2011/relationships/chartColorStyle" Target="colors213.xml"/><Relationship Id="rId1" Type="http://schemas.microsoft.com/office/2011/relationships/chartStyle" Target="style213.xml"/></Relationships>
</file>

<file path=xl/charts/_rels/chart423.xml.rels><?xml version="1.0" encoding="UTF-8" standalone="yes"?>
<Relationships xmlns="http://schemas.openxmlformats.org/package/2006/relationships"><Relationship Id="rId2" Type="http://schemas.microsoft.com/office/2011/relationships/chartColorStyle" Target="colors214.xml"/><Relationship Id="rId1" Type="http://schemas.microsoft.com/office/2011/relationships/chartStyle" Target="style214.xml"/></Relationships>
</file>

<file path=xl/charts/_rels/chart424.xml.rels><?xml version="1.0" encoding="UTF-8" standalone="yes"?>
<Relationships xmlns="http://schemas.openxmlformats.org/package/2006/relationships"><Relationship Id="rId2" Type="http://schemas.microsoft.com/office/2011/relationships/chartColorStyle" Target="colors215.xml"/><Relationship Id="rId1" Type="http://schemas.microsoft.com/office/2011/relationships/chartStyle" Target="style215.xml"/></Relationships>
</file>

<file path=xl/charts/_rels/chart4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04.xml"/><Relationship Id="rId2" Type="http://schemas.microsoft.com/office/2011/relationships/chartColorStyle" Target="colors216.xml"/><Relationship Id="rId1" Type="http://schemas.microsoft.com/office/2011/relationships/chartStyle" Target="style216.xml"/></Relationships>
</file>

<file path=xl/charts/_rels/chart4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05.xml"/><Relationship Id="rId2" Type="http://schemas.microsoft.com/office/2011/relationships/chartColorStyle" Target="colors217.xml"/><Relationship Id="rId1" Type="http://schemas.microsoft.com/office/2011/relationships/chartStyle" Target="style217.xml"/></Relationships>
</file>

<file path=xl/charts/_rels/chart4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06.xml"/><Relationship Id="rId2" Type="http://schemas.microsoft.com/office/2011/relationships/chartColorStyle" Target="colors218.xml"/><Relationship Id="rId1" Type="http://schemas.microsoft.com/office/2011/relationships/chartStyle" Target="style218.xml"/></Relationships>
</file>

<file path=xl/charts/_rels/chart4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07.xml"/><Relationship Id="rId2" Type="http://schemas.microsoft.com/office/2011/relationships/chartColorStyle" Target="colors219.xml"/><Relationship Id="rId1" Type="http://schemas.microsoft.com/office/2011/relationships/chartStyle" Target="style219.xml"/></Relationships>
</file>

<file path=xl/charts/_rels/chart42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08.xml"/><Relationship Id="rId2" Type="http://schemas.microsoft.com/office/2011/relationships/chartColorStyle" Target="colors220.xml"/><Relationship Id="rId1" Type="http://schemas.microsoft.com/office/2011/relationships/chartStyle" Target="style220.xml"/></Relationships>
</file>

<file path=xl/charts/_rels/chart43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09.xml"/><Relationship Id="rId2" Type="http://schemas.microsoft.com/office/2011/relationships/chartColorStyle" Target="colors221.xml"/><Relationship Id="rId1" Type="http://schemas.microsoft.com/office/2011/relationships/chartStyle" Target="style221.xml"/></Relationships>
</file>

<file path=xl/charts/_rels/chart43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10.xml"/><Relationship Id="rId2" Type="http://schemas.microsoft.com/office/2011/relationships/chartColorStyle" Target="colors222.xml"/><Relationship Id="rId1" Type="http://schemas.microsoft.com/office/2011/relationships/chartStyle" Target="style222.xml"/></Relationships>
</file>

<file path=xl/charts/_rels/chart43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11.xml"/><Relationship Id="rId2" Type="http://schemas.microsoft.com/office/2011/relationships/chartColorStyle" Target="colors223.xml"/><Relationship Id="rId1" Type="http://schemas.microsoft.com/office/2011/relationships/chartStyle" Target="style223.xml"/></Relationships>
</file>

<file path=xl/charts/_rels/chart43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12.xml"/><Relationship Id="rId2" Type="http://schemas.microsoft.com/office/2011/relationships/chartColorStyle" Target="colors224.xml"/><Relationship Id="rId1" Type="http://schemas.microsoft.com/office/2011/relationships/chartStyle" Target="style224.xml"/></Relationships>
</file>

<file path=xl/charts/_rels/chart43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13.xml"/><Relationship Id="rId2" Type="http://schemas.microsoft.com/office/2011/relationships/chartColorStyle" Target="colors225.xml"/><Relationship Id="rId1" Type="http://schemas.microsoft.com/office/2011/relationships/chartStyle" Target="style225.xml"/></Relationships>
</file>

<file path=xl/charts/_rels/chart43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14.xml"/><Relationship Id="rId2" Type="http://schemas.microsoft.com/office/2011/relationships/chartColorStyle" Target="colors226.xml"/><Relationship Id="rId1" Type="http://schemas.microsoft.com/office/2011/relationships/chartStyle" Target="style226.xml"/></Relationships>
</file>

<file path=xl/charts/_rels/chart43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15.xml"/><Relationship Id="rId2" Type="http://schemas.microsoft.com/office/2011/relationships/chartColorStyle" Target="colors227.xml"/><Relationship Id="rId1" Type="http://schemas.microsoft.com/office/2011/relationships/chartStyle" Target="style227.xml"/></Relationships>
</file>

<file path=xl/charts/_rels/chart43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16.xml"/><Relationship Id="rId2" Type="http://schemas.microsoft.com/office/2011/relationships/chartColorStyle" Target="colors228.xml"/><Relationship Id="rId1" Type="http://schemas.microsoft.com/office/2011/relationships/chartStyle" Target="style228.xml"/></Relationships>
</file>

<file path=xl/charts/_rels/chart43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17.xml"/><Relationship Id="rId2" Type="http://schemas.microsoft.com/office/2011/relationships/chartColorStyle" Target="colors229.xml"/><Relationship Id="rId1" Type="http://schemas.microsoft.com/office/2011/relationships/chartStyle" Target="style229.xml"/></Relationships>
</file>

<file path=xl/charts/_rels/chart43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18.xml"/><Relationship Id="rId2" Type="http://schemas.microsoft.com/office/2011/relationships/chartColorStyle" Target="colors230.xml"/><Relationship Id="rId1" Type="http://schemas.microsoft.com/office/2011/relationships/chartStyle" Target="style230.xml"/></Relationships>
</file>

<file path=xl/charts/_rels/chart44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19.xml"/><Relationship Id="rId2" Type="http://schemas.microsoft.com/office/2011/relationships/chartColorStyle" Target="colors231.xml"/><Relationship Id="rId1" Type="http://schemas.microsoft.com/office/2011/relationships/chartStyle" Target="style231.xml"/></Relationships>
</file>

<file path=xl/charts/_rels/chart44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20.xml"/><Relationship Id="rId2" Type="http://schemas.microsoft.com/office/2011/relationships/chartColorStyle" Target="colors232.xml"/><Relationship Id="rId1" Type="http://schemas.microsoft.com/office/2011/relationships/chartStyle" Target="style232.xml"/></Relationships>
</file>

<file path=xl/charts/_rels/chart44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21.xml"/><Relationship Id="rId2" Type="http://schemas.microsoft.com/office/2011/relationships/chartColorStyle" Target="colors233.xml"/><Relationship Id="rId1" Type="http://schemas.microsoft.com/office/2011/relationships/chartStyle" Target="style233.xml"/></Relationships>
</file>

<file path=xl/charts/_rels/chart44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22.xml"/><Relationship Id="rId2" Type="http://schemas.microsoft.com/office/2011/relationships/chartColorStyle" Target="colors234.xml"/><Relationship Id="rId1" Type="http://schemas.microsoft.com/office/2011/relationships/chartStyle" Target="style234.xml"/></Relationships>
</file>

<file path=xl/charts/_rels/chart44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23.xml"/><Relationship Id="rId2" Type="http://schemas.microsoft.com/office/2011/relationships/chartColorStyle" Target="colors235.xml"/><Relationship Id="rId1" Type="http://schemas.microsoft.com/office/2011/relationships/chartStyle" Target="style235.xml"/></Relationships>
</file>

<file path=xl/charts/_rels/chart44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24.xml"/><Relationship Id="rId2" Type="http://schemas.microsoft.com/office/2011/relationships/chartColorStyle" Target="colors236.xml"/><Relationship Id="rId1" Type="http://schemas.microsoft.com/office/2011/relationships/chartStyle" Target="style236.xml"/></Relationships>
</file>

<file path=xl/charts/_rels/chart44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25.xml"/><Relationship Id="rId2" Type="http://schemas.microsoft.com/office/2011/relationships/chartColorStyle" Target="colors237.xml"/><Relationship Id="rId1" Type="http://schemas.microsoft.com/office/2011/relationships/chartStyle" Target="style237.xml"/></Relationships>
</file>

<file path=xl/charts/_rels/chart44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26.xml"/><Relationship Id="rId2" Type="http://schemas.microsoft.com/office/2011/relationships/chartColorStyle" Target="colors238.xml"/><Relationship Id="rId1" Type="http://schemas.microsoft.com/office/2011/relationships/chartStyle" Target="style238.xml"/></Relationships>
</file>

<file path=xl/charts/_rels/chart44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27.xml"/><Relationship Id="rId2" Type="http://schemas.microsoft.com/office/2011/relationships/chartColorStyle" Target="colors239.xml"/><Relationship Id="rId1" Type="http://schemas.microsoft.com/office/2011/relationships/chartStyle" Target="style239.xml"/></Relationships>
</file>

<file path=xl/charts/_rels/chart44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28.xml"/><Relationship Id="rId2" Type="http://schemas.microsoft.com/office/2011/relationships/chartColorStyle" Target="colors240.xml"/><Relationship Id="rId1" Type="http://schemas.microsoft.com/office/2011/relationships/chartStyle" Target="style240.xml"/></Relationships>
</file>

<file path=xl/charts/_rels/chart45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29.xml"/><Relationship Id="rId2" Type="http://schemas.microsoft.com/office/2011/relationships/chartColorStyle" Target="colors241.xml"/><Relationship Id="rId1" Type="http://schemas.microsoft.com/office/2011/relationships/chartStyle" Target="style241.xml"/></Relationships>
</file>

<file path=xl/charts/_rels/chart45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30.xml"/><Relationship Id="rId2" Type="http://schemas.microsoft.com/office/2011/relationships/chartColorStyle" Target="colors242.xml"/><Relationship Id="rId1" Type="http://schemas.microsoft.com/office/2011/relationships/chartStyle" Target="style242.xml"/></Relationships>
</file>

<file path=xl/charts/_rels/chart45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31.xml"/><Relationship Id="rId2" Type="http://schemas.microsoft.com/office/2011/relationships/chartColorStyle" Target="colors243.xml"/><Relationship Id="rId1" Type="http://schemas.microsoft.com/office/2011/relationships/chartStyle" Target="style243.xml"/></Relationships>
</file>

<file path=xl/charts/_rels/chart45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32.xml"/><Relationship Id="rId2" Type="http://schemas.microsoft.com/office/2011/relationships/chartColorStyle" Target="colors244.xml"/><Relationship Id="rId1" Type="http://schemas.microsoft.com/office/2011/relationships/chartStyle" Target="style244.xml"/></Relationships>
</file>

<file path=xl/charts/_rels/chart45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33.xml"/><Relationship Id="rId2" Type="http://schemas.microsoft.com/office/2011/relationships/chartColorStyle" Target="colors245.xml"/><Relationship Id="rId1" Type="http://schemas.microsoft.com/office/2011/relationships/chartStyle" Target="style245.xml"/></Relationships>
</file>

<file path=xl/charts/_rels/chart45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34.xml"/><Relationship Id="rId2" Type="http://schemas.microsoft.com/office/2011/relationships/chartColorStyle" Target="colors246.xml"/><Relationship Id="rId1" Type="http://schemas.microsoft.com/office/2011/relationships/chartStyle" Target="style246.xml"/></Relationships>
</file>

<file path=xl/charts/_rels/chart45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35.xml"/><Relationship Id="rId2" Type="http://schemas.microsoft.com/office/2011/relationships/chartColorStyle" Target="colors247.xml"/><Relationship Id="rId1" Type="http://schemas.microsoft.com/office/2011/relationships/chartStyle" Target="style247.xml"/></Relationships>
</file>

<file path=xl/charts/_rels/chart45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36.xml"/><Relationship Id="rId2" Type="http://schemas.microsoft.com/office/2011/relationships/chartColorStyle" Target="colors248.xml"/><Relationship Id="rId1" Type="http://schemas.microsoft.com/office/2011/relationships/chartStyle" Target="style248.xml"/></Relationships>
</file>

<file path=xl/charts/_rels/chart45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37.xml"/><Relationship Id="rId2" Type="http://schemas.microsoft.com/office/2011/relationships/chartColorStyle" Target="colors249.xml"/><Relationship Id="rId1" Type="http://schemas.microsoft.com/office/2011/relationships/chartStyle" Target="style249.xml"/></Relationships>
</file>

<file path=xl/charts/_rels/chart45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38.xml"/><Relationship Id="rId2" Type="http://schemas.microsoft.com/office/2011/relationships/chartColorStyle" Target="colors250.xml"/><Relationship Id="rId1" Type="http://schemas.microsoft.com/office/2011/relationships/chartStyle" Target="style250.xml"/></Relationships>
</file>

<file path=xl/charts/_rels/chart46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39.xml"/><Relationship Id="rId2" Type="http://schemas.microsoft.com/office/2011/relationships/chartColorStyle" Target="colors251.xml"/><Relationship Id="rId1" Type="http://schemas.microsoft.com/office/2011/relationships/chartStyle" Target="style251.xml"/></Relationships>
</file>

<file path=xl/charts/_rels/chart46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40.xml"/><Relationship Id="rId2" Type="http://schemas.microsoft.com/office/2011/relationships/chartColorStyle" Target="colors252.xml"/><Relationship Id="rId1" Type="http://schemas.microsoft.com/office/2011/relationships/chartStyle" Target="style252.xml"/></Relationships>
</file>

<file path=xl/charts/_rels/chart46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41.xml"/><Relationship Id="rId2" Type="http://schemas.microsoft.com/office/2011/relationships/chartColorStyle" Target="colors253.xml"/><Relationship Id="rId1" Type="http://schemas.microsoft.com/office/2011/relationships/chartStyle" Target="style253.xml"/></Relationships>
</file>

<file path=xl/charts/_rels/chart46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42.xml"/><Relationship Id="rId2" Type="http://schemas.microsoft.com/office/2011/relationships/chartColorStyle" Target="colors254.xml"/><Relationship Id="rId1" Type="http://schemas.microsoft.com/office/2011/relationships/chartStyle" Target="style254.xml"/></Relationships>
</file>

<file path=xl/charts/_rels/chart46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43.xml"/><Relationship Id="rId2" Type="http://schemas.microsoft.com/office/2011/relationships/chartColorStyle" Target="colors255.xml"/><Relationship Id="rId1" Type="http://schemas.microsoft.com/office/2011/relationships/chartStyle" Target="style255.xml"/></Relationships>
</file>

<file path=xl/charts/_rels/chart46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44.xml"/><Relationship Id="rId2" Type="http://schemas.microsoft.com/office/2011/relationships/chartColorStyle" Target="colors256.xml"/><Relationship Id="rId1" Type="http://schemas.microsoft.com/office/2011/relationships/chartStyle" Target="style256.xml"/></Relationships>
</file>

<file path=xl/charts/_rels/chart46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45.xml"/><Relationship Id="rId2" Type="http://schemas.microsoft.com/office/2011/relationships/chartColorStyle" Target="colors257.xml"/><Relationship Id="rId1" Type="http://schemas.microsoft.com/office/2011/relationships/chartStyle" Target="style257.xml"/></Relationships>
</file>

<file path=xl/charts/_rels/chart46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46.xml"/><Relationship Id="rId2" Type="http://schemas.microsoft.com/office/2011/relationships/chartColorStyle" Target="colors258.xml"/><Relationship Id="rId1" Type="http://schemas.microsoft.com/office/2011/relationships/chartStyle" Target="style258.xml"/></Relationships>
</file>

<file path=xl/charts/_rels/chart46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47.xml"/><Relationship Id="rId2" Type="http://schemas.microsoft.com/office/2011/relationships/chartColorStyle" Target="colors259.xml"/><Relationship Id="rId1" Type="http://schemas.microsoft.com/office/2011/relationships/chartStyle" Target="style259.xml"/></Relationships>
</file>

<file path=xl/charts/_rels/chart46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48.xml"/><Relationship Id="rId2" Type="http://schemas.microsoft.com/office/2011/relationships/chartColorStyle" Target="colors260.xml"/><Relationship Id="rId1" Type="http://schemas.microsoft.com/office/2011/relationships/chartStyle" Target="style260.xml"/></Relationships>
</file>

<file path=xl/charts/_rels/chart47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49.xml"/><Relationship Id="rId2" Type="http://schemas.microsoft.com/office/2011/relationships/chartColorStyle" Target="colors261.xml"/><Relationship Id="rId1" Type="http://schemas.microsoft.com/office/2011/relationships/chartStyle" Target="style261.xml"/></Relationships>
</file>

<file path=xl/charts/_rels/chart47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50.xml"/><Relationship Id="rId2" Type="http://schemas.microsoft.com/office/2011/relationships/chartColorStyle" Target="colors262.xml"/><Relationship Id="rId1" Type="http://schemas.microsoft.com/office/2011/relationships/chartStyle" Target="style262.xml"/></Relationships>
</file>

<file path=xl/charts/_rels/chart47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51.xml"/><Relationship Id="rId2" Type="http://schemas.microsoft.com/office/2011/relationships/chartColorStyle" Target="colors263.xml"/><Relationship Id="rId1" Type="http://schemas.microsoft.com/office/2011/relationships/chartStyle" Target="style263.xml"/></Relationships>
</file>

<file path=xl/charts/_rels/chart47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52.xml"/><Relationship Id="rId2" Type="http://schemas.microsoft.com/office/2011/relationships/chartColorStyle" Target="colors264.xml"/><Relationship Id="rId1" Type="http://schemas.microsoft.com/office/2011/relationships/chartStyle" Target="style264.xml"/></Relationships>
</file>

<file path=xl/charts/_rels/chart47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53.xml"/><Relationship Id="rId2" Type="http://schemas.microsoft.com/office/2011/relationships/chartColorStyle" Target="colors265.xml"/><Relationship Id="rId1" Type="http://schemas.microsoft.com/office/2011/relationships/chartStyle" Target="style265.xml"/></Relationships>
</file>

<file path=xl/charts/_rels/chart47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54.xml"/><Relationship Id="rId2" Type="http://schemas.microsoft.com/office/2011/relationships/chartColorStyle" Target="colors266.xml"/><Relationship Id="rId1" Type="http://schemas.microsoft.com/office/2011/relationships/chartStyle" Target="style266.xml"/></Relationships>
</file>

<file path=xl/charts/_rels/chart47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55.xml"/><Relationship Id="rId2" Type="http://schemas.microsoft.com/office/2011/relationships/chartColorStyle" Target="colors267.xml"/><Relationship Id="rId1" Type="http://schemas.microsoft.com/office/2011/relationships/chartStyle" Target="style267.xml"/></Relationships>
</file>

<file path=xl/charts/_rels/chart47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56.xml"/><Relationship Id="rId2" Type="http://schemas.microsoft.com/office/2011/relationships/chartColorStyle" Target="colors268.xml"/><Relationship Id="rId1" Type="http://schemas.microsoft.com/office/2011/relationships/chartStyle" Target="style268.xml"/></Relationships>
</file>

<file path=xl/charts/_rels/chart47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57.xml"/><Relationship Id="rId2" Type="http://schemas.microsoft.com/office/2011/relationships/chartColorStyle" Target="colors269.xml"/><Relationship Id="rId1" Type="http://schemas.microsoft.com/office/2011/relationships/chartStyle" Target="style269.xml"/></Relationships>
</file>

<file path=xl/charts/_rels/chart47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58.xml"/><Relationship Id="rId2" Type="http://schemas.microsoft.com/office/2011/relationships/chartColorStyle" Target="colors270.xml"/><Relationship Id="rId1" Type="http://schemas.microsoft.com/office/2011/relationships/chartStyle" Target="style270.xml"/></Relationships>
</file>

<file path=xl/charts/_rels/chart48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59.xml"/><Relationship Id="rId2" Type="http://schemas.microsoft.com/office/2011/relationships/chartColorStyle" Target="colors271.xml"/><Relationship Id="rId1" Type="http://schemas.microsoft.com/office/2011/relationships/chartStyle" Target="style271.xml"/></Relationships>
</file>

<file path=xl/charts/_rels/chart48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60.xml"/><Relationship Id="rId2" Type="http://schemas.microsoft.com/office/2011/relationships/chartColorStyle" Target="colors272.xml"/><Relationship Id="rId1" Type="http://schemas.microsoft.com/office/2011/relationships/chartStyle" Target="style272.xml"/></Relationships>
</file>

<file path=xl/charts/_rels/chart48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61.xml"/><Relationship Id="rId2" Type="http://schemas.microsoft.com/office/2011/relationships/chartColorStyle" Target="colors273.xml"/><Relationship Id="rId1" Type="http://schemas.microsoft.com/office/2011/relationships/chartStyle" Target="style273.xml"/></Relationships>
</file>

<file path=xl/charts/_rels/chart48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62.xml"/><Relationship Id="rId2" Type="http://schemas.microsoft.com/office/2011/relationships/chartColorStyle" Target="colors274.xml"/><Relationship Id="rId1" Type="http://schemas.microsoft.com/office/2011/relationships/chartStyle" Target="style274.xml"/></Relationships>
</file>

<file path=xl/charts/_rels/chart48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63.xml"/><Relationship Id="rId2" Type="http://schemas.microsoft.com/office/2011/relationships/chartColorStyle" Target="colors275.xml"/><Relationship Id="rId1" Type="http://schemas.microsoft.com/office/2011/relationships/chartStyle" Target="style275.xml"/></Relationships>
</file>

<file path=xl/charts/_rels/chart48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64.xml"/><Relationship Id="rId2" Type="http://schemas.microsoft.com/office/2011/relationships/chartColorStyle" Target="colors276.xml"/><Relationship Id="rId1" Type="http://schemas.microsoft.com/office/2011/relationships/chartStyle" Target="style276.xml"/></Relationships>
</file>

<file path=xl/charts/_rels/chart48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65.xml"/><Relationship Id="rId2" Type="http://schemas.microsoft.com/office/2011/relationships/chartColorStyle" Target="colors277.xml"/><Relationship Id="rId1" Type="http://schemas.microsoft.com/office/2011/relationships/chartStyle" Target="style277.xml"/></Relationships>
</file>

<file path=xl/charts/_rels/chart48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66.xml"/><Relationship Id="rId2" Type="http://schemas.microsoft.com/office/2011/relationships/chartColorStyle" Target="colors278.xml"/><Relationship Id="rId1" Type="http://schemas.microsoft.com/office/2011/relationships/chartStyle" Target="style278.xml"/></Relationships>
</file>

<file path=xl/charts/_rels/chart48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67.xml"/><Relationship Id="rId2" Type="http://schemas.microsoft.com/office/2011/relationships/chartColorStyle" Target="colors279.xml"/><Relationship Id="rId1" Type="http://schemas.microsoft.com/office/2011/relationships/chartStyle" Target="style279.xml"/></Relationships>
</file>

<file path=xl/charts/_rels/chart48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68.xml"/><Relationship Id="rId2" Type="http://schemas.microsoft.com/office/2011/relationships/chartColorStyle" Target="colors280.xml"/><Relationship Id="rId1" Type="http://schemas.microsoft.com/office/2011/relationships/chartStyle" Target="style280.xml"/></Relationships>
</file>

<file path=xl/charts/_rels/chart49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69.xml"/><Relationship Id="rId2" Type="http://schemas.microsoft.com/office/2011/relationships/chartColorStyle" Target="colors281.xml"/><Relationship Id="rId1" Type="http://schemas.microsoft.com/office/2011/relationships/chartStyle" Target="style281.xml"/></Relationships>
</file>

<file path=xl/charts/_rels/chart49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70.xml"/><Relationship Id="rId2" Type="http://schemas.microsoft.com/office/2011/relationships/chartColorStyle" Target="colors282.xml"/><Relationship Id="rId1" Type="http://schemas.microsoft.com/office/2011/relationships/chartStyle" Target="style282.xml"/></Relationships>
</file>

<file path=xl/charts/_rels/chart49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71.xml"/><Relationship Id="rId2" Type="http://schemas.microsoft.com/office/2011/relationships/chartColorStyle" Target="colors283.xml"/><Relationship Id="rId1" Type="http://schemas.microsoft.com/office/2011/relationships/chartStyle" Target="style283.xml"/></Relationships>
</file>

<file path=xl/charts/_rels/chart49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72.xml"/><Relationship Id="rId2" Type="http://schemas.microsoft.com/office/2011/relationships/chartColorStyle" Target="colors284.xml"/><Relationship Id="rId1" Type="http://schemas.microsoft.com/office/2011/relationships/chartStyle" Target="style284.xml"/></Relationships>
</file>

<file path=xl/charts/_rels/chart49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73.xml"/><Relationship Id="rId2" Type="http://schemas.microsoft.com/office/2011/relationships/chartColorStyle" Target="colors285.xml"/><Relationship Id="rId1" Type="http://schemas.microsoft.com/office/2011/relationships/chartStyle" Target="style285.xml"/></Relationships>
</file>

<file path=xl/charts/_rels/chart49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74.xml"/><Relationship Id="rId2" Type="http://schemas.microsoft.com/office/2011/relationships/chartColorStyle" Target="colors286.xml"/><Relationship Id="rId1" Type="http://schemas.microsoft.com/office/2011/relationships/chartStyle" Target="style286.xml"/></Relationships>
</file>

<file path=xl/charts/_rels/chart49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75.xml"/><Relationship Id="rId2" Type="http://schemas.microsoft.com/office/2011/relationships/chartColorStyle" Target="colors287.xml"/><Relationship Id="rId1" Type="http://schemas.microsoft.com/office/2011/relationships/chartStyle" Target="style287.xml"/></Relationships>
</file>

<file path=xl/charts/_rels/chart49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76.xml"/><Relationship Id="rId2" Type="http://schemas.microsoft.com/office/2011/relationships/chartColorStyle" Target="colors288.xml"/><Relationship Id="rId1" Type="http://schemas.microsoft.com/office/2011/relationships/chartStyle" Target="style288.xml"/></Relationships>
</file>

<file path=xl/charts/_rels/chart49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77.xml"/><Relationship Id="rId2" Type="http://schemas.microsoft.com/office/2011/relationships/chartColorStyle" Target="colors289.xml"/><Relationship Id="rId1" Type="http://schemas.microsoft.com/office/2011/relationships/chartStyle" Target="style289.xml"/></Relationships>
</file>

<file path=xl/charts/_rels/chart49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78.xml"/><Relationship Id="rId2" Type="http://schemas.microsoft.com/office/2011/relationships/chartColorStyle" Target="colors290.xml"/><Relationship Id="rId1" Type="http://schemas.microsoft.com/office/2011/relationships/chartStyle" Target="style290.xml"/></Relationships>
</file>

<file path=xl/charts/_rels/chart50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79.xml"/><Relationship Id="rId2" Type="http://schemas.microsoft.com/office/2011/relationships/chartColorStyle" Target="colors291.xml"/><Relationship Id="rId1" Type="http://schemas.microsoft.com/office/2011/relationships/chartStyle" Target="style291.xml"/></Relationships>
</file>

<file path=xl/charts/_rels/chart50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80.xml"/><Relationship Id="rId2" Type="http://schemas.microsoft.com/office/2011/relationships/chartColorStyle" Target="colors292.xml"/><Relationship Id="rId1" Type="http://schemas.microsoft.com/office/2011/relationships/chartStyle" Target="style292.xml"/></Relationships>
</file>

<file path=xl/charts/_rels/chart50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81.xml"/><Relationship Id="rId2" Type="http://schemas.microsoft.com/office/2011/relationships/chartColorStyle" Target="colors293.xml"/><Relationship Id="rId1" Type="http://schemas.microsoft.com/office/2011/relationships/chartStyle" Target="style293.xml"/></Relationships>
</file>

<file path=xl/charts/_rels/chart503.xml.rels><?xml version="1.0" encoding="UTF-8" standalone="yes"?>
<Relationships xmlns="http://schemas.openxmlformats.org/package/2006/relationships"><Relationship Id="rId2" Type="http://schemas.microsoft.com/office/2011/relationships/chartColorStyle" Target="colors294.xml"/><Relationship Id="rId1" Type="http://schemas.microsoft.com/office/2011/relationships/chartStyle" Target="style294.xml"/></Relationships>
</file>

<file path=xl/charts/_rels/chart504.xml.rels><?xml version="1.0" encoding="UTF-8" standalone="yes"?>
<Relationships xmlns="http://schemas.openxmlformats.org/package/2006/relationships"><Relationship Id="rId2" Type="http://schemas.microsoft.com/office/2011/relationships/chartColorStyle" Target="colors295.xml"/><Relationship Id="rId1" Type="http://schemas.microsoft.com/office/2011/relationships/chartStyle" Target="style295.xml"/></Relationships>
</file>

<file path=xl/charts/_rels/chart50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82.xml"/><Relationship Id="rId2" Type="http://schemas.microsoft.com/office/2011/relationships/chartColorStyle" Target="colors296.xml"/><Relationship Id="rId1" Type="http://schemas.microsoft.com/office/2011/relationships/chartStyle" Target="style296.xml"/></Relationships>
</file>

<file path=xl/charts/_rels/chart50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83.xml"/><Relationship Id="rId2" Type="http://schemas.microsoft.com/office/2011/relationships/chartColorStyle" Target="colors297.xml"/><Relationship Id="rId1" Type="http://schemas.microsoft.com/office/2011/relationships/chartStyle" Target="style297.xml"/></Relationships>
</file>

<file path=xl/charts/_rels/chart50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84.xml"/><Relationship Id="rId2" Type="http://schemas.microsoft.com/office/2011/relationships/chartColorStyle" Target="colors298.xml"/><Relationship Id="rId1" Type="http://schemas.microsoft.com/office/2011/relationships/chartStyle" Target="style29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6510310689606083"/>
          <c:y val="0"/>
          <c:w val="0.50510953168406103"/>
          <c:h val="1"/>
        </c:manualLayout>
      </c:layout>
      <c:lineChart>
        <c:grouping val="standard"/>
        <c:varyColors val="0"/>
        <c:ser>
          <c:idx val="0"/>
          <c:order val="0"/>
          <c:tx>
            <c:strRef>
              <c:f>Dimensões!$B$6</c:f>
              <c:strCache>
                <c:ptCount val="1"/>
                <c:pt idx="0">
                  <c:v>Aprendizado organizacional - melhoria contínua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1">
                    <a:lumMod val="75000"/>
                    <a:lumOff val="25000"/>
                  </a:schemeClr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accent6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D-0C30-4C25-B8AE-89ED7CA2C0F5}"/>
              </c:ext>
            </c:extLst>
          </c:dPt>
          <c:dPt>
            <c:idx val="1"/>
            <c:marker>
              <c:symbol val="circle"/>
              <c:size val="5"/>
              <c:spPr>
                <a:solidFill>
                  <a:srgbClr val="00B050"/>
                </a:solidFill>
                <a:ln w="9525">
                  <a:solidFill>
                    <a:srgbClr val="00B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tx2">
                    <a:alpha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418C-4977-855A-5C2187168A72}"/>
              </c:ext>
            </c:extLst>
          </c:dPt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58237877494228885"/>
                      <c:h val="6.776047008547007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0C30-4C25-B8AE-89ED7CA2C0F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r">
                  <a:defRPr sz="15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Dimensões!$C$5:$D$5</c:f>
              <c:numCache>
                <c:formatCode>General</c:formatCode>
                <c:ptCount val="2"/>
                <c:pt idx="0">
                  <c:v>2021</c:v>
                </c:pt>
                <c:pt idx="1">
                  <c:v>2022</c:v>
                </c:pt>
              </c:numCache>
            </c:numRef>
          </c:cat>
          <c:val>
            <c:numRef>
              <c:f>Dimensões!$C$6:$D$6</c:f>
              <c:numCache>
                <c:formatCode>0%</c:formatCode>
                <c:ptCount val="2"/>
                <c:pt idx="0">
                  <c:v>0.81907030275265813</c:v>
                </c:pt>
                <c:pt idx="1">
                  <c:v>0.82291393719885819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0-4C25-B8AE-89ED7CA2C0F5}"/>
            </c:ext>
          </c:extLst>
        </c:ser>
        <c:ser>
          <c:idx val="1"/>
          <c:order val="1"/>
          <c:tx>
            <c:strRef>
              <c:f>Dimensões!$B$7</c:f>
              <c:strCache>
                <c:ptCount val="1"/>
                <c:pt idx="0">
                  <c:v>Apoio de gestão hospitalar para segurança do paciente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rgbClr val="00B050"/>
                </a:solidFill>
                <a:ln w="9525">
                  <a:solidFill>
                    <a:srgbClr val="00B05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E-0C30-4C25-B8AE-89ED7CA2C0F5}"/>
              </c:ext>
            </c:extLst>
          </c:dPt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58218840717199505"/>
                      <c:h val="9.757029914529914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E-0C30-4C25-B8AE-89ED7CA2C0F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r">
                  <a:defRPr sz="15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Dimensões!$C$5:$D$5</c:f>
              <c:numCache>
                <c:formatCode>General</c:formatCode>
                <c:ptCount val="2"/>
                <c:pt idx="0">
                  <c:v>2021</c:v>
                </c:pt>
                <c:pt idx="1">
                  <c:v>2022</c:v>
                </c:pt>
              </c:numCache>
            </c:numRef>
          </c:cat>
          <c:val>
            <c:numRef>
              <c:f>Dimensões!$C$7:$D$7</c:f>
              <c:numCache>
                <c:formatCode>0%</c:formatCode>
                <c:ptCount val="2"/>
                <c:pt idx="0">
                  <c:v>0.78449479202910155</c:v>
                </c:pt>
                <c:pt idx="1">
                  <c:v>0.77946331256489432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30-4C25-B8AE-89ED7CA2C0F5}"/>
            </c:ext>
          </c:extLst>
        </c:ser>
        <c:ser>
          <c:idx val="2"/>
          <c:order val="2"/>
          <c:tx>
            <c:strRef>
              <c:f>Dimensões!$B$8</c:f>
              <c:strCache>
                <c:ptCount val="1"/>
                <c:pt idx="0">
                  <c:v>Expectativas de promoção da segurança dos supervisores e gerentes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rgbClr val="00B050"/>
                </a:solidFill>
                <a:ln w="9525">
                  <a:solidFill>
                    <a:srgbClr val="00B05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0-0C30-4C25-B8AE-89ED7CA2C0F5}"/>
              </c:ext>
            </c:extLst>
          </c:dPt>
          <c:dLbls>
            <c:dLbl>
              <c:idx val="0"/>
              <c:layout>
                <c:manualLayout>
                  <c:x val="-0.41745476393764031"/>
                  <c:y val="-6.6144965277777782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algn="r">
                    <a:defRPr sz="15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58045346741295889"/>
                      <c:h val="6.449739583333331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0-0C30-4C25-B8AE-89ED7CA2C0F5}"/>
                </c:ext>
              </c:extLst>
            </c:dLbl>
            <c:dLbl>
              <c:idx val="1"/>
              <c:layout>
                <c:manualLayout>
                  <c:x val="-1.1780319066698017E-16"/>
                  <c:y val="-1.102430555555555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0C30-4C25-B8AE-89ED7CA2C0F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Dimensões!$C$5:$D$5</c:f>
              <c:numCache>
                <c:formatCode>General</c:formatCode>
                <c:ptCount val="2"/>
                <c:pt idx="0">
                  <c:v>2021</c:v>
                </c:pt>
                <c:pt idx="1">
                  <c:v>2022</c:v>
                </c:pt>
              </c:numCache>
            </c:numRef>
          </c:cat>
          <c:val>
            <c:numRef>
              <c:f>Dimensões!$C$8:$D$8</c:f>
              <c:numCache>
                <c:formatCode>0%</c:formatCode>
                <c:ptCount val="2"/>
                <c:pt idx="0">
                  <c:v>0.74506624952358291</c:v>
                </c:pt>
                <c:pt idx="1">
                  <c:v>0.75000323224781895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30-4C25-B8AE-89ED7CA2C0F5}"/>
            </c:ext>
          </c:extLst>
        </c:ser>
        <c:ser>
          <c:idx val="3"/>
          <c:order val="3"/>
          <c:tx>
            <c:strRef>
              <c:f>Dimensões!$B$9</c:f>
              <c:strCache>
                <c:ptCount val="1"/>
                <c:pt idx="0">
                  <c:v>Trabalho em equipe no âmbito das unidades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41745476393764031"/>
                  <c:y val="6.6145833333333334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r">
                    <a:defRPr sz="15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58163780987738145"/>
                      <c:h val="6.776047008547007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0C30-4C25-B8AE-89ED7CA2C0F5}"/>
                </c:ext>
              </c:extLst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0C30-4C25-B8AE-89ED7CA2C0F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r"/>
            <c:showLegendKey val="0"/>
            <c:showVal val="1"/>
            <c:showCatName val="0"/>
            <c:showSerName val="1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Dimensões!$C$5:$D$5</c:f>
              <c:numCache>
                <c:formatCode>General</c:formatCode>
                <c:ptCount val="2"/>
                <c:pt idx="0">
                  <c:v>2021</c:v>
                </c:pt>
                <c:pt idx="1">
                  <c:v>2022</c:v>
                </c:pt>
              </c:numCache>
            </c:numRef>
          </c:cat>
          <c:val>
            <c:numRef>
              <c:f>Dimensões!$C$9:$D$9</c:f>
              <c:numCache>
                <c:formatCode>0%</c:formatCode>
                <c:ptCount val="2"/>
                <c:pt idx="0">
                  <c:v>0.7257507974082047</c:v>
                </c:pt>
                <c:pt idx="1">
                  <c:v>0.73294314935198335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C30-4C25-B8AE-89ED7CA2C0F5}"/>
            </c:ext>
          </c:extLst>
        </c:ser>
        <c:ser>
          <c:idx val="4"/>
          <c:order val="4"/>
          <c:tx>
            <c:strRef>
              <c:f>Dimensões!$B$10</c:f>
              <c:strCache>
                <c:ptCount val="1"/>
                <c:pt idx="0">
                  <c:v>Percepção gerais sobre segurança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39083856686588875"/>
                  <c:y val="-1.3229166666666667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r">
                    <a:defRPr sz="15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37316790736145578"/>
                      <c:h val="6.776047008547007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8-0C30-4C25-B8AE-89ED7CA2C0F5}"/>
                </c:ext>
              </c:extLst>
            </c:dLbl>
            <c:dLbl>
              <c:idx val="1"/>
              <c:layout>
                <c:manualLayout>
                  <c:x val="-1.1780319066698017E-16"/>
                  <c:y val="-4.409722222222222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0C30-4C25-B8AE-89ED7CA2C0F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Dimensões!$C$5:$D$5</c:f>
              <c:numCache>
                <c:formatCode>General</c:formatCode>
                <c:ptCount val="2"/>
                <c:pt idx="0">
                  <c:v>2021</c:v>
                </c:pt>
                <c:pt idx="1">
                  <c:v>2022</c:v>
                </c:pt>
              </c:numCache>
            </c:numRef>
          </c:cat>
          <c:val>
            <c:numRef>
              <c:f>Dimensões!$C$10:$D$10</c:f>
              <c:numCache>
                <c:formatCode>0%</c:formatCode>
                <c:ptCount val="2"/>
                <c:pt idx="0">
                  <c:v>0.64721221858146738</c:v>
                </c:pt>
                <c:pt idx="1">
                  <c:v>0.64760520678304434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C30-4C25-B8AE-89ED7CA2C0F5}"/>
            </c:ext>
          </c:extLst>
        </c:ser>
        <c:ser>
          <c:idx val="5"/>
          <c:order val="5"/>
          <c:tx>
            <c:strRef>
              <c:f>Dimensões!$B$11</c:f>
              <c:strCache>
                <c:ptCount val="1"/>
                <c:pt idx="0">
                  <c:v>Trabalho em equipe entre as unidades hospitalares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41745476393764031"/>
                  <c:y val="8.8194444444443642E-3"/>
                </c:manualLayout>
              </c:layout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58246984789551903"/>
                      <c:h val="6.776047008547007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7-0C30-4C25-B8AE-89ED7CA2C0F5}"/>
                </c:ext>
              </c:extLst>
            </c:dLbl>
            <c:dLbl>
              <c:idx val="1"/>
              <c:layout>
                <c:manualLayout>
                  <c:x val="-1.1780319066698017E-16"/>
                  <c:y val="6.6145833333333334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0C30-4C25-B8AE-89ED7CA2C0F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r">
                  <a:defRPr sz="15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Dimensões!$C$5:$D$5</c:f>
              <c:numCache>
                <c:formatCode>General</c:formatCode>
                <c:ptCount val="2"/>
                <c:pt idx="0">
                  <c:v>2021</c:v>
                </c:pt>
                <c:pt idx="1">
                  <c:v>2022</c:v>
                </c:pt>
              </c:numCache>
            </c:numRef>
          </c:cat>
          <c:val>
            <c:numRef>
              <c:f>Dimensões!$C$11:$D$11</c:f>
              <c:numCache>
                <c:formatCode>0%</c:formatCode>
                <c:ptCount val="2"/>
                <c:pt idx="0">
                  <c:v>0.63993491551561155</c:v>
                </c:pt>
                <c:pt idx="1">
                  <c:v>0.64424391891189769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C30-4C25-B8AE-89ED7CA2C0F5}"/>
            </c:ext>
          </c:extLst>
        </c:ser>
        <c:ser>
          <c:idx val="6"/>
          <c:order val="6"/>
          <c:tx>
            <c:strRef>
              <c:f>Dimensões!$B$12</c:f>
              <c:strCache>
                <c:ptCount val="1"/>
                <c:pt idx="0">
                  <c:v>Frequência de eventos relatados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r">
                    <a:defRPr sz="15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58214717136261585"/>
                      <c:h val="6.776047008547007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2-0C30-4C25-B8AE-89ED7CA2C0F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Dimensões!$C$5:$D$5</c:f>
              <c:numCache>
                <c:formatCode>General</c:formatCode>
                <c:ptCount val="2"/>
                <c:pt idx="0">
                  <c:v>2021</c:v>
                </c:pt>
                <c:pt idx="1">
                  <c:v>2022</c:v>
                </c:pt>
              </c:numCache>
            </c:numRef>
          </c:cat>
          <c:val>
            <c:numRef>
              <c:f>Dimensões!$C$12:$D$12</c:f>
              <c:numCache>
                <c:formatCode>0%</c:formatCode>
                <c:ptCount val="2"/>
                <c:pt idx="0">
                  <c:v>0.60630163782966251</c:v>
                </c:pt>
                <c:pt idx="1">
                  <c:v>0.60304192688064739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C30-4C25-B8AE-89ED7CA2C0F5}"/>
            </c:ext>
          </c:extLst>
        </c:ser>
        <c:ser>
          <c:idx val="7"/>
          <c:order val="7"/>
          <c:tx>
            <c:strRef>
              <c:f>Dimensões!$B$13</c:f>
              <c:strCache>
                <c:ptCount val="1"/>
                <c:pt idx="0">
                  <c:v>Feedback e comunicação sobre erros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r">
                    <a:defRPr sz="15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58261037852196185"/>
                      <c:h val="6.776047008547007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1-0C30-4C25-B8AE-89ED7CA2C0F5}"/>
                </c:ext>
              </c:extLst>
            </c:dLbl>
            <c:dLbl>
              <c:idx val="1"/>
              <c:layout>
                <c:manualLayout>
                  <c:x val="-1.1780319066698017E-16"/>
                  <c:y val="6.6145833333333334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0C30-4C25-B8AE-89ED7CA2C0F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Dimensões!$C$5:$D$5</c:f>
              <c:numCache>
                <c:formatCode>General</c:formatCode>
                <c:ptCount val="2"/>
                <c:pt idx="0">
                  <c:v>2021</c:v>
                </c:pt>
                <c:pt idx="1">
                  <c:v>2022</c:v>
                </c:pt>
              </c:numCache>
            </c:numRef>
          </c:cat>
          <c:val>
            <c:numRef>
              <c:f>Dimensões!$C$13:$D$13</c:f>
              <c:numCache>
                <c:formatCode>0%</c:formatCode>
                <c:ptCount val="2"/>
                <c:pt idx="0">
                  <c:v>0.63258620052606818</c:v>
                </c:pt>
                <c:pt idx="1">
                  <c:v>0.62604508949719362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C30-4C25-B8AE-89ED7CA2C0F5}"/>
            </c:ext>
          </c:extLst>
        </c:ser>
        <c:ser>
          <c:idx val="8"/>
          <c:order val="8"/>
          <c:tx>
            <c:strRef>
              <c:f>Dimensões!$B$14</c:f>
              <c:strCache>
                <c:ptCount val="1"/>
                <c:pt idx="0">
                  <c:v>Transferências internas e passagens de plantão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r">
                    <a:defRPr sz="15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58249451348701886"/>
                      <c:h val="6.776047008547007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3-0C30-4C25-B8AE-89ED7CA2C0F5}"/>
                </c:ext>
              </c:extLst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0C30-4C25-B8AE-89ED7CA2C0F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Dimensões!$C$5:$D$5</c:f>
              <c:numCache>
                <c:formatCode>General</c:formatCode>
                <c:ptCount val="2"/>
                <c:pt idx="0">
                  <c:v>2021</c:v>
                </c:pt>
                <c:pt idx="1">
                  <c:v>2022</c:v>
                </c:pt>
              </c:numCache>
            </c:numRef>
          </c:cat>
          <c:val>
            <c:numRef>
              <c:f>Dimensões!$C$14:$D$14</c:f>
              <c:numCache>
                <c:formatCode>0%</c:formatCode>
                <c:ptCount val="2"/>
                <c:pt idx="0">
                  <c:v>0.55572107869923615</c:v>
                </c:pt>
                <c:pt idx="1">
                  <c:v>0.56177331024878507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C30-4C25-B8AE-89ED7CA2C0F5}"/>
            </c:ext>
          </c:extLst>
        </c:ser>
        <c:ser>
          <c:idx val="9"/>
          <c:order val="9"/>
          <c:tx>
            <c:strRef>
              <c:f>Dimensões!$B$15</c:f>
              <c:strCache>
                <c:ptCount val="1"/>
                <c:pt idx="0">
                  <c:v>Staffing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algn="r">
                    <a:defRPr sz="15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58322246466179672"/>
                      <c:h val="5.694658119658118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4-0C30-4C25-B8AE-89ED7CA2C0F5}"/>
                </c:ext>
              </c:extLst>
            </c:dLbl>
            <c:dLbl>
              <c:idx val="1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0C30-4C25-B8AE-89ED7CA2C0F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r"/>
            <c:showLegendKey val="0"/>
            <c:showVal val="1"/>
            <c:showCatName val="0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Dimensões!$C$5:$D$5</c:f>
              <c:numCache>
                <c:formatCode>General</c:formatCode>
                <c:ptCount val="2"/>
                <c:pt idx="0">
                  <c:v>2021</c:v>
                </c:pt>
                <c:pt idx="1">
                  <c:v>2022</c:v>
                </c:pt>
              </c:numCache>
            </c:numRef>
          </c:cat>
          <c:val>
            <c:numRef>
              <c:f>Dimensões!$C$15:$D$15</c:f>
              <c:numCache>
                <c:formatCode>0%</c:formatCode>
                <c:ptCount val="2"/>
                <c:pt idx="0">
                  <c:v>0.51456619203664866</c:v>
                </c:pt>
                <c:pt idx="1">
                  <c:v>0.52502943141648173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C30-4C25-B8AE-89ED7CA2C0F5}"/>
            </c:ext>
          </c:extLst>
        </c:ser>
        <c:ser>
          <c:idx val="10"/>
          <c:order val="10"/>
          <c:tx>
            <c:strRef>
              <c:f>Dimensões!$B$16</c:f>
              <c:strCache>
                <c:ptCount val="1"/>
                <c:pt idx="0">
                  <c:v>Abertura de comunicação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rgbClr val="C00000"/>
                </a:solidFill>
                <a:ln w="9525">
                  <a:solidFill>
                    <a:srgbClr val="C0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5-0C30-4C25-B8AE-89ED7CA2C0F5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r">
                    <a:defRPr sz="15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58314416722006124"/>
                      <c:h val="6.776047008547007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0C30-4C25-B8AE-89ED7CA2C0F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Dimensões!$C$5:$D$5</c:f>
              <c:numCache>
                <c:formatCode>General</c:formatCode>
                <c:ptCount val="2"/>
                <c:pt idx="0">
                  <c:v>2021</c:v>
                </c:pt>
                <c:pt idx="1">
                  <c:v>2022</c:v>
                </c:pt>
              </c:numCache>
            </c:numRef>
          </c:cat>
          <c:val>
            <c:numRef>
              <c:f>Dimensões!$C$16:$D$16</c:f>
              <c:numCache>
                <c:formatCode>0%</c:formatCode>
                <c:ptCount val="2"/>
                <c:pt idx="0">
                  <c:v>0.48120923409648109</c:v>
                </c:pt>
                <c:pt idx="1">
                  <c:v>0.48744864824512552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C30-4C25-B8AE-89ED7CA2C0F5}"/>
            </c:ext>
          </c:extLst>
        </c:ser>
        <c:ser>
          <c:idx val="11"/>
          <c:order val="11"/>
          <c:tx>
            <c:strRef>
              <c:f>Dimensões!$B$17</c:f>
              <c:strCache>
                <c:ptCount val="1"/>
                <c:pt idx="0">
                  <c:v>Respostas não punitivas aos erros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rgbClr val="C00000"/>
                </a:solidFill>
                <a:ln w="9525">
                  <a:solidFill>
                    <a:srgbClr val="C0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6-0C30-4C25-B8AE-89ED7CA2C0F5}"/>
              </c:ext>
            </c:extLst>
          </c:dPt>
          <c:dLbls>
            <c:dLbl>
              <c:idx val="0"/>
              <c:dLblPos val="l"/>
              <c:showLegendKey val="0"/>
              <c:showVal val="1"/>
              <c:showCatName val="0"/>
              <c:showSerName val="1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37290322580645163"/>
                      <c:h val="6.776047008547007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6-0C30-4C25-B8AE-89ED7CA2C0F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r">
                  <a:defRPr sz="15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Dimensões!$C$5:$D$5</c:f>
              <c:numCache>
                <c:formatCode>General</c:formatCode>
                <c:ptCount val="2"/>
                <c:pt idx="0">
                  <c:v>2021</c:v>
                </c:pt>
                <c:pt idx="1">
                  <c:v>2022</c:v>
                </c:pt>
              </c:numCache>
            </c:numRef>
          </c:cat>
          <c:val>
            <c:numRef>
              <c:f>Dimensões!$C$17:$D$17</c:f>
              <c:numCache>
                <c:formatCode>0%</c:formatCode>
                <c:ptCount val="2"/>
                <c:pt idx="0">
                  <c:v>0.42912320294060069</c:v>
                </c:pt>
                <c:pt idx="1">
                  <c:v>0.43907648857019255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C30-4C25-B8AE-89ED7CA2C0F5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32289120"/>
        <c:axId val="132291616"/>
      </c:lineChart>
      <c:catAx>
        <c:axId val="13228912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2291616"/>
        <c:crosses val="autoZero"/>
        <c:auto val="1"/>
        <c:lblAlgn val="ctr"/>
        <c:lblOffset val="100"/>
        <c:noMultiLvlLbl val="0"/>
      </c:catAx>
      <c:valAx>
        <c:axId val="132291616"/>
        <c:scaling>
          <c:orientation val="minMax"/>
          <c:min val="0.4"/>
        </c:scaling>
        <c:delete val="1"/>
        <c:axPos val="l"/>
        <c:numFmt formatCode="0%" sourceLinked="1"/>
        <c:majorTickMark val="none"/>
        <c:minorTickMark val="none"/>
        <c:tickLblPos val="nextTo"/>
        <c:crossAx val="132289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9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pt-BR" sz="1400" b="1">
                <a:solidFill>
                  <a:schemeClr val="tx1"/>
                </a:solidFill>
              </a:rPr>
              <a:t>Número de Eventos Notificados nos últimos 12 meses, quantas notificações de evento você preencheu e enviou? </a:t>
            </a:r>
            <a:r>
              <a:rPr lang="pt-BR" sz="1200">
                <a:solidFill>
                  <a:schemeClr val="tx1"/>
                </a:solidFill>
              </a:rPr>
              <a:t>(Nenhuma notificações de eventos)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5619453319133831E-2"/>
          <c:y val="0.17795013850415511"/>
          <c:w val="0.96876109336173233"/>
          <c:h val="0.40301873623137829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'Tabela 2022'!$C$107</c:f>
              <c:strCache>
                <c:ptCount val="1"/>
                <c:pt idx="0">
                  <c:v>Hospitais abaixo da média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D14-46B9-9612-33351D064AE1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D14-46B9-9612-33351D064AE1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EA8E-4F0C-866D-AB932E7EC0D4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D14-46B9-9612-33351D064AE1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379-4BA8-8890-F2020504DBC1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379-4BA8-8890-F2020504DBC1}"/>
                </c:ext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EA8E-4F0C-866D-AB932E7EC0D4}"/>
                </c:ext>
              </c:extLst>
            </c:dLbl>
            <c:dLbl>
              <c:idx val="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A6E-4CC6-AF2F-4F1B395D1165}"/>
                </c:ext>
              </c:extLst>
            </c:dLbl>
            <c:dLbl>
              <c:idx val="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379-4BA8-8890-F2020504DBC1}"/>
                </c:ext>
              </c:extLst>
            </c:dLbl>
            <c:dLbl>
              <c:idx val="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379-4BA8-8890-F2020504DBC1}"/>
                </c:ext>
              </c:extLst>
            </c:dLbl>
            <c:dLbl>
              <c:idx val="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379-4BA8-8890-F2020504DBC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'Tabela 2022'!$D$87:$BF$87</c:f>
              <c:strCache>
                <c:ptCount val="55"/>
                <c:pt idx="0">
                  <c:v>Aliança</c:v>
                </c:pt>
                <c:pt idx="1">
                  <c:v>Anália Franco</c:v>
                </c:pt>
                <c:pt idx="2">
                  <c:v>Barra D'Or</c:v>
                </c:pt>
                <c:pt idx="3">
                  <c:v>Brasil</c:v>
                </c:pt>
                <c:pt idx="4">
                  <c:v>Cárdio Pulmonar</c:v>
                </c:pt>
                <c:pt idx="5">
                  <c:v>Copa D'Or</c:v>
                </c:pt>
                <c:pt idx="6">
                  <c:v>Copa Star</c:v>
                </c:pt>
                <c:pt idx="7">
                  <c:v>Coração do Brasil</c:v>
                </c:pt>
                <c:pt idx="8">
                  <c:v>DF Star</c:v>
                </c:pt>
                <c:pt idx="9">
                  <c:v>Esperança</c:v>
                </c:pt>
                <c:pt idx="10">
                  <c:v>Itaim</c:v>
                </c:pt>
                <c:pt idx="11">
                  <c:v>Jutta Batista</c:v>
                </c:pt>
                <c:pt idx="12">
                  <c:v>Memorial</c:v>
                </c:pt>
                <c:pt idx="13">
                  <c:v>Morumbi</c:v>
                </c:pt>
                <c:pt idx="14">
                  <c:v>Perinatal Barra</c:v>
                </c:pt>
                <c:pt idx="15">
                  <c:v>Perinatal Laranjeiras</c:v>
                </c:pt>
                <c:pt idx="16">
                  <c:v>Quinta D'Or</c:v>
                </c:pt>
                <c:pt idx="17">
                  <c:v>Santa Cruz</c:v>
                </c:pt>
                <c:pt idx="18">
                  <c:v>Santa Luzia</c:v>
                </c:pt>
                <c:pt idx="19">
                  <c:v>São Lucas</c:v>
                </c:pt>
                <c:pt idx="20">
                  <c:v>São Rafael</c:v>
                </c:pt>
                <c:pt idx="21">
                  <c:v>São Vicente</c:v>
                </c:pt>
                <c:pt idx="22">
                  <c:v>Vila Nova Star</c:v>
                </c:pt>
                <c:pt idx="23">
                  <c:v>Vivalle</c:v>
                </c:pt>
                <c:pt idx="24">
                  <c:v>Assunção</c:v>
                </c:pt>
                <c:pt idx="25">
                  <c:v>Brasil - Mauá</c:v>
                </c:pt>
                <c:pt idx="26">
                  <c:v>Caxias D'Or</c:v>
                </c:pt>
                <c:pt idx="27">
                  <c:v>Esperança Olinda</c:v>
                </c:pt>
                <c:pt idx="28">
                  <c:v>Glória D'Or</c:v>
                </c:pt>
                <c:pt idx="29">
                  <c:v>Jabaquara/ Criança</c:v>
                </c:pt>
                <c:pt idx="30">
                  <c:v>Niterói D'Or</c:v>
                </c:pt>
                <c:pt idx="31">
                  <c:v>Norte D'Or</c:v>
                </c:pt>
                <c:pt idx="32">
                  <c:v>Oeste D'Or</c:v>
                </c:pt>
                <c:pt idx="33">
                  <c:v>Real D'Or</c:v>
                </c:pt>
                <c:pt idx="34">
                  <c:v>Rios D'Or</c:v>
                </c:pt>
                <c:pt idx="35">
                  <c:v>Santa Helena</c:v>
                </c:pt>
                <c:pt idx="36">
                  <c:v>São Caetano</c:v>
                </c:pt>
                <c:pt idx="37">
                  <c:v>São Carlos</c:v>
                </c:pt>
                <c:pt idx="38">
                  <c:v>São Marcos</c:v>
                </c:pt>
                <c:pt idx="39">
                  <c:v>UDI</c:v>
                </c:pt>
                <c:pt idx="40">
                  <c:v>Villa Lobos</c:v>
                </c:pt>
                <c:pt idx="41">
                  <c:v>Alpha Med</c:v>
                </c:pt>
                <c:pt idx="42">
                  <c:v>Antônio Afonso</c:v>
                </c:pt>
                <c:pt idx="43">
                  <c:v>Aviccena</c:v>
                </c:pt>
                <c:pt idx="44">
                  <c:v>Balbino</c:v>
                </c:pt>
                <c:pt idx="45">
                  <c:v>Bangu</c:v>
                </c:pt>
                <c:pt idx="46">
                  <c:v>Bartira</c:v>
                </c:pt>
                <c:pt idx="47">
                  <c:v>Central Leste</c:v>
                </c:pt>
                <c:pt idx="48">
                  <c:v>IFOR</c:v>
                </c:pt>
                <c:pt idx="49">
                  <c:v>Osasco</c:v>
                </c:pt>
                <c:pt idx="50">
                  <c:v>Ribeirão Pires</c:v>
                </c:pt>
                <c:pt idx="51">
                  <c:v>Rio Barra</c:v>
                </c:pt>
                <c:pt idx="52">
                  <c:v>Samer</c:v>
                </c:pt>
                <c:pt idx="53">
                  <c:v>São Lucas Macaé</c:v>
                </c:pt>
                <c:pt idx="54">
                  <c:v>Serra Mayor</c:v>
                </c:pt>
              </c:strCache>
            </c:strRef>
          </c:cat>
          <c:val>
            <c:numRef>
              <c:f>'Tabela 2022'!$D$107:$BF$107</c:f>
              <c:numCache>
                <c:formatCode>0%</c:formatCode>
                <c:ptCount val="55"/>
                <c:pt idx="0">
                  <c:v>0</c:v>
                </c:pt>
                <c:pt idx="1">
                  <c:v>0.41239999999999999</c:v>
                </c:pt>
                <c:pt idx="2">
                  <c:v>0</c:v>
                </c:pt>
                <c:pt idx="3">
                  <c:v>0.39950000000000002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0.37719999999999998</c:v>
                </c:pt>
                <c:pt idx="8">
                  <c:v>0</c:v>
                </c:pt>
                <c:pt idx="9">
                  <c:v>0</c:v>
                </c:pt>
                <c:pt idx="10">
                  <c:v>0.32279999999999998</c:v>
                </c:pt>
                <c:pt idx="11">
                  <c:v>0</c:v>
                </c:pt>
                <c:pt idx="12">
                  <c:v>0.40660000000000002</c:v>
                </c:pt>
                <c:pt idx="13">
                  <c:v>0.33439999999999998</c:v>
                </c:pt>
                <c:pt idx="14">
                  <c:v>0.38629999999999998</c:v>
                </c:pt>
                <c:pt idx="15">
                  <c:v>0</c:v>
                </c:pt>
                <c:pt idx="16">
                  <c:v>0.40550000000000003</c:v>
                </c:pt>
                <c:pt idx="17">
                  <c:v>0.43390000000000001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0.3679</c:v>
                </c:pt>
                <c:pt idx="22">
                  <c:v>0.313</c:v>
                </c:pt>
                <c:pt idx="23">
                  <c:v>0</c:v>
                </c:pt>
                <c:pt idx="24">
                  <c:v>0.36680000000000001</c:v>
                </c:pt>
                <c:pt idx="25">
                  <c:v>0</c:v>
                </c:pt>
                <c:pt idx="26">
                  <c:v>0.32869999999999999</c:v>
                </c:pt>
                <c:pt idx="27">
                  <c:v>0</c:v>
                </c:pt>
                <c:pt idx="28">
                  <c:v>0</c:v>
                </c:pt>
                <c:pt idx="29">
                  <c:v>0.36890000000000001</c:v>
                </c:pt>
                <c:pt idx="30">
                  <c:v>0.39150000000000001</c:v>
                </c:pt>
                <c:pt idx="43">
                  <c:v>0.3674</c:v>
                </c:pt>
                <c:pt idx="44">
                  <c:v>0</c:v>
                </c:pt>
                <c:pt idx="45">
                  <c:v>0.25380000000000003</c:v>
                </c:pt>
                <c:pt idx="46">
                  <c:v>0.38600000000000001</c:v>
                </c:pt>
                <c:pt idx="47">
                  <c:v>0.36870000000000003</c:v>
                </c:pt>
                <c:pt idx="48">
                  <c:v>0.33770000000000011</c:v>
                </c:pt>
                <c:pt idx="49">
                  <c:v>0.42020000000000002</c:v>
                </c:pt>
                <c:pt idx="50">
                  <c:v>0.34760000000000002</c:v>
                </c:pt>
                <c:pt idx="51">
                  <c:v>0.39389999999999997</c:v>
                </c:pt>
                <c:pt idx="52">
                  <c:v>0</c:v>
                </c:pt>
                <c:pt idx="53">
                  <c:v>0</c:v>
                </c:pt>
                <c:pt idx="54">
                  <c:v>0.41749999999999998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3D14-46B9-9612-33351D064A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axId val="321430512"/>
        <c:axId val="321431072"/>
      </c:barChart>
      <c:barChart>
        <c:barDir val="col"/>
        <c:grouping val="clustered"/>
        <c:varyColors val="0"/>
        <c:ser>
          <c:idx val="1"/>
          <c:order val="0"/>
          <c:tx>
            <c:strRef>
              <c:f>'Tabela 2022'!$C$106</c:f>
              <c:strCache>
                <c:ptCount val="1"/>
                <c:pt idx="0">
                  <c:v>Hospitais igual ou acima da média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EA8E-4F0C-866D-AB932E7EC0D4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EA8E-4F0C-866D-AB932E7EC0D4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EA8E-4F0C-866D-AB932E7EC0D4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379-4BA8-8890-F2020504DBC1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EA8E-4F0C-866D-AB932E7EC0D4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379-4BA8-8890-F2020504DBC1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A6E-4CC6-AF2F-4F1B395D1165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A8E-4F0C-866D-AB932E7EC0D4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A6E-4CC6-AF2F-4F1B395D1165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4A0-41E9-BD14-68CDFE8B9835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A8E-4F0C-866D-AB932E7EC0D4}"/>
                </c:ext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A6E-4CC6-AF2F-4F1B395D1165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A8E-4F0C-866D-AB932E7EC0D4}"/>
                </c:ext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A6E-4CC6-AF2F-4F1B395D1165}"/>
                </c:ext>
              </c:extLst>
            </c:dLbl>
            <c:dLbl>
              <c:idx val="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3D14-46B9-9612-33351D064AE1}"/>
                </c:ext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379-4BA8-8890-F2020504DBC1}"/>
                </c:ext>
              </c:extLst>
            </c:dLbl>
            <c:dLbl>
              <c:idx val="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379-4BA8-8890-F2020504DBC1}"/>
                </c:ext>
              </c:extLst>
            </c:dLbl>
            <c:dLbl>
              <c:idx val="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379-4BA8-8890-F2020504DBC1}"/>
                </c:ext>
              </c:extLst>
            </c:dLbl>
            <c:dLbl>
              <c:idx val="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A6E-4CC6-AF2F-4F1B395D1165}"/>
                </c:ext>
              </c:extLst>
            </c:dLbl>
            <c:dLbl>
              <c:idx val="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EA8E-4F0C-866D-AB932E7EC0D4}"/>
                </c:ext>
              </c:extLst>
            </c:dLbl>
            <c:dLbl>
              <c:idx val="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379-4BA8-8890-F2020504DBC1}"/>
                </c:ext>
              </c:extLst>
            </c:dLbl>
            <c:dLbl>
              <c:idx val="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379-4BA8-8890-F2020504DBC1}"/>
                </c:ext>
              </c:extLst>
            </c:dLbl>
            <c:dLbl>
              <c:idx val="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379-4BA8-8890-F2020504DBC1}"/>
                </c:ext>
              </c:extLst>
            </c:dLbl>
            <c:dLbl>
              <c:idx val="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379-4BA8-8890-F2020504DBC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'Tabela 2022'!$D$87:$BF$87</c:f>
              <c:strCache>
                <c:ptCount val="55"/>
                <c:pt idx="0">
                  <c:v>Aliança</c:v>
                </c:pt>
                <c:pt idx="1">
                  <c:v>Anália Franco</c:v>
                </c:pt>
                <c:pt idx="2">
                  <c:v>Barra D'Or</c:v>
                </c:pt>
                <c:pt idx="3">
                  <c:v>Brasil</c:v>
                </c:pt>
                <c:pt idx="4">
                  <c:v>Cárdio Pulmonar</c:v>
                </c:pt>
                <c:pt idx="5">
                  <c:v>Copa D'Or</c:v>
                </c:pt>
                <c:pt idx="6">
                  <c:v>Copa Star</c:v>
                </c:pt>
                <c:pt idx="7">
                  <c:v>Coração do Brasil</c:v>
                </c:pt>
                <c:pt idx="8">
                  <c:v>DF Star</c:v>
                </c:pt>
                <c:pt idx="9">
                  <c:v>Esperança</c:v>
                </c:pt>
                <c:pt idx="10">
                  <c:v>Itaim</c:v>
                </c:pt>
                <c:pt idx="11">
                  <c:v>Jutta Batista</c:v>
                </c:pt>
                <c:pt idx="12">
                  <c:v>Memorial</c:v>
                </c:pt>
                <c:pt idx="13">
                  <c:v>Morumbi</c:v>
                </c:pt>
                <c:pt idx="14">
                  <c:v>Perinatal Barra</c:v>
                </c:pt>
                <c:pt idx="15">
                  <c:v>Perinatal Laranjeiras</c:v>
                </c:pt>
                <c:pt idx="16">
                  <c:v>Quinta D'Or</c:v>
                </c:pt>
                <c:pt idx="17">
                  <c:v>Santa Cruz</c:v>
                </c:pt>
                <c:pt idx="18">
                  <c:v>Santa Luzia</c:v>
                </c:pt>
                <c:pt idx="19">
                  <c:v>São Lucas</c:v>
                </c:pt>
                <c:pt idx="20">
                  <c:v>São Rafael</c:v>
                </c:pt>
                <c:pt idx="21">
                  <c:v>São Vicente</c:v>
                </c:pt>
                <c:pt idx="22">
                  <c:v>Vila Nova Star</c:v>
                </c:pt>
                <c:pt idx="23">
                  <c:v>Vivalle</c:v>
                </c:pt>
                <c:pt idx="24">
                  <c:v>Assunção</c:v>
                </c:pt>
                <c:pt idx="25">
                  <c:v>Brasil - Mauá</c:v>
                </c:pt>
                <c:pt idx="26">
                  <c:v>Caxias D'Or</c:v>
                </c:pt>
                <c:pt idx="27">
                  <c:v>Esperança Olinda</c:v>
                </c:pt>
                <c:pt idx="28">
                  <c:v>Glória D'Or</c:v>
                </c:pt>
                <c:pt idx="29">
                  <c:v>Jabaquara/ Criança</c:v>
                </c:pt>
                <c:pt idx="30">
                  <c:v>Niterói D'Or</c:v>
                </c:pt>
                <c:pt idx="31">
                  <c:v>Norte D'Or</c:v>
                </c:pt>
                <c:pt idx="32">
                  <c:v>Oeste D'Or</c:v>
                </c:pt>
                <c:pt idx="33">
                  <c:v>Real D'Or</c:v>
                </c:pt>
                <c:pt idx="34">
                  <c:v>Rios D'Or</c:v>
                </c:pt>
                <c:pt idx="35">
                  <c:v>Santa Helena</c:v>
                </c:pt>
                <c:pt idx="36">
                  <c:v>São Caetano</c:v>
                </c:pt>
                <c:pt idx="37">
                  <c:v>São Carlos</c:v>
                </c:pt>
                <c:pt idx="38">
                  <c:v>São Marcos</c:v>
                </c:pt>
                <c:pt idx="39">
                  <c:v>UDI</c:v>
                </c:pt>
                <c:pt idx="40">
                  <c:v>Villa Lobos</c:v>
                </c:pt>
                <c:pt idx="41">
                  <c:v>Alpha Med</c:v>
                </c:pt>
                <c:pt idx="42">
                  <c:v>Antônio Afonso</c:v>
                </c:pt>
                <c:pt idx="43">
                  <c:v>Aviccena</c:v>
                </c:pt>
                <c:pt idx="44">
                  <c:v>Balbino</c:v>
                </c:pt>
                <c:pt idx="45">
                  <c:v>Bangu</c:v>
                </c:pt>
                <c:pt idx="46">
                  <c:v>Bartira</c:v>
                </c:pt>
                <c:pt idx="47">
                  <c:v>Central Leste</c:v>
                </c:pt>
                <c:pt idx="48">
                  <c:v>IFOR</c:v>
                </c:pt>
                <c:pt idx="49">
                  <c:v>Osasco</c:v>
                </c:pt>
                <c:pt idx="50">
                  <c:v>Ribeirão Pires</c:v>
                </c:pt>
                <c:pt idx="51">
                  <c:v>Rio Barra</c:v>
                </c:pt>
                <c:pt idx="52">
                  <c:v>Samer</c:v>
                </c:pt>
                <c:pt idx="53">
                  <c:v>São Lucas Macaé</c:v>
                </c:pt>
                <c:pt idx="54">
                  <c:v>Serra Mayor</c:v>
                </c:pt>
              </c:strCache>
            </c:strRef>
          </c:cat>
          <c:val>
            <c:numRef>
              <c:f>'Tabela 2022'!$D$106:$BF$106</c:f>
              <c:numCache>
                <c:formatCode>0%</c:formatCode>
                <c:ptCount val="55"/>
                <c:pt idx="0">
                  <c:v>0.62929999999999997</c:v>
                </c:pt>
                <c:pt idx="1">
                  <c:v>0</c:v>
                </c:pt>
                <c:pt idx="2">
                  <c:v>0.502</c:v>
                </c:pt>
                <c:pt idx="3">
                  <c:v>0</c:v>
                </c:pt>
                <c:pt idx="4">
                  <c:v>0.57379999999999998</c:v>
                </c:pt>
                <c:pt idx="5">
                  <c:v>0.5071</c:v>
                </c:pt>
                <c:pt idx="6">
                  <c:v>0.45269999999999999</c:v>
                </c:pt>
                <c:pt idx="7">
                  <c:v>0</c:v>
                </c:pt>
                <c:pt idx="8">
                  <c:v>0.44919999999999999</c:v>
                </c:pt>
                <c:pt idx="9">
                  <c:v>0.47089999999999999</c:v>
                </c:pt>
                <c:pt idx="10">
                  <c:v>0</c:v>
                </c:pt>
                <c:pt idx="11">
                  <c:v>0.51960000000000006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0.47949999999999998</c:v>
                </c:pt>
                <c:pt idx="16">
                  <c:v>0</c:v>
                </c:pt>
                <c:pt idx="17">
                  <c:v>0</c:v>
                </c:pt>
                <c:pt idx="18">
                  <c:v>0.5</c:v>
                </c:pt>
                <c:pt idx="19">
                  <c:v>0.48249999999999998</c:v>
                </c:pt>
                <c:pt idx="20">
                  <c:v>0.67110000000000003</c:v>
                </c:pt>
                <c:pt idx="21">
                  <c:v>0</c:v>
                </c:pt>
                <c:pt idx="22">
                  <c:v>0</c:v>
                </c:pt>
                <c:pt idx="23">
                  <c:v>0.47749999999999998</c:v>
                </c:pt>
                <c:pt idx="24">
                  <c:v>0</c:v>
                </c:pt>
                <c:pt idx="25">
                  <c:v>0.54339999999999999</c:v>
                </c:pt>
                <c:pt idx="26">
                  <c:v>0</c:v>
                </c:pt>
                <c:pt idx="27">
                  <c:v>0.44850000000000001</c:v>
                </c:pt>
                <c:pt idx="28">
                  <c:v>0.45350000000000001</c:v>
                </c:pt>
                <c:pt idx="29">
                  <c:v>0</c:v>
                </c:pt>
                <c:pt idx="30">
                  <c:v>0</c:v>
                </c:pt>
                <c:pt idx="43">
                  <c:v>0</c:v>
                </c:pt>
                <c:pt idx="44">
                  <c:v>0.55920000000000003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0.5</c:v>
                </c:pt>
                <c:pt idx="53">
                  <c:v>0.45479999999999998</c:v>
                </c:pt>
                <c:pt idx="5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3D14-46B9-9612-33351D064A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axId val="321432192"/>
        <c:axId val="321431632"/>
      </c:barChart>
      <c:catAx>
        <c:axId val="32143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21431072"/>
        <c:crosses val="autoZero"/>
        <c:auto val="1"/>
        <c:lblAlgn val="ctr"/>
        <c:lblOffset val="100"/>
        <c:noMultiLvlLbl val="0"/>
      </c:catAx>
      <c:valAx>
        <c:axId val="321431072"/>
        <c:scaling>
          <c:orientation val="minMax"/>
          <c:max val="1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21430512"/>
        <c:crosses val="autoZero"/>
        <c:crossBetween val="between"/>
      </c:valAx>
      <c:valAx>
        <c:axId val="321431632"/>
        <c:scaling>
          <c:orientation val="minMax"/>
          <c:max val="1"/>
          <c:min val="0"/>
        </c:scaling>
        <c:delete val="1"/>
        <c:axPos val="r"/>
        <c:numFmt formatCode="0%" sourceLinked="1"/>
        <c:majorTickMark val="out"/>
        <c:minorTickMark val="none"/>
        <c:tickLblPos val="nextTo"/>
        <c:crossAx val="321432192"/>
        <c:crosses val="max"/>
        <c:crossBetween val="between"/>
      </c:valAx>
      <c:catAx>
        <c:axId val="3214321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21431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100"/>
              <a:t>NOTA GERAL PARA A SEGURANÇA DO PACIENTE EM SUA ÁREA/UNIDADE DE TRABALHO HOSPITALAR</a:t>
            </a:r>
          </a:p>
          <a:p>
            <a:pPr>
              <a:defRPr sz="1100"/>
            </a:pPr>
            <a:r>
              <a:rPr lang="pt-BR" sz="1600" b="1" i="0" baseline="0">
                <a:solidFill>
                  <a:sysClr val="windowText" lastClr="000000"/>
                </a:solidFill>
                <a:effectLst/>
              </a:rPr>
              <a:t>RESULTADO REDE D'OR</a:t>
            </a:r>
            <a:br>
              <a:rPr lang="pt-BR" sz="1600" b="1" i="0" baseline="0">
                <a:solidFill>
                  <a:sysClr val="windowText" lastClr="000000"/>
                </a:solidFill>
                <a:effectLst/>
              </a:rPr>
            </a:br>
            <a:r>
              <a:rPr lang="pt-BR" sz="1600" b="0" i="0" baseline="0">
                <a:solidFill>
                  <a:sysClr val="windowText" lastClr="000000"/>
                </a:solidFill>
                <a:effectLst/>
              </a:rPr>
              <a:t>Notas Excelente e Muito boa</a:t>
            </a:r>
            <a:endParaRPr lang="pt-BR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'Nota segurança e notificação'!$A$168:$A$176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'Nota segurança e notificação'!$B$168:$B$176</c:f>
              <c:numCache>
                <c:formatCode>0%</c:formatCode>
                <c:ptCount val="9"/>
                <c:pt idx="0">
                  <c:v>0.47</c:v>
                </c:pt>
                <c:pt idx="1">
                  <c:v>0.59</c:v>
                </c:pt>
                <c:pt idx="2">
                  <c:v>0.62</c:v>
                </c:pt>
                <c:pt idx="3">
                  <c:v>0.66</c:v>
                </c:pt>
                <c:pt idx="4">
                  <c:v>0.64</c:v>
                </c:pt>
                <c:pt idx="5">
                  <c:v>0.66</c:v>
                </c:pt>
                <c:pt idx="6">
                  <c:v>0.71</c:v>
                </c:pt>
                <c:pt idx="7">
                  <c:v>0.69</c:v>
                </c:pt>
                <c:pt idx="8">
                  <c:v>0.69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C9-406E-901A-6D4209FBBC1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48759727"/>
        <c:axId val="848743919"/>
      </c:lineChart>
      <c:catAx>
        <c:axId val="848759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9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48743919"/>
        <c:crosses val="autoZero"/>
        <c:auto val="1"/>
        <c:lblAlgn val="ctr"/>
        <c:lblOffset val="100"/>
        <c:noMultiLvlLbl val="0"/>
      </c:catAx>
      <c:valAx>
        <c:axId val="848743919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848759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bg1">
          <a:lumMod val="9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100"/>
              <a:t>NÚMERO DE EVENTOS NOTIFICADOS NOS ÚLTIMOS 12 MESES, QUANTAS NOTIFICAÇÕES DE EVENTO VOCÊ PREENCHEU E ENVIOU?</a:t>
            </a:r>
          </a:p>
          <a:p>
            <a:pPr>
              <a:defRPr sz="1100"/>
            </a:pPr>
            <a:r>
              <a:rPr lang="en-US" sz="1600" b="1" i="0" baseline="0">
                <a:solidFill>
                  <a:sysClr val="windowText" lastClr="000000"/>
                </a:solidFill>
                <a:effectLst/>
              </a:rPr>
              <a:t>RESULTADO REDE D'OR</a:t>
            </a:r>
            <a:endParaRPr lang="pt-BR" sz="1400">
              <a:solidFill>
                <a:sysClr val="windowText" lastClr="000000"/>
              </a:solidFill>
              <a:effectLst/>
            </a:endParaRPr>
          </a:p>
          <a:p>
            <a:pPr>
              <a:defRPr sz="1100"/>
            </a:pPr>
            <a:r>
              <a:rPr lang="en-US" sz="1600" b="0" i="0" baseline="0">
                <a:solidFill>
                  <a:sysClr val="windowText" lastClr="000000"/>
                </a:solidFill>
                <a:effectLst/>
              </a:rPr>
              <a:t>Nenhuma notificação de eventos</a:t>
            </a:r>
            <a:endParaRPr lang="pt-BR" sz="1400">
              <a:solidFill>
                <a:sysClr val="windowText" lastClr="000000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'Nota segurança e notificação'!$A$168:$A$176</c:f>
              <c:numCache>
                <c:formatCode>General</c:formatCode>
                <c:ptCount val="9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</c:numCache>
            </c:numRef>
          </c:cat>
          <c:val>
            <c:numRef>
              <c:f>'Nota segurança e notificação'!$J$168:$J$176</c:f>
              <c:numCache>
                <c:formatCode>0%</c:formatCode>
                <c:ptCount val="9"/>
                <c:pt idx="0">
                  <c:v>0.57999999999999996</c:v>
                </c:pt>
                <c:pt idx="1">
                  <c:v>0.48</c:v>
                </c:pt>
                <c:pt idx="2">
                  <c:v>0.48</c:v>
                </c:pt>
                <c:pt idx="3">
                  <c:v>0.44</c:v>
                </c:pt>
                <c:pt idx="4">
                  <c:v>0.44</c:v>
                </c:pt>
                <c:pt idx="5">
                  <c:v>0.42</c:v>
                </c:pt>
                <c:pt idx="6">
                  <c:v>0.44</c:v>
                </c:pt>
                <c:pt idx="7">
                  <c:v>0.45</c:v>
                </c:pt>
                <c:pt idx="8">
                  <c:v>0.43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6F-4A5D-BF64-82B0EEDF55D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48759727"/>
        <c:axId val="848743919"/>
      </c:lineChart>
      <c:catAx>
        <c:axId val="848759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9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48743919"/>
        <c:crosses val="autoZero"/>
        <c:auto val="1"/>
        <c:lblAlgn val="ctr"/>
        <c:lblOffset val="100"/>
        <c:noMultiLvlLbl val="0"/>
      </c:catAx>
      <c:valAx>
        <c:axId val="848743919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848759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bg1">
          <a:lumMod val="9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70" baseline="0">
                <a:solidFill>
                  <a:schemeClr val="accent5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5">
                    <a:lumMod val="50000"/>
                  </a:schemeClr>
                </a:solidFill>
              </a:rPr>
              <a:t>Resultado por dimensão</a:t>
            </a:r>
            <a:r>
              <a:rPr lang="en-US" b="1" baseline="0">
                <a:solidFill>
                  <a:schemeClr val="accent5">
                    <a:lumMod val="50000"/>
                  </a:schemeClr>
                </a:solidFill>
              </a:rPr>
              <a:t> da Rede em 2022</a:t>
            </a:r>
          </a:p>
        </c:rich>
      </c:tx>
      <c:layout>
        <c:manualLayout>
          <c:xMode val="edge"/>
          <c:yMode val="edge"/>
          <c:x val="0.13576190476190475"/>
          <c:y val="2.20791147028359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70" baseline="0">
              <a:solidFill>
                <a:schemeClr val="accent5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spPr>
            <a:ln w="50800" cap="rnd" cmpd="sng" algn="ctr">
              <a:solidFill>
                <a:schemeClr val="tx2">
                  <a:lumMod val="60000"/>
                  <a:lumOff val="40000"/>
                  <a:alpha val="3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12700" cap="flat" cmpd="sng" algn="ctr">
                <a:solidFill>
                  <a:schemeClr val="lt1"/>
                </a:solidFill>
                <a:round/>
              </a:ln>
              <a:effectLst/>
            </c:spPr>
          </c:marker>
          <c:dLbls>
            <c:dLbl>
              <c:idx val="0"/>
              <c:layout>
                <c:manualLayout>
                  <c:x val="8.3006535947711662E-3"/>
                  <c:y val="7.359704900945325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D84-471C-9B6F-21C5D5A9D602}"/>
                </c:ext>
              </c:extLst>
            </c:dLbl>
            <c:dLbl>
              <c:idx val="1"/>
              <c:layout>
                <c:manualLayout>
                  <c:x val="-3.3202614379084894E-2"/>
                  <c:y val="7.60502839764349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D84-471C-9B6F-21C5D5A9D602}"/>
                </c:ext>
              </c:extLst>
            </c:dLbl>
            <c:dLbl>
              <c:idx val="2"/>
              <c:layout>
                <c:manualLayout>
                  <c:x val="-6.4330065359477204E-2"/>
                  <c:y val="5.15179343066172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D84-471C-9B6F-21C5D5A9D602}"/>
                </c:ext>
              </c:extLst>
            </c:dLbl>
            <c:dLbl>
              <c:idx val="3"/>
              <c:layout>
                <c:manualLayout>
                  <c:x val="-8.0931372549019609E-2"/>
                  <c:y val="-8.9950909668747454E-17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rgbClr val="0086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D84-471C-9B6F-21C5D5A9D602}"/>
                </c:ext>
              </c:extLst>
            </c:dLbl>
            <c:dLbl>
              <c:idx val="4"/>
              <c:layout>
                <c:manualLayout>
                  <c:x val="-5.6029411764705959E-2"/>
                  <c:y val="-4.90646993396355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D84-471C-9B6F-21C5D5A9D602}"/>
                </c:ext>
              </c:extLst>
            </c:dLbl>
            <c:dLbl>
              <c:idx val="5"/>
              <c:layout>
                <c:manualLayout>
                  <c:x val="-2.9052287581699348E-2"/>
                  <c:y val="-7.35970490094533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D84-471C-9B6F-21C5D5A9D602}"/>
                </c:ext>
              </c:extLst>
            </c:dLbl>
            <c:dLbl>
              <c:idx val="6"/>
              <c:layout>
                <c:manualLayout>
                  <c:x val="-2.0751633986928106E-3"/>
                  <c:y val="-7.850351894341681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D84-471C-9B6F-21C5D5A9D602}"/>
                </c:ext>
              </c:extLst>
            </c:dLbl>
            <c:dLbl>
              <c:idx val="7"/>
              <c:layout>
                <c:manualLayout>
                  <c:x val="2.9052287581699272E-2"/>
                  <c:y val="-7.114381404247158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rgbClr val="0086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D84-471C-9B6F-21C5D5A9D602}"/>
                </c:ext>
              </c:extLst>
            </c:dLbl>
            <c:dLbl>
              <c:idx val="8"/>
              <c:layout>
                <c:manualLayout>
                  <c:x val="7.0555555555555552E-2"/>
                  <c:y val="-3.4345289537744947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rgbClr val="0086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D84-471C-9B6F-21C5D5A9D602}"/>
                </c:ext>
              </c:extLst>
            </c:dLbl>
            <c:dLbl>
              <c:idx val="9"/>
              <c:layout>
                <c:manualLayout>
                  <c:x val="7.4705882352941178E-2"/>
                  <c:y val="1.226617483490878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D84-471C-9B6F-21C5D5A9D602}"/>
                </c:ext>
              </c:extLst>
            </c:dLbl>
            <c:dLbl>
              <c:idx val="10"/>
              <c:layout>
                <c:manualLayout>
                  <c:x val="6.2254901960784315E-2"/>
                  <c:y val="4.415822940567195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D84-471C-9B6F-21C5D5A9D602}"/>
                </c:ext>
              </c:extLst>
            </c:dLbl>
            <c:dLbl>
              <c:idx val="11"/>
              <c:layout>
                <c:manualLayout>
                  <c:x val="4.1503267973856131E-2"/>
                  <c:y val="7.114381404247140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D84-471C-9B6F-21C5D5A9D60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Teia Rede'!$K$6:$K$17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Teia Rede'!$L$6:$L$17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D84-471C-9B6F-21C5D5A9D6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700400"/>
        <c:axId val="361700960"/>
      </c:radarChart>
      <c:catAx>
        <c:axId val="36170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1700960"/>
        <c:crosses val="autoZero"/>
        <c:auto val="1"/>
        <c:lblAlgn val="ctr"/>
        <c:lblOffset val="100"/>
        <c:noMultiLvlLbl val="0"/>
      </c:catAx>
      <c:valAx>
        <c:axId val="36170096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361700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Classificação!$E$2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Classificação!$D$3:$D$21</c:f>
              <c:strCache>
                <c:ptCount val="19"/>
                <c:pt idx="0">
                  <c:v>Esperança</c:v>
                </c:pt>
                <c:pt idx="1">
                  <c:v>IFOR</c:v>
                </c:pt>
                <c:pt idx="2">
                  <c:v>Barra D'Or</c:v>
                </c:pt>
                <c:pt idx="3">
                  <c:v>Esperança Olinda</c:v>
                </c:pt>
                <c:pt idx="4">
                  <c:v>São Rafael</c:v>
                </c:pt>
                <c:pt idx="5">
                  <c:v>Ribeirão Pires</c:v>
                </c:pt>
                <c:pt idx="6">
                  <c:v>Real D'Or</c:v>
                </c:pt>
                <c:pt idx="7">
                  <c:v>São Lucas</c:v>
                </c:pt>
                <c:pt idx="8">
                  <c:v>Criança RJ</c:v>
                </c:pt>
                <c:pt idx="9">
                  <c:v>Aliança</c:v>
                </c:pt>
                <c:pt idx="10">
                  <c:v>Cárdio Pulmonar</c:v>
                </c:pt>
                <c:pt idx="11">
                  <c:v>Glória D'Or</c:v>
                </c:pt>
                <c:pt idx="12">
                  <c:v>Memorial</c:v>
                </c:pt>
                <c:pt idx="13">
                  <c:v>Coração do Brasil</c:v>
                </c:pt>
                <c:pt idx="14">
                  <c:v>Santa Emília</c:v>
                </c:pt>
                <c:pt idx="15">
                  <c:v>São Marcos</c:v>
                </c:pt>
                <c:pt idx="16">
                  <c:v>UDI</c:v>
                </c:pt>
                <c:pt idx="17">
                  <c:v>Antônio Afonso</c:v>
                </c:pt>
                <c:pt idx="18">
                  <c:v>Yutaka Takeda</c:v>
                </c:pt>
              </c:strCache>
            </c:strRef>
          </c:cat>
          <c:val>
            <c:numRef>
              <c:f>Classificação!$E$3:$E$21</c:f>
              <c:numCache>
                <c:formatCode>General</c:formatCode>
                <c:ptCount val="19"/>
                <c:pt idx="0">
                  <c:v>20</c:v>
                </c:pt>
                <c:pt idx="1">
                  <c:v>19</c:v>
                </c:pt>
                <c:pt idx="2">
                  <c:v>19</c:v>
                </c:pt>
                <c:pt idx="3">
                  <c:v>19</c:v>
                </c:pt>
                <c:pt idx="4">
                  <c:v>19</c:v>
                </c:pt>
                <c:pt idx="5">
                  <c:v>17</c:v>
                </c:pt>
                <c:pt idx="6">
                  <c:v>17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14</c:v>
                </c:pt>
                <c:pt idx="13">
                  <c:v>14</c:v>
                </c:pt>
                <c:pt idx="14">
                  <c:v>14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DE-41EC-B71F-9EB68BC43AA5}"/>
            </c:ext>
          </c:extLst>
        </c:ser>
        <c:ser>
          <c:idx val="1"/>
          <c:order val="1"/>
          <c:tx>
            <c:strRef>
              <c:f>Classificação!$F$2</c:f>
              <c:strCache>
                <c:ptCount val="1"/>
                <c:pt idx="0">
                  <c:v>Intermediário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Classificação!$D$3:$D$21</c:f>
              <c:strCache>
                <c:ptCount val="19"/>
                <c:pt idx="0">
                  <c:v>Esperança</c:v>
                </c:pt>
                <c:pt idx="1">
                  <c:v>IFOR</c:v>
                </c:pt>
                <c:pt idx="2">
                  <c:v>Barra D'Or</c:v>
                </c:pt>
                <c:pt idx="3">
                  <c:v>Esperança Olinda</c:v>
                </c:pt>
                <c:pt idx="4">
                  <c:v>São Rafael</c:v>
                </c:pt>
                <c:pt idx="5">
                  <c:v>Ribeirão Pires</c:v>
                </c:pt>
                <c:pt idx="6">
                  <c:v>Real D'Or</c:v>
                </c:pt>
                <c:pt idx="7">
                  <c:v>São Lucas</c:v>
                </c:pt>
                <c:pt idx="8">
                  <c:v>Criança RJ</c:v>
                </c:pt>
                <c:pt idx="9">
                  <c:v>Aliança</c:v>
                </c:pt>
                <c:pt idx="10">
                  <c:v>Cárdio Pulmonar</c:v>
                </c:pt>
                <c:pt idx="11">
                  <c:v>Glória D'Or</c:v>
                </c:pt>
                <c:pt idx="12">
                  <c:v>Memorial</c:v>
                </c:pt>
                <c:pt idx="13">
                  <c:v>Coração do Brasil</c:v>
                </c:pt>
                <c:pt idx="14">
                  <c:v>Santa Emília</c:v>
                </c:pt>
                <c:pt idx="15">
                  <c:v>São Marcos</c:v>
                </c:pt>
                <c:pt idx="16">
                  <c:v>UDI</c:v>
                </c:pt>
                <c:pt idx="17">
                  <c:v>Antônio Afonso</c:v>
                </c:pt>
                <c:pt idx="18">
                  <c:v>Yutaka Takeda</c:v>
                </c:pt>
              </c:strCache>
            </c:strRef>
          </c:cat>
          <c:val>
            <c:numRef>
              <c:f>Classificação!$F$3:$F$21</c:f>
              <c:numCache>
                <c:formatCode>General</c:formatCode>
                <c:ptCount val="19"/>
                <c:pt idx="0">
                  <c:v>20</c:v>
                </c:pt>
                <c:pt idx="1">
                  <c:v>22</c:v>
                </c:pt>
                <c:pt idx="2">
                  <c:v>21</c:v>
                </c:pt>
                <c:pt idx="3">
                  <c:v>21</c:v>
                </c:pt>
                <c:pt idx="4">
                  <c:v>20</c:v>
                </c:pt>
                <c:pt idx="5">
                  <c:v>24</c:v>
                </c:pt>
                <c:pt idx="6">
                  <c:v>23</c:v>
                </c:pt>
                <c:pt idx="7">
                  <c:v>24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21</c:v>
                </c:pt>
                <c:pt idx="12">
                  <c:v>25</c:v>
                </c:pt>
                <c:pt idx="13">
                  <c:v>24</c:v>
                </c:pt>
                <c:pt idx="14">
                  <c:v>24</c:v>
                </c:pt>
                <c:pt idx="15">
                  <c:v>27</c:v>
                </c:pt>
                <c:pt idx="16">
                  <c:v>26</c:v>
                </c:pt>
                <c:pt idx="17">
                  <c:v>23</c:v>
                </c:pt>
                <c:pt idx="18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DE-41EC-B71F-9EB68BC43AA5}"/>
            </c:ext>
          </c:extLst>
        </c:ser>
        <c:ser>
          <c:idx val="2"/>
          <c:order val="2"/>
          <c:tx>
            <c:strRef>
              <c:f>Classificação!$G$2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Classificação!$D$3:$D$21</c:f>
              <c:strCache>
                <c:ptCount val="19"/>
                <c:pt idx="0">
                  <c:v>Esperança</c:v>
                </c:pt>
                <c:pt idx="1">
                  <c:v>IFOR</c:v>
                </c:pt>
                <c:pt idx="2">
                  <c:v>Barra D'Or</c:v>
                </c:pt>
                <c:pt idx="3">
                  <c:v>Esperança Olinda</c:v>
                </c:pt>
                <c:pt idx="4">
                  <c:v>São Rafael</c:v>
                </c:pt>
                <c:pt idx="5">
                  <c:v>Ribeirão Pires</c:v>
                </c:pt>
                <c:pt idx="6">
                  <c:v>Real D'Or</c:v>
                </c:pt>
                <c:pt idx="7">
                  <c:v>São Lucas</c:v>
                </c:pt>
                <c:pt idx="8">
                  <c:v>Criança RJ</c:v>
                </c:pt>
                <c:pt idx="9">
                  <c:v>Aliança</c:v>
                </c:pt>
                <c:pt idx="10">
                  <c:v>Cárdio Pulmonar</c:v>
                </c:pt>
                <c:pt idx="11">
                  <c:v>Glória D'Or</c:v>
                </c:pt>
                <c:pt idx="12">
                  <c:v>Memorial</c:v>
                </c:pt>
                <c:pt idx="13">
                  <c:v>Coração do Brasil</c:v>
                </c:pt>
                <c:pt idx="14">
                  <c:v>Santa Emília</c:v>
                </c:pt>
                <c:pt idx="15">
                  <c:v>São Marcos</c:v>
                </c:pt>
                <c:pt idx="16">
                  <c:v>UDI</c:v>
                </c:pt>
                <c:pt idx="17">
                  <c:v>Antônio Afonso</c:v>
                </c:pt>
                <c:pt idx="18">
                  <c:v>Yutaka Takeda</c:v>
                </c:pt>
              </c:strCache>
            </c:strRef>
          </c:cat>
          <c:val>
            <c:numRef>
              <c:f>Classificação!$G$3:$G$21</c:f>
              <c:numCache>
                <c:formatCode>General</c:formatCode>
                <c:ptCount val="19"/>
                <c:pt idx="0">
                  <c:v>2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5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2</c:v>
                </c:pt>
                <c:pt idx="16">
                  <c:v>3</c:v>
                </c:pt>
                <c:pt idx="17">
                  <c:v>6</c:v>
                </c:pt>
                <c:pt idx="1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DE-41EC-B71F-9EB68BC43AA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00"/>
        <c:axId val="866848864"/>
        <c:axId val="866863840"/>
      </c:barChart>
      <c:catAx>
        <c:axId val="86684886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66863840"/>
        <c:crosses val="autoZero"/>
        <c:auto val="1"/>
        <c:lblAlgn val="ctr"/>
        <c:lblOffset val="100"/>
        <c:noMultiLvlLbl val="0"/>
      </c:catAx>
      <c:valAx>
        <c:axId val="866863840"/>
        <c:scaling>
          <c:orientation val="minMax"/>
        </c:scaling>
        <c:delete val="1"/>
        <c:axPos val="t"/>
        <c:numFmt formatCode="0%" sourceLinked="1"/>
        <c:majorTickMark val="none"/>
        <c:minorTickMark val="none"/>
        <c:tickLblPos val="nextTo"/>
        <c:crossAx val="866848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Classificação!$E$2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Classificação!$D$22:$D$39</c:f>
              <c:strCache>
                <c:ptCount val="18"/>
                <c:pt idx="0">
                  <c:v>Perinatal Laranjeiras</c:v>
                </c:pt>
                <c:pt idx="1">
                  <c:v>Central Leste</c:v>
                </c:pt>
                <c:pt idx="2">
                  <c:v>São Lucas Macaé</c:v>
                </c:pt>
                <c:pt idx="3">
                  <c:v>5 de outubro</c:v>
                </c:pt>
                <c:pt idx="4">
                  <c:v>Jutta Batista</c:v>
                </c:pt>
                <c:pt idx="5">
                  <c:v>Rios D'Or</c:v>
                </c:pt>
                <c:pt idx="6">
                  <c:v>São Carlos</c:v>
                </c:pt>
                <c:pt idx="7">
                  <c:v>Niterói D'Or</c:v>
                </c:pt>
                <c:pt idx="8">
                  <c:v>Santa Luzia</c:v>
                </c:pt>
                <c:pt idx="9">
                  <c:v>Bangu</c:v>
                </c:pt>
                <c:pt idx="10">
                  <c:v>Copa D'Or</c:v>
                </c:pt>
                <c:pt idx="11">
                  <c:v>Perinatal Barra</c:v>
                </c:pt>
                <c:pt idx="12">
                  <c:v>Rio Barra</c:v>
                </c:pt>
                <c:pt idx="13">
                  <c:v>Samer</c:v>
                </c:pt>
                <c:pt idx="14">
                  <c:v>HNSN Jardim Botânico</c:v>
                </c:pt>
                <c:pt idx="15">
                  <c:v>Brasil - Mauá</c:v>
                </c:pt>
                <c:pt idx="16">
                  <c:v>São Caetano</c:v>
                </c:pt>
                <c:pt idx="17">
                  <c:v>HNSN Epitácio</c:v>
                </c:pt>
              </c:strCache>
            </c:strRef>
          </c:cat>
          <c:val>
            <c:numRef>
              <c:f>Classificação!$E$22:$E$39</c:f>
              <c:numCache>
                <c:formatCode>General</c:formatCode>
                <c:ptCount val="18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83-41D6-93F6-48A9CE8CAE3C}"/>
            </c:ext>
          </c:extLst>
        </c:ser>
        <c:ser>
          <c:idx val="1"/>
          <c:order val="1"/>
          <c:tx>
            <c:strRef>
              <c:f>Classificação!$F$2</c:f>
              <c:strCache>
                <c:ptCount val="1"/>
                <c:pt idx="0">
                  <c:v>Intermediário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Classificação!$D$22:$D$39</c:f>
              <c:strCache>
                <c:ptCount val="18"/>
                <c:pt idx="0">
                  <c:v>Perinatal Laranjeiras</c:v>
                </c:pt>
                <c:pt idx="1">
                  <c:v>Central Leste</c:v>
                </c:pt>
                <c:pt idx="2">
                  <c:v>São Lucas Macaé</c:v>
                </c:pt>
                <c:pt idx="3">
                  <c:v>5 de outubro</c:v>
                </c:pt>
                <c:pt idx="4">
                  <c:v>Jutta Batista</c:v>
                </c:pt>
                <c:pt idx="5">
                  <c:v>Rios D'Or</c:v>
                </c:pt>
                <c:pt idx="6">
                  <c:v>São Carlos</c:v>
                </c:pt>
                <c:pt idx="7">
                  <c:v>Niterói D'Or</c:v>
                </c:pt>
                <c:pt idx="8">
                  <c:v>Santa Luzia</c:v>
                </c:pt>
                <c:pt idx="9">
                  <c:v>Bangu</c:v>
                </c:pt>
                <c:pt idx="10">
                  <c:v>Copa D'Or</c:v>
                </c:pt>
                <c:pt idx="11">
                  <c:v>Perinatal Barra</c:v>
                </c:pt>
                <c:pt idx="12">
                  <c:v>Rio Barra</c:v>
                </c:pt>
                <c:pt idx="13">
                  <c:v>Samer</c:v>
                </c:pt>
                <c:pt idx="14">
                  <c:v>HNSN Jardim Botânico</c:v>
                </c:pt>
                <c:pt idx="15">
                  <c:v>Brasil - Mauá</c:v>
                </c:pt>
                <c:pt idx="16">
                  <c:v>São Caetano</c:v>
                </c:pt>
                <c:pt idx="17">
                  <c:v>HNSN Epitácio</c:v>
                </c:pt>
              </c:strCache>
            </c:strRef>
          </c:cat>
          <c:val>
            <c:numRef>
              <c:f>Classificação!$F$22:$F$39</c:f>
              <c:numCache>
                <c:formatCode>General</c:formatCode>
                <c:ptCount val="18"/>
                <c:pt idx="0">
                  <c:v>22</c:v>
                </c:pt>
                <c:pt idx="1">
                  <c:v>22</c:v>
                </c:pt>
                <c:pt idx="2">
                  <c:v>22</c:v>
                </c:pt>
                <c:pt idx="3">
                  <c:v>19</c:v>
                </c:pt>
                <c:pt idx="4">
                  <c:v>26</c:v>
                </c:pt>
                <c:pt idx="5">
                  <c:v>25</c:v>
                </c:pt>
                <c:pt idx="6">
                  <c:v>23</c:v>
                </c:pt>
                <c:pt idx="7">
                  <c:v>22</c:v>
                </c:pt>
                <c:pt idx="8">
                  <c:v>21</c:v>
                </c:pt>
                <c:pt idx="9">
                  <c:v>27</c:v>
                </c:pt>
                <c:pt idx="10">
                  <c:v>26</c:v>
                </c:pt>
                <c:pt idx="11">
                  <c:v>26</c:v>
                </c:pt>
                <c:pt idx="12">
                  <c:v>25</c:v>
                </c:pt>
                <c:pt idx="13">
                  <c:v>23</c:v>
                </c:pt>
                <c:pt idx="14">
                  <c:v>22</c:v>
                </c:pt>
                <c:pt idx="15">
                  <c:v>26</c:v>
                </c:pt>
                <c:pt idx="16">
                  <c:v>25</c:v>
                </c:pt>
                <c:pt idx="17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83-41D6-93F6-48A9CE8CAE3C}"/>
            </c:ext>
          </c:extLst>
        </c:ser>
        <c:ser>
          <c:idx val="2"/>
          <c:order val="2"/>
          <c:tx>
            <c:strRef>
              <c:f>Classificação!$G$2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Classificação!$D$22:$D$39</c:f>
              <c:strCache>
                <c:ptCount val="18"/>
                <c:pt idx="0">
                  <c:v>Perinatal Laranjeiras</c:v>
                </c:pt>
                <c:pt idx="1">
                  <c:v>Central Leste</c:v>
                </c:pt>
                <c:pt idx="2">
                  <c:v>São Lucas Macaé</c:v>
                </c:pt>
                <c:pt idx="3">
                  <c:v>5 de outubro</c:v>
                </c:pt>
                <c:pt idx="4">
                  <c:v>Jutta Batista</c:v>
                </c:pt>
                <c:pt idx="5">
                  <c:v>Rios D'Or</c:v>
                </c:pt>
                <c:pt idx="6">
                  <c:v>São Carlos</c:v>
                </c:pt>
                <c:pt idx="7">
                  <c:v>Niterói D'Or</c:v>
                </c:pt>
                <c:pt idx="8">
                  <c:v>Santa Luzia</c:v>
                </c:pt>
                <c:pt idx="9">
                  <c:v>Bangu</c:v>
                </c:pt>
                <c:pt idx="10">
                  <c:v>Copa D'Or</c:v>
                </c:pt>
                <c:pt idx="11">
                  <c:v>Perinatal Barra</c:v>
                </c:pt>
                <c:pt idx="12">
                  <c:v>Rio Barra</c:v>
                </c:pt>
                <c:pt idx="13">
                  <c:v>Samer</c:v>
                </c:pt>
                <c:pt idx="14">
                  <c:v>HNSN Jardim Botânico</c:v>
                </c:pt>
                <c:pt idx="15">
                  <c:v>Brasil - Mauá</c:v>
                </c:pt>
                <c:pt idx="16">
                  <c:v>São Caetano</c:v>
                </c:pt>
                <c:pt idx="17">
                  <c:v>HNSN Epitácio</c:v>
                </c:pt>
              </c:strCache>
            </c:strRef>
          </c:cat>
          <c:val>
            <c:numRef>
              <c:f>Classificação!$G$22:$G$39</c:f>
              <c:numCache>
                <c:formatCode>General</c:formatCode>
                <c:ptCount val="18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8</c:v>
                </c:pt>
                <c:pt idx="14">
                  <c:v>9</c:v>
                </c:pt>
                <c:pt idx="15">
                  <c:v>6</c:v>
                </c:pt>
                <c:pt idx="16">
                  <c:v>7</c:v>
                </c:pt>
                <c:pt idx="17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83-41D6-93F6-48A9CE8CAE3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00"/>
        <c:axId val="866848864"/>
        <c:axId val="866863840"/>
      </c:barChart>
      <c:catAx>
        <c:axId val="86684886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66863840"/>
        <c:crosses val="autoZero"/>
        <c:auto val="1"/>
        <c:lblAlgn val="ctr"/>
        <c:lblOffset val="100"/>
        <c:noMultiLvlLbl val="0"/>
      </c:catAx>
      <c:valAx>
        <c:axId val="866863840"/>
        <c:scaling>
          <c:orientation val="minMax"/>
        </c:scaling>
        <c:delete val="1"/>
        <c:axPos val="t"/>
        <c:numFmt formatCode="0%" sourceLinked="1"/>
        <c:majorTickMark val="none"/>
        <c:minorTickMark val="none"/>
        <c:tickLblPos val="nextTo"/>
        <c:crossAx val="866848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Classificação!$E$2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Classificação!$D$40:$D$57</c:f>
              <c:strCache>
                <c:ptCount val="18"/>
                <c:pt idx="0">
                  <c:v>Santa Helena</c:v>
                </c:pt>
                <c:pt idx="1">
                  <c:v>Oeste D'Or</c:v>
                </c:pt>
                <c:pt idx="2">
                  <c:v>Balbino</c:v>
                </c:pt>
                <c:pt idx="3">
                  <c:v>Quinta D'Or</c:v>
                </c:pt>
                <c:pt idx="4">
                  <c:v>Vivalle</c:v>
                </c:pt>
                <c:pt idx="5">
                  <c:v>Arthur Ramos</c:v>
                </c:pt>
                <c:pt idx="6">
                  <c:v>Biocor</c:v>
                </c:pt>
                <c:pt idx="7">
                  <c:v>DF Star</c:v>
                </c:pt>
                <c:pt idx="8">
                  <c:v>Santa Cruz</c:v>
                </c:pt>
                <c:pt idx="9">
                  <c:v>Vila Nova Star</c:v>
                </c:pt>
                <c:pt idx="10">
                  <c:v>Assunção</c:v>
                </c:pt>
                <c:pt idx="11">
                  <c:v>Copa Star</c:v>
                </c:pt>
                <c:pt idx="12">
                  <c:v>Aeroporto</c:v>
                </c:pt>
                <c:pt idx="13">
                  <c:v>Alpha Med</c:v>
                </c:pt>
                <c:pt idx="14">
                  <c:v>São Vicente</c:v>
                </c:pt>
                <c:pt idx="15">
                  <c:v>Jabaquara/ Criança</c:v>
                </c:pt>
                <c:pt idx="16">
                  <c:v>Caxias D'Or</c:v>
                </c:pt>
                <c:pt idx="17">
                  <c:v>Itaim</c:v>
                </c:pt>
              </c:strCache>
            </c:strRef>
          </c:cat>
          <c:val>
            <c:numRef>
              <c:f>Classificação!$E$40:$E$57</c:f>
              <c:numCache>
                <c:formatCode>General</c:formatCode>
                <c:ptCount val="18"/>
                <c:pt idx="0">
                  <c:v>10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26-4C33-BAE6-BAD607D26652}"/>
            </c:ext>
          </c:extLst>
        </c:ser>
        <c:ser>
          <c:idx val="1"/>
          <c:order val="1"/>
          <c:tx>
            <c:strRef>
              <c:f>Classificação!$F$2</c:f>
              <c:strCache>
                <c:ptCount val="1"/>
                <c:pt idx="0">
                  <c:v>Intermediário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Classificação!$D$40:$D$57</c:f>
              <c:strCache>
                <c:ptCount val="18"/>
                <c:pt idx="0">
                  <c:v>Santa Helena</c:v>
                </c:pt>
                <c:pt idx="1">
                  <c:v>Oeste D'Or</c:v>
                </c:pt>
                <c:pt idx="2">
                  <c:v>Balbino</c:v>
                </c:pt>
                <c:pt idx="3">
                  <c:v>Quinta D'Or</c:v>
                </c:pt>
                <c:pt idx="4">
                  <c:v>Vivalle</c:v>
                </c:pt>
                <c:pt idx="5">
                  <c:v>Arthur Ramos</c:v>
                </c:pt>
                <c:pt idx="6">
                  <c:v>Biocor</c:v>
                </c:pt>
                <c:pt idx="7">
                  <c:v>DF Star</c:v>
                </c:pt>
                <c:pt idx="8">
                  <c:v>Santa Cruz</c:v>
                </c:pt>
                <c:pt idx="9">
                  <c:v>Vila Nova Star</c:v>
                </c:pt>
                <c:pt idx="10">
                  <c:v>Assunção</c:v>
                </c:pt>
                <c:pt idx="11">
                  <c:v>Copa Star</c:v>
                </c:pt>
                <c:pt idx="12">
                  <c:v>Aeroporto</c:v>
                </c:pt>
                <c:pt idx="13">
                  <c:v>Alpha Med</c:v>
                </c:pt>
                <c:pt idx="14">
                  <c:v>São Vicente</c:v>
                </c:pt>
                <c:pt idx="15">
                  <c:v>Jabaquara/ Criança</c:v>
                </c:pt>
                <c:pt idx="16">
                  <c:v>Caxias D'Or</c:v>
                </c:pt>
                <c:pt idx="17">
                  <c:v>Itaim</c:v>
                </c:pt>
              </c:strCache>
            </c:strRef>
          </c:cat>
          <c:val>
            <c:numRef>
              <c:f>Classificação!$F$40:$F$57</c:f>
              <c:numCache>
                <c:formatCode>General</c:formatCode>
                <c:ptCount val="18"/>
                <c:pt idx="0">
                  <c:v>22</c:v>
                </c:pt>
                <c:pt idx="1">
                  <c:v>27</c:v>
                </c:pt>
                <c:pt idx="2">
                  <c:v>26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24</c:v>
                </c:pt>
                <c:pt idx="8">
                  <c:v>23</c:v>
                </c:pt>
                <c:pt idx="9">
                  <c:v>27</c:v>
                </c:pt>
                <c:pt idx="10">
                  <c:v>27</c:v>
                </c:pt>
                <c:pt idx="11">
                  <c:v>25</c:v>
                </c:pt>
                <c:pt idx="12">
                  <c:v>25</c:v>
                </c:pt>
                <c:pt idx="13">
                  <c:v>19</c:v>
                </c:pt>
                <c:pt idx="14">
                  <c:v>26</c:v>
                </c:pt>
                <c:pt idx="15">
                  <c:v>26</c:v>
                </c:pt>
                <c:pt idx="16">
                  <c:v>25</c:v>
                </c:pt>
                <c:pt idx="17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26-4C33-BAE6-BAD607D26652}"/>
            </c:ext>
          </c:extLst>
        </c:ser>
        <c:ser>
          <c:idx val="2"/>
          <c:order val="2"/>
          <c:tx>
            <c:strRef>
              <c:f>Classificação!$G$2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Classificação!$D$40:$D$57</c:f>
              <c:strCache>
                <c:ptCount val="18"/>
                <c:pt idx="0">
                  <c:v>Santa Helena</c:v>
                </c:pt>
                <c:pt idx="1">
                  <c:v>Oeste D'Or</c:v>
                </c:pt>
                <c:pt idx="2">
                  <c:v>Balbino</c:v>
                </c:pt>
                <c:pt idx="3">
                  <c:v>Quinta D'Or</c:v>
                </c:pt>
                <c:pt idx="4">
                  <c:v>Vivalle</c:v>
                </c:pt>
                <c:pt idx="5">
                  <c:v>Arthur Ramos</c:v>
                </c:pt>
                <c:pt idx="6">
                  <c:v>Biocor</c:v>
                </c:pt>
                <c:pt idx="7">
                  <c:v>DF Star</c:v>
                </c:pt>
                <c:pt idx="8">
                  <c:v>Santa Cruz</c:v>
                </c:pt>
                <c:pt idx="9">
                  <c:v>Vila Nova Star</c:v>
                </c:pt>
                <c:pt idx="10">
                  <c:v>Assunção</c:v>
                </c:pt>
                <c:pt idx="11">
                  <c:v>Copa Star</c:v>
                </c:pt>
                <c:pt idx="12">
                  <c:v>Aeroporto</c:v>
                </c:pt>
                <c:pt idx="13">
                  <c:v>Alpha Med</c:v>
                </c:pt>
                <c:pt idx="14">
                  <c:v>São Vicente</c:v>
                </c:pt>
                <c:pt idx="15">
                  <c:v>Jabaquara/ Criança</c:v>
                </c:pt>
                <c:pt idx="16">
                  <c:v>Caxias D'Or</c:v>
                </c:pt>
                <c:pt idx="17">
                  <c:v>Itaim</c:v>
                </c:pt>
              </c:strCache>
            </c:strRef>
          </c:cat>
          <c:val>
            <c:numRef>
              <c:f>Classificação!$G$40:$G$57</c:f>
              <c:numCache>
                <c:formatCode>General</c:formatCode>
                <c:ptCount val="18"/>
                <c:pt idx="0">
                  <c:v>10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7</c:v>
                </c:pt>
                <c:pt idx="10">
                  <c:v>7</c:v>
                </c:pt>
                <c:pt idx="11">
                  <c:v>9</c:v>
                </c:pt>
                <c:pt idx="12">
                  <c:v>9</c:v>
                </c:pt>
                <c:pt idx="13">
                  <c:v>15</c:v>
                </c:pt>
                <c:pt idx="14">
                  <c:v>9</c:v>
                </c:pt>
                <c:pt idx="15">
                  <c:v>9</c:v>
                </c:pt>
                <c:pt idx="16">
                  <c:v>10</c:v>
                </c:pt>
                <c:pt idx="17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26-4C33-BAE6-BAD607D2665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00"/>
        <c:axId val="866848864"/>
        <c:axId val="866863840"/>
      </c:barChart>
      <c:catAx>
        <c:axId val="86684886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66863840"/>
        <c:crosses val="autoZero"/>
        <c:auto val="1"/>
        <c:lblAlgn val="ctr"/>
        <c:lblOffset val="100"/>
        <c:noMultiLvlLbl val="0"/>
      </c:catAx>
      <c:valAx>
        <c:axId val="866863840"/>
        <c:scaling>
          <c:orientation val="minMax"/>
        </c:scaling>
        <c:delete val="1"/>
        <c:axPos val="t"/>
        <c:numFmt formatCode="0%" sourceLinked="1"/>
        <c:majorTickMark val="none"/>
        <c:minorTickMark val="none"/>
        <c:tickLblPos val="nextTo"/>
        <c:crossAx val="866848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344547325102881"/>
          <c:y val="2.6625879707058146E-2"/>
          <c:w val="0.8406234567901234"/>
          <c:h val="0.46676672813299608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Classificação!$E$2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Classificação!$D$3</c:f>
              <c:strCache>
                <c:ptCount val="1"/>
                <c:pt idx="0">
                  <c:v>Esperança</c:v>
                </c:pt>
              </c:strCache>
            </c:strRef>
          </c:cat>
          <c:val>
            <c:numRef>
              <c:f>Classificação!$E$3</c:f>
              <c:numCache>
                <c:formatCode>General</c:formatCode>
                <c:ptCount val="1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E2-400A-8620-9B4226FDA497}"/>
            </c:ext>
          </c:extLst>
        </c:ser>
        <c:ser>
          <c:idx val="1"/>
          <c:order val="1"/>
          <c:tx>
            <c:strRef>
              <c:f>Classificação!$F$2</c:f>
              <c:strCache>
                <c:ptCount val="1"/>
                <c:pt idx="0">
                  <c:v>Intermediário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Classificação!$D$3</c:f>
              <c:strCache>
                <c:ptCount val="1"/>
                <c:pt idx="0">
                  <c:v>Esperança</c:v>
                </c:pt>
              </c:strCache>
            </c:strRef>
          </c:cat>
          <c:val>
            <c:numRef>
              <c:f>Classificação!$F$3</c:f>
              <c:numCache>
                <c:formatCode>General</c:formatCode>
                <c:ptCount val="1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E2-400A-8620-9B4226FDA497}"/>
            </c:ext>
          </c:extLst>
        </c:ser>
        <c:ser>
          <c:idx val="2"/>
          <c:order val="2"/>
          <c:tx>
            <c:strRef>
              <c:f>Classificação!$G$2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Classificação!$D$3</c:f>
              <c:strCache>
                <c:ptCount val="1"/>
                <c:pt idx="0">
                  <c:v>Esperança</c:v>
                </c:pt>
              </c:strCache>
            </c:strRef>
          </c:cat>
          <c:val>
            <c:numRef>
              <c:f>Classificação!$G$3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E2-400A-8620-9B4226FDA49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100"/>
        <c:axId val="866848864"/>
        <c:axId val="866863840"/>
      </c:barChart>
      <c:catAx>
        <c:axId val="86684886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66863840"/>
        <c:crosses val="autoZero"/>
        <c:auto val="1"/>
        <c:lblAlgn val="ctr"/>
        <c:lblOffset val="100"/>
        <c:noMultiLvlLbl val="0"/>
      </c:catAx>
      <c:valAx>
        <c:axId val="866863840"/>
        <c:scaling>
          <c:orientation val="minMax"/>
        </c:scaling>
        <c:delete val="1"/>
        <c:axPos val="t"/>
        <c:numFmt formatCode="0%" sourceLinked="1"/>
        <c:majorTickMark val="none"/>
        <c:minorTickMark val="none"/>
        <c:tickLblPos val="nextTo"/>
        <c:crossAx val="86684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'Classificação Ajustada'!$E$2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'Classificação Ajustada'!$D$3:$D$21</c:f>
              <c:strCache>
                <c:ptCount val="19"/>
                <c:pt idx="0">
                  <c:v>Esperança</c:v>
                </c:pt>
                <c:pt idx="1">
                  <c:v>IFOR</c:v>
                </c:pt>
                <c:pt idx="2">
                  <c:v>Barra D'Or</c:v>
                </c:pt>
                <c:pt idx="3">
                  <c:v>Esperança Olinda</c:v>
                </c:pt>
                <c:pt idx="4">
                  <c:v>São Rafael</c:v>
                </c:pt>
                <c:pt idx="5">
                  <c:v>Ribeirão Pires</c:v>
                </c:pt>
                <c:pt idx="6">
                  <c:v>Real D'Or</c:v>
                </c:pt>
                <c:pt idx="7">
                  <c:v>São Lucas</c:v>
                </c:pt>
                <c:pt idx="8">
                  <c:v>Criança RJ</c:v>
                </c:pt>
                <c:pt idx="9">
                  <c:v>Aliança</c:v>
                </c:pt>
                <c:pt idx="10">
                  <c:v>Cárdio Pulmonar</c:v>
                </c:pt>
                <c:pt idx="11">
                  <c:v>Glória D'Or</c:v>
                </c:pt>
                <c:pt idx="12">
                  <c:v>Memorial</c:v>
                </c:pt>
                <c:pt idx="13">
                  <c:v>Coração do Brasil</c:v>
                </c:pt>
                <c:pt idx="14">
                  <c:v>São Marcos</c:v>
                </c:pt>
                <c:pt idx="15">
                  <c:v>UDI</c:v>
                </c:pt>
                <c:pt idx="16">
                  <c:v>Antônio Afonso</c:v>
                </c:pt>
                <c:pt idx="17">
                  <c:v>Perinatal Laranjeiras</c:v>
                </c:pt>
                <c:pt idx="18">
                  <c:v>Central Leste</c:v>
                </c:pt>
              </c:strCache>
            </c:strRef>
          </c:cat>
          <c:val>
            <c:numRef>
              <c:f>'Classificação Ajustada'!$E$3:$E$21</c:f>
              <c:numCache>
                <c:formatCode>General</c:formatCode>
                <c:ptCount val="19"/>
                <c:pt idx="0">
                  <c:v>20</c:v>
                </c:pt>
                <c:pt idx="1">
                  <c:v>19</c:v>
                </c:pt>
                <c:pt idx="2">
                  <c:v>19</c:v>
                </c:pt>
                <c:pt idx="3">
                  <c:v>19</c:v>
                </c:pt>
                <c:pt idx="4">
                  <c:v>19</c:v>
                </c:pt>
                <c:pt idx="5">
                  <c:v>17</c:v>
                </c:pt>
                <c:pt idx="6">
                  <c:v>17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14</c:v>
                </c:pt>
                <c:pt idx="13">
                  <c:v>14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03-4743-991A-931775DF832F}"/>
            </c:ext>
          </c:extLst>
        </c:ser>
        <c:ser>
          <c:idx val="1"/>
          <c:order val="1"/>
          <c:tx>
            <c:strRef>
              <c:f>'Classificação Ajustada'!$F$2</c:f>
              <c:strCache>
                <c:ptCount val="1"/>
                <c:pt idx="0">
                  <c:v>Intermediário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'Classificação Ajustada'!$D$3:$D$21</c:f>
              <c:strCache>
                <c:ptCount val="19"/>
                <c:pt idx="0">
                  <c:v>Esperança</c:v>
                </c:pt>
                <c:pt idx="1">
                  <c:v>IFOR</c:v>
                </c:pt>
                <c:pt idx="2">
                  <c:v>Barra D'Or</c:v>
                </c:pt>
                <c:pt idx="3">
                  <c:v>Esperança Olinda</c:v>
                </c:pt>
                <c:pt idx="4">
                  <c:v>São Rafael</c:v>
                </c:pt>
                <c:pt idx="5">
                  <c:v>Ribeirão Pires</c:v>
                </c:pt>
                <c:pt idx="6">
                  <c:v>Real D'Or</c:v>
                </c:pt>
                <c:pt idx="7">
                  <c:v>São Lucas</c:v>
                </c:pt>
                <c:pt idx="8">
                  <c:v>Criança RJ</c:v>
                </c:pt>
                <c:pt idx="9">
                  <c:v>Aliança</c:v>
                </c:pt>
                <c:pt idx="10">
                  <c:v>Cárdio Pulmonar</c:v>
                </c:pt>
                <c:pt idx="11">
                  <c:v>Glória D'Or</c:v>
                </c:pt>
                <c:pt idx="12">
                  <c:v>Memorial</c:v>
                </c:pt>
                <c:pt idx="13">
                  <c:v>Coração do Brasil</c:v>
                </c:pt>
                <c:pt idx="14">
                  <c:v>São Marcos</c:v>
                </c:pt>
                <c:pt idx="15">
                  <c:v>UDI</c:v>
                </c:pt>
                <c:pt idx="16">
                  <c:v>Antônio Afonso</c:v>
                </c:pt>
                <c:pt idx="17">
                  <c:v>Perinatal Laranjeiras</c:v>
                </c:pt>
                <c:pt idx="18">
                  <c:v>Central Leste</c:v>
                </c:pt>
              </c:strCache>
            </c:strRef>
          </c:cat>
          <c:val>
            <c:numRef>
              <c:f>'Classificação Ajustada'!$F$3:$F$21</c:f>
              <c:numCache>
                <c:formatCode>General</c:formatCode>
                <c:ptCount val="19"/>
                <c:pt idx="0">
                  <c:v>20</c:v>
                </c:pt>
                <c:pt idx="1">
                  <c:v>22</c:v>
                </c:pt>
                <c:pt idx="2">
                  <c:v>21</c:v>
                </c:pt>
                <c:pt idx="3">
                  <c:v>21</c:v>
                </c:pt>
                <c:pt idx="4">
                  <c:v>20</c:v>
                </c:pt>
                <c:pt idx="5">
                  <c:v>24</c:v>
                </c:pt>
                <c:pt idx="6">
                  <c:v>23</c:v>
                </c:pt>
                <c:pt idx="7">
                  <c:v>24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21</c:v>
                </c:pt>
                <c:pt idx="12">
                  <c:v>25</c:v>
                </c:pt>
                <c:pt idx="13">
                  <c:v>24</c:v>
                </c:pt>
                <c:pt idx="14">
                  <c:v>27</c:v>
                </c:pt>
                <c:pt idx="15">
                  <c:v>26</c:v>
                </c:pt>
                <c:pt idx="16">
                  <c:v>23</c:v>
                </c:pt>
                <c:pt idx="17">
                  <c:v>22</c:v>
                </c:pt>
                <c:pt idx="18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03-4743-991A-931775DF832F}"/>
            </c:ext>
          </c:extLst>
        </c:ser>
        <c:ser>
          <c:idx val="2"/>
          <c:order val="2"/>
          <c:tx>
            <c:strRef>
              <c:f>'Classificação Ajustada'!$G$2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'Classificação Ajustada'!$D$3:$D$21</c:f>
              <c:strCache>
                <c:ptCount val="19"/>
                <c:pt idx="0">
                  <c:v>Esperança</c:v>
                </c:pt>
                <c:pt idx="1">
                  <c:v>IFOR</c:v>
                </c:pt>
                <c:pt idx="2">
                  <c:v>Barra D'Or</c:v>
                </c:pt>
                <c:pt idx="3">
                  <c:v>Esperança Olinda</c:v>
                </c:pt>
                <c:pt idx="4">
                  <c:v>São Rafael</c:v>
                </c:pt>
                <c:pt idx="5">
                  <c:v>Ribeirão Pires</c:v>
                </c:pt>
                <c:pt idx="6">
                  <c:v>Real D'Or</c:v>
                </c:pt>
                <c:pt idx="7">
                  <c:v>São Lucas</c:v>
                </c:pt>
                <c:pt idx="8">
                  <c:v>Criança RJ</c:v>
                </c:pt>
                <c:pt idx="9">
                  <c:v>Aliança</c:v>
                </c:pt>
                <c:pt idx="10">
                  <c:v>Cárdio Pulmonar</c:v>
                </c:pt>
                <c:pt idx="11">
                  <c:v>Glória D'Or</c:v>
                </c:pt>
                <c:pt idx="12">
                  <c:v>Memorial</c:v>
                </c:pt>
                <c:pt idx="13">
                  <c:v>Coração do Brasil</c:v>
                </c:pt>
                <c:pt idx="14">
                  <c:v>São Marcos</c:v>
                </c:pt>
                <c:pt idx="15">
                  <c:v>UDI</c:v>
                </c:pt>
                <c:pt idx="16">
                  <c:v>Antônio Afonso</c:v>
                </c:pt>
                <c:pt idx="17">
                  <c:v>Perinatal Laranjeiras</c:v>
                </c:pt>
                <c:pt idx="18">
                  <c:v>Central Leste</c:v>
                </c:pt>
              </c:strCache>
            </c:strRef>
          </c:cat>
          <c:val>
            <c:numRef>
              <c:f>'Classificação Ajustada'!$G$3:$G$21</c:f>
              <c:numCache>
                <c:formatCode>General</c:formatCode>
                <c:ptCount val="19"/>
                <c:pt idx="0">
                  <c:v>2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5</c:v>
                </c:pt>
                <c:pt idx="12">
                  <c:v>3</c:v>
                </c:pt>
                <c:pt idx="13">
                  <c:v>4</c:v>
                </c:pt>
                <c:pt idx="14">
                  <c:v>2</c:v>
                </c:pt>
                <c:pt idx="15">
                  <c:v>3</c:v>
                </c:pt>
                <c:pt idx="16">
                  <c:v>6</c:v>
                </c:pt>
                <c:pt idx="17">
                  <c:v>7</c:v>
                </c:pt>
                <c:pt idx="18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03-4743-991A-931775DF832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00"/>
        <c:axId val="866848864"/>
        <c:axId val="866863840"/>
      </c:barChart>
      <c:catAx>
        <c:axId val="86684886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66863840"/>
        <c:crosses val="autoZero"/>
        <c:auto val="1"/>
        <c:lblAlgn val="ctr"/>
        <c:lblOffset val="100"/>
        <c:noMultiLvlLbl val="0"/>
      </c:catAx>
      <c:valAx>
        <c:axId val="866863840"/>
        <c:scaling>
          <c:orientation val="minMax"/>
        </c:scaling>
        <c:delete val="1"/>
        <c:axPos val="t"/>
        <c:numFmt formatCode="0%" sourceLinked="1"/>
        <c:majorTickMark val="none"/>
        <c:minorTickMark val="none"/>
        <c:tickLblPos val="nextTo"/>
        <c:crossAx val="866848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'Classificação Ajustada'!$E$2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'Classificação Ajustada'!$D$22:$D$40</c:f>
              <c:strCache>
                <c:ptCount val="19"/>
                <c:pt idx="0">
                  <c:v>São Lucas Macaé</c:v>
                </c:pt>
                <c:pt idx="1">
                  <c:v>Jutta Batista</c:v>
                </c:pt>
                <c:pt idx="2">
                  <c:v>Rios D'Or</c:v>
                </c:pt>
                <c:pt idx="3">
                  <c:v>São Carlos</c:v>
                </c:pt>
                <c:pt idx="4">
                  <c:v>Niterói D'Or</c:v>
                </c:pt>
                <c:pt idx="5">
                  <c:v>Santa Luzia</c:v>
                </c:pt>
                <c:pt idx="6">
                  <c:v>Bangu</c:v>
                </c:pt>
                <c:pt idx="7">
                  <c:v>Copa D'Or</c:v>
                </c:pt>
                <c:pt idx="8">
                  <c:v>Perinatal Barra</c:v>
                </c:pt>
                <c:pt idx="9">
                  <c:v>Rio Barra</c:v>
                </c:pt>
                <c:pt idx="10">
                  <c:v>Samer</c:v>
                </c:pt>
                <c:pt idx="11">
                  <c:v>Brasil - Mauá</c:v>
                </c:pt>
                <c:pt idx="12">
                  <c:v>São Caetano</c:v>
                </c:pt>
                <c:pt idx="13">
                  <c:v>Santa Helena</c:v>
                </c:pt>
                <c:pt idx="14">
                  <c:v>Oeste D'Or</c:v>
                </c:pt>
                <c:pt idx="15">
                  <c:v>Balbino</c:v>
                </c:pt>
                <c:pt idx="16">
                  <c:v>Quinta D'Or</c:v>
                </c:pt>
                <c:pt idx="17">
                  <c:v>Vivalle</c:v>
                </c:pt>
                <c:pt idx="18">
                  <c:v>DF Star</c:v>
                </c:pt>
              </c:strCache>
            </c:strRef>
          </c:cat>
          <c:val>
            <c:numRef>
              <c:f>'Classificação Ajustada'!$E$22:$E$40</c:f>
              <c:numCache>
                <c:formatCode>General</c:formatCode>
                <c:ptCount val="19"/>
                <c:pt idx="0">
                  <c:v>13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3E-4937-AFAF-3674E7DA8DD5}"/>
            </c:ext>
          </c:extLst>
        </c:ser>
        <c:ser>
          <c:idx val="1"/>
          <c:order val="1"/>
          <c:tx>
            <c:strRef>
              <c:f>'Classificação Ajustada'!$F$2</c:f>
              <c:strCache>
                <c:ptCount val="1"/>
                <c:pt idx="0">
                  <c:v>Intermediário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'Classificação Ajustada'!$D$22:$D$40</c:f>
              <c:strCache>
                <c:ptCount val="19"/>
                <c:pt idx="0">
                  <c:v>São Lucas Macaé</c:v>
                </c:pt>
                <c:pt idx="1">
                  <c:v>Jutta Batista</c:v>
                </c:pt>
                <c:pt idx="2">
                  <c:v>Rios D'Or</c:v>
                </c:pt>
                <c:pt idx="3">
                  <c:v>São Carlos</c:v>
                </c:pt>
                <c:pt idx="4">
                  <c:v>Niterói D'Or</c:v>
                </c:pt>
                <c:pt idx="5">
                  <c:v>Santa Luzia</c:v>
                </c:pt>
                <c:pt idx="6">
                  <c:v>Bangu</c:v>
                </c:pt>
                <c:pt idx="7">
                  <c:v>Copa D'Or</c:v>
                </c:pt>
                <c:pt idx="8">
                  <c:v>Perinatal Barra</c:v>
                </c:pt>
                <c:pt idx="9">
                  <c:v>Rio Barra</c:v>
                </c:pt>
                <c:pt idx="10">
                  <c:v>Samer</c:v>
                </c:pt>
                <c:pt idx="11">
                  <c:v>Brasil - Mauá</c:v>
                </c:pt>
                <c:pt idx="12">
                  <c:v>São Caetano</c:v>
                </c:pt>
                <c:pt idx="13">
                  <c:v>Santa Helena</c:v>
                </c:pt>
                <c:pt idx="14">
                  <c:v>Oeste D'Or</c:v>
                </c:pt>
                <c:pt idx="15">
                  <c:v>Balbino</c:v>
                </c:pt>
                <c:pt idx="16">
                  <c:v>Quinta D'Or</c:v>
                </c:pt>
                <c:pt idx="17">
                  <c:v>Vivalle</c:v>
                </c:pt>
                <c:pt idx="18">
                  <c:v>DF Star</c:v>
                </c:pt>
              </c:strCache>
            </c:strRef>
          </c:cat>
          <c:val>
            <c:numRef>
              <c:f>'Classificação Ajustada'!$F$22:$F$40</c:f>
              <c:numCache>
                <c:formatCode>General</c:formatCode>
                <c:ptCount val="19"/>
                <c:pt idx="0">
                  <c:v>22</c:v>
                </c:pt>
                <c:pt idx="1">
                  <c:v>26</c:v>
                </c:pt>
                <c:pt idx="2">
                  <c:v>25</c:v>
                </c:pt>
                <c:pt idx="3">
                  <c:v>23</c:v>
                </c:pt>
                <c:pt idx="4">
                  <c:v>22</c:v>
                </c:pt>
                <c:pt idx="5">
                  <c:v>21</c:v>
                </c:pt>
                <c:pt idx="6">
                  <c:v>27</c:v>
                </c:pt>
                <c:pt idx="7">
                  <c:v>26</c:v>
                </c:pt>
                <c:pt idx="8">
                  <c:v>26</c:v>
                </c:pt>
                <c:pt idx="9">
                  <c:v>25</c:v>
                </c:pt>
                <c:pt idx="10">
                  <c:v>23</c:v>
                </c:pt>
                <c:pt idx="11">
                  <c:v>26</c:v>
                </c:pt>
                <c:pt idx="12">
                  <c:v>25</c:v>
                </c:pt>
                <c:pt idx="13">
                  <c:v>22</c:v>
                </c:pt>
                <c:pt idx="14">
                  <c:v>27</c:v>
                </c:pt>
                <c:pt idx="15">
                  <c:v>26</c:v>
                </c:pt>
                <c:pt idx="16">
                  <c:v>25</c:v>
                </c:pt>
                <c:pt idx="17">
                  <c:v>25</c:v>
                </c:pt>
                <c:pt idx="1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3E-4937-AFAF-3674E7DA8DD5}"/>
            </c:ext>
          </c:extLst>
        </c:ser>
        <c:ser>
          <c:idx val="2"/>
          <c:order val="2"/>
          <c:tx>
            <c:strRef>
              <c:f>'Classificação Ajustada'!$G$2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'Classificação Ajustada'!$D$22:$D$40</c:f>
              <c:strCache>
                <c:ptCount val="19"/>
                <c:pt idx="0">
                  <c:v>São Lucas Macaé</c:v>
                </c:pt>
                <c:pt idx="1">
                  <c:v>Jutta Batista</c:v>
                </c:pt>
                <c:pt idx="2">
                  <c:v>Rios D'Or</c:v>
                </c:pt>
                <c:pt idx="3">
                  <c:v>São Carlos</c:v>
                </c:pt>
                <c:pt idx="4">
                  <c:v>Niterói D'Or</c:v>
                </c:pt>
                <c:pt idx="5">
                  <c:v>Santa Luzia</c:v>
                </c:pt>
                <c:pt idx="6">
                  <c:v>Bangu</c:v>
                </c:pt>
                <c:pt idx="7">
                  <c:v>Copa D'Or</c:v>
                </c:pt>
                <c:pt idx="8">
                  <c:v>Perinatal Barra</c:v>
                </c:pt>
                <c:pt idx="9">
                  <c:v>Rio Barra</c:v>
                </c:pt>
                <c:pt idx="10">
                  <c:v>Samer</c:v>
                </c:pt>
                <c:pt idx="11">
                  <c:v>Brasil - Mauá</c:v>
                </c:pt>
                <c:pt idx="12">
                  <c:v>São Caetano</c:v>
                </c:pt>
                <c:pt idx="13">
                  <c:v>Santa Helena</c:v>
                </c:pt>
                <c:pt idx="14">
                  <c:v>Oeste D'Or</c:v>
                </c:pt>
                <c:pt idx="15">
                  <c:v>Balbino</c:v>
                </c:pt>
                <c:pt idx="16">
                  <c:v>Quinta D'Or</c:v>
                </c:pt>
                <c:pt idx="17">
                  <c:v>Vivalle</c:v>
                </c:pt>
                <c:pt idx="18">
                  <c:v>DF Star</c:v>
                </c:pt>
              </c:strCache>
            </c:strRef>
          </c:cat>
          <c:val>
            <c:numRef>
              <c:f>'Classificação Ajustada'!$G$22:$G$40</c:f>
              <c:numCache>
                <c:formatCode>General</c:formatCode>
                <c:ptCount val="19"/>
                <c:pt idx="0">
                  <c:v>7</c:v>
                </c:pt>
                <c:pt idx="1">
                  <c:v>4</c:v>
                </c:pt>
                <c:pt idx="2">
                  <c:v>5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6</c:v>
                </c:pt>
                <c:pt idx="10">
                  <c:v>8</c:v>
                </c:pt>
                <c:pt idx="11">
                  <c:v>6</c:v>
                </c:pt>
                <c:pt idx="12">
                  <c:v>7</c:v>
                </c:pt>
                <c:pt idx="13">
                  <c:v>10</c:v>
                </c:pt>
                <c:pt idx="14">
                  <c:v>6</c:v>
                </c:pt>
                <c:pt idx="15">
                  <c:v>7</c:v>
                </c:pt>
                <c:pt idx="16">
                  <c:v>8</c:v>
                </c:pt>
                <c:pt idx="17">
                  <c:v>8</c:v>
                </c:pt>
                <c:pt idx="18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3E-4937-AFAF-3674E7DA8DD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00"/>
        <c:axId val="866848864"/>
        <c:axId val="866863840"/>
      </c:barChart>
      <c:catAx>
        <c:axId val="86684886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66863840"/>
        <c:crosses val="autoZero"/>
        <c:auto val="1"/>
        <c:lblAlgn val="ctr"/>
        <c:lblOffset val="100"/>
        <c:noMultiLvlLbl val="0"/>
      </c:catAx>
      <c:valAx>
        <c:axId val="866863840"/>
        <c:scaling>
          <c:orientation val="minMax"/>
        </c:scaling>
        <c:delete val="1"/>
        <c:axPos val="t"/>
        <c:numFmt formatCode="0%" sourceLinked="1"/>
        <c:majorTickMark val="none"/>
        <c:minorTickMark val="none"/>
        <c:tickLblPos val="nextTo"/>
        <c:crossAx val="866848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'Classificação Ajustada'!$E$2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'Classificação Ajustada'!$D$41:$D$58</c:f>
              <c:strCache>
                <c:ptCount val="18"/>
                <c:pt idx="0">
                  <c:v>Santa Cruz</c:v>
                </c:pt>
                <c:pt idx="1">
                  <c:v>Vila Nova Star</c:v>
                </c:pt>
                <c:pt idx="2">
                  <c:v>Assunção</c:v>
                </c:pt>
                <c:pt idx="3">
                  <c:v>Copa Star</c:v>
                </c:pt>
                <c:pt idx="4">
                  <c:v>Alpha Med</c:v>
                </c:pt>
                <c:pt idx="5">
                  <c:v>São Vicente</c:v>
                </c:pt>
                <c:pt idx="6">
                  <c:v>Jabaquara/ Criança</c:v>
                </c:pt>
                <c:pt idx="7">
                  <c:v>Caxias D'Or</c:v>
                </c:pt>
                <c:pt idx="8">
                  <c:v>Itaim</c:v>
                </c:pt>
                <c:pt idx="9">
                  <c:v>Norte D'Or</c:v>
                </c:pt>
                <c:pt idx="10">
                  <c:v>Aviccena</c:v>
                </c:pt>
                <c:pt idx="11">
                  <c:v>Morumbi</c:v>
                </c:pt>
                <c:pt idx="12">
                  <c:v>Villa Lobos</c:v>
                </c:pt>
                <c:pt idx="13">
                  <c:v>Brasil</c:v>
                </c:pt>
                <c:pt idx="14">
                  <c:v>Serra Mayor</c:v>
                </c:pt>
                <c:pt idx="15">
                  <c:v>Osasco</c:v>
                </c:pt>
                <c:pt idx="16">
                  <c:v>Bartira</c:v>
                </c:pt>
                <c:pt idx="17">
                  <c:v>Anália Franco</c:v>
                </c:pt>
              </c:strCache>
            </c:strRef>
          </c:cat>
          <c:val>
            <c:numRef>
              <c:f>'Classificação Ajustada'!$E$41:$E$58</c:f>
              <c:numCache>
                <c:formatCode>General</c:formatCode>
                <c:ptCount val="18"/>
                <c:pt idx="0">
                  <c:v>9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5</c:v>
                </c:pt>
                <c:pt idx="13">
                  <c:v>4</c:v>
                </c:pt>
                <c:pt idx="14">
                  <c:v>4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D2-4395-A509-4FCC85BB1725}"/>
            </c:ext>
          </c:extLst>
        </c:ser>
        <c:ser>
          <c:idx val="1"/>
          <c:order val="1"/>
          <c:tx>
            <c:strRef>
              <c:f>'Classificação Ajustada'!$F$2</c:f>
              <c:strCache>
                <c:ptCount val="1"/>
                <c:pt idx="0">
                  <c:v>Intermediário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'Classificação Ajustada'!$D$41:$D$58</c:f>
              <c:strCache>
                <c:ptCount val="18"/>
                <c:pt idx="0">
                  <c:v>Santa Cruz</c:v>
                </c:pt>
                <c:pt idx="1">
                  <c:v>Vila Nova Star</c:v>
                </c:pt>
                <c:pt idx="2">
                  <c:v>Assunção</c:v>
                </c:pt>
                <c:pt idx="3">
                  <c:v>Copa Star</c:v>
                </c:pt>
                <c:pt idx="4">
                  <c:v>Alpha Med</c:v>
                </c:pt>
                <c:pt idx="5">
                  <c:v>São Vicente</c:v>
                </c:pt>
                <c:pt idx="6">
                  <c:v>Jabaquara/ Criança</c:v>
                </c:pt>
                <c:pt idx="7">
                  <c:v>Caxias D'Or</c:v>
                </c:pt>
                <c:pt idx="8">
                  <c:v>Itaim</c:v>
                </c:pt>
                <c:pt idx="9">
                  <c:v>Norte D'Or</c:v>
                </c:pt>
                <c:pt idx="10">
                  <c:v>Aviccena</c:v>
                </c:pt>
                <c:pt idx="11">
                  <c:v>Morumbi</c:v>
                </c:pt>
                <c:pt idx="12">
                  <c:v>Villa Lobos</c:v>
                </c:pt>
                <c:pt idx="13">
                  <c:v>Brasil</c:v>
                </c:pt>
                <c:pt idx="14">
                  <c:v>Serra Mayor</c:v>
                </c:pt>
                <c:pt idx="15">
                  <c:v>Osasco</c:v>
                </c:pt>
                <c:pt idx="16">
                  <c:v>Bartira</c:v>
                </c:pt>
                <c:pt idx="17">
                  <c:v>Anália Franco</c:v>
                </c:pt>
              </c:strCache>
            </c:strRef>
          </c:cat>
          <c:val>
            <c:numRef>
              <c:f>'Classificação Ajustada'!$F$41:$F$58</c:f>
              <c:numCache>
                <c:formatCode>General</c:formatCode>
                <c:ptCount val="18"/>
                <c:pt idx="0">
                  <c:v>23</c:v>
                </c:pt>
                <c:pt idx="1">
                  <c:v>27</c:v>
                </c:pt>
                <c:pt idx="2">
                  <c:v>27</c:v>
                </c:pt>
                <c:pt idx="3">
                  <c:v>25</c:v>
                </c:pt>
                <c:pt idx="4">
                  <c:v>19</c:v>
                </c:pt>
                <c:pt idx="5">
                  <c:v>26</c:v>
                </c:pt>
                <c:pt idx="6">
                  <c:v>26</c:v>
                </c:pt>
                <c:pt idx="7">
                  <c:v>25</c:v>
                </c:pt>
                <c:pt idx="8">
                  <c:v>21</c:v>
                </c:pt>
                <c:pt idx="9">
                  <c:v>26</c:v>
                </c:pt>
                <c:pt idx="10">
                  <c:v>26</c:v>
                </c:pt>
                <c:pt idx="11">
                  <c:v>25</c:v>
                </c:pt>
                <c:pt idx="12">
                  <c:v>26</c:v>
                </c:pt>
                <c:pt idx="13">
                  <c:v>22</c:v>
                </c:pt>
                <c:pt idx="14">
                  <c:v>21</c:v>
                </c:pt>
                <c:pt idx="15">
                  <c:v>24</c:v>
                </c:pt>
                <c:pt idx="16">
                  <c:v>25</c:v>
                </c:pt>
                <c:pt idx="17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D2-4395-A509-4FCC85BB1725}"/>
            </c:ext>
          </c:extLst>
        </c:ser>
        <c:ser>
          <c:idx val="2"/>
          <c:order val="2"/>
          <c:tx>
            <c:strRef>
              <c:f>'Classificação Ajustada'!$G$2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'Classificação Ajustada'!$D$41:$D$58</c:f>
              <c:strCache>
                <c:ptCount val="18"/>
                <c:pt idx="0">
                  <c:v>Santa Cruz</c:v>
                </c:pt>
                <c:pt idx="1">
                  <c:v>Vila Nova Star</c:v>
                </c:pt>
                <c:pt idx="2">
                  <c:v>Assunção</c:v>
                </c:pt>
                <c:pt idx="3">
                  <c:v>Copa Star</c:v>
                </c:pt>
                <c:pt idx="4">
                  <c:v>Alpha Med</c:v>
                </c:pt>
                <c:pt idx="5">
                  <c:v>São Vicente</c:v>
                </c:pt>
                <c:pt idx="6">
                  <c:v>Jabaquara/ Criança</c:v>
                </c:pt>
                <c:pt idx="7">
                  <c:v>Caxias D'Or</c:v>
                </c:pt>
                <c:pt idx="8">
                  <c:v>Itaim</c:v>
                </c:pt>
                <c:pt idx="9">
                  <c:v>Norte D'Or</c:v>
                </c:pt>
                <c:pt idx="10">
                  <c:v>Aviccena</c:v>
                </c:pt>
                <c:pt idx="11">
                  <c:v>Morumbi</c:v>
                </c:pt>
                <c:pt idx="12">
                  <c:v>Villa Lobos</c:v>
                </c:pt>
                <c:pt idx="13">
                  <c:v>Brasil</c:v>
                </c:pt>
                <c:pt idx="14">
                  <c:v>Serra Mayor</c:v>
                </c:pt>
                <c:pt idx="15">
                  <c:v>Osasco</c:v>
                </c:pt>
                <c:pt idx="16">
                  <c:v>Bartira</c:v>
                </c:pt>
                <c:pt idx="17">
                  <c:v>Anália Franco</c:v>
                </c:pt>
              </c:strCache>
            </c:strRef>
          </c:cat>
          <c:val>
            <c:numRef>
              <c:f>'Classificação Ajustada'!$G$41:$G$58</c:f>
              <c:numCache>
                <c:formatCode>General</c:formatCode>
                <c:ptCount val="18"/>
                <c:pt idx="0">
                  <c:v>10</c:v>
                </c:pt>
                <c:pt idx="1">
                  <c:v>7</c:v>
                </c:pt>
                <c:pt idx="2">
                  <c:v>7</c:v>
                </c:pt>
                <c:pt idx="3">
                  <c:v>9</c:v>
                </c:pt>
                <c:pt idx="4">
                  <c:v>15</c:v>
                </c:pt>
                <c:pt idx="5">
                  <c:v>9</c:v>
                </c:pt>
                <c:pt idx="6">
                  <c:v>9</c:v>
                </c:pt>
                <c:pt idx="7">
                  <c:v>10</c:v>
                </c:pt>
                <c:pt idx="8">
                  <c:v>14</c:v>
                </c:pt>
                <c:pt idx="9">
                  <c:v>10</c:v>
                </c:pt>
                <c:pt idx="10">
                  <c:v>10</c:v>
                </c:pt>
                <c:pt idx="11">
                  <c:v>11</c:v>
                </c:pt>
                <c:pt idx="12">
                  <c:v>11</c:v>
                </c:pt>
                <c:pt idx="13">
                  <c:v>16</c:v>
                </c:pt>
                <c:pt idx="14">
                  <c:v>17</c:v>
                </c:pt>
                <c:pt idx="15">
                  <c:v>15</c:v>
                </c:pt>
                <c:pt idx="16">
                  <c:v>15</c:v>
                </c:pt>
                <c:pt idx="17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D2-4395-A509-4FCC85BB172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00"/>
        <c:axId val="866848864"/>
        <c:axId val="866863840"/>
      </c:barChart>
      <c:catAx>
        <c:axId val="86684886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66863840"/>
        <c:crosses val="autoZero"/>
        <c:auto val="1"/>
        <c:lblAlgn val="ctr"/>
        <c:lblOffset val="100"/>
        <c:noMultiLvlLbl val="0"/>
      </c:catAx>
      <c:valAx>
        <c:axId val="866863840"/>
        <c:scaling>
          <c:orientation val="minMax"/>
        </c:scaling>
        <c:delete val="1"/>
        <c:axPos val="t"/>
        <c:numFmt formatCode="0%" sourceLinked="1"/>
        <c:majorTickMark val="none"/>
        <c:minorTickMark val="none"/>
        <c:tickLblPos val="nextTo"/>
        <c:crossAx val="866848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344547325102881"/>
          <c:y val="2.6625879707058146E-2"/>
          <c:w val="0.8406234567901234"/>
          <c:h val="0.46676672813299608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'Classificação Ajustada'!$E$2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'Classificação Ajustada'!$D$3</c:f>
              <c:strCache>
                <c:ptCount val="1"/>
                <c:pt idx="0">
                  <c:v>Esperança</c:v>
                </c:pt>
              </c:strCache>
            </c:strRef>
          </c:cat>
          <c:val>
            <c:numRef>
              <c:f>'Classificação Ajustada'!$E$3</c:f>
              <c:numCache>
                <c:formatCode>General</c:formatCode>
                <c:ptCount val="1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37-4A15-BF58-50F88AD1516C}"/>
            </c:ext>
          </c:extLst>
        </c:ser>
        <c:ser>
          <c:idx val="1"/>
          <c:order val="1"/>
          <c:tx>
            <c:strRef>
              <c:f>'Classificação Ajustada'!$F$2</c:f>
              <c:strCache>
                <c:ptCount val="1"/>
                <c:pt idx="0">
                  <c:v>Intermediário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'Classificação Ajustada'!$D$3</c:f>
              <c:strCache>
                <c:ptCount val="1"/>
                <c:pt idx="0">
                  <c:v>Esperança</c:v>
                </c:pt>
              </c:strCache>
            </c:strRef>
          </c:cat>
          <c:val>
            <c:numRef>
              <c:f>'Classificação Ajustada'!$F$3</c:f>
              <c:numCache>
                <c:formatCode>General</c:formatCode>
                <c:ptCount val="1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37-4A15-BF58-50F88AD1516C}"/>
            </c:ext>
          </c:extLst>
        </c:ser>
        <c:ser>
          <c:idx val="2"/>
          <c:order val="2"/>
          <c:tx>
            <c:strRef>
              <c:f>'Classificação Ajustada'!$G$2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'Classificação Ajustada'!$D$3</c:f>
              <c:strCache>
                <c:ptCount val="1"/>
                <c:pt idx="0">
                  <c:v>Esperança</c:v>
                </c:pt>
              </c:strCache>
            </c:strRef>
          </c:cat>
          <c:val>
            <c:numRef>
              <c:f>'Classificação Ajustada'!$G$3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37-4A15-BF58-50F88AD1516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100"/>
        <c:axId val="866848864"/>
        <c:axId val="866863840"/>
      </c:barChart>
      <c:catAx>
        <c:axId val="86684886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66863840"/>
        <c:crosses val="autoZero"/>
        <c:auto val="1"/>
        <c:lblAlgn val="ctr"/>
        <c:lblOffset val="100"/>
        <c:noMultiLvlLbl val="0"/>
      </c:catAx>
      <c:valAx>
        <c:axId val="866863840"/>
        <c:scaling>
          <c:orientation val="minMax"/>
        </c:scaling>
        <c:delete val="1"/>
        <c:axPos val="t"/>
        <c:numFmt formatCode="0%" sourceLinked="1"/>
        <c:majorTickMark val="none"/>
        <c:minorTickMark val="none"/>
        <c:tickLblPos val="nextTo"/>
        <c:crossAx val="86684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'Classificação Ajustada'!$E$2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'Classificação Ajustada'!$C$3:$C$21</c:f>
              <c:strCache>
                <c:ptCount val="19"/>
                <c:pt idx="0">
                  <c:v>1º</c:v>
                </c:pt>
                <c:pt idx="1">
                  <c:v>2º</c:v>
                </c:pt>
                <c:pt idx="2">
                  <c:v>3º</c:v>
                </c:pt>
                <c:pt idx="3">
                  <c:v>3º</c:v>
                </c:pt>
                <c:pt idx="4">
                  <c:v>4º</c:v>
                </c:pt>
                <c:pt idx="5">
                  <c:v>5º</c:v>
                </c:pt>
                <c:pt idx="6">
                  <c:v>6º</c:v>
                </c:pt>
                <c:pt idx="7">
                  <c:v>7º</c:v>
                </c:pt>
                <c:pt idx="8">
                  <c:v>7º</c:v>
                </c:pt>
                <c:pt idx="9">
                  <c:v>8º</c:v>
                </c:pt>
                <c:pt idx="10">
                  <c:v>8º</c:v>
                </c:pt>
                <c:pt idx="11">
                  <c:v>9º</c:v>
                </c:pt>
                <c:pt idx="12">
                  <c:v>10º</c:v>
                </c:pt>
                <c:pt idx="13">
                  <c:v>11º</c:v>
                </c:pt>
                <c:pt idx="14">
                  <c:v>12º</c:v>
                </c:pt>
                <c:pt idx="15">
                  <c:v>13º</c:v>
                </c:pt>
                <c:pt idx="16">
                  <c:v>14º</c:v>
                </c:pt>
                <c:pt idx="17">
                  <c:v>15º</c:v>
                </c:pt>
                <c:pt idx="18">
                  <c:v>15º</c:v>
                </c:pt>
              </c:strCache>
            </c:strRef>
          </c:cat>
          <c:val>
            <c:numRef>
              <c:f>'Classificação Ajustada'!$E$3:$E$21</c:f>
              <c:numCache>
                <c:formatCode>General</c:formatCode>
                <c:ptCount val="19"/>
                <c:pt idx="0">
                  <c:v>20</c:v>
                </c:pt>
                <c:pt idx="1">
                  <c:v>19</c:v>
                </c:pt>
                <c:pt idx="2">
                  <c:v>19</c:v>
                </c:pt>
                <c:pt idx="3">
                  <c:v>19</c:v>
                </c:pt>
                <c:pt idx="4">
                  <c:v>19</c:v>
                </c:pt>
                <c:pt idx="5">
                  <c:v>17</c:v>
                </c:pt>
                <c:pt idx="6">
                  <c:v>17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14</c:v>
                </c:pt>
                <c:pt idx="13">
                  <c:v>14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AA-4DF2-92E1-CD1B7AF221FF}"/>
            </c:ext>
          </c:extLst>
        </c:ser>
        <c:ser>
          <c:idx val="1"/>
          <c:order val="1"/>
          <c:tx>
            <c:strRef>
              <c:f>'Classificação Ajustada'!$F$2</c:f>
              <c:strCache>
                <c:ptCount val="1"/>
                <c:pt idx="0">
                  <c:v>Intermediário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'Classificação Ajustada'!$C$3:$C$21</c:f>
              <c:strCache>
                <c:ptCount val="19"/>
                <c:pt idx="0">
                  <c:v>1º</c:v>
                </c:pt>
                <c:pt idx="1">
                  <c:v>2º</c:v>
                </c:pt>
                <c:pt idx="2">
                  <c:v>3º</c:v>
                </c:pt>
                <c:pt idx="3">
                  <c:v>3º</c:v>
                </c:pt>
                <c:pt idx="4">
                  <c:v>4º</c:v>
                </c:pt>
                <c:pt idx="5">
                  <c:v>5º</c:v>
                </c:pt>
                <c:pt idx="6">
                  <c:v>6º</c:v>
                </c:pt>
                <c:pt idx="7">
                  <c:v>7º</c:v>
                </c:pt>
                <c:pt idx="8">
                  <c:v>7º</c:v>
                </c:pt>
                <c:pt idx="9">
                  <c:v>8º</c:v>
                </c:pt>
                <c:pt idx="10">
                  <c:v>8º</c:v>
                </c:pt>
                <c:pt idx="11">
                  <c:v>9º</c:v>
                </c:pt>
                <c:pt idx="12">
                  <c:v>10º</c:v>
                </c:pt>
                <c:pt idx="13">
                  <c:v>11º</c:v>
                </c:pt>
                <c:pt idx="14">
                  <c:v>12º</c:v>
                </c:pt>
                <c:pt idx="15">
                  <c:v>13º</c:v>
                </c:pt>
                <c:pt idx="16">
                  <c:v>14º</c:v>
                </c:pt>
                <c:pt idx="17">
                  <c:v>15º</c:v>
                </c:pt>
                <c:pt idx="18">
                  <c:v>15º</c:v>
                </c:pt>
              </c:strCache>
            </c:strRef>
          </c:cat>
          <c:val>
            <c:numRef>
              <c:f>'Classificação Ajustada'!$F$3:$F$21</c:f>
              <c:numCache>
                <c:formatCode>General</c:formatCode>
                <c:ptCount val="19"/>
                <c:pt idx="0">
                  <c:v>20</c:v>
                </c:pt>
                <c:pt idx="1">
                  <c:v>22</c:v>
                </c:pt>
                <c:pt idx="2">
                  <c:v>21</c:v>
                </c:pt>
                <c:pt idx="3">
                  <c:v>21</c:v>
                </c:pt>
                <c:pt idx="4">
                  <c:v>20</c:v>
                </c:pt>
                <c:pt idx="5">
                  <c:v>24</c:v>
                </c:pt>
                <c:pt idx="6">
                  <c:v>23</c:v>
                </c:pt>
                <c:pt idx="7">
                  <c:v>24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21</c:v>
                </c:pt>
                <c:pt idx="12">
                  <c:v>25</c:v>
                </c:pt>
                <c:pt idx="13">
                  <c:v>24</c:v>
                </c:pt>
                <c:pt idx="14">
                  <c:v>27</c:v>
                </c:pt>
                <c:pt idx="15">
                  <c:v>26</c:v>
                </c:pt>
                <c:pt idx="16">
                  <c:v>23</c:v>
                </c:pt>
                <c:pt idx="17">
                  <c:v>22</c:v>
                </c:pt>
                <c:pt idx="18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AA-4DF2-92E1-CD1B7AF221FF}"/>
            </c:ext>
          </c:extLst>
        </c:ser>
        <c:ser>
          <c:idx val="2"/>
          <c:order val="2"/>
          <c:tx>
            <c:strRef>
              <c:f>'Classificação Ajustada'!$G$2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'Classificação Ajustada'!$C$3:$C$21</c:f>
              <c:strCache>
                <c:ptCount val="19"/>
                <c:pt idx="0">
                  <c:v>1º</c:v>
                </c:pt>
                <c:pt idx="1">
                  <c:v>2º</c:v>
                </c:pt>
                <c:pt idx="2">
                  <c:v>3º</c:v>
                </c:pt>
                <c:pt idx="3">
                  <c:v>3º</c:v>
                </c:pt>
                <c:pt idx="4">
                  <c:v>4º</c:v>
                </c:pt>
                <c:pt idx="5">
                  <c:v>5º</c:v>
                </c:pt>
                <c:pt idx="6">
                  <c:v>6º</c:v>
                </c:pt>
                <c:pt idx="7">
                  <c:v>7º</c:v>
                </c:pt>
                <c:pt idx="8">
                  <c:v>7º</c:v>
                </c:pt>
                <c:pt idx="9">
                  <c:v>8º</c:v>
                </c:pt>
                <c:pt idx="10">
                  <c:v>8º</c:v>
                </c:pt>
                <c:pt idx="11">
                  <c:v>9º</c:v>
                </c:pt>
                <c:pt idx="12">
                  <c:v>10º</c:v>
                </c:pt>
                <c:pt idx="13">
                  <c:v>11º</c:v>
                </c:pt>
                <c:pt idx="14">
                  <c:v>12º</c:v>
                </c:pt>
                <c:pt idx="15">
                  <c:v>13º</c:v>
                </c:pt>
                <c:pt idx="16">
                  <c:v>14º</c:v>
                </c:pt>
                <c:pt idx="17">
                  <c:v>15º</c:v>
                </c:pt>
                <c:pt idx="18">
                  <c:v>15º</c:v>
                </c:pt>
              </c:strCache>
            </c:strRef>
          </c:cat>
          <c:val>
            <c:numRef>
              <c:f>'Classificação Ajustada'!$G$3:$G$21</c:f>
              <c:numCache>
                <c:formatCode>General</c:formatCode>
                <c:ptCount val="19"/>
                <c:pt idx="0">
                  <c:v>2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5</c:v>
                </c:pt>
                <c:pt idx="12">
                  <c:v>3</c:v>
                </c:pt>
                <c:pt idx="13">
                  <c:v>4</c:v>
                </c:pt>
                <c:pt idx="14">
                  <c:v>2</c:v>
                </c:pt>
                <c:pt idx="15">
                  <c:v>3</c:v>
                </c:pt>
                <c:pt idx="16">
                  <c:v>6</c:v>
                </c:pt>
                <c:pt idx="17">
                  <c:v>7</c:v>
                </c:pt>
                <c:pt idx="18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AA-4DF2-92E1-CD1B7AF221F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00"/>
        <c:axId val="866848864"/>
        <c:axId val="866863840"/>
      </c:barChart>
      <c:catAx>
        <c:axId val="86684886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66863840"/>
        <c:crosses val="autoZero"/>
        <c:auto val="1"/>
        <c:lblAlgn val="ctr"/>
        <c:lblOffset val="100"/>
        <c:noMultiLvlLbl val="0"/>
      </c:catAx>
      <c:valAx>
        <c:axId val="866863840"/>
        <c:scaling>
          <c:orientation val="minMax"/>
        </c:scaling>
        <c:delete val="1"/>
        <c:axPos val="t"/>
        <c:numFmt formatCode="0%" sourceLinked="1"/>
        <c:majorTickMark val="none"/>
        <c:minorTickMark val="none"/>
        <c:tickLblPos val="nextTo"/>
        <c:crossAx val="866848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'Classificação Ajustada'!$E$2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'Classificação Ajustada'!$C$22:$C$40</c:f>
              <c:strCache>
                <c:ptCount val="19"/>
                <c:pt idx="0">
                  <c:v>15º</c:v>
                </c:pt>
                <c:pt idx="1">
                  <c:v>16º</c:v>
                </c:pt>
                <c:pt idx="2">
                  <c:v>17º</c:v>
                </c:pt>
                <c:pt idx="3">
                  <c:v>18º</c:v>
                </c:pt>
                <c:pt idx="4">
                  <c:v>19º</c:v>
                </c:pt>
                <c:pt idx="5">
                  <c:v>20º</c:v>
                </c:pt>
                <c:pt idx="6">
                  <c:v>21º</c:v>
                </c:pt>
                <c:pt idx="7">
                  <c:v>22º</c:v>
                </c:pt>
                <c:pt idx="8">
                  <c:v>22º</c:v>
                </c:pt>
                <c:pt idx="9">
                  <c:v>23º</c:v>
                </c:pt>
                <c:pt idx="10">
                  <c:v>24º</c:v>
                </c:pt>
                <c:pt idx="11">
                  <c:v>25º</c:v>
                </c:pt>
                <c:pt idx="12">
                  <c:v>26º</c:v>
                </c:pt>
                <c:pt idx="13">
                  <c:v>27º</c:v>
                </c:pt>
                <c:pt idx="14">
                  <c:v>28º</c:v>
                </c:pt>
                <c:pt idx="15">
                  <c:v>29º</c:v>
                </c:pt>
                <c:pt idx="16">
                  <c:v>30º</c:v>
                </c:pt>
                <c:pt idx="17">
                  <c:v>30º</c:v>
                </c:pt>
                <c:pt idx="18">
                  <c:v>31º</c:v>
                </c:pt>
              </c:strCache>
            </c:strRef>
          </c:cat>
          <c:val>
            <c:numRef>
              <c:f>'Classificação Ajustada'!$E$22:$E$40</c:f>
              <c:numCache>
                <c:formatCode>General</c:formatCode>
                <c:ptCount val="19"/>
                <c:pt idx="0">
                  <c:v>13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D1-49B5-9C23-249B22739B86}"/>
            </c:ext>
          </c:extLst>
        </c:ser>
        <c:ser>
          <c:idx val="1"/>
          <c:order val="1"/>
          <c:tx>
            <c:strRef>
              <c:f>'Classificação Ajustada'!$F$2</c:f>
              <c:strCache>
                <c:ptCount val="1"/>
                <c:pt idx="0">
                  <c:v>Intermediário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'Classificação Ajustada'!$C$22:$C$40</c:f>
              <c:strCache>
                <c:ptCount val="19"/>
                <c:pt idx="0">
                  <c:v>15º</c:v>
                </c:pt>
                <c:pt idx="1">
                  <c:v>16º</c:v>
                </c:pt>
                <c:pt idx="2">
                  <c:v>17º</c:v>
                </c:pt>
                <c:pt idx="3">
                  <c:v>18º</c:v>
                </c:pt>
                <c:pt idx="4">
                  <c:v>19º</c:v>
                </c:pt>
                <c:pt idx="5">
                  <c:v>20º</c:v>
                </c:pt>
                <c:pt idx="6">
                  <c:v>21º</c:v>
                </c:pt>
                <c:pt idx="7">
                  <c:v>22º</c:v>
                </c:pt>
                <c:pt idx="8">
                  <c:v>22º</c:v>
                </c:pt>
                <c:pt idx="9">
                  <c:v>23º</c:v>
                </c:pt>
                <c:pt idx="10">
                  <c:v>24º</c:v>
                </c:pt>
                <c:pt idx="11">
                  <c:v>25º</c:v>
                </c:pt>
                <c:pt idx="12">
                  <c:v>26º</c:v>
                </c:pt>
                <c:pt idx="13">
                  <c:v>27º</c:v>
                </c:pt>
                <c:pt idx="14">
                  <c:v>28º</c:v>
                </c:pt>
                <c:pt idx="15">
                  <c:v>29º</c:v>
                </c:pt>
                <c:pt idx="16">
                  <c:v>30º</c:v>
                </c:pt>
                <c:pt idx="17">
                  <c:v>30º</c:v>
                </c:pt>
                <c:pt idx="18">
                  <c:v>31º</c:v>
                </c:pt>
              </c:strCache>
            </c:strRef>
          </c:cat>
          <c:val>
            <c:numRef>
              <c:f>'Classificação Ajustada'!$F$22:$F$40</c:f>
              <c:numCache>
                <c:formatCode>General</c:formatCode>
                <c:ptCount val="19"/>
                <c:pt idx="0">
                  <c:v>22</c:v>
                </c:pt>
                <c:pt idx="1">
                  <c:v>26</c:v>
                </c:pt>
                <c:pt idx="2">
                  <c:v>25</c:v>
                </c:pt>
                <c:pt idx="3">
                  <c:v>23</c:v>
                </c:pt>
                <c:pt idx="4">
                  <c:v>22</c:v>
                </c:pt>
                <c:pt idx="5">
                  <c:v>21</c:v>
                </c:pt>
                <c:pt idx="6">
                  <c:v>27</c:v>
                </c:pt>
                <c:pt idx="7">
                  <c:v>26</c:v>
                </c:pt>
                <c:pt idx="8">
                  <c:v>26</c:v>
                </c:pt>
                <c:pt idx="9">
                  <c:v>25</c:v>
                </c:pt>
                <c:pt idx="10">
                  <c:v>23</c:v>
                </c:pt>
                <c:pt idx="11">
                  <c:v>26</c:v>
                </c:pt>
                <c:pt idx="12">
                  <c:v>25</c:v>
                </c:pt>
                <c:pt idx="13">
                  <c:v>22</c:v>
                </c:pt>
                <c:pt idx="14">
                  <c:v>27</c:v>
                </c:pt>
                <c:pt idx="15">
                  <c:v>26</c:v>
                </c:pt>
                <c:pt idx="16">
                  <c:v>25</c:v>
                </c:pt>
                <c:pt idx="17">
                  <c:v>25</c:v>
                </c:pt>
                <c:pt idx="1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D1-49B5-9C23-249B22739B86}"/>
            </c:ext>
          </c:extLst>
        </c:ser>
        <c:ser>
          <c:idx val="2"/>
          <c:order val="2"/>
          <c:tx>
            <c:strRef>
              <c:f>'Classificação Ajustada'!$G$2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'Classificação Ajustada'!$C$22:$C$40</c:f>
              <c:strCache>
                <c:ptCount val="19"/>
                <c:pt idx="0">
                  <c:v>15º</c:v>
                </c:pt>
                <c:pt idx="1">
                  <c:v>16º</c:v>
                </c:pt>
                <c:pt idx="2">
                  <c:v>17º</c:v>
                </c:pt>
                <c:pt idx="3">
                  <c:v>18º</c:v>
                </c:pt>
                <c:pt idx="4">
                  <c:v>19º</c:v>
                </c:pt>
                <c:pt idx="5">
                  <c:v>20º</c:v>
                </c:pt>
                <c:pt idx="6">
                  <c:v>21º</c:v>
                </c:pt>
                <c:pt idx="7">
                  <c:v>22º</c:v>
                </c:pt>
                <c:pt idx="8">
                  <c:v>22º</c:v>
                </c:pt>
                <c:pt idx="9">
                  <c:v>23º</c:v>
                </c:pt>
                <c:pt idx="10">
                  <c:v>24º</c:v>
                </c:pt>
                <c:pt idx="11">
                  <c:v>25º</c:v>
                </c:pt>
                <c:pt idx="12">
                  <c:v>26º</c:v>
                </c:pt>
                <c:pt idx="13">
                  <c:v>27º</c:v>
                </c:pt>
                <c:pt idx="14">
                  <c:v>28º</c:v>
                </c:pt>
                <c:pt idx="15">
                  <c:v>29º</c:v>
                </c:pt>
                <c:pt idx="16">
                  <c:v>30º</c:v>
                </c:pt>
                <c:pt idx="17">
                  <c:v>30º</c:v>
                </c:pt>
                <c:pt idx="18">
                  <c:v>31º</c:v>
                </c:pt>
              </c:strCache>
            </c:strRef>
          </c:cat>
          <c:val>
            <c:numRef>
              <c:f>'Classificação Ajustada'!$G$22:$G$40</c:f>
              <c:numCache>
                <c:formatCode>General</c:formatCode>
                <c:ptCount val="19"/>
                <c:pt idx="0">
                  <c:v>7</c:v>
                </c:pt>
                <c:pt idx="1">
                  <c:v>4</c:v>
                </c:pt>
                <c:pt idx="2">
                  <c:v>5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6</c:v>
                </c:pt>
                <c:pt idx="10">
                  <c:v>8</c:v>
                </c:pt>
                <c:pt idx="11">
                  <c:v>6</c:v>
                </c:pt>
                <c:pt idx="12">
                  <c:v>7</c:v>
                </c:pt>
                <c:pt idx="13">
                  <c:v>10</c:v>
                </c:pt>
                <c:pt idx="14">
                  <c:v>6</c:v>
                </c:pt>
                <c:pt idx="15">
                  <c:v>7</c:v>
                </c:pt>
                <c:pt idx="16">
                  <c:v>8</c:v>
                </c:pt>
                <c:pt idx="17">
                  <c:v>8</c:v>
                </c:pt>
                <c:pt idx="18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D1-49B5-9C23-249B22739B8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00"/>
        <c:axId val="866848864"/>
        <c:axId val="866863840"/>
      </c:barChart>
      <c:catAx>
        <c:axId val="86684886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66863840"/>
        <c:crosses val="autoZero"/>
        <c:auto val="1"/>
        <c:lblAlgn val="ctr"/>
        <c:lblOffset val="100"/>
        <c:noMultiLvlLbl val="0"/>
      </c:catAx>
      <c:valAx>
        <c:axId val="866863840"/>
        <c:scaling>
          <c:orientation val="minMax"/>
        </c:scaling>
        <c:delete val="1"/>
        <c:axPos val="t"/>
        <c:numFmt formatCode="0%" sourceLinked="1"/>
        <c:majorTickMark val="none"/>
        <c:minorTickMark val="none"/>
        <c:tickLblPos val="nextTo"/>
        <c:crossAx val="866848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'Classificação Ajustada'!$E$2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'Classificação Ajustada'!$C$41:$C$58</c:f>
              <c:strCache>
                <c:ptCount val="18"/>
                <c:pt idx="0">
                  <c:v>32º</c:v>
                </c:pt>
                <c:pt idx="1">
                  <c:v>33º</c:v>
                </c:pt>
                <c:pt idx="2">
                  <c:v>33º</c:v>
                </c:pt>
                <c:pt idx="3">
                  <c:v>34º</c:v>
                </c:pt>
                <c:pt idx="4">
                  <c:v>35º</c:v>
                </c:pt>
                <c:pt idx="5">
                  <c:v>36º</c:v>
                </c:pt>
                <c:pt idx="6">
                  <c:v>36º</c:v>
                </c:pt>
                <c:pt idx="7">
                  <c:v>37º</c:v>
                </c:pt>
                <c:pt idx="8">
                  <c:v>38º</c:v>
                </c:pt>
                <c:pt idx="9">
                  <c:v>39º</c:v>
                </c:pt>
                <c:pt idx="10">
                  <c:v>39º</c:v>
                </c:pt>
                <c:pt idx="11">
                  <c:v>40º</c:v>
                </c:pt>
                <c:pt idx="12">
                  <c:v>41º</c:v>
                </c:pt>
                <c:pt idx="13">
                  <c:v>42º</c:v>
                </c:pt>
                <c:pt idx="14">
                  <c:v>43º</c:v>
                </c:pt>
                <c:pt idx="15">
                  <c:v>44º</c:v>
                </c:pt>
                <c:pt idx="16">
                  <c:v>45º</c:v>
                </c:pt>
                <c:pt idx="17">
                  <c:v>46º</c:v>
                </c:pt>
              </c:strCache>
            </c:strRef>
          </c:cat>
          <c:val>
            <c:numRef>
              <c:f>'Classificação Ajustada'!$E$41:$E$58</c:f>
              <c:numCache>
                <c:formatCode>General</c:formatCode>
                <c:ptCount val="18"/>
                <c:pt idx="0">
                  <c:v>9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5</c:v>
                </c:pt>
                <c:pt idx="13">
                  <c:v>4</c:v>
                </c:pt>
                <c:pt idx="14">
                  <c:v>4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92-4D1A-9673-9DB0A4640F0A}"/>
            </c:ext>
          </c:extLst>
        </c:ser>
        <c:ser>
          <c:idx val="1"/>
          <c:order val="1"/>
          <c:tx>
            <c:strRef>
              <c:f>'Classificação Ajustada'!$F$2</c:f>
              <c:strCache>
                <c:ptCount val="1"/>
                <c:pt idx="0">
                  <c:v>Intermediário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'Classificação Ajustada'!$C$41:$C$58</c:f>
              <c:strCache>
                <c:ptCount val="18"/>
                <c:pt idx="0">
                  <c:v>32º</c:v>
                </c:pt>
                <c:pt idx="1">
                  <c:v>33º</c:v>
                </c:pt>
                <c:pt idx="2">
                  <c:v>33º</c:v>
                </c:pt>
                <c:pt idx="3">
                  <c:v>34º</c:v>
                </c:pt>
                <c:pt idx="4">
                  <c:v>35º</c:v>
                </c:pt>
                <c:pt idx="5">
                  <c:v>36º</c:v>
                </c:pt>
                <c:pt idx="6">
                  <c:v>36º</c:v>
                </c:pt>
                <c:pt idx="7">
                  <c:v>37º</c:v>
                </c:pt>
                <c:pt idx="8">
                  <c:v>38º</c:v>
                </c:pt>
                <c:pt idx="9">
                  <c:v>39º</c:v>
                </c:pt>
                <c:pt idx="10">
                  <c:v>39º</c:v>
                </c:pt>
                <c:pt idx="11">
                  <c:v>40º</c:v>
                </c:pt>
                <c:pt idx="12">
                  <c:v>41º</c:v>
                </c:pt>
                <c:pt idx="13">
                  <c:v>42º</c:v>
                </c:pt>
                <c:pt idx="14">
                  <c:v>43º</c:v>
                </c:pt>
                <c:pt idx="15">
                  <c:v>44º</c:v>
                </c:pt>
                <c:pt idx="16">
                  <c:v>45º</c:v>
                </c:pt>
                <c:pt idx="17">
                  <c:v>46º</c:v>
                </c:pt>
              </c:strCache>
            </c:strRef>
          </c:cat>
          <c:val>
            <c:numRef>
              <c:f>'Classificação Ajustada'!$F$41:$F$58</c:f>
              <c:numCache>
                <c:formatCode>General</c:formatCode>
                <c:ptCount val="18"/>
                <c:pt idx="0">
                  <c:v>23</c:v>
                </c:pt>
                <c:pt idx="1">
                  <c:v>27</c:v>
                </c:pt>
                <c:pt idx="2">
                  <c:v>27</c:v>
                </c:pt>
                <c:pt idx="3">
                  <c:v>25</c:v>
                </c:pt>
                <c:pt idx="4">
                  <c:v>19</c:v>
                </c:pt>
                <c:pt idx="5">
                  <c:v>26</c:v>
                </c:pt>
                <c:pt idx="6">
                  <c:v>26</c:v>
                </c:pt>
                <c:pt idx="7">
                  <c:v>25</c:v>
                </c:pt>
                <c:pt idx="8">
                  <c:v>21</c:v>
                </c:pt>
                <c:pt idx="9">
                  <c:v>26</c:v>
                </c:pt>
                <c:pt idx="10">
                  <c:v>26</c:v>
                </c:pt>
                <c:pt idx="11">
                  <c:v>25</c:v>
                </c:pt>
                <c:pt idx="12">
                  <c:v>26</c:v>
                </c:pt>
                <c:pt idx="13">
                  <c:v>22</c:v>
                </c:pt>
                <c:pt idx="14">
                  <c:v>21</c:v>
                </c:pt>
                <c:pt idx="15">
                  <c:v>24</c:v>
                </c:pt>
                <c:pt idx="16">
                  <c:v>25</c:v>
                </c:pt>
                <c:pt idx="17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92-4D1A-9673-9DB0A4640F0A}"/>
            </c:ext>
          </c:extLst>
        </c:ser>
        <c:ser>
          <c:idx val="2"/>
          <c:order val="2"/>
          <c:tx>
            <c:strRef>
              <c:f>'Classificação Ajustada'!$G$2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'Classificação Ajustada'!$C$41:$C$58</c:f>
              <c:strCache>
                <c:ptCount val="18"/>
                <c:pt idx="0">
                  <c:v>32º</c:v>
                </c:pt>
                <c:pt idx="1">
                  <c:v>33º</c:v>
                </c:pt>
                <c:pt idx="2">
                  <c:v>33º</c:v>
                </c:pt>
                <c:pt idx="3">
                  <c:v>34º</c:v>
                </c:pt>
                <c:pt idx="4">
                  <c:v>35º</c:v>
                </c:pt>
                <c:pt idx="5">
                  <c:v>36º</c:v>
                </c:pt>
                <c:pt idx="6">
                  <c:v>36º</c:v>
                </c:pt>
                <c:pt idx="7">
                  <c:v>37º</c:v>
                </c:pt>
                <c:pt idx="8">
                  <c:v>38º</c:v>
                </c:pt>
                <c:pt idx="9">
                  <c:v>39º</c:v>
                </c:pt>
                <c:pt idx="10">
                  <c:v>39º</c:v>
                </c:pt>
                <c:pt idx="11">
                  <c:v>40º</c:v>
                </c:pt>
                <c:pt idx="12">
                  <c:v>41º</c:v>
                </c:pt>
                <c:pt idx="13">
                  <c:v>42º</c:v>
                </c:pt>
                <c:pt idx="14">
                  <c:v>43º</c:v>
                </c:pt>
                <c:pt idx="15">
                  <c:v>44º</c:v>
                </c:pt>
                <c:pt idx="16">
                  <c:v>45º</c:v>
                </c:pt>
                <c:pt idx="17">
                  <c:v>46º</c:v>
                </c:pt>
              </c:strCache>
            </c:strRef>
          </c:cat>
          <c:val>
            <c:numRef>
              <c:f>'Classificação Ajustada'!$G$41:$G$58</c:f>
              <c:numCache>
                <c:formatCode>General</c:formatCode>
                <c:ptCount val="18"/>
                <c:pt idx="0">
                  <c:v>10</c:v>
                </c:pt>
                <c:pt idx="1">
                  <c:v>7</c:v>
                </c:pt>
                <c:pt idx="2">
                  <c:v>7</c:v>
                </c:pt>
                <c:pt idx="3">
                  <c:v>9</c:v>
                </c:pt>
                <c:pt idx="4">
                  <c:v>15</c:v>
                </c:pt>
                <c:pt idx="5">
                  <c:v>9</c:v>
                </c:pt>
                <c:pt idx="6">
                  <c:v>9</c:v>
                </c:pt>
                <c:pt idx="7">
                  <c:v>10</c:v>
                </c:pt>
                <c:pt idx="8">
                  <c:v>14</c:v>
                </c:pt>
                <c:pt idx="9">
                  <c:v>10</c:v>
                </c:pt>
                <c:pt idx="10">
                  <c:v>10</c:v>
                </c:pt>
                <c:pt idx="11">
                  <c:v>11</c:v>
                </c:pt>
                <c:pt idx="12">
                  <c:v>11</c:v>
                </c:pt>
                <c:pt idx="13">
                  <c:v>16</c:v>
                </c:pt>
                <c:pt idx="14">
                  <c:v>17</c:v>
                </c:pt>
                <c:pt idx="15">
                  <c:v>15</c:v>
                </c:pt>
                <c:pt idx="16">
                  <c:v>15</c:v>
                </c:pt>
                <c:pt idx="17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92-4D1A-9673-9DB0A4640F0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00"/>
        <c:axId val="866848864"/>
        <c:axId val="866863840"/>
      </c:barChart>
      <c:catAx>
        <c:axId val="86684886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66863840"/>
        <c:crosses val="autoZero"/>
        <c:auto val="1"/>
        <c:lblAlgn val="ctr"/>
        <c:lblOffset val="100"/>
        <c:noMultiLvlLbl val="0"/>
      </c:catAx>
      <c:valAx>
        <c:axId val="866863840"/>
        <c:scaling>
          <c:orientation val="minMax"/>
        </c:scaling>
        <c:delete val="1"/>
        <c:axPos val="t"/>
        <c:numFmt formatCode="0%" sourceLinked="1"/>
        <c:majorTickMark val="none"/>
        <c:minorTickMark val="none"/>
        <c:tickLblPos val="nextTo"/>
        <c:crossAx val="866848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Aliança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Radar'!$C$3</c:f>
              <c:strCache>
                <c:ptCount val="1"/>
                <c:pt idx="0">
                  <c:v>Aliança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Radar'!$C$4:$C$15</c:f>
              <c:numCache>
                <c:formatCode>0%</c:formatCode>
                <c:ptCount val="12"/>
                <c:pt idx="0">
                  <c:v>0.56305322331546981</c:v>
                </c:pt>
                <c:pt idx="1">
                  <c:v>0.71509033733201</c:v>
                </c:pt>
                <c:pt idx="2">
                  <c:v>0.67997343336366978</c:v>
                </c:pt>
                <c:pt idx="3">
                  <c:v>0.85986861043533824</c:v>
                </c:pt>
                <c:pt idx="4">
                  <c:v>0.70155981653126209</c:v>
                </c:pt>
                <c:pt idx="5">
                  <c:v>0.80032913726808552</c:v>
                </c:pt>
                <c:pt idx="6">
                  <c:v>0.67845965505958605</c:v>
                </c:pt>
                <c:pt idx="7">
                  <c:v>0.87264457439896026</c:v>
                </c:pt>
                <c:pt idx="8">
                  <c:v>0.79034422487757372</c:v>
                </c:pt>
                <c:pt idx="9">
                  <c:v>0.69017709497289692</c:v>
                </c:pt>
                <c:pt idx="10">
                  <c:v>0.52215075157193458</c:v>
                </c:pt>
                <c:pt idx="11">
                  <c:v>0.54638196168332676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Anália Franco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6863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Radar'!$D$3</c:f>
              <c:strCache>
                <c:ptCount val="1"/>
                <c:pt idx="0">
                  <c:v>Anália Franco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Radar'!$D$4:$D$15</c:f>
              <c:numCache>
                <c:formatCode>0%</c:formatCode>
                <c:ptCount val="12"/>
                <c:pt idx="0">
                  <c:v>0.40230169631208462</c:v>
                </c:pt>
                <c:pt idx="1">
                  <c:v>0.50400228742402653</c:v>
                </c:pt>
                <c:pt idx="2">
                  <c:v>0.52381033282812506</c:v>
                </c:pt>
                <c:pt idx="3">
                  <c:v>0.642186507936508</c:v>
                </c:pt>
                <c:pt idx="4">
                  <c:v>0.49271763663304929</c:v>
                </c:pt>
                <c:pt idx="5">
                  <c:v>0.63580174390080224</c:v>
                </c:pt>
                <c:pt idx="6">
                  <c:v>0.42444679062635837</c:v>
                </c:pt>
                <c:pt idx="7">
                  <c:v>0.71055974414418666</c:v>
                </c:pt>
                <c:pt idx="8">
                  <c:v>0.61494130711499084</c:v>
                </c:pt>
                <c:pt idx="9">
                  <c:v>0.57417947425869953</c:v>
                </c:pt>
                <c:pt idx="10">
                  <c:v>0.3831695820686174</c:v>
                </c:pt>
                <c:pt idx="11">
                  <c:v>0.43881880814357865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Barra DOr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Radar'!$E$3</c:f>
              <c:strCache>
                <c:ptCount val="1"/>
                <c:pt idx="0">
                  <c:v>Barra D'Or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Radar'!$E$4:$E$15</c:f>
              <c:numCache>
                <c:formatCode>0%</c:formatCode>
                <c:ptCount val="12"/>
                <c:pt idx="0">
                  <c:v>0.55087434466605545</c:v>
                </c:pt>
                <c:pt idx="1">
                  <c:v>0.72983529327665531</c:v>
                </c:pt>
                <c:pt idx="2">
                  <c:v>0.65591643094988161</c:v>
                </c:pt>
                <c:pt idx="3">
                  <c:v>0.84861776354360041</c:v>
                </c:pt>
                <c:pt idx="4">
                  <c:v>0.7360519545526214</c:v>
                </c:pt>
                <c:pt idx="5">
                  <c:v>0.79582398852681602</c:v>
                </c:pt>
                <c:pt idx="6">
                  <c:v>0.70002921359488823</c:v>
                </c:pt>
                <c:pt idx="7">
                  <c:v>0.86920963614396596</c:v>
                </c:pt>
                <c:pt idx="8">
                  <c:v>0.816268783949476</c:v>
                </c:pt>
                <c:pt idx="9">
                  <c:v>0.73533197427585817</c:v>
                </c:pt>
                <c:pt idx="10">
                  <c:v>0.47434620638361852</c:v>
                </c:pt>
                <c:pt idx="11">
                  <c:v>0.61927461226459002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Brasil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Radar'!$F$3</c:f>
              <c:strCache>
                <c:ptCount val="1"/>
                <c:pt idx="0">
                  <c:v>Brasil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Radar'!$F$4:$F$15</c:f>
              <c:numCache>
                <c:formatCode>0%</c:formatCode>
                <c:ptCount val="12"/>
                <c:pt idx="0">
                  <c:v>0.40854457725119026</c:v>
                </c:pt>
                <c:pt idx="1">
                  <c:v>0.50108425880962748</c:v>
                </c:pt>
                <c:pt idx="2">
                  <c:v>0.50155904359802317</c:v>
                </c:pt>
                <c:pt idx="3">
                  <c:v>0.684413938946837</c:v>
                </c:pt>
                <c:pt idx="4">
                  <c:v>0.56224024301020448</c:v>
                </c:pt>
                <c:pt idx="5">
                  <c:v>0.70472582084662883</c:v>
                </c:pt>
                <c:pt idx="6">
                  <c:v>0.43845735780747608</c:v>
                </c:pt>
                <c:pt idx="7">
                  <c:v>0.74878564191634112</c:v>
                </c:pt>
                <c:pt idx="8">
                  <c:v>0.62255647585776497</c:v>
                </c:pt>
                <c:pt idx="9">
                  <c:v>0.58120216583126993</c:v>
                </c:pt>
                <c:pt idx="10">
                  <c:v>0.37957446808510636</c:v>
                </c:pt>
                <c:pt idx="11">
                  <c:v>0.46999741865147515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Cárdio Pulmonar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Radar'!$G$3</c:f>
              <c:strCache>
                <c:ptCount val="1"/>
                <c:pt idx="0">
                  <c:v>Cárdio Pulmonar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Radar'!$G$4:$G$15</c:f>
              <c:numCache>
                <c:formatCode>0%</c:formatCode>
                <c:ptCount val="12"/>
                <c:pt idx="0">
                  <c:v>0.58109833971902936</c:v>
                </c:pt>
                <c:pt idx="1">
                  <c:v>0.73742999120262709</c:v>
                </c:pt>
                <c:pt idx="2">
                  <c:v>0.73816054516733587</c:v>
                </c:pt>
                <c:pt idx="3">
                  <c:v>0.87750452352506259</c:v>
                </c:pt>
                <c:pt idx="4">
                  <c:v>0.71194513574047347</c:v>
                </c:pt>
                <c:pt idx="5">
                  <c:v>0.7927718721441025</c:v>
                </c:pt>
                <c:pt idx="6">
                  <c:v>0.68081471255280201</c:v>
                </c:pt>
                <c:pt idx="7">
                  <c:v>0.88820139520776464</c:v>
                </c:pt>
                <c:pt idx="8">
                  <c:v>0.84561358068131476</c:v>
                </c:pt>
                <c:pt idx="9">
                  <c:v>0.71617471715475012</c:v>
                </c:pt>
                <c:pt idx="10">
                  <c:v>0.54025073297684889</c:v>
                </c:pt>
                <c:pt idx="11">
                  <c:v>0.55716288158873151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Copa Dor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Radar'!$H$3</c:f>
              <c:strCache>
                <c:ptCount val="1"/>
                <c:pt idx="0">
                  <c:v>Copa D'Or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Radar'!$H$4:$H$15</c:f>
              <c:numCache>
                <c:formatCode>0%</c:formatCode>
                <c:ptCount val="12"/>
                <c:pt idx="0">
                  <c:v>0.48131385926805637</c:v>
                </c:pt>
                <c:pt idx="1">
                  <c:v>0.65837547021655241</c:v>
                </c:pt>
                <c:pt idx="2">
                  <c:v>0.63068144821079486</c:v>
                </c:pt>
                <c:pt idx="3">
                  <c:v>0.81683347233805959</c:v>
                </c:pt>
                <c:pt idx="4">
                  <c:v>0.64326629121826184</c:v>
                </c:pt>
                <c:pt idx="5">
                  <c:v>0.7293261039880351</c:v>
                </c:pt>
                <c:pt idx="6">
                  <c:v>0.57746943273342344</c:v>
                </c:pt>
                <c:pt idx="7">
                  <c:v>0.81825921977156535</c:v>
                </c:pt>
                <c:pt idx="8">
                  <c:v>0.73301836942722454</c:v>
                </c:pt>
                <c:pt idx="9">
                  <c:v>0.67472341537343006</c:v>
                </c:pt>
                <c:pt idx="10">
                  <c:v>0.41154692286271227</c:v>
                </c:pt>
                <c:pt idx="11">
                  <c:v>0.48230727705555321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Copa Star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Radar'!$I$3</c:f>
              <c:strCache>
                <c:ptCount val="1"/>
                <c:pt idx="0">
                  <c:v>Copa Star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Radar'!$I$4:$I$15</c:f>
              <c:numCache>
                <c:formatCode>0%</c:formatCode>
                <c:ptCount val="12"/>
                <c:pt idx="0">
                  <c:v>0.47894727990689728</c:v>
                </c:pt>
                <c:pt idx="1">
                  <c:v>0.64998766465661229</c:v>
                </c:pt>
                <c:pt idx="2">
                  <c:v>0.58117119558183006</c:v>
                </c:pt>
                <c:pt idx="3">
                  <c:v>0.80332122839675713</c:v>
                </c:pt>
                <c:pt idx="4">
                  <c:v>0.61242951601118645</c:v>
                </c:pt>
                <c:pt idx="5">
                  <c:v>0.69357148663954626</c:v>
                </c:pt>
                <c:pt idx="6">
                  <c:v>0.53962201671081877</c:v>
                </c:pt>
                <c:pt idx="7">
                  <c:v>0.80465910602926038</c:v>
                </c:pt>
                <c:pt idx="8">
                  <c:v>0.73701245742329102</c:v>
                </c:pt>
                <c:pt idx="9">
                  <c:v>0.67952998549720967</c:v>
                </c:pt>
                <c:pt idx="10">
                  <c:v>0.38262506808916935</c:v>
                </c:pt>
                <c:pt idx="11">
                  <c:v>0.55675827343795148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Coração do Brasil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Radar'!$J$3</c:f>
              <c:strCache>
                <c:ptCount val="1"/>
                <c:pt idx="0">
                  <c:v>Coração do Brasil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Radar'!$J$4:$J$15</c:f>
              <c:numCache>
                <c:formatCode>0%</c:formatCode>
                <c:ptCount val="12"/>
                <c:pt idx="0">
                  <c:v>0.53581104527012602</c:v>
                </c:pt>
                <c:pt idx="1">
                  <c:v>0.67518243315223181</c:v>
                </c:pt>
                <c:pt idx="2">
                  <c:v>0.63401069230665652</c:v>
                </c:pt>
                <c:pt idx="3">
                  <c:v>0.7935470624506461</c:v>
                </c:pt>
                <c:pt idx="4">
                  <c:v>0.65237785097166034</c:v>
                </c:pt>
                <c:pt idx="5">
                  <c:v>0.7733482624649255</c:v>
                </c:pt>
                <c:pt idx="6">
                  <c:v>0.53872719031686522</c:v>
                </c:pt>
                <c:pt idx="7">
                  <c:v>0.85124973662031189</c:v>
                </c:pt>
                <c:pt idx="8">
                  <c:v>0.77369103961183583</c:v>
                </c:pt>
                <c:pt idx="9">
                  <c:v>0.67528572614136317</c:v>
                </c:pt>
                <c:pt idx="10">
                  <c:v>0.49287505326515396</c:v>
                </c:pt>
                <c:pt idx="11">
                  <c:v>0.56731997030438008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DF Star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Radar'!$K$3</c:f>
              <c:strCache>
                <c:ptCount val="1"/>
                <c:pt idx="0">
                  <c:v>DF Star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Radar'!$K$4:$K$15</c:f>
              <c:numCache>
                <c:formatCode>0%</c:formatCode>
                <c:ptCount val="12"/>
                <c:pt idx="0">
                  <c:v>0.42483734883710378</c:v>
                </c:pt>
                <c:pt idx="1">
                  <c:v>0.61419489039896757</c:v>
                </c:pt>
                <c:pt idx="2">
                  <c:v>0.61287721515566507</c:v>
                </c:pt>
                <c:pt idx="3">
                  <c:v>0.7991580071019323</c:v>
                </c:pt>
                <c:pt idx="4">
                  <c:v>0.62755970162216257</c:v>
                </c:pt>
                <c:pt idx="5">
                  <c:v>0.70853433708362379</c:v>
                </c:pt>
                <c:pt idx="6">
                  <c:v>0.5463279419374748</c:v>
                </c:pt>
                <c:pt idx="7">
                  <c:v>0.83347789161742647</c:v>
                </c:pt>
                <c:pt idx="8">
                  <c:v>0.72222457324015377</c:v>
                </c:pt>
                <c:pt idx="9">
                  <c:v>0.6496499416569429</c:v>
                </c:pt>
                <c:pt idx="10">
                  <c:v>0.36309554570931463</c:v>
                </c:pt>
                <c:pt idx="11">
                  <c:v>0.54767779376955206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Esperança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Radar'!$L$3</c:f>
              <c:strCache>
                <c:ptCount val="1"/>
                <c:pt idx="0">
                  <c:v>Esperança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Radar'!$L$4:$L$15</c:f>
              <c:numCache>
                <c:formatCode>0%</c:formatCode>
                <c:ptCount val="12"/>
                <c:pt idx="0">
                  <c:v>0.56849271813014135</c:v>
                </c:pt>
                <c:pt idx="1">
                  <c:v>0.73524640293007659</c:v>
                </c:pt>
                <c:pt idx="2">
                  <c:v>0.68934144094335659</c:v>
                </c:pt>
                <c:pt idx="3">
                  <c:v>0.89063076409662845</c:v>
                </c:pt>
                <c:pt idx="4">
                  <c:v>0.76160526727158318</c:v>
                </c:pt>
                <c:pt idx="5">
                  <c:v>0.8063427471741822</c:v>
                </c:pt>
                <c:pt idx="6">
                  <c:v>0.70046646958163472</c:v>
                </c:pt>
                <c:pt idx="7">
                  <c:v>0.8930368670440223</c:v>
                </c:pt>
                <c:pt idx="8">
                  <c:v>0.82960355656312013</c:v>
                </c:pt>
                <c:pt idx="9">
                  <c:v>0.70220998116861411</c:v>
                </c:pt>
                <c:pt idx="10">
                  <c:v>0.47613910096129475</c:v>
                </c:pt>
                <c:pt idx="11">
                  <c:v>0.69929836791531641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Itaim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Radar'!$M$3</c:f>
              <c:strCache>
                <c:ptCount val="1"/>
                <c:pt idx="0">
                  <c:v>Itaim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Radar'!$M$4:$M$15</c:f>
              <c:numCache>
                <c:formatCode>0%</c:formatCode>
                <c:ptCount val="12"/>
                <c:pt idx="0">
                  <c:v>0.41728439965521663</c:v>
                </c:pt>
                <c:pt idx="1">
                  <c:v>0.57576846188327835</c:v>
                </c:pt>
                <c:pt idx="2">
                  <c:v>0.63934725646212465</c:v>
                </c:pt>
                <c:pt idx="3">
                  <c:v>0.73210317053627583</c:v>
                </c:pt>
                <c:pt idx="4">
                  <c:v>0.56654416168173072</c:v>
                </c:pt>
                <c:pt idx="5">
                  <c:v>0.68706896712395771</c:v>
                </c:pt>
                <c:pt idx="6">
                  <c:v>0.45636534662209571</c:v>
                </c:pt>
                <c:pt idx="7">
                  <c:v>0.78226782226782232</c:v>
                </c:pt>
                <c:pt idx="8">
                  <c:v>0.67668054413279521</c:v>
                </c:pt>
                <c:pt idx="9">
                  <c:v>0.62972853093186465</c:v>
                </c:pt>
                <c:pt idx="10">
                  <c:v>0.38074050082823035</c:v>
                </c:pt>
                <c:pt idx="11">
                  <c:v>0.53054152612230165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Jutta Batista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Radar'!$N$3</c:f>
              <c:strCache>
                <c:ptCount val="1"/>
                <c:pt idx="0">
                  <c:v>Jutta Batista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Radar'!$N$4:$N$15</c:f>
              <c:numCache>
                <c:formatCode>0%</c:formatCode>
                <c:ptCount val="12"/>
                <c:pt idx="0">
                  <c:v>0.5255041518386715</c:v>
                </c:pt>
                <c:pt idx="1">
                  <c:v>0.66859854261989493</c:v>
                </c:pt>
                <c:pt idx="2">
                  <c:v>0.57651245551601427</c:v>
                </c:pt>
                <c:pt idx="3">
                  <c:v>0.81585324521267577</c:v>
                </c:pt>
                <c:pt idx="4">
                  <c:v>0.67475216065073718</c:v>
                </c:pt>
                <c:pt idx="5">
                  <c:v>0.71802245445204627</c:v>
                </c:pt>
                <c:pt idx="6">
                  <c:v>0.62124110320284698</c:v>
                </c:pt>
                <c:pt idx="7">
                  <c:v>0.85020340993576093</c:v>
                </c:pt>
                <c:pt idx="8">
                  <c:v>0.80588033987624141</c:v>
                </c:pt>
                <c:pt idx="9">
                  <c:v>0.63689539437406184</c:v>
                </c:pt>
                <c:pt idx="10">
                  <c:v>0.46502351535807668</c:v>
                </c:pt>
                <c:pt idx="11">
                  <c:v>0.5282685512367491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Memorial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Radar'!$O$3</c:f>
              <c:strCache>
                <c:ptCount val="1"/>
                <c:pt idx="0">
                  <c:v>Memorial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Radar'!$O$4:$O$15</c:f>
              <c:numCache>
                <c:formatCode>0%</c:formatCode>
                <c:ptCount val="12"/>
                <c:pt idx="0">
                  <c:v>0.48400131347734249</c:v>
                </c:pt>
                <c:pt idx="1">
                  <c:v>0.61538086418056415</c:v>
                </c:pt>
                <c:pt idx="2">
                  <c:v>0.59505272828851097</c:v>
                </c:pt>
                <c:pt idx="3">
                  <c:v>0.85356510848062206</c:v>
                </c:pt>
                <c:pt idx="4">
                  <c:v>0.68534933331229664</c:v>
                </c:pt>
                <c:pt idx="5">
                  <c:v>0.73955255629799377</c:v>
                </c:pt>
                <c:pt idx="6">
                  <c:v>0.62917687601674921</c:v>
                </c:pt>
                <c:pt idx="7">
                  <c:v>0.84964154944087278</c:v>
                </c:pt>
                <c:pt idx="8">
                  <c:v>0.76715001025603435</c:v>
                </c:pt>
                <c:pt idx="9">
                  <c:v>0.66658103116661782</c:v>
                </c:pt>
                <c:pt idx="10">
                  <c:v>0.42190725488904873</c:v>
                </c:pt>
                <c:pt idx="11">
                  <c:v>0.60322185163423636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Morumbi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Radar'!$P$3</c:f>
              <c:strCache>
                <c:ptCount val="1"/>
                <c:pt idx="0">
                  <c:v>Morumbi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Radar'!$P$4:$P$15</c:f>
              <c:numCache>
                <c:formatCode>0%</c:formatCode>
                <c:ptCount val="12"/>
                <c:pt idx="0">
                  <c:v>0.44218458870625565</c:v>
                </c:pt>
                <c:pt idx="1">
                  <c:v>0.54269456260125926</c:v>
                </c:pt>
                <c:pt idx="2">
                  <c:v>0.59235892043463023</c:v>
                </c:pt>
                <c:pt idx="3">
                  <c:v>0.70071989971224591</c:v>
                </c:pt>
                <c:pt idx="4">
                  <c:v>0.59291215805593822</c:v>
                </c:pt>
                <c:pt idx="5">
                  <c:v>0.68983157584487187</c:v>
                </c:pt>
                <c:pt idx="6">
                  <c:v>0.46821830486650678</c:v>
                </c:pt>
                <c:pt idx="7">
                  <c:v>0.77393415188865966</c:v>
                </c:pt>
                <c:pt idx="8">
                  <c:v>0.64428283109786688</c:v>
                </c:pt>
                <c:pt idx="9">
                  <c:v>0.58881406870575081</c:v>
                </c:pt>
                <c:pt idx="10">
                  <c:v>0.41254819488257977</c:v>
                </c:pt>
                <c:pt idx="11">
                  <c:v>0.53116798769981166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Perinatal Barra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Radar'!$Q$3</c:f>
              <c:strCache>
                <c:ptCount val="1"/>
                <c:pt idx="0">
                  <c:v>Perinatal Barra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Radar'!$Q$4:$Q$15</c:f>
              <c:numCache>
                <c:formatCode>0%</c:formatCode>
                <c:ptCount val="12"/>
                <c:pt idx="0">
                  <c:v>0.50874693737105103</c:v>
                </c:pt>
                <c:pt idx="1">
                  <c:v>0.60273333540890961</c:v>
                </c:pt>
                <c:pt idx="2">
                  <c:v>0.58230673023969048</c:v>
                </c:pt>
                <c:pt idx="3">
                  <c:v>0.78353056551567135</c:v>
                </c:pt>
                <c:pt idx="4">
                  <c:v>0.64228354197219661</c:v>
                </c:pt>
                <c:pt idx="5">
                  <c:v>0.71699936909090078</c:v>
                </c:pt>
                <c:pt idx="6">
                  <c:v>0.60878881147223296</c:v>
                </c:pt>
                <c:pt idx="7">
                  <c:v>0.82823193772926873</c:v>
                </c:pt>
                <c:pt idx="8">
                  <c:v>0.76418680634788916</c:v>
                </c:pt>
                <c:pt idx="9">
                  <c:v>0.64400136759420878</c:v>
                </c:pt>
                <c:pt idx="10">
                  <c:v>0.43787973692452242</c:v>
                </c:pt>
                <c:pt idx="11">
                  <c:v>0.4668281105595169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Perinatal Larajneiras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Radar'!$R$3</c:f>
              <c:strCache>
                <c:ptCount val="1"/>
                <c:pt idx="0">
                  <c:v>Perinatal Laranjeiras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Radar'!$R$4:$R$15</c:f>
              <c:numCache>
                <c:formatCode>0%</c:formatCode>
                <c:ptCount val="12"/>
                <c:pt idx="0">
                  <c:v>0.48614285380816868</c:v>
                </c:pt>
                <c:pt idx="1">
                  <c:v>0.56321961115059216</c:v>
                </c:pt>
                <c:pt idx="2">
                  <c:v>0.52612898928578222</c:v>
                </c:pt>
                <c:pt idx="3">
                  <c:v>0.77609042390683702</c:v>
                </c:pt>
                <c:pt idx="4">
                  <c:v>0.63637346995781496</c:v>
                </c:pt>
                <c:pt idx="5">
                  <c:v>0.72303089751054972</c:v>
                </c:pt>
                <c:pt idx="6">
                  <c:v>0.63701404898743708</c:v>
                </c:pt>
                <c:pt idx="7">
                  <c:v>0.8102026369525408</c:v>
                </c:pt>
                <c:pt idx="8">
                  <c:v>0.78173528650452895</c:v>
                </c:pt>
                <c:pt idx="9">
                  <c:v>0.65743068306934438</c:v>
                </c:pt>
                <c:pt idx="10">
                  <c:v>0.43846784636670749</c:v>
                </c:pt>
                <c:pt idx="11">
                  <c:v>0.51896186841011294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Quinta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Radar'!$S$3</c:f>
              <c:strCache>
                <c:ptCount val="1"/>
                <c:pt idx="0">
                  <c:v>Quinta D'Or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Radar'!$S$4:$S$15</c:f>
              <c:numCache>
                <c:formatCode>0%</c:formatCode>
                <c:ptCount val="12"/>
                <c:pt idx="0">
                  <c:v>0.48566891420634484</c:v>
                </c:pt>
                <c:pt idx="1">
                  <c:v>0.65051269282039437</c:v>
                </c:pt>
                <c:pt idx="2">
                  <c:v>0.63265473766920244</c:v>
                </c:pt>
                <c:pt idx="3">
                  <c:v>0.77400728891478954</c:v>
                </c:pt>
                <c:pt idx="4">
                  <c:v>0.60764234086940716</c:v>
                </c:pt>
                <c:pt idx="5">
                  <c:v>0.71573839458941513</c:v>
                </c:pt>
                <c:pt idx="6">
                  <c:v>0.57457386487584139</c:v>
                </c:pt>
                <c:pt idx="7">
                  <c:v>0.81436967648703573</c:v>
                </c:pt>
                <c:pt idx="8">
                  <c:v>0.7208127803106863</c:v>
                </c:pt>
                <c:pt idx="9">
                  <c:v>0.66784807230578225</c:v>
                </c:pt>
                <c:pt idx="10">
                  <c:v>0.40712640484557588</c:v>
                </c:pt>
                <c:pt idx="11">
                  <c:v>0.49486764798309291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Santa Cruz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Radar'!$T$3</c:f>
              <c:strCache>
                <c:ptCount val="1"/>
                <c:pt idx="0">
                  <c:v>Santa Cruz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Radar'!$T$4:$T$15</c:f>
              <c:numCache>
                <c:formatCode>0%</c:formatCode>
                <c:ptCount val="12"/>
                <c:pt idx="0">
                  <c:v>0.52168295929138564</c:v>
                </c:pt>
                <c:pt idx="1">
                  <c:v>0.6127719993698596</c:v>
                </c:pt>
                <c:pt idx="2">
                  <c:v>0.59096771523749758</c:v>
                </c:pt>
                <c:pt idx="3">
                  <c:v>0.72566595661833755</c:v>
                </c:pt>
                <c:pt idx="4">
                  <c:v>0.51428300977557484</c:v>
                </c:pt>
                <c:pt idx="5">
                  <c:v>0.7325751352091463</c:v>
                </c:pt>
                <c:pt idx="6">
                  <c:v>0.39492086609718047</c:v>
                </c:pt>
                <c:pt idx="7">
                  <c:v>0.83204379394855588</c:v>
                </c:pt>
                <c:pt idx="8">
                  <c:v>0.73243992606284658</c:v>
                </c:pt>
                <c:pt idx="9">
                  <c:v>0.6321398246932971</c:v>
                </c:pt>
                <c:pt idx="10">
                  <c:v>0.42868031309189658</c:v>
                </c:pt>
                <c:pt idx="11">
                  <c:v>0.56451619481213244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Santa Luzia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Radar'!$U$3</c:f>
              <c:strCache>
                <c:ptCount val="1"/>
                <c:pt idx="0">
                  <c:v>Santa Luzia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Radar'!$U$4:$U$15</c:f>
              <c:numCache>
                <c:formatCode>0%</c:formatCode>
                <c:ptCount val="12"/>
                <c:pt idx="0">
                  <c:v>0.48608414239482195</c:v>
                </c:pt>
                <c:pt idx="1">
                  <c:v>0.65978516308613289</c:v>
                </c:pt>
                <c:pt idx="2">
                  <c:v>0.55092582544102597</c:v>
                </c:pt>
                <c:pt idx="3">
                  <c:v>0.77360542109141639</c:v>
                </c:pt>
                <c:pt idx="4">
                  <c:v>0.60879043528756549</c:v>
                </c:pt>
                <c:pt idx="5">
                  <c:v>0.73592067179979315</c:v>
                </c:pt>
                <c:pt idx="6">
                  <c:v>0.51382626263971698</c:v>
                </c:pt>
                <c:pt idx="7">
                  <c:v>0.84586996119426627</c:v>
                </c:pt>
                <c:pt idx="8">
                  <c:v>0.76117595643119107</c:v>
                </c:pt>
                <c:pt idx="9">
                  <c:v>0.63615949889065049</c:v>
                </c:pt>
                <c:pt idx="10">
                  <c:v>0.40689744060258121</c:v>
                </c:pt>
                <c:pt idx="11">
                  <c:v>0.50993258206486702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São Lucas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Radar'!$V$3</c:f>
              <c:strCache>
                <c:ptCount val="1"/>
                <c:pt idx="0">
                  <c:v>São Lucas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Radar'!$V$4:$V$15</c:f>
              <c:numCache>
                <c:formatCode>0%</c:formatCode>
                <c:ptCount val="12"/>
                <c:pt idx="0">
                  <c:v>0.53755981152231946</c:v>
                </c:pt>
                <c:pt idx="1">
                  <c:v>0.74889596263166947</c:v>
                </c:pt>
                <c:pt idx="2">
                  <c:v>0.70746813339237746</c:v>
                </c:pt>
                <c:pt idx="3">
                  <c:v>0.89641098042076572</c:v>
                </c:pt>
                <c:pt idx="4">
                  <c:v>0.72506039945905976</c:v>
                </c:pt>
                <c:pt idx="5">
                  <c:v>0.79442366472214343</c:v>
                </c:pt>
                <c:pt idx="6">
                  <c:v>0.64136753818334191</c:v>
                </c:pt>
                <c:pt idx="7">
                  <c:v>0.91954130262137179</c:v>
                </c:pt>
                <c:pt idx="8">
                  <c:v>0.79021969330994857</c:v>
                </c:pt>
                <c:pt idx="9">
                  <c:v>0.72103702791647928</c:v>
                </c:pt>
                <c:pt idx="10">
                  <c:v>0.41582563581638315</c:v>
                </c:pt>
                <c:pt idx="11">
                  <c:v>0.65161340204169615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São Rafael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Radar'!$W$3</c:f>
              <c:strCache>
                <c:ptCount val="1"/>
                <c:pt idx="0">
                  <c:v>São Rafael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Radar'!$W$4:$W$15</c:f>
              <c:numCache>
                <c:formatCode>0%</c:formatCode>
                <c:ptCount val="12"/>
                <c:pt idx="0">
                  <c:v>0.56170108161258603</c:v>
                </c:pt>
                <c:pt idx="1">
                  <c:v>0.75125983473006686</c:v>
                </c:pt>
                <c:pt idx="2">
                  <c:v>0.74864920898653808</c:v>
                </c:pt>
                <c:pt idx="3">
                  <c:v>0.89705028872136261</c:v>
                </c:pt>
                <c:pt idx="4">
                  <c:v>0.73487949630402705</c:v>
                </c:pt>
                <c:pt idx="5">
                  <c:v>0.79021030061058029</c:v>
                </c:pt>
                <c:pt idx="6">
                  <c:v>0.69285105841015326</c:v>
                </c:pt>
                <c:pt idx="7">
                  <c:v>0.89317579997886665</c:v>
                </c:pt>
                <c:pt idx="8">
                  <c:v>0.83795708344487774</c:v>
                </c:pt>
                <c:pt idx="9">
                  <c:v>0.72158834638149139</c:v>
                </c:pt>
                <c:pt idx="10">
                  <c:v>0.53688891441542508</c:v>
                </c:pt>
                <c:pt idx="11">
                  <c:v>0.55963756465057102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São Vicente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Radar'!$X$3</c:f>
              <c:strCache>
                <c:ptCount val="1"/>
                <c:pt idx="0">
                  <c:v>São Vicente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Radar'!$X$4:$X$15</c:f>
              <c:numCache>
                <c:formatCode>0%</c:formatCode>
                <c:ptCount val="12"/>
                <c:pt idx="0">
                  <c:v>0.51534954766638608</c:v>
                </c:pt>
                <c:pt idx="1">
                  <c:v>0.61635309711753428</c:v>
                </c:pt>
                <c:pt idx="2">
                  <c:v>0.55124374244262375</c:v>
                </c:pt>
                <c:pt idx="3">
                  <c:v>0.71386392059641068</c:v>
                </c:pt>
                <c:pt idx="4">
                  <c:v>0.6092662457788085</c:v>
                </c:pt>
                <c:pt idx="5">
                  <c:v>0.70670531906713752</c:v>
                </c:pt>
                <c:pt idx="6">
                  <c:v>0.52172659513865605</c:v>
                </c:pt>
                <c:pt idx="7">
                  <c:v>0.78269461083737057</c:v>
                </c:pt>
                <c:pt idx="8">
                  <c:v>0.72998639708755131</c:v>
                </c:pt>
                <c:pt idx="9">
                  <c:v>0.62428851051675349</c:v>
                </c:pt>
                <c:pt idx="10">
                  <c:v>0.44171491159442966</c:v>
                </c:pt>
                <c:pt idx="11">
                  <c:v>0.41143012771574133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Vila Nova Star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Radar'!$Y$3</c:f>
              <c:strCache>
                <c:ptCount val="1"/>
                <c:pt idx="0">
                  <c:v>Vila Nova Star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Radar'!$Y$4:$Y$15</c:f>
              <c:numCache>
                <c:formatCode>0%</c:formatCode>
                <c:ptCount val="12"/>
                <c:pt idx="0">
                  <c:v>0.51770026286662973</c:v>
                </c:pt>
                <c:pt idx="1">
                  <c:v>0.62370524409407169</c:v>
                </c:pt>
                <c:pt idx="2">
                  <c:v>0.60071437465129562</c:v>
                </c:pt>
                <c:pt idx="3">
                  <c:v>0.75716103567032234</c:v>
                </c:pt>
                <c:pt idx="4">
                  <c:v>0.63118986580968561</c:v>
                </c:pt>
                <c:pt idx="5">
                  <c:v>0.71743839740520765</c:v>
                </c:pt>
                <c:pt idx="6">
                  <c:v>0.52260601302905019</c:v>
                </c:pt>
                <c:pt idx="7">
                  <c:v>0.79491149123497318</c:v>
                </c:pt>
                <c:pt idx="8">
                  <c:v>0.73357265905993807</c:v>
                </c:pt>
                <c:pt idx="9">
                  <c:v>0.61905393305815992</c:v>
                </c:pt>
                <c:pt idx="10">
                  <c:v>0.44596093460160108</c:v>
                </c:pt>
                <c:pt idx="11">
                  <c:v>0.55391370369309234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Vivalle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Radar'!$Z$3</c:f>
              <c:strCache>
                <c:ptCount val="1"/>
                <c:pt idx="0">
                  <c:v>Vivalle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Radar'!$Z$4:$Z$15</c:f>
              <c:numCache>
                <c:formatCode>0%</c:formatCode>
                <c:ptCount val="12"/>
                <c:pt idx="0">
                  <c:v>0.46119540257403185</c:v>
                </c:pt>
                <c:pt idx="1">
                  <c:v>0.57165803749008548</c:v>
                </c:pt>
                <c:pt idx="2">
                  <c:v>0.59395504094299278</c:v>
                </c:pt>
                <c:pt idx="3">
                  <c:v>0.79674576563664645</c:v>
                </c:pt>
                <c:pt idx="4">
                  <c:v>0.62819336178115559</c:v>
                </c:pt>
                <c:pt idx="5">
                  <c:v>0.6982880428334689</c:v>
                </c:pt>
                <c:pt idx="6">
                  <c:v>0.52661909989023048</c:v>
                </c:pt>
                <c:pt idx="7">
                  <c:v>0.84508350570750013</c:v>
                </c:pt>
                <c:pt idx="8">
                  <c:v>0.71074335560784085</c:v>
                </c:pt>
                <c:pt idx="9">
                  <c:v>0.68029498536698085</c:v>
                </c:pt>
                <c:pt idx="10">
                  <c:v>0.44492110074745961</c:v>
                </c:pt>
                <c:pt idx="11">
                  <c:v>0.45256606545524192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Assunção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Radar'!$AA$3</c:f>
              <c:strCache>
                <c:ptCount val="1"/>
                <c:pt idx="0">
                  <c:v>Assunção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Radar'!$AA$4:$AA$15</c:f>
              <c:numCache>
                <c:formatCode>0%</c:formatCode>
                <c:ptCount val="12"/>
                <c:pt idx="0">
                  <c:v>0.4769086361372456</c:v>
                </c:pt>
                <c:pt idx="1">
                  <c:v>0.59483131425586933</c:v>
                </c:pt>
                <c:pt idx="2">
                  <c:v>0.6440310546481145</c:v>
                </c:pt>
                <c:pt idx="3">
                  <c:v>0.72341630653519484</c:v>
                </c:pt>
                <c:pt idx="4">
                  <c:v>0.62113978105302081</c:v>
                </c:pt>
                <c:pt idx="5">
                  <c:v>0.71188576871967602</c:v>
                </c:pt>
                <c:pt idx="6">
                  <c:v>0.51178849344926136</c:v>
                </c:pt>
                <c:pt idx="7">
                  <c:v>0.80425212663574663</c:v>
                </c:pt>
                <c:pt idx="8">
                  <c:v>0.72028887402743558</c:v>
                </c:pt>
                <c:pt idx="9">
                  <c:v>0.63985280510848863</c:v>
                </c:pt>
                <c:pt idx="10">
                  <c:v>0.48994990009030187</c:v>
                </c:pt>
                <c:pt idx="11">
                  <c:v>0.50018499913577052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Brasil Maua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Radar'!$AB$3</c:f>
              <c:strCache>
                <c:ptCount val="1"/>
                <c:pt idx="0">
                  <c:v>Brasil - Mauá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Radar'!$AB$4:$AB$15</c:f>
              <c:numCache>
                <c:formatCode>0%</c:formatCode>
                <c:ptCount val="12"/>
                <c:pt idx="0">
                  <c:v>0.47375539665407446</c:v>
                </c:pt>
                <c:pt idx="1">
                  <c:v>0.58669387479762547</c:v>
                </c:pt>
                <c:pt idx="2">
                  <c:v>0.52640784674827579</c:v>
                </c:pt>
                <c:pt idx="3">
                  <c:v>0.78644008645976271</c:v>
                </c:pt>
                <c:pt idx="4">
                  <c:v>0.65065193954748057</c:v>
                </c:pt>
                <c:pt idx="5">
                  <c:v>0.75619378202836507</c:v>
                </c:pt>
                <c:pt idx="6">
                  <c:v>0.55515786673578382</c:v>
                </c:pt>
                <c:pt idx="7">
                  <c:v>0.8285084501068759</c:v>
                </c:pt>
                <c:pt idx="8">
                  <c:v>0.74945900064749904</c:v>
                </c:pt>
                <c:pt idx="9">
                  <c:v>0.66037233228629499</c:v>
                </c:pt>
                <c:pt idx="10">
                  <c:v>0.46506036423163494</c:v>
                </c:pt>
                <c:pt idx="11">
                  <c:v>0.59104956483018056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Caxias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Radar'!$AC$3</c:f>
              <c:strCache>
                <c:ptCount val="1"/>
                <c:pt idx="0">
                  <c:v>Caxias D'Or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Radar'!$AC$4:$AC$15</c:f>
              <c:numCache>
                <c:formatCode>0%</c:formatCode>
                <c:ptCount val="12"/>
                <c:pt idx="0">
                  <c:v>0.46129726291964629</c:v>
                </c:pt>
                <c:pt idx="1">
                  <c:v>0.60863912571902767</c:v>
                </c:pt>
                <c:pt idx="2">
                  <c:v>0.59778846422452137</c:v>
                </c:pt>
                <c:pt idx="3">
                  <c:v>0.72596479747040998</c:v>
                </c:pt>
                <c:pt idx="4">
                  <c:v>0.58725467025668698</c:v>
                </c:pt>
                <c:pt idx="5">
                  <c:v>0.68392171470848062</c:v>
                </c:pt>
                <c:pt idx="6">
                  <c:v>0.57460880144937443</c:v>
                </c:pt>
                <c:pt idx="7">
                  <c:v>0.80340405395084213</c:v>
                </c:pt>
                <c:pt idx="8">
                  <c:v>0.73340948006849205</c:v>
                </c:pt>
                <c:pt idx="9">
                  <c:v>0.64746183230801979</c:v>
                </c:pt>
                <c:pt idx="10">
                  <c:v>0.39680222841406421</c:v>
                </c:pt>
                <c:pt idx="11">
                  <c:v>0.44258358102848172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Esperança Olinda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Radar'!$AD$3</c:f>
              <c:strCache>
                <c:ptCount val="1"/>
                <c:pt idx="0">
                  <c:v>Esperança Olinda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Radar'!$AD$4:$AD$15</c:f>
              <c:numCache>
                <c:formatCode>0%</c:formatCode>
                <c:ptCount val="12"/>
                <c:pt idx="0">
                  <c:v>0.50697821132203613</c:v>
                </c:pt>
                <c:pt idx="1">
                  <c:v>0.70449524218781956</c:v>
                </c:pt>
                <c:pt idx="2">
                  <c:v>0.61617207168803534</c:v>
                </c:pt>
                <c:pt idx="3">
                  <c:v>0.86699772429808963</c:v>
                </c:pt>
                <c:pt idx="4">
                  <c:v>0.74558882144253702</c:v>
                </c:pt>
                <c:pt idx="5">
                  <c:v>0.80553612453339885</c:v>
                </c:pt>
                <c:pt idx="6">
                  <c:v>0.67823162902821887</c:v>
                </c:pt>
                <c:pt idx="7">
                  <c:v>0.87466475095785434</c:v>
                </c:pt>
                <c:pt idx="8">
                  <c:v>0.81473893528678165</c:v>
                </c:pt>
                <c:pt idx="9">
                  <c:v>0.69773198441312112</c:v>
                </c:pt>
                <c:pt idx="10">
                  <c:v>0.47108049601448676</c:v>
                </c:pt>
                <c:pt idx="11">
                  <c:v>0.69502747441332902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Glória Dor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Radar'!$AE$3</c:f>
              <c:strCache>
                <c:ptCount val="1"/>
                <c:pt idx="0">
                  <c:v>Glória D'Or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Radar'!$AE$4:$AE$15</c:f>
              <c:numCache>
                <c:formatCode>0%</c:formatCode>
                <c:ptCount val="12"/>
                <c:pt idx="0">
                  <c:v>0.52926306012859003</c:v>
                </c:pt>
                <c:pt idx="1">
                  <c:v>0.72036575554814275</c:v>
                </c:pt>
                <c:pt idx="2">
                  <c:v>0.57964601769911506</c:v>
                </c:pt>
                <c:pt idx="3">
                  <c:v>0.83065860503884303</c:v>
                </c:pt>
                <c:pt idx="4">
                  <c:v>0.69576105217917905</c:v>
                </c:pt>
                <c:pt idx="5">
                  <c:v>0.784244041236833</c:v>
                </c:pt>
                <c:pt idx="6">
                  <c:v>0.58995651735073285</c:v>
                </c:pt>
                <c:pt idx="7">
                  <c:v>0.87389380530973459</c:v>
                </c:pt>
                <c:pt idx="8">
                  <c:v>0.81526548672566368</c:v>
                </c:pt>
                <c:pt idx="9">
                  <c:v>0.69972982606651513</c:v>
                </c:pt>
                <c:pt idx="10">
                  <c:v>0.48214134547135773</c:v>
                </c:pt>
                <c:pt idx="11">
                  <c:v>0.45661748192484514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Jabaquara e Criança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Radar'!$AF$3</c:f>
              <c:strCache>
                <c:ptCount val="1"/>
                <c:pt idx="0">
                  <c:v>Jabaquara/ Criança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Radar'!$AF$4:$AF$15</c:f>
              <c:numCache>
                <c:formatCode>0%</c:formatCode>
                <c:ptCount val="12"/>
                <c:pt idx="0">
                  <c:v>0.48886588346874388</c:v>
                </c:pt>
                <c:pt idx="1">
                  <c:v>0.60226899405318157</c:v>
                </c:pt>
                <c:pt idx="2">
                  <c:v>0.61369220845089845</c:v>
                </c:pt>
                <c:pt idx="3">
                  <c:v>0.69413117113322453</c:v>
                </c:pt>
                <c:pt idx="4">
                  <c:v>0.57318094359945415</c:v>
                </c:pt>
                <c:pt idx="5">
                  <c:v>0.6820003155639176</c:v>
                </c:pt>
                <c:pt idx="6">
                  <c:v>0.47420097738403832</c:v>
                </c:pt>
                <c:pt idx="7">
                  <c:v>0.76478435907771292</c:v>
                </c:pt>
                <c:pt idx="8">
                  <c:v>0.71158720325902625</c:v>
                </c:pt>
                <c:pt idx="9">
                  <c:v>0.60192813823091884</c:v>
                </c:pt>
                <c:pt idx="10">
                  <c:v>0.46112687524755963</c:v>
                </c:pt>
                <c:pt idx="11">
                  <c:v>0.49395561370002866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Niterói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Radar'!$AG$3</c:f>
              <c:strCache>
                <c:ptCount val="1"/>
                <c:pt idx="0">
                  <c:v>Niterói D'Or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Radar'!$AG$4:$AG$15</c:f>
              <c:numCache>
                <c:formatCode>0%</c:formatCode>
                <c:ptCount val="12"/>
                <c:pt idx="0">
                  <c:v>0.46518204312477912</c:v>
                </c:pt>
                <c:pt idx="1">
                  <c:v>0.63067966875070036</c:v>
                </c:pt>
                <c:pt idx="2">
                  <c:v>0.57641612693305022</c:v>
                </c:pt>
                <c:pt idx="3">
                  <c:v>0.77593452996208134</c:v>
                </c:pt>
                <c:pt idx="4">
                  <c:v>0.63088269111723627</c:v>
                </c:pt>
                <c:pt idx="5">
                  <c:v>0.72682206013639761</c:v>
                </c:pt>
                <c:pt idx="6">
                  <c:v>0.54457300177768264</c:v>
                </c:pt>
                <c:pt idx="7">
                  <c:v>0.81266628668659513</c:v>
                </c:pt>
                <c:pt idx="8">
                  <c:v>0.76954093895436249</c:v>
                </c:pt>
                <c:pt idx="9">
                  <c:v>0.65521113776979711</c:v>
                </c:pt>
                <c:pt idx="10">
                  <c:v>0.39712815044565364</c:v>
                </c:pt>
                <c:pt idx="11">
                  <c:v>0.44471358786077442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Norte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Radar'!$AH$3</c:f>
              <c:strCache>
                <c:ptCount val="1"/>
                <c:pt idx="0">
                  <c:v>Norte D'Or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Radar'!$AH$4:$AH$15</c:f>
              <c:numCache>
                <c:formatCode>0%</c:formatCode>
                <c:ptCount val="12"/>
                <c:pt idx="0">
                  <c:v>0.44858156028368795</c:v>
                </c:pt>
                <c:pt idx="1">
                  <c:v>0.61067925980489368</c:v>
                </c:pt>
                <c:pt idx="2">
                  <c:v>0.56673546410990916</c:v>
                </c:pt>
                <c:pt idx="3">
                  <c:v>0.74556737588652489</c:v>
                </c:pt>
                <c:pt idx="4">
                  <c:v>0.58788019756164356</c:v>
                </c:pt>
                <c:pt idx="5">
                  <c:v>0.66842117229110165</c:v>
                </c:pt>
                <c:pt idx="6">
                  <c:v>0.52802673067636285</c:v>
                </c:pt>
                <c:pt idx="7">
                  <c:v>0.81154137115839242</c:v>
                </c:pt>
                <c:pt idx="8">
                  <c:v>0.73747538581306959</c:v>
                </c:pt>
                <c:pt idx="9">
                  <c:v>0.62851758838045924</c:v>
                </c:pt>
                <c:pt idx="10">
                  <c:v>0.40380026860666057</c:v>
                </c:pt>
                <c:pt idx="11">
                  <c:v>0.44224155567469947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Oeste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Radar'!$AI$3</c:f>
              <c:strCache>
                <c:ptCount val="1"/>
                <c:pt idx="0">
                  <c:v>Oeste D'Or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Radar'!$AI$4:$AI$15</c:f>
              <c:numCache>
                <c:formatCode>0%</c:formatCode>
                <c:ptCount val="12"/>
                <c:pt idx="0">
                  <c:v>0.46555276653334526</c:v>
                </c:pt>
                <c:pt idx="1">
                  <c:v>0.63282827426505917</c:v>
                </c:pt>
                <c:pt idx="2">
                  <c:v>0.65155078291518642</c:v>
                </c:pt>
                <c:pt idx="3">
                  <c:v>0.74927953889373289</c:v>
                </c:pt>
                <c:pt idx="4">
                  <c:v>0.64785099656827816</c:v>
                </c:pt>
                <c:pt idx="5">
                  <c:v>0.72653313735357106</c:v>
                </c:pt>
                <c:pt idx="6">
                  <c:v>0.62123861040155193</c:v>
                </c:pt>
                <c:pt idx="7">
                  <c:v>0.79065409529114783</c:v>
                </c:pt>
                <c:pt idx="8">
                  <c:v>0.73334242826823826</c:v>
                </c:pt>
                <c:pt idx="9">
                  <c:v>0.66301152137510977</c:v>
                </c:pt>
                <c:pt idx="10">
                  <c:v>0.39159153188991885</c:v>
                </c:pt>
                <c:pt idx="11">
                  <c:v>0.4930645794813443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Real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Radar'!$AJ$3</c:f>
              <c:strCache>
                <c:ptCount val="1"/>
                <c:pt idx="0">
                  <c:v>Real D'Or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Radar'!$AJ$4:$AJ$15</c:f>
              <c:numCache>
                <c:formatCode>0%</c:formatCode>
                <c:ptCount val="12"/>
                <c:pt idx="0">
                  <c:v>0.54484787818121161</c:v>
                </c:pt>
                <c:pt idx="1">
                  <c:v>0.64151272484605826</c:v>
                </c:pt>
                <c:pt idx="2">
                  <c:v>0.65356769198577103</c:v>
                </c:pt>
                <c:pt idx="3">
                  <c:v>0.78396206967635551</c:v>
                </c:pt>
                <c:pt idx="4">
                  <c:v>0.7218134151366099</c:v>
                </c:pt>
                <c:pt idx="5">
                  <c:v>0.76217410592410595</c:v>
                </c:pt>
                <c:pt idx="6">
                  <c:v>0.67208884067237573</c:v>
                </c:pt>
                <c:pt idx="7">
                  <c:v>0.83889525118338681</c:v>
                </c:pt>
                <c:pt idx="8">
                  <c:v>0.79968937057863232</c:v>
                </c:pt>
                <c:pt idx="9">
                  <c:v>0.69599543550814735</c:v>
                </c:pt>
                <c:pt idx="10">
                  <c:v>0.46308746561103825</c:v>
                </c:pt>
                <c:pt idx="11">
                  <c:v>0.60996907924874022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Rios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Radar'!$AK$3</c:f>
              <c:strCache>
                <c:ptCount val="1"/>
                <c:pt idx="0">
                  <c:v>Rios D'Or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Radar'!$AK$4:$AK$15</c:f>
              <c:numCache>
                <c:formatCode>0%</c:formatCode>
                <c:ptCount val="12"/>
                <c:pt idx="0">
                  <c:v>0.4757942275999798</c:v>
                </c:pt>
                <c:pt idx="1">
                  <c:v>0.6239798529717282</c:v>
                </c:pt>
                <c:pt idx="2">
                  <c:v>0.63200995907746416</c:v>
                </c:pt>
                <c:pt idx="3">
                  <c:v>0.77762207849981169</c:v>
                </c:pt>
                <c:pt idx="4">
                  <c:v>0.64169450158581642</c:v>
                </c:pt>
                <c:pt idx="5">
                  <c:v>0.73514952375782128</c:v>
                </c:pt>
                <c:pt idx="6">
                  <c:v>0.58408352096950467</c:v>
                </c:pt>
                <c:pt idx="7">
                  <c:v>0.82312336774465</c:v>
                </c:pt>
                <c:pt idx="8">
                  <c:v>0.75570854365836726</c:v>
                </c:pt>
                <c:pt idx="9">
                  <c:v>0.67201090813970754</c:v>
                </c:pt>
                <c:pt idx="10">
                  <c:v>0.43277413116649632</c:v>
                </c:pt>
                <c:pt idx="11">
                  <c:v>0.50053557385712655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Santa Helena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Radar'!$AL$3</c:f>
              <c:strCache>
                <c:ptCount val="1"/>
                <c:pt idx="0">
                  <c:v>Santa Helena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Radar'!$AL$4:$AL$15</c:f>
              <c:numCache>
                <c:formatCode>0%</c:formatCode>
                <c:ptCount val="12"/>
                <c:pt idx="0">
                  <c:v>0.45860530297634083</c:v>
                </c:pt>
                <c:pt idx="1">
                  <c:v>0.66538572776196536</c:v>
                </c:pt>
                <c:pt idx="2">
                  <c:v>0.56757469774403124</c:v>
                </c:pt>
                <c:pt idx="3">
                  <c:v>0.77418506239113116</c:v>
                </c:pt>
                <c:pt idx="4">
                  <c:v>0.61492608257522918</c:v>
                </c:pt>
                <c:pt idx="5">
                  <c:v>0.72913740581273878</c:v>
                </c:pt>
                <c:pt idx="6">
                  <c:v>0.50277618910019306</c:v>
                </c:pt>
                <c:pt idx="7">
                  <c:v>0.84172150523894718</c:v>
                </c:pt>
                <c:pt idx="8">
                  <c:v>0.72111647999429285</c:v>
                </c:pt>
                <c:pt idx="9">
                  <c:v>0.61576735051679721</c:v>
                </c:pt>
                <c:pt idx="10">
                  <c:v>0.37717754273817433</c:v>
                </c:pt>
                <c:pt idx="11">
                  <c:v>0.48556556490547392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São Caetano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Radar'!$AM$3</c:f>
              <c:strCache>
                <c:ptCount val="1"/>
                <c:pt idx="0">
                  <c:v>São Caetano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Radar'!$AM$4:$AM$15</c:f>
              <c:numCache>
                <c:formatCode>0%</c:formatCode>
                <c:ptCount val="12"/>
                <c:pt idx="0">
                  <c:v>0.48901583906549151</c:v>
                </c:pt>
                <c:pt idx="1">
                  <c:v>0.59004920437409847</c:v>
                </c:pt>
                <c:pt idx="2">
                  <c:v>0.56244384546271342</c:v>
                </c:pt>
                <c:pt idx="3">
                  <c:v>0.7691096590881682</c:v>
                </c:pt>
                <c:pt idx="4">
                  <c:v>0.61620329017343467</c:v>
                </c:pt>
                <c:pt idx="5">
                  <c:v>0.74952106759866277</c:v>
                </c:pt>
                <c:pt idx="6">
                  <c:v>0.53135154450449407</c:v>
                </c:pt>
                <c:pt idx="7">
                  <c:v>0.82507223934740981</c:v>
                </c:pt>
                <c:pt idx="8">
                  <c:v>0.74711337230280717</c:v>
                </c:pt>
                <c:pt idx="9">
                  <c:v>0.63563494478740978</c:v>
                </c:pt>
                <c:pt idx="10">
                  <c:v>0.46827016309932129</c:v>
                </c:pt>
                <c:pt idx="11">
                  <c:v>0.50067294751009417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São Carlos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Radar'!$AN$3</c:f>
              <c:strCache>
                <c:ptCount val="1"/>
                <c:pt idx="0">
                  <c:v>São Carlos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Radar'!$AN$4:$AN$15</c:f>
              <c:numCache>
                <c:formatCode>0%</c:formatCode>
                <c:ptCount val="12"/>
                <c:pt idx="0">
                  <c:v>0.4538476483105896</c:v>
                </c:pt>
                <c:pt idx="1">
                  <c:v>0.64365260853903772</c:v>
                </c:pt>
                <c:pt idx="2">
                  <c:v>0.58795407117414744</c:v>
                </c:pt>
                <c:pt idx="3">
                  <c:v>0.81226912305481236</c:v>
                </c:pt>
                <c:pt idx="4">
                  <c:v>0.67475074201657803</c:v>
                </c:pt>
                <c:pt idx="5">
                  <c:v>0.75813866196697965</c:v>
                </c:pt>
                <c:pt idx="6">
                  <c:v>0.56534890362502543</c:v>
                </c:pt>
                <c:pt idx="7">
                  <c:v>0.84035662158845792</c:v>
                </c:pt>
                <c:pt idx="8">
                  <c:v>0.74283106388161224</c:v>
                </c:pt>
                <c:pt idx="9">
                  <c:v>0.63472470313665008</c:v>
                </c:pt>
                <c:pt idx="10">
                  <c:v>0.42643262888911915</c:v>
                </c:pt>
                <c:pt idx="11">
                  <c:v>0.54624130186425712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São Marcos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Radar'!$AO$3</c:f>
              <c:strCache>
                <c:ptCount val="1"/>
                <c:pt idx="0">
                  <c:v>São Marcos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Radar'!$AO$4:$AO$15</c:f>
              <c:numCache>
                <c:formatCode>0%</c:formatCode>
                <c:ptCount val="12"/>
                <c:pt idx="0">
                  <c:v>0.47917196993295885</c:v>
                </c:pt>
                <c:pt idx="1">
                  <c:v>0.61477633395029929</c:v>
                </c:pt>
                <c:pt idx="2">
                  <c:v>0.61778907051683474</c:v>
                </c:pt>
                <c:pt idx="3">
                  <c:v>0.83609018997789064</c:v>
                </c:pt>
                <c:pt idx="4">
                  <c:v>0.71734859673094253</c:v>
                </c:pt>
                <c:pt idx="5">
                  <c:v>0.75942979945427136</c:v>
                </c:pt>
                <c:pt idx="6">
                  <c:v>0.63371397696515497</c:v>
                </c:pt>
                <c:pt idx="7">
                  <c:v>0.84492432315977195</c:v>
                </c:pt>
                <c:pt idx="8">
                  <c:v>0.79022171059794499</c:v>
                </c:pt>
                <c:pt idx="9">
                  <c:v>0.66412344944767066</c:v>
                </c:pt>
                <c:pt idx="10">
                  <c:v>0.4489579954331801</c:v>
                </c:pt>
                <c:pt idx="11">
                  <c:v>0.602485888326457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UDI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Radar'!$AP$3</c:f>
              <c:strCache>
                <c:ptCount val="1"/>
                <c:pt idx="0">
                  <c:v>UDI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Radar'!$AP$4:$AP$15</c:f>
              <c:numCache>
                <c:formatCode>0%</c:formatCode>
                <c:ptCount val="12"/>
                <c:pt idx="0">
                  <c:v>0.46416326107701816</c:v>
                </c:pt>
                <c:pt idx="1">
                  <c:v>0.67755764409245811</c:v>
                </c:pt>
                <c:pt idx="2">
                  <c:v>0.64872950296009202</c:v>
                </c:pt>
                <c:pt idx="3">
                  <c:v>0.81912181190236144</c:v>
                </c:pt>
                <c:pt idx="4">
                  <c:v>0.69485775815811412</c:v>
                </c:pt>
                <c:pt idx="5">
                  <c:v>0.757315832751143</c:v>
                </c:pt>
                <c:pt idx="6">
                  <c:v>0.5814794083187329</c:v>
                </c:pt>
                <c:pt idx="7">
                  <c:v>0.85523386308585436</c:v>
                </c:pt>
                <c:pt idx="8">
                  <c:v>0.77883780114066459</c:v>
                </c:pt>
                <c:pt idx="9">
                  <c:v>0.64961152024623015</c:v>
                </c:pt>
                <c:pt idx="10">
                  <c:v>0.44020155573004632</c:v>
                </c:pt>
                <c:pt idx="11">
                  <c:v>0.55154575428509645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Villa Lobos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Radar'!$AQ$3</c:f>
              <c:strCache>
                <c:ptCount val="1"/>
                <c:pt idx="0">
                  <c:v>Villa Lobos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Radar'!$AQ$4:$AQ$15</c:f>
              <c:numCache>
                <c:formatCode>0%</c:formatCode>
                <c:ptCount val="12"/>
                <c:pt idx="0">
                  <c:v>0.49525647500180359</c:v>
                </c:pt>
                <c:pt idx="1">
                  <c:v>0.58525508506795931</c:v>
                </c:pt>
                <c:pt idx="2">
                  <c:v>0.58298049187030931</c:v>
                </c:pt>
                <c:pt idx="3">
                  <c:v>0.68318154355658001</c:v>
                </c:pt>
                <c:pt idx="4">
                  <c:v>0.57047663658056058</c:v>
                </c:pt>
                <c:pt idx="5">
                  <c:v>0.66972726699991036</c:v>
                </c:pt>
                <c:pt idx="6">
                  <c:v>0.4286483831577847</c:v>
                </c:pt>
                <c:pt idx="7">
                  <c:v>0.76122834105335391</c:v>
                </c:pt>
                <c:pt idx="8">
                  <c:v>0.70391022844738538</c:v>
                </c:pt>
                <c:pt idx="9">
                  <c:v>0.5836894699837325</c:v>
                </c:pt>
                <c:pt idx="10">
                  <c:v>0.44843049327354256</c:v>
                </c:pt>
                <c:pt idx="11">
                  <c:v>0.40879950433400114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Alpha Med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Radar'!$AR$3</c:f>
              <c:strCache>
                <c:ptCount val="1"/>
                <c:pt idx="0">
                  <c:v>Alpha Med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Radar'!$AR$4:$AR$15</c:f>
              <c:numCache>
                <c:formatCode>0%</c:formatCode>
                <c:ptCount val="12"/>
                <c:pt idx="0">
                  <c:v>0.41489280537117573</c:v>
                </c:pt>
                <c:pt idx="1">
                  <c:v>0.49464946768266316</c:v>
                </c:pt>
                <c:pt idx="2">
                  <c:v>0.53131638071895426</c:v>
                </c:pt>
                <c:pt idx="3">
                  <c:v>0.69503165849673199</c:v>
                </c:pt>
                <c:pt idx="4">
                  <c:v>0.62791745017463774</c:v>
                </c:pt>
                <c:pt idx="5">
                  <c:v>0.74334645549610889</c:v>
                </c:pt>
                <c:pt idx="6">
                  <c:v>0.49006256198977649</c:v>
                </c:pt>
                <c:pt idx="7">
                  <c:v>0.7661721789883269</c:v>
                </c:pt>
                <c:pt idx="8">
                  <c:v>0.74079817161792638</c:v>
                </c:pt>
                <c:pt idx="9">
                  <c:v>0.5399174671692607</c:v>
                </c:pt>
                <c:pt idx="10">
                  <c:v>0.38941104136666765</c:v>
                </c:pt>
                <c:pt idx="11">
                  <c:v>0.46798381530384525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Antônio Afonso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Radar'!$AS$3</c:f>
              <c:strCache>
                <c:ptCount val="1"/>
                <c:pt idx="0">
                  <c:v>Antônio Afonso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Radar'!$AS$4:$AS$15</c:f>
              <c:numCache>
                <c:formatCode>0%</c:formatCode>
                <c:ptCount val="12"/>
                <c:pt idx="0">
                  <c:v>0.45988750121827265</c:v>
                </c:pt>
                <c:pt idx="1">
                  <c:v>0.63596830661507286</c:v>
                </c:pt>
                <c:pt idx="2">
                  <c:v>0.61255428742795803</c:v>
                </c:pt>
                <c:pt idx="3">
                  <c:v>0.82345679012345674</c:v>
                </c:pt>
                <c:pt idx="4">
                  <c:v>0.74404860250585148</c:v>
                </c:pt>
                <c:pt idx="5">
                  <c:v>0.81276592474722764</c:v>
                </c:pt>
                <c:pt idx="6">
                  <c:v>0.56598513011152418</c:v>
                </c:pt>
                <c:pt idx="7">
                  <c:v>0.85933048921567279</c:v>
                </c:pt>
                <c:pt idx="8">
                  <c:v>0.78366233680831687</c:v>
                </c:pt>
                <c:pt idx="9">
                  <c:v>0.63089159802572892</c:v>
                </c:pt>
                <c:pt idx="10">
                  <c:v>0.49025405123631466</c:v>
                </c:pt>
                <c:pt idx="11">
                  <c:v>0.54741695247730915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Aviccena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Radar'!$AT$3</c:f>
              <c:strCache>
                <c:ptCount val="1"/>
                <c:pt idx="0">
                  <c:v>Aviccena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Radar'!$AT$4:$AT$15</c:f>
              <c:numCache>
                <c:formatCode>0%</c:formatCode>
                <c:ptCount val="12"/>
                <c:pt idx="0">
                  <c:v>0.47427247853880122</c:v>
                </c:pt>
                <c:pt idx="1">
                  <c:v>0.54496337011310303</c:v>
                </c:pt>
                <c:pt idx="2">
                  <c:v>0.56983867120584597</c:v>
                </c:pt>
                <c:pt idx="3">
                  <c:v>0.69922480620155036</c:v>
                </c:pt>
                <c:pt idx="4">
                  <c:v>0.58717874986271223</c:v>
                </c:pt>
                <c:pt idx="5">
                  <c:v>0.68518518518518523</c:v>
                </c:pt>
                <c:pt idx="6">
                  <c:v>0.47695087441620654</c:v>
                </c:pt>
                <c:pt idx="7">
                  <c:v>0.75906187194946895</c:v>
                </c:pt>
                <c:pt idx="8">
                  <c:v>0.66193948941193725</c:v>
                </c:pt>
                <c:pt idx="9">
                  <c:v>0.58819054800475046</c:v>
                </c:pt>
                <c:pt idx="10">
                  <c:v>0.40018007292431262</c:v>
                </c:pt>
                <c:pt idx="11">
                  <c:v>0.46275182103923407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Balbino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Radar'!$AU$3</c:f>
              <c:strCache>
                <c:ptCount val="1"/>
                <c:pt idx="0">
                  <c:v>Balbino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Radar'!$AU$4:$AU$15</c:f>
              <c:numCache>
                <c:formatCode>0%</c:formatCode>
                <c:ptCount val="12"/>
                <c:pt idx="0">
                  <c:v>0.46201787198669991</c:v>
                </c:pt>
                <c:pt idx="1">
                  <c:v>0.58852867830423949</c:v>
                </c:pt>
                <c:pt idx="2">
                  <c:v>0.49708457348357094</c:v>
                </c:pt>
                <c:pt idx="3">
                  <c:v>0.77203186376888644</c:v>
                </c:pt>
                <c:pt idx="4">
                  <c:v>0.60838991322527425</c:v>
                </c:pt>
                <c:pt idx="5">
                  <c:v>0.73139291075793111</c:v>
                </c:pt>
                <c:pt idx="6">
                  <c:v>0.57944528749455504</c:v>
                </c:pt>
                <c:pt idx="7">
                  <c:v>0.81483687133741112</c:v>
                </c:pt>
                <c:pt idx="8">
                  <c:v>0.75769082656262832</c:v>
                </c:pt>
                <c:pt idx="9">
                  <c:v>0.647305608160051</c:v>
                </c:pt>
                <c:pt idx="10">
                  <c:v>0.42259878552101648</c:v>
                </c:pt>
                <c:pt idx="11">
                  <c:v>0.52500309470217776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Bangu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Radar'!$AV$3</c:f>
              <c:strCache>
                <c:ptCount val="1"/>
                <c:pt idx="0">
                  <c:v>Bangu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Radar'!$AV$4:$AV$15</c:f>
              <c:numCache>
                <c:formatCode>0%</c:formatCode>
                <c:ptCount val="12"/>
                <c:pt idx="0">
                  <c:v>0.43743743743743746</c:v>
                </c:pt>
                <c:pt idx="1">
                  <c:v>0.57376653762195928</c:v>
                </c:pt>
                <c:pt idx="2">
                  <c:v>0.68838115223657381</c:v>
                </c:pt>
                <c:pt idx="3">
                  <c:v>0.79302405998616832</c:v>
                </c:pt>
                <c:pt idx="4">
                  <c:v>0.6790644450915444</c:v>
                </c:pt>
                <c:pt idx="5">
                  <c:v>0.74254285036786305</c:v>
                </c:pt>
                <c:pt idx="6">
                  <c:v>0.66636826073864253</c:v>
                </c:pt>
                <c:pt idx="7">
                  <c:v>0.81810253367139596</c:v>
                </c:pt>
                <c:pt idx="8">
                  <c:v>0.72110508712305121</c:v>
                </c:pt>
                <c:pt idx="9">
                  <c:v>0.69105018471708046</c:v>
                </c:pt>
                <c:pt idx="10">
                  <c:v>0.40718562874251502</c:v>
                </c:pt>
                <c:pt idx="11">
                  <c:v>0.57537627447807083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Bartira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Radar'!$AW$3</c:f>
              <c:strCache>
                <c:ptCount val="1"/>
                <c:pt idx="0">
                  <c:v>Bartira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Radar'!$AW$4:$AW$15</c:f>
              <c:numCache>
                <c:formatCode>0%</c:formatCode>
                <c:ptCount val="12"/>
                <c:pt idx="0">
                  <c:v>0.42454381700016725</c:v>
                </c:pt>
                <c:pt idx="1">
                  <c:v>0.51942607561550191</c:v>
                </c:pt>
                <c:pt idx="2">
                  <c:v>0.54949198548454214</c:v>
                </c:pt>
                <c:pt idx="3">
                  <c:v>0.63033461164389148</c:v>
                </c:pt>
                <c:pt idx="4">
                  <c:v>0.50888612929184107</c:v>
                </c:pt>
                <c:pt idx="5">
                  <c:v>0.62595316009407531</c:v>
                </c:pt>
                <c:pt idx="6">
                  <c:v>0.40331636726546904</c:v>
                </c:pt>
                <c:pt idx="7">
                  <c:v>0.72097813121272358</c:v>
                </c:pt>
                <c:pt idx="8">
                  <c:v>0.66167962879022824</c:v>
                </c:pt>
                <c:pt idx="9">
                  <c:v>0.54778203290218841</c:v>
                </c:pt>
                <c:pt idx="10">
                  <c:v>0.40307423193632902</c:v>
                </c:pt>
                <c:pt idx="11">
                  <c:v>0.45369229246037718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Central Leste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Radar'!$AX$3</c:f>
              <c:strCache>
                <c:ptCount val="1"/>
                <c:pt idx="0">
                  <c:v>Central Leste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Radar'!$AX$4:$AX$15</c:f>
              <c:numCache>
                <c:formatCode>0%</c:formatCode>
                <c:ptCount val="12"/>
                <c:pt idx="0">
                  <c:v>0.48689735701116205</c:v>
                </c:pt>
                <c:pt idx="1">
                  <c:v>0.66221191617750297</c:v>
                </c:pt>
                <c:pt idx="2">
                  <c:v>0.60396843041351711</c:v>
                </c:pt>
                <c:pt idx="3">
                  <c:v>0.76899239168025291</c:v>
                </c:pt>
                <c:pt idx="4">
                  <c:v>0.66006025915708</c:v>
                </c:pt>
                <c:pt idx="5">
                  <c:v>0.75450060601794711</c:v>
                </c:pt>
                <c:pt idx="6">
                  <c:v>0.53718839585778178</c:v>
                </c:pt>
                <c:pt idx="7">
                  <c:v>0.8662827895073576</c:v>
                </c:pt>
                <c:pt idx="8">
                  <c:v>0.78586493181868911</c:v>
                </c:pt>
                <c:pt idx="9">
                  <c:v>0.64175652141692607</c:v>
                </c:pt>
                <c:pt idx="10">
                  <c:v>0.45928373428373431</c:v>
                </c:pt>
                <c:pt idx="11">
                  <c:v>0.51330651824536333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IFOR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Radar'!$AY$3</c:f>
              <c:strCache>
                <c:ptCount val="1"/>
                <c:pt idx="0">
                  <c:v>IFOR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Radar'!$AY$4:$AY$15</c:f>
              <c:numCache>
                <c:formatCode>0%</c:formatCode>
                <c:ptCount val="12"/>
                <c:pt idx="0">
                  <c:v>0.63602521257244382</c:v>
                </c:pt>
                <c:pt idx="1">
                  <c:v>0.73377823558083499</c:v>
                </c:pt>
                <c:pt idx="2">
                  <c:v>0.72109443954104135</c:v>
                </c:pt>
                <c:pt idx="3">
                  <c:v>0.83761593901216302</c:v>
                </c:pt>
                <c:pt idx="4">
                  <c:v>0.77578630652734892</c:v>
                </c:pt>
                <c:pt idx="5">
                  <c:v>0.82056165423429261</c:v>
                </c:pt>
                <c:pt idx="6">
                  <c:v>0.71669855633498103</c:v>
                </c:pt>
                <c:pt idx="7">
                  <c:v>0.87630257907130871</c:v>
                </c:pt>
                <c:pt idx="8">
                  <c:v>0.84458151783070345</c:v>
                </c:pt>
                <c:pt idx="9">
                  <c:v>0.74675906831678429</c:v>
                </c:pt>
                <c:pt idx="10">
                  <c:v>0.57880493361428409</c:v>
                </c:pt>
                <c:pt idx="11">
                  <c:v>0.63703519607428405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Osasco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Radar'!$AZ$3</c:f>
              <c:strCache>
                <c:ptCount val="1"/>
                <c:pt idx="0">
                  <c:v>Osasco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Radar'!$AZ$4:$AZ$15</c:f>
              <c:numCache>
                <c:formatCode>0%</c:formatCode>
                <c:ptCount val="12"/>
                <c:pt idx="0">
                  <c:v>0.43780388097788681</c:v>
                </c:pt>
                <c:pt idx="1">
                  <c:v>0.54636386967314621</c:v>
                </c:pt>
                <c:pt idx="2">
                  <c:v>0.58653938931431637</c:v>
                </c:pt>
                <c:pt idx="3">
                  <c:v>0.66676734731765175</c:v>
                </c:pt>
                <c:pt idx="4">
                  <c:v>0.52252354698162939</c:v>
                </c:pt>
                <c:pt idx="5">
                  <c:v>0.66236299170696622</c:v>
                </c:pt>
                <c:pt idx="6">
                  <c:v>0.41231208644137363</c:v>
                </c:pt>
                <c:pt idx="7">
                  <c:v>0.75033942077509119</c:v>
                </c:pt>
                <c:pt idx="8">
                  <c:v>0.66529151205380421</c:v>
                </c:pt>
                <c:pt idx="9">
                  <c:v>0.55718280423329969</c:v>
                </c:pt>
                <c:pt idx="10">
                  <c:v>0.37480809315694791</c:v>
                </c:pt>
                <c:pt idx="11">
                  <c:v>0.41993874284078719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Ribeirão Pires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Radar'!$BA$3</c:f>
              <c:strCache>
                <c:ptCount val="1"/>
                <c:pt idx="0">
                  <c:v>Ribeirão Pires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Radar'!$BA$4:$BA$15</c:f>
              <c:numCache>
                <c:formatCode>0%</c:formatCode>
                <c:ptCount val="12"/>
                <c:pt idx="0">
                  <c:v>0.63995640675131649</c:v>
                </c:pt>
                <c:pt idx="1">
                  <c:v>0.71423509154798748</c:v>
                </c:pt>
                <c:pt idx="2">
                  <c:v>0.71232176442452111</c:v>
                </c:pt>
                <c:pt idx="3">
                  <c:v>0.8475039322405129</c:v>
                </c:pt>
                <c:pt idx="4">
                  <c:v>0.7738566515074391</c:v>
                </c:pt>
                <c:pt idx="5">
                  <c:v>0.84132173191399462</c:v>
                </c:pt>
                <c:pt idx="6">
                  <c:v>0.67150078922049483</c:v>
                </c:pt>
                <c:pt idx="7">
                  <c:v>0.89422473190721086</c:v>
                </c:pt>
                <c:pt idx="8">
                  <c:v>0.84674848974530004</c:v>
                </c:pt>
                <c:pt idx="9">
                  <c:v>0.72455444228418642</c:v>
                </c:pt>
                <c:pt idx="10">
                  <c:v>0.55181214905564069</c:v>
                </c:pt>
                <c:pt idx="11">
                  <c:v>0.67546394638475848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Rio Barra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Radar'!$BB$3</c:f>
              <c:strCache>
                <c:ptCount val="1"/>
                <c:pt idx="0">
                  <c:v>Rio Barra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Radar'!$BB$4:$BB$15</c:f>
              <c:numCache>
                <c:formatCode>0%</c:formatCode>
                <c:ptCount val="12"/>
                <c:pt idx="0">
                  <c:v>0.46805153658511994</c:v>
                </c:pt>
                <c:pt idx="1">
                  <c:v>0.62330207445296948</c:v>
                </c:pt>
                <c:pt idx="2">
                  <c:v>0.54127303302355523</c:v>
                </c:pt>
                <c:pt idx="3">
                  <c:v>0.80219455165225229</c:v>
                </c:pt>
                <c:pt idx="4">
                  <c:v>0.68636588701310952</c:v>
                </c:pt>
                <c:pt idx="5">
                  <c:v>0.72763277706693508</c:v>
                </c:pt>
                <c:pt idx="6">
                  <c:v>0.61581446820351282</c:v>
                </c:pt>
                <c:pt idx="7">
                  <c:v>0.81591229223401252</c:v>
                </c:pt>
                <c:pt idx="8">
                  <c:v>0.75561080279084614</c:v>
                </c:pt>
                <c:pt idx="9">
                  <c:v>0.64765216354684851</c:v>
                </c:pt>
                <c:pt idx="10">
                  <c:v>0.43525193309210586</c:v>
                </c:pt>
                <c:pt idx="11">
                  <c:v>0.49209290701439151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Samer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Radar'!$BC$3</c:f>
              <c:strCache>
                <c:ptCount val="1"/>
                <c:pt idx="0">
                  <c:v>Samer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Radar'!$BC$4:$BC$15</c:f>
              <c:numCache>
                <c:formatCode>0%</c:formatCode>
                <c:ptCount val="12"/>
                <c:pt idx="0">
                  <c:v>0.49469423490108277</c:v>
                </c:pt>
                <c:pt idx="1">
                  <c:v>0.65754546944125847</c:v>
                </c:pt>
                <c:pt idx="2">
                  <c:v>0.58417235959602243</c:v>
                </c:pt>
                <c:pt idx="3">
                  <c:v>0.84148561969791025</c:v>
                </c:pt>
                <c:pt idx="4">
                  <c:v>0.6369158155369854</c:v>
                </c:pt>
                <c:pt idx="5">
                  <c:v>0.67373590845608378</c:v>
                </c:pt>
                <c:pt idx="6">
                  <c:v>0.51596993584941175</c:v>
                </c:pt>
                <c:pt idx="7">
                  <c:v>0.83656509695290859</c:v>
                </c:pt>
                <c:pt idx="8">
                  <c:v>0.75675565272871581</c:v>
                </c:pt>
                <c:pt idx="9">
                  <c:v>0.65409976157223437</c:v>
                </c:pt>
                <c:pt idx="10">
                  <c:v>0.41366574330563249</c:v>
                </c:pt>
                <c:pt idx="11">
                  <c:v>0.50961723279887494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São Lucas Macaé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Radar'!$BD$3</c:f>
              <c:strCache>
                <c:ptCount val="1"/>
                <c:pt idx="0">
                  <c:v>São Lucas Macaé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Radar'!$BD$4:$BD$15</c:f>
              <c:numCache>
                <c:formatCode>0%</c:formatCode>
                <c:ptCount val="12"/>
                <c:pt idx="0">
                  <c:v>0.4698773690078038</c:v>
                </c:pt>
                <c:pt idx="1">
                  <c:v>0.62454138702460849</c:v>
                </c:pt>
                <c:pt idx="2">
                  <c:v>0.51227442207307972</c:v>
                </c:pt>
                <c:pt idx="3">
                  <c:v>0.81724832214765097</c:v>
                </c:pt>
                <c:pt idx="4">
                  <c:v>0.68766413772979285</c:v>
                </c:pt>
                <c:pt idx="5">
                  <c:v>0.76385346756152128</c:v>
                </c:pt>
                <c:pt idx="6">
                  <c:v>0.57036039220967738</c:v>
                </c:pt>
                <c:pt idx="7">
                  <c:v>0.84222222222222209</c:v>
                </c:pt>
                <c:pt idx="8">
                  <c:v>0.81577201783723519</c:v>
                </c:pt>
                <c:pt idx="9">
                  <c:v>0.63609810479375695</c:v>
                </c:pt>
                <c:pt idx="10">
                  <c:v>0.46333333333333337</c:v>
                </c:pt>
                <c:pt idx="11">
                  <c:v>0.56557692307692309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Serra Mayor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Radar'!$BE$3</c:f>
              <c:strCache>
                <c:ptCount val="1"/>
                <c:pt idx="0">
                  <c:v>Serra Mayor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Radar'!$BE$4:$BE$15</c:f>
              <c:numCache>
                <c:formatCode>0%</c:formatCode>
                <c:ptCount val="12"/>
                <c:pt idx="0">
                  <c:v>0.380149521737629</c:v>
                </c:pt>
                <c:pt idx="1">
                  <c:v>0.45578231292517007</c:v>
                </c:pt>
                <c:pt idx="2">
                  <c:v>0.49571808418798996</c:v>
                </c:pt>
                <c:pt idx="3">
                  <c:v>0.70918367346938782</c:v>
                </c:pt>
                <c:pt idx="4">
                  <c:v>0.58322213500784925</c:v>
                </c:pt>
                <c:pt idx="5">
                  <c:v>0.65418456332161912</c:v>
                </c:pt>
                <c:pt idx="6">
                  <c:v>0.46416899163013148</c:v>
                </c:pt>
                <c:pt idx="7">
                  <c:v>0.73275506219668662</c:v>
                </c:pt>
                <c:pt idx="8">
                  <c:v>0.68604296658140018</c:v>
                </c:pt>
                <c:pt idx="9">
                  <c:v>0.5153453689167975</c:v>
                </c:pt>
                <c:pt idx="10">
                  <c:v>0.38517386650091506</c:v>
                </c:pt>
                <c:pt idx="11">
                  <c:v>0.40364440973578031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5 outubro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Radar'!$BL$3</c:f>
              <c:strCache>
                <c:ptCount val="1"/>
                <c:pt idx="0">
                  <c:v>5 de outubro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Radar'!$BL$4:$BL$15</c:f>
              <c:numCache>
                <c:formatCode>0%</c:formatCode>
                <c:ptCount val="12"/>
                <c:pt idx="0">
                  <c:v>0.4350328133690165</c:v>
                </c:pt>
                <c:pt idx="1">
                  <c:v>0.58018708270842145</c:v>
                </c:pt>
                <c:pt idx="2">
                  <c:v>0.62029878814595951</c:v>
                </c:pt>
                <c:pt idx="3">
                  <c:v>0.77526881720430108</c:v>
                </c:pt>
                <c:pt idx="4">
                  <c:v>0.65235336558865975</c:v>
                </c:pt>
                <c:pt idx="5">
                  <c:v>0.78558495331053868</c:v>
                </c:pt>
                <c:pt idx="6">
                  <c:v>0.54567657629950883</c:v>
                </c:pt>
                <c:pt idx="7">
                  <c:v>0.84395514125504478</c:v>
                </c:pt>
                <c:pt idx="8">
                  <c:v>0.79463485077359663</c:v>
                </c:pt>
                <c:pt idx="9">
                  <c:v>0.54983431910870206</c:v>
                </c:pt>
                <c:pt idx="10">
                  <c:v>0.4586288972838139</c:v>
                </c:pt>
                <c:pt idx="11">
                  <c:v>0.50733033474604983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Aeroporto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Radar'!$BM$3</c:f>
              <c:strCache>
                <c:ptCount val="1"/>
                <c:pt idx="0">
                  <c:v>Aeroporto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Radar'!$BM$4:$BM$15</c:f>
              <c:numCache>
                <c:formatCode>0%</c:formatCode>
                <c:ptCount val="12"/>
                <c:pt idx="0">
                  <c:v>0.38886698407975007</c:v>
                </c:pt>
                <c:pt idx="1">
                  <c:v>0.61747269775405966</c:v>
                </c:pt>
                <c:pt idx="2">
                  <c:v>0.61594586643130322</c:v>
                </c:pt>
                <c:pt idx="3">
                  <c:v>0.81530186255619785</c:v>
                </c:pt>
                <c:pt idx="4">
                  <c:v>0.6358265540469451</c:v>
                </c:pt>
                <c:pt idx="5">
                  <c:v>0.67316550411293907</c:v>
                </c:pt>
                <c:pt idx="6">
                  <c:v>0.57532698849705632</c:v>
                </c:pt>
                <c:pt idx="7">
                  <c:v>0.81112400211398361</c:v>
                </c:pt>
                <c:pt idx="8">
                  <c:v>0.71760536242302075</c:v>
                </c:pt>
                <c:pt idx="9">
                  <c:v>0.57829915084605055</c:v>
                </c:pt>
                <c:pt idx="10">
                  <c:v>0.38180790203911591</c:v>
                </c:pt>
                <c:pt idx="11">
                  <c:v>0.49909513026271168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Arthur Ramos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Radar'!$BN$3</c:f>
              <c:strCache>
                <c:ptCount val="1"/>
                <c:pt idx="0">
                  <c:v>Arthur Ramos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Radar'!$BN$4:$BN$15</c:f>
              <c:numCache>
                <c:formatCode>0%</c:formatCode>
                <c:ptCount val="12"/>
                <c:pt idx="0">
                  <c:v>0.42862700742589288</c:v>
                </c:pt>
                <c:pt idx="1">
                  <c:v>0.54967273386364657</c:v>
                </c:pt>
                <c:pt idx="2">
                  <c:v>0.51446330183411815</c:v>
                </c:pt>
                <c:pt idx="3">
                  <c:v>0.78813362527577269</c:v>
                </c:pt>
                <c:pt idx="4">
                  <c:v>0.62599875467776123</c:v>
                </c:pt>
                <c:pt idx="5">
                  <c:v>0.7572226101852545</c:v>
                </c:pt>
                <c:pt idx="6">
                  <c:v>0.56159675896519679</c:v>
                </c:pt>
                <c:pt idx="7">
                  <c:v>0.83522765995675419</c:v>
                </c:pt>
                <c:pt idx="8">
                  <c:v>0.71848323759139865</c:v>
                </c:pt>
                <c:pt idx="9">
                  <c:v>0.6315432016303274</c:v>
                </c:pt>
                <c:pt idx="10">
                  <c:v>0.4238574331105725</c:v>
                </c:pt>
                <c:pt idx="11">
                  <c:v>0.51959172061285142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Biocor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Radar'!$BO$3</c:f>
              <c:strCache>
                <c:ptCount val="1"/>
                <c:pt idx="0">
                  <c:v>Biocor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Radar'!$BO$4:$BO$15</c:f>
              <c:numCache>
                <c:formatCode>0%</c:formatCode>
                <c:ptCount val="12"/>
                <c:pt idx="0">
                  <c:v>0.45005863196319768</c:v>
                </c:pt>
                <c:pt idx="1">
                  <c:v>0.54495791329041487</c:v>
                </c:pt>
                <c:pt idx="2">
                  <c:v>0.63379156372823686</c:v>
                </c:pt>
                <c:pt idx="3">
                  <c:v>0.80554836690370146</c:v>
                </c:pt>
                <c:pt idx="4">
                  <c:v>0.66559543397778698</c:v>
                </c:pt>
                <c:pt idx="5">
                  <c:v>0.73945553822870524</c:v>
                </c:pt>
                <c:pt idx="6">
                  <c:v>0.57614021415320704</c:v>
                </c:pt>
                <c:pt idx="7">
                  <c:v>0.80620985010706647</c:v>
                </c:pt>
                <c:pt idx="8">
                  <c:v>0.7150408736249092</c:v>
                </c:pt>
                <c:pt idx="9">
                  <c:v>0.64688338852577987</c:v>
                </c:pt>
                <c:pt idx="10">
                  <c:v>0.41392851298891226</c:v>
                </c:pt>
                <c:pt idx="11">
                  <c:v>0.5502298523414566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Epitácio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Radar'!$BP$3</c:f>
              <c:strCache>
                <c:ptCount val="1"/>
                <c:pt idx="0">
                  <c:v>HNSN Epitácio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Radar'!$BP$4:$BP$15</c:f>
              <c:numCache>
                <c:formatCode>0%</c:formatCode>
                <c:ptCount val="12"/>
                <c:pt idx="0">
                  <c:v>0.46258503401360546</c:v>
                </c:pt>
                <c:pt idx="1">
                  <c:v>0.62119309262166411</c:v>
                </c:pt>
                <c:pt idx="2">
                  <c:v>0.56581196581196591</c:v>
                </c:pt>
                <c:pt idx="3">
                  <c:v>0.77210884353741494</c:v>
                </c:pt>
                <c:pt idx="4">
                  <c:v>0.66922422815279958</c:v>
                </c:pt>
                <c:pt idx="5">
                  <c:v>0.74383560720085018</c:v>
                </c:pt>
                <c:pt idx="6">
                  <c:v>0.54996082096597554</c:v>
                </c:pt>
                <c:pt idx="7">
                  <c:v>0.80760509331937902</c:v>
                </c:pt>
                <c:pt idx="8">
                  <c:v>0.7237114076399791</c:v>
                </c:pt>
                <c:pt idx="9">
                  <c:v>0.57777995813710104</c:v>
                </c:pt>
                <c:pt idx="10">
                  <c:v>0.39525913458166767</c:v>
                </c:pt>
                <c:pt idx="11">
                  <c:v>0.4306074651347721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Jardim Botânico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Radar'!$BQ$3</c:f>
              <c:strCache>
                <c:ptCount val="1"/>
                <c:pt idx="0">
                  <c:v>HNSN Jardim Botânico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Radar'!$BQ$4:$BQ$15</c:f>
              <c:numCache>
                <c:formatCode>0%</c:formatCode>
                <c:ptCount val="12"/>
                <c:pt idx="0">
                  <c:v>0.45023810660597735</c:v>
                </c:pt>
                <c:pt idx="1">
                  <c:v>0.65384646014569869</c:v>
                </c:pt>
                <c:pt idx="2">
                  <c:v>0.62707321713209752</c:v>
                </c:pt>
                <c:pt idx="3">
                  <c:v>0.76175273664565057</c:v>
                </c:pt>
                <c:pt idx="4">
                  <c:v>0.6715372411253081</c:v>
                </c:pt>
                <c:pt idx="5">
                  <c:v>0.76040621376889039</c:v>
                </c:pt>
                <c:pt idx="6">
                  <c:v>0.55665471760838692</c:v>
                </c:pt>
                <c:pt idx="7">
                  <c:v>0.8057909130730696</c:v>
                </c:pt>
                <c:pt idx="8">
                  <c:v>0.73121369394413349</c:v>
                </c:pt>
                <c:pt idx="9">
                  <c:v>0.58739117573989774</c:v>
                </c:pt>
                <c:pt idx="10">
                  <c:v>0.41666196361720936</c:v>
                </c:pt>
                <c:pt idx="11">
                  <c:v>0.4649700811839631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Novo Atibaia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Radar'!$BR$3</c:f>
              <c:strCache>
                <c:ptCount val="1"/>
                <c:pt idx="0">
                  <c:v>Novo Atibaia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Radar'!$BR$4:$BR$15</c:f>
              <c:numCache>
                <c:formatCode>0%</c:formatCode>
                <c:ptCount val="12"/>
                <c:pt idx="0">
                  <c:v>0.42766038247715565</c:v>
                </c:pt>
                <c:pt idx="1">
                  <c:v>0.49344194916150635</c:v>
                </c:pt>
                <c:pt idx="2">
                  <c:v>0.64710512868675485</c:v>
                </c:pt>
                <c:pt idx="3">
                  <c:v>0.6551621947195394</c:v>
                </c:pt>
                <c:pt idx="4">
                  <c:v>0.5240195111789967</c:v>
                </c:pt>
                <c:pt idx="5">
                  <c:v>0.68840169867416345</c:v>
                </c:pt>
                <c:pt idx="6">
                  <c:v>0.41768880922047869</c:v>
                </c:pt>
                <c:pt idx="7">
                  <c:v>0.73342432947381953</c:v>
                </c:pt>
                <c:pt idx="8">
                  <c:v>0.66195598936766697</c:v>
                </c:pt>
                <c:pt idx="9">
                  <c:v>0.57136013127833174</c:v>
                </c:pt>
                <c:pt idx="10">
                  <c:v>0.39561679571082986</c:v>
                </c:pt>
                <c:pt idx="11">
                  <c:v>0.39556106139253916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Orthoservice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Radar'!$BS$3</c:f>
              <c:strCache>
                <c:ptCount val="1"/>
                <c:pt idx="0">
                  <c:v>Orthoservice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Radar'!$BS$4:$BS$15</c:f>
              <c:numCache>
                <c:formatCode>0%</c:formatCode>
                <c:ptCount val="12"/>
                <c:pt idx="0">
                  <c:v>0.38314176245210724</c:v>
                </c:pt>
                <c:pt idx="1">
                  <c:v>0.47678873741423861</c:v>
                </c:pt>
                <c:pt idx="2">
                  <c:v>0.63601532567049801</c:v>
                </c:pt>
                <c:pt idx="3">
                  <c:v>0.70881226053639834</c:v>
                </c:pt>
                <c:pt idx="4">
                  <c:v>0.61420743116813692</c:v>
                </c:pt>
                <c:pt idx="5">
                  <c:v>0.69827586206896552</c:v>
                </c:pt>
                <c:pt idx="6">
                  <c:v>0.55172413793103448</c:v>
                </c:pt>
                <c:pt idx="7">
                  <c:v>0.72413793103448276</c:v>
                </c:pt>
                <c:pt idx="8">
                  <c:v>0.64655172413793105</c:v>
                </c:pt>
                <c:pt idx="9">
                  <c:v>0.55172413793103448</c:v>
                </c:pt>
                <c:pt idx="10">
                  <c:v>0.32183908045977011</c:v>
                </c:pt>
                <c:pt idx="11">
                  <c:v>0.45402298850574713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Proncor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Radar'!$BT$3</c:f>
              <c:strCache>
                <c:ptCount val="1"/>
                <c:pt idx="0">
                  <c:v>Proncor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Radar'!$BT$4:$BT$15</c:f>
              <c:numCache>
                <c:formatCode>0%</c:formatCode>
                <c:ptCount val="12"/>
                <c:pt idx="0">
                  <c:v>0.42362678705793827</c:v>
                </c:pt>
                <c:pt idx="1">
                  <c:v>0.53000734163357233</c:v>
                </c:pt>
                <c:pt idx="2">
                  <c:v>0.53320123291027366</c:v>
                </c:pt>
                <c:pt idx="3">
                  <c:v>0.67747028104170959</c:v>
                </c:pt>
                <c:pt idx="4">
                  <c:v>0.5714803578774168</c:v>
                </c:pt>
                <c:pt idx="5">
                  <c:v>0.70285023534426005</c:v>
                </c:pt>
                <c:pt idx="6">
                  <c:v>0.43952393090519037</c:v>
                </c:pt>
                <c:pt idx="7">
                  <c:v>0.75895699484864265</c:v>
                </c:pt>
                <c:pt idx="8">
                  <c:v>0.67926756857746851</c:v>
                </c:pt>
                <c:pt idx="9">
                  <c:v>0.5044584946324423</c:v>
                </c:pt>
                <c:pt idx="10">
                  <c:v>0.33031674208144796</c:v>
                </c:pt>
                <c:pt idx="11">
                  <c:v>0.39590536683504796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Santa Emilia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Radar'!$BU$3</c:f>
              <c:strCache>
                <c:ptCount val="1"/>
                <c:pt idx="0">
                  <c:v>Santa Emília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Radar'!$BU$4:$BU$15</c:f>
              <c:numCache>
                <c:formatCode>0%</c:formatCode>
                <c:ptCount val="12"/>
                <c:pt idx="0">
                  <c:v>0.52158894645941278</c:v>
                </c:pt>
                <c:pt idx="1">
                  <c:v>0.61813827608924032</c:v>
                </c:pt>
                <c:pt idx="2">
                  <c:v>0.64971066409479195</c:v>
                </c:pt>
                <c:pt idx="3">
                  <c:v>0.83839687359424209</c:v>
                </c:pt>
                <c:pt idx="4">
                  <c:v>0.67723367697594505</c:v>
                </c:pt>
                <c:pt idx="5">
                  <c:v>0.76016115181223887</c:v>
                </c:pt>
                <c:pt idx="6">
                  <c:v>0.66930346286016396</c:v>
                </c:pt>
                <c:pt idx="7">
                  <c:v>0.83204563079340421</c:v>
                </c:pt>
                <c:pt idx="8">
                  <c:v>0.81723496229724191</c:v>
                </c:pt>
                <c:pt idx="9">
                  <c:v>0.63848836506921858</c:v>
                </c:pt>
                <c:pt idx="10">
                  <c:v>0.51785271437292346</c:v>
                </c:pt>
                <c:pt idx="11">
                  <c:v>0.5662316250503423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Santa Isabel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Radar'!$BV$3</c:f>
              <c:strCache>
                <c:ptCount val="1"/>
                <c:pt idx="0">
                  <c:v>Santa Isabel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Radar'!$BV$4:$BV$15</c:f>
              <c:numCache>
                <c:formatCode>0%</c:formatCode>
                <c:ptCount val="12"/>
                <c:pt idx="0">
                  <c:v>0.4109775333333599</c:v>
                </c:pt>
                <c:pt idx="1">
                  <c:v>0.51097431317279662</c:v>
                </c:pt>
                <c:pt idx="2">
                  <c:v>0.52202202202202208</c:v>
                </c:pt>
                <c:pt idx="3">
                  <c:v>0.68131099615357493</c:v>
                </c:pt>
                <c:pt idx="4">
                  <c:v>0.56935005879058076</c:v>
                </c:pt>
                <c:pt idx="5">
                  <c:v>0.71178710010682256</c:v>
                </c:pt>
                <c:pt idx="6">
                  <c:v>0.47906212771980883</c:v>
                </c:pt>
                <c:pt idx="7">
                  <c:v>0.73109762818408497</c:v>
                </c:pt>
                <c:pt idx="8">
                  <c:v>0.61520232742466341</c:v>
                </c:pt>
                <c:pt idx="9">
                  <c:v>0.56079384905040597</c:v>
                </c:pt>
                <c:pt idx="10">
                  <c:v>0.34251760628843825</c:v>
                </c:pt>
                <c:pt idx="11">
                  <c:v>0.48134311320683354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Santa Marina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Radar'!$BW$3</c:f>
              <c:strCache>
                <c:ptCount val="1"/>
                <c:pt idx="0">
                  <c:v>Santa Marina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Radar'!$BW$4:$BW$15</c:f>
              <c:numCache>
                <c:formatCode>0%</c:formatCode>
                <c:ptCount val="12"/>
                <c:pt idx="0">
                  <c:v>0.44494949494949498</c:v>
                </c:pt>
                <c:pt idx="1">
                  <c:v>0.52066115702479332</c:v>
                </c:pt>
                <c:pt idx="2">
                  <c:v>0.51239669421487599</c:v>
                </c:pt>
                <c:pt idx="3">
                  <c:v>0.68870523415977958</c:v>
                </c:pt>
                <c:pt idx="4">
                  <c:v>0.58057851239669422</c:v>
                </c:pt>
                <c:pt idx="5">
                  <c:v>0.70454545454545459</c:v>
                </c:pt>
                <c:pt idx="6">
                  <c:v>0.54845041322314048</c:v>
                </c:pt>
                <c:pt idx="7">
                  <c:v>0.77332415059687787</c:v>
                </c:pt>
                <c:pt idx="8">
                  <c:v>0.66396349862258952</c:v>
                </c:pt>
                <c:pt idx="9">
                  <c:v>0.61174683901956628</c:v>
                </c:pt>
                <c:pt idx="10">
                  <c:v>0.35103305785123967</c:v>
                </c:pt>
                <c:pt idx="11">
                  <c:v>0.52892561983471076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Yutaka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Radar'!$BX$3</c:f>
              <c:strCache>
                <c:ptCount val="1"/>
                <c:pt idx="0">
                  <c:v>Yutaka Takeda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Radar'!$BX$4:$BX$15</c:f>
              <c:numCache>
                <c:formatCode>0%</c:formatCode>
                <c:ptCount val="12"/>
                <c:pt idx="0">
                  <c:v>0.46366782006920415</c:v>
                </c:pt>
                <c:pt idx="1">
                  <c:v>0.62690287158826086</c:v>
                </c:pt>
                <c:pt idx="2">
                  <c:v>0.62604236340431063</c:v>
                </c:pt>
                <c:pt idx="3">
                  <c:v>0.84031044122534349</c:v>
                </c:pt>
                <c:pt idx="4">
                  <c:v>0.74999461455000771</c:v>
                </c:pt>
                <c:pt idx="5">
                  <c:v>0.77793220413748254</c:v>
                </c:pt>
                <c:pt idx="6">
                  <c:v>0.6135407906402548</c:v>
                </c:pt>
                <c:pt idx="7">
                  <c:v>0.85211617326669231</c:v>
                </c:pt>
                <c:pt idx="8">
                  <c:v>0.78056922895391256</c:v>
                </c:pt>
                <c:pt idx="9">
                  <c:v>0.60439677342418396</c:v>
                </c:pt>
                <c:pt idx="10">
                  <c:v>0.44572585655123115</c:v>
                </c:pt>
                <c:pt idx="11">
                  <c:v>0.56233437798507313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Estadual Criança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Radar'!$BY$3</c:f>
              <c:strCache>
                <c:ptCount val="1"/>
                <c:pt idx="0">
                  <c:v>Criança RJ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Radar'!$BY$4:$BY$15</c:f>
              <c:numCache>
                <c:formatCode>0%</c:formatCode>
                <c:ptCount val="12"/>
                <c:pt idx="0">
                  <c:v>0.51578476285377928</c:v>
                </c:pt>
                <c:pt idx="1">
                  <c:v>0.66361051492304579</c:v>
                </c:pt>
                <c:pt idx="2">
                  <c:v>0.63054493903578013</c:v>
                </c:pt>
                <c:pt idx="3">
                  <c:v>0.88637851217727015</c:v>
                </c:pt>
                <c:pt idx="4">
                  <c:v>0.73391504246801997</c:v>
                </c:pt>
                <c:pt idx="5">
                  <c:v>0.76732450741623226</c:v>
                </c:pt>
                <c:pt idx="6">
                  <c:v>0.69766738258444105</c:v>
                </c:pt>
                <c:pt idx="7">
                  <c:v>0.87026405962978659</c:v>
                </c:pt>
                <c:pt idx="8">
                  <c:v>0.78969910071269855</c:v>
                </c:pt>
                <c:pt idx="9">
                  <c:v>0.7577259244533856</c:v>
                </c:pt>
                <c:pt idx="10">
                  <c:v>0.47445079961053577</c:v>
                </c:pt>
                <c:pt idx="11">
                  <c:v>0.68113551413239248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REDE DOR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radarChart>
        <c:radarStyle val="filled"/>
        <c:varyColors val="0"/>
        <c:ser>
          <c:idx val="0"/>
          <c:order val="0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solidFill>
              <a:srgbClr val="D9D9D9">
                <a:alpha val="50196"/>
              </a:srgbClr>
            </a:solidFill>
            <a:ln>
              <a:noFill/>
            </a:ln>
            <a:effectLst/>
          </c:spPr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radarChart>
        <c:radarStyle val="marker"/>
        <c:varyColors val="0"/>
        <c:ser>
          <c:idx val="1"/>
          <c:order val="1"/>
          <c:tx>
            <c:strRef>
              <c:f>'Gráfico Radar'!$B$3</c:f>
              <c:strCache>
                <c:ptCount val="1"/>
                <c:pt idx="0">
                  <c:v>Rede</c:v>
                </c:pt>
              </c:strCache>
            </c:strRef>
          </c:tx>
          <c:spPr>
            <a:ln w="28575" cap="rnd">
              <a:solidFill>
                <a:srgbClr val="FFFFFF">
                  <a:lumMod val="5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rgbClr val="FFFFFF">
                    <a:lumMod val="50000"/>
                  </a:srgb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2988505747126438E-3"/>
                  <c:y val="8.35526315789473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B5A-442D-82C0-4326DBC6F706}"/>
                </c:ext>
              </c:extLst>
            </c:dLbl>
            <c:dLbl>
              <c:idx val="1"/>
              <c:layout>
                <c:manualLayout>
                  <c:x val="-2.068007662835258E-2"/>
                  <c:y val="8.35526315789472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5A-442D-82C0-4326DBC6F706}"/>
                </c:ext>
              </c:extLst>
            </c:dLbl>
            <c:dLbl>
              <c:idx val="2"/>
              <c:layout>
                <c:manualLayout>
                  <c:x val="-5.1091954022988509E-2"/>
                  <c:y val="5.384502923976608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B5A-442D-82C0-4326DBC6F706}"/>
                </c:ext>
              </c:extLst>
            </c:dLbl>
            <c:dLbl>
              <c:idx val="3"/>
              <c:layout>
                <c:manualLayout>
                  <c:x val="-6.9339080459770108E-2"/>
                  <c:y val="6.807913557130690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B5A-442D-82C0-4326DBC6F706}"/>
                </c:ext>
              </c:extLst>
            </c:dLbl>
            <c:dLbl>
              <c:idx val="4"/>
              <c:layout>
                <c:manualLayout>
                  <c:x val="-5.595785440613027E-2"/>
                  <c:y val="-3.89912280701755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B5A-442D-82C0-4326DBC6F706}"/>
                </c:ext>
              </c:extLst>
            </c:dLbl>
            <c:dLbl>
              <c:idx val="5"/>
              <c:layout>
                <c:manualLayout>
                  <c:x val="-3.2844827586206896E-2"/>
                  <c:y val="-7.61257309941520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B5A-442D-82C0-4326DBC6F706}"/>
                </c:ext>
              </c:extLst>
            </c:dLbl>
            <c:dLbl>
              <c:idx val="6"/>
              <c:layout>
                <c:manualLayout>
                  <c:x val="1.2164750957854406E-3"/>
                  <c:y val="-9.0979532163742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B5A-442D-82C0-4326DBC6F706}"/>
                </c:ext>
              </c:extLst>
            </c:dLbl>
            <c:dLbl>
              <c:idx val="7"/>
              <c:layout>
                <c:manualLayout>
                  <c:x val="3.1628352490421459E-2"/>
                  <c:y val="-8.54093567251463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B5A-442D-82C0-4326DBC6F706}"/>
                </c:ext>
              </c:extLst>
            </c:dLbl>
            <c:dLbl>
              <c:idx val="8"/>
              <c:layout>
                <c:manualLayout>
                  <c:x val="5.9607279693486587E-2"/>
                  <c:y val="-3.15643274853801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5A-442D-82C0-4326DBC6F706}"/>
                </c:ext>
              </c:extLst>
            </c:dLbl>
            <c:dLbl>
              <c:idx val="9"/>
              <c:layout>
                <c:manualLayout>
                  <c:x val="6.3256704980842918E-2"/>
                  <c:y val="1.29970760233918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B5A-442D-82C0-4326DBC6F706}"/>
                </c:ext>
              </c:extLst>
            </c:dLbl>
            <c:dLbl>
              <c:idx val="10"/>
              <c:layout>
                <c:manualLayout>
                  <c:x val="5.1091954022988509E-2"/>
                  <c:y val="5.57017543859648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5A-442D-82C0-4326DBC6F706}"/>
                </c:ext>
              </c:extLst>
            </c:dLbl>
            <c:dLbl>
              <c:idx val="11"/>
              <c:layout>
                <c:manualLayout>
                  <c:x val="3.2844827586206805E-2"/>
                  <c:y val="7.7982456140350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5A-442D-82C0-4326DBC6F7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'Gráfico Radar'!$A$4:$A$15</c:f>
              <c:strCache>
                <c:ptCount val="12"/>
                <c:pt idx="0">
                  <c:v>Abertura de comunicação</c:v>
                </c:pt>
                <c:pt idx="1">
                  <c:v>Feedback e comunicação sobre erros</c:v>
                </c:pt>
                <c:pt idx="2">
                  <c:v>Frequência de eventos relatados</c:v>
                </c:pt>
                <c:pt idx="3">
                  <c:v>Apoio de gestão hospitalar para segurança do paciente</c:v>
                </c:pt>
                <c:pt idx="4">
                  <c:v>Trabalho em equipe entre as unidades hospitalares</c:v>
                </c:pt>
                <c:pt idx="5">
                  <c:v>Trabalho em equipe no âmbito das unidades</c:v>
                </c:pt>
                <c:pt idx="6">
                  <c:v>Transferências internas e passagens de plantão</c:v>
                </c:pt>
                <c:pt idx="7">
                  <c:v>Aprendizado organizacional - melhoria contínua</c:v>
                </c:pt>
                <c:pt idx="8">
                  <c:v>Expectativas de promoção da segurança dos supervisores e gerentes</c:v>
                </c:pt>
                <c:pt idx="9">
                  <c:v>Percepção gerais sobre segurança</c:v>
                </c:pt>
                <c:pt idx="10">
                  <c:v>Respostas não punitivas aos erros</c:v>
                </c:pt>
                <c:pt idx="11">
                  <c:v>Staffing</c:v>
                </c:pt>
              </c:strCache>
            </c:strRef>
          </c:cat>
          <c:val>
            <c:numRef>
              <c:f>'Gráfico Radar'!$B$4:$B$15</c:f>
              <c:numCache>
                <c:formatCode>0%</c:formatCode>
                <c:ptCount val="12"/>
                <c:pt idx="0">
                  <c:v>0.48744864824512552</c:v>
                </c:pt>
                <c:pt idx="1">
                  <c:v>0.62604508949719362</c:v>
                </c:pt>
                <c:pt idx="2">
                  <c:v>0.60304192688064739</c:v>
                </c:pt>
                <c:pt idx="3">
                  <c:v>0.77946331256489432</c:v>
                </c:pt>
                <c:pt idx="4">
                  <c:v>0.64424391891189769</c:v>
                </c:pt>
                <c:pt idx="5">
                  <c:v>0.73294314935198335</c:v>
                </c:pt>
                <c:pt idx="6">
                  <c:v>0.56177331024878507</c:v>
                </c:pt>
                <c:pt idx="7">
                  <c:v>0.82291393719885819</c:v>
                </c:pt>
                <c:pt idx="8">
                  <c:v>0.75000323224781895</c:v>
                </c:pt>
                <c:pt idx="9">
                  <c:v>0.64760520678304434</c:v>
                </c:pt>
                <c:pt idx="10">
                  <c:v>0.43907648857019255</c:v>
                </c:pt>
                <c:pt idx="11">
                  <c:v>0.52502943141648173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42D-82C0-4326DBC6F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275552"/>
        <c:axId val="1140268480"/>
      </c:radarChart>
      <c:catAx>
        <c:axId val="1140275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40268480"/>
        <c:crosses val="autoZero"/>
        <c:auto val="1"/>
        <c:lblAlgn val="ctr"/>
        <c:lblOffset val="100"/>
        <c:noMultiLvlLbl val="0"/>
      </c:catAx>
      <c:valAx>
        <c:axId val="114026848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0000"/>
                  <a:lumOff val="9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14027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2611423611111112"/>
          <c:y val="0.10211988304093567"/>
          <c:w val="0.6253788194444444"/>
          <c:h val="0.66694883040935671"/>
        </c:manualLayout>
      </c:layout>
      <c:barChart>
        <c:barDir val="bar"/>
        <c:grouping val="percentStacked"/>
        <c:varyColors val="0"/>
        <c:ser>
          <c:idx val="0"/>
          <c:order val="0"/>
          <c:tx>
            <c:v>Ponto Fraco</c:v>
          </c:tx>
          <c:spPr>
            <a:solidFill>
              <a:srgbClr val="CC33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gráfico'!$V$12:$V$16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gráfico'!$W$12:$W$16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FA-490E-87BB-EB18BB332F0C}"/>
            </c:ext>
          </c:extLst>
        </c:ser>
        <c:ser>
          <c:idx val="1"/>
          <c:order val="1"/>
          <c:tx>
            <c:v>Ponto Forte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gráfico'!$V$12:$V$16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gráfico'!$X$12:$X$16</c:f>
              <c:numCache>
                <c:formatCode>0%</c:formatCode>
                <c:ptCount val="5"/>
                <c:pt idx="0">
                  <c:v>2.7777777777777776E-2</c:v>
                </c:pt>
                <c:pt idx="1">
                  <c:v>0</c:v>
                </c:pt>
                <c:pt idx="2">
                  <c:v>0</c:v>
                </c:pt>
                <c:pt idx="3">
                  <c:v>0.2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FA-490E-87BB-EB18BB332F0C}"/>
            </c:ext>
          </c:extLst>
        </c:ser>
        <c:ser>
          <c:idx val="2"/>
          <c:order val="2"/>
          <c:tx>
            <c:v>Intermediário</c:v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gráfico'!$V$12:$V$16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gráfico'!$Y$12:$Y$16</c:f>
              <c:numCache>
                <c:formatCode>0%</c:formatCode>
                <c:ptCount val="5"/>
                <c:pt idx="0">
                  <c:v>0.97222222222222221</c:v>
                </c:pt>
                <c:pt idx="1">
                  <c:v>1</c:v>
                </c:pt>
                <c:pt idx="2">
                  <c:v>1</c:v>
                </c:pt>
                <c:pt idx="3">
                  <c:v>0.8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FA-490E-87BB-EB18BB332F0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00"/>
        <c:axId val="356760880"/>
        <c:axId val="356761440"/>
      </c:barChart>
      <c:catAx>
        <c:axId val="35676088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56761440"/>
        <c:crosses val="autoZero"/>
        <c:auto val="1"/>
        <c:lblAlgn val="ctr"/>
        <c:lblOffset val="100"/>
        <c:noMultiLvlLbl val="0"/>
      </c:catAx>
      <c:valAx>
        <c:axId val="356761440"/>
        <c:scaling>
          <c:orientation val="minMax"/>
          <c:min val="0"/>
        </c:scaling>
        <c:delete val="1"/>
        <c:axPos val="t"/>
        <c:numFmt formatCode="0%" sourceLinked="1"/>
        <c:majorTickMark val="none"/>
        <c:minorTickMark val="none"/>
        <c:tickLblPos val="nextTo"/>
        <c:crossAx val="35676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spPr>
            <a:solidFill>
              <a:srgbClr val="CC33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gráfico'!$V$65:$V$69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gráfico'!$W$65:$W$69</c:f>
              <c:numCache>
                <c:formatCode>0%</c:formatCode>
                <c:ptCount val="5"/>
                <c:pt idx="0">
                  <c:v>0.94444444444444442</c:v>
                </c:pt>
                <c:pt idx="1">
                  <c:v>1</c:v>
                </c:pt>
                <c:pt idx="2">
                  <c:v>1</c:v>
                </c:pt>
                <c:pt idx="3">
                  <c:v>0.6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9F-457A-83FD-7FAF998AF13E}"/>
            </c:ext>
          </c:extLst>
        </c:ser>
        <c:ser>
          <c:idx val="1"/>
          <c:order val="1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gráfico'!$V$65:$V$69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gráfico'!$X$65:$X$69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9F-457A-83FD-7FAF998AF13E}"/>
            </c:ext>
          </c:extLst>
        </c:ser>
        <c:ser>
          <c:idx val="2"/>
          <c:order val="2"/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gráfico'!$V$65:$V$69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gráfico'!$Y$65:$Y$69</c:f>
              <c:numCache>
                <c:formatCode>0%</c:formatCode>
                <c:ptCount val="5"/>
                <c:pt idx="0">
                  <c:v>5.5555555555555552E-2</c:v>
                </c:pt>
                <c:pt idx="1">
                  <c:v>0</c:v>
                </c:pt>
                <c:pt idx="2">
                  <c:v>0</c:v>
                </c:pt>
                <c:pt idx="3">
                  <c:v>0.4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9F-457A-83FD-7FAF998AF13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00"/>
        <c:axId val="356765360"/>
        <c:axId val="356765920"/>
      </c:barChart>
      <c:catAx>
        <c:axId val="35676536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56765920"/>
        <c:crosses val="autoZero"/>
        <c:auto val="1"/>
        <c:lblAlgn val="ctr"/>
        <c:lblOffset val="100"/>
        <c:noMultiLvlLbl val="0"/>
      </c:catAx>
      <c:valAx>
        <c:axId val="356765920"/>
        <c:scaling>
          <c:orientation val="minMax"/>
          <c:min val="0"/>
        </c:scaling>
        <c:delete val="1"/>
        <c:axPos val="t"/>
        <c:numFmt formatCode="0%" sourceLinked="1"/>
        <c:majorTickMark val="none"/>
        <c:minorTickMark val="none"/>
        <c:tickLblPos val="nextTo"/>
        <c:crossAx val="35676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spPr>
            <a:solidFill>
              <a:srgbClr val="CC33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gráfico'!$V$117:$V$121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gráfico'!$W$117:$W$121</c:f>
              <c:numCache>
                <c:formatCode>0%</c:formatCode>
                <c:ptCount val="5"/>
                <c:pt idx="0">
                  <c:v>0.44444444444444442</c:v>
                </c:pt>
                <c:pt idx="1">
                  <c:v>0.4375</c:v>
                </c:pt>
                <c:pt idx="2">
                  <c:v>0.53846153846153844</c:v>
                </c:pt>
                <c:pt idx="3">
                  <c:v>0.4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FF-4A26-898A-485084C12202}"/>
            </c:ext>
          </c:extLst>
        </c:ser>
        <c:ser>
          <c:idx val="1"/>
          <c:order val="1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gráfico'!$V$117:$V$121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gráfico'!$X$117:$X$121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FF-4A26-898A-485084C12202}"/>
            </c:ext>
          </c:extLst>
        </c:ser>
        <c:ser>
          <c:idx val="2"/>
          <c:order val="2"/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gráfico'!$V$117:$V$121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gráfico'!$Y$117:$Y$121</c:f>
              <c:numCache>
                <c:formatCode>0%</c:formatCode>
                <c:ptCount val="5"/>
                <c:pt idx="0">
                  <c:v>0.55555555555555558</c:v>
                </c:pt>
                <c:pt idx="1">
                  <c:v>0.5625</c:v>
                </c:pt>
                <c:pt idx="2">
                  <c:v>0.46153846153846156</c:v>
                </c:pt>
                <c:pt idx="3">
                  <c:v>0.6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FF-4A26-898A-485084C1220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00"/>
        <c:axId val="356769840"/>
        <c:axId val="356770400"/>
      </c:barChart>
      <c:catAx>
        <c:axId val="35676984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56770400"/>
        <c:crosses val="autoZero"/>
        <c:auto val="1"/>
        <c:lblAlgn val="ctr"/>
        <c:lblOffset val="100"/>
        <c:noMultiLvlLbl val="0"/>
      </c:catAx>
      <c:valAx>
        <c:axId val="356770400"/>
        <c:scaling>
          <c:orientation val="minMax"/>
          <c:min val="0"/>
        </c:scaling>
        <c:delete val="1"/>
        <c:axPos val="t"/>
        <c:numFmt formatCode="0%" sourceLinked="1"/>
        <c:majorTickMark val="none"/>
        <c:minorTickMark val="none"/>
        <c:tickLblPos val="nextTo"/>
        <c:crossAx val="35676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spPr>
            <a:solidFill>
              <a:srgbClr val="CC33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gráfico'!$V$169:$V$173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gráfico'!$W$169:$W$173</c:f>
              <c:numCache>
                <c:formatCode>0%</c:formatCode>
                <c:ptCount val="5"/>
                <c:pt idx="0">
                  <c:v>0.1388888888888889</c:v>
                </c:pt>
                <c:pt idx="1">
                  <c:v>0.25</c:v>
                </c:pt>
                <c:pt idx="2">
                  <c:v>0</c:v>
                </c:pt>
                <c:pt idx="3">
                  <c:v>0.2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23-4231-8847-1FB0A96C66AE}"/>
            </c:ext>
          </c:extLst>
        </c:ser>
        <c:ser>
          <c:idx val="1"/>
          <c:order val="1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gráfico'!$V$169:$V$173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gráfico'!$X$169:$X$173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23-4231-8847-1FB0A96C66AE}"/>
            </c:ext>
          </c:extLst>
        </c:ser>
        <c:ser>
          <c:idx val="2"/>
          <c:order val="2"/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gráfico'!$V$169:$V$173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gráfico'!$Y$169:$Y$173</c:f>
              <c:numCache>
                <c:formatCode>0%</c:formatCode>
                <c:ptCount val="5"/>
                <c:pt idx="0">
                  <c:v>0.86111111111111116</c:v>
                </c:pt>
                <c:pt idx="1">
                  <c:v>0.75</c:v>
                </c:pt>
                <c:pt idx="2">
                  <c:v>1</c:v>
                </c:pt>
                <c:pt idx="3">
                  <c:v>0.8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23-4231-8847-1FB0A96C66A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00"/>
        <c:axId val="356774320"/>
        <c:axId val="356774880"/>
      </c:barChart>
      <c:catAx>
        <c:axId val="35677432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56774880"/>
        <c:crosses val="autoZero"/>
        <c:auto val="1"/>
        <c:lblAlgn val="ctr"/>
        <c:lblOffset val="100"/>
        <c:noMultiLvlLbl val="0"/>
      </c:catAx>
      <c:valAx>
        <c:axId val="356774880"/>
        <c:scaling>
          <c:orientation val="minMax"/>
          <c:min val="0"/>
        </c:scaling>
        <c:delete val="1"/>
        <c:axPos val="t"/>
        <c:numFmt formatCode="0%" sourceLinked="1"/>
        <c:majorTickMark val="none"/>
        <c:minorTickMark val="none"/>
        <c:tickLblPos val="nextTo"/>
        <c:crossAx val="35677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spPr>
            <a:solidFill>
              <a:srgbClr val="CC33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gráfico'!$V$224:$V$228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gráfico'!$W$224:$W$228</c:f>
              <c:numCache>
                <c:formatCode>0%</c:formatCode>
                <c:ptCount val="5"/>
                <c:pt idx="0">
                  <c:v>2.7777777777777776E-2</c:v>
                </c:pt>
                <c:pt idx="1">
                  <c:v>6.25E-2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C1-4C61-BF76-34FB8CE5381B}"/>
            </c:ext>
          </c:extLst>
        </c:ser>
        <c:ser>
          <c:idx val="1"/>
          <c:order val="1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gráfico'!$V$224:$V$228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gráfico'!$X$224:$X$228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C1-4C61-BF76-34FB8CE5381B}"/>
            </c:ext>
          </c:extLst>
        </c:ser>
        <c:ser>
          <c:idx val="2"/>
          <c:order val="2"/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gráfico'!$V$224:$V$228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gráfico'!$Y$224:$Y$228</c:f>
              <c:numCache>
                <c:formatCode>0%</c:formatCode>
                <c:ptCount val="5"/>
                <c:pt idx="0">
                  <c:v>0.97222222222222221</c:v>
                </c:pt>
                <c:pt idx="1">
                  <c:v>0.9375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C1-4C61-BF76-34FB8CE5381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00"/>
        <c:axId val="356778800"/>
        <c:axId val="356779360"/>
      </c:barChart>
      <c:catAx>
        <c:axId val="35677880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56779360"/>
        <c:crosses val="autoZero"/>
        <c:auto val="1"/>
        <c:lblAlgn val="ctr"/>
        <c:lblOffset val="100"/>
        <c:noMultiLvlLbl val="0"/>
      </c:catAx>
      <c:valAx>
        <c:axId val="356779360"/>
        <c:scaling>
          <c:orientation val="minMax"/>
          <c:min val="0"/>
        </c:scaling>
        <c:delete val="1"/>
        <c:axPos val="t"/>
        <c:numFmt formatCode="0%" sourceLinked="1"/>
        <c:majorTickMark val="none"/>
        <c:minorTickMark val="none"/>
        <c:tickLblPos val="nextTo"/>
        <c:crossAx val="35677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spPr>
            <a:solidFill>
              <a:srgbClr val="CC33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gráfico'!$V$278:$V$282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gráfico'!$W$278:$W$282</c:f>
              <c:numCache>
                <c:formatCode>0%</c:formatCode>
                <c:ptCount val="5"/>
                <c:pt idx="0">
                  <c:v>2.7777777777777776E-2</c:v>
                </c:pt>
                <c:pt idx="1">
                  <c:v>0</c:v>
                </c:pt>
                <c:pt idx="2">
                  <c:v>0</c:v>
                </c:pt>
                <c:pt idx="3">
                  <c:v>0.2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5D-4B43-AFD2-469559396964}"/>
            </c:ext>
          </c:extLst>
        </c:ser>
        <c:ser>
          <c:idx val="1"/>
          <c:order val="1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gráfico'!$V$278:$V$282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gráfico'!$X$278:$X$282</c:f>
              <c:numCache>
                <c:formatCode>0%</c:formatCode>
                <c:ptCount val="5"/>
                <c:pt idx="0">
                  <c:v>0.25</c:v>
                </c:pt>
                <c:pt idx="1">
                  <c:v>0.375</c:v>
                </c:pt>
                <c:pt idx="2">
                  <c:v>0.15384615384615385</c:v>
                </c:pt>
                <c:pt idx="3">
                  <c:v>0.2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5D-4B43-AFD2-469559396964}"/>
            </c:ext>
          </c:extLst>
        </c:ser>
        <c:ser>
          <c:idx val="2"/>
          <c:order val="2"/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gráfico'!$V$278:$V$282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gráfico'!$Y$278:$Y$282</c:f>
              <c:numCache>
                <c:formatCode>0%</c:formatCode>
                <c:ptCount val="5"/>
                <c:pt idx="0">
                  <c:v>0.72222222222222221</c:v>
                </c:pt>
                <c:pt idx="1">
                  <c:v>0.625</c:v>
                </c:pt>
                <c:pt idx="2">
                  <c:v>0.84615384615384615</c:v>
                </c:pt>
                <c:pt idx="3">
                  <c:v>0.6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5D-4B43-AFD2-46955939696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00"/>
        <c:axId val="356783280"/>
        <c:axId val="356783840"/>
      </c:barChart>
      <c:catAx>
        <c:axId val="35678328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56783840"/>
        <c:crosses val="autoZero"/>
        <c:auto val="1"/>
        <c:lblAlgn val="ctr"/>
        <c:lblOffset val="100"/>
        <c:noMultiLvlLbl val="0"/>
      </c:catAx>
      <c:valAx>
        <c:axId val="356783840"/>
        <c:scaling>
          <c:orientation val="minMax"/>
          <c:min val="0"/>
        </c:scaling>
        <c:delete val="1"/>
        <c:axPos val="t"/>
        <c:numFmt formatCode="0%" sourceLinked="1"/>
        <c:majorTickMark val="none"/>
        <c:minorTickMark val="none"/>
        <c:tickLblPos val="nextTo"/>
        <c:crossAx val="35678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spPr>
            <a:solidFill>
              <a:srgbClr val="CC33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gráfico'!$V$333:$V$337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gráfico'!$W$333:$W$337</c:f>
              <c:numCache>
                <c:formatCode>0%</c:formatCode>
                <c:ptCount val="5"/>
                <c:pt idx="0">
                  <c:v>2.7777777777777776E-2</c:v>
                </c:pt>
                <c:pt idx="1">
                  <c:v>6.25E-2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2C-47FA-A189-F35744C3CE81}"/>
            </c:ext>
          </c:extLst>
        </c:ser>
        <c:ser>
          <c:idx val="1"/>
          <c:order val="1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gráfico'!$V$333:$V$337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gráfico'!$X$333:$X$337</c:f>
              <c:numCache>
                <c:formatCode>0%</c:formatCode>
                <c:ptCount val="5"/>
                <c:pt idx="0">
                  <c:v>2.7777777777777776E-2</c:v>
                </c:pt>
                <c:pt idx="1">
                  <c:v>6.25E-2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2C-47FA-A189-F35744C3CE81}"/>
            </c:ext>
          </c:extLst>
        </c:ser>
        <c:ser>
          <c:idx val="2"/>
          <c:order val="2"/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gráfico'!$V$333:$V$337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gráfico'!$Y$333:$Y$337</c:f>
              <c:numCache>
                <c:formatCode>0%</c:formatCode>
                <c:ptCount val="5"/>
                <c:pt idx="0">
                  <c:v>0.94444444444444442</c:v>
                </c:pt>
                <c:pt idx="1">
                  <c:v>0.875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2C-47FA-A189-F35744C3CE8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00"/>
        <c:axId val="356787760"/>
        <c:axId val="356788320"/>
      </c:barChart>
      <c:catAx>
        <c:axId val="35678776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56788320"/>
        <c:crosses val="autoZero"/>
        <c:auto val="1"/>
        <c:lblAlgn val="ctr"/>
        <c:lblOffset val="100"/>
        <c:noMultiLvlLbl val="0"/>
      </c:catAx>
      <c:valAx>
        <c:axId val="356788320"/>
        <c:scaling>
          <c:orientation val="minMax"/>
          <c:min val="0"/>
        </c:scaling>
        <c:delete val="1"/>
        <c:axPos val="t"/>
        <c:numFmt formatCode="0%" sourceLinked="1"/>
        <c:majorTickMark val="none"/>
        <c:minorTickMark val="none"/>
        <c:tickLblPos val="nextTo"/>
        <c:crossAx val="35678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spPr>
            <a:solidFill>
              <a:srgbClr val="CC33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gráfico'!$V$381:$V$385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gráfico'!$W$381:$W$385</c:f>
              <c:numCache>
                <c:formatCode>0%</c:formatCode>
                <c:ptCount val="5"/>
                <c:pt idx="0">
                  <c:v>5.5555555555555552E-2</c:v>
                </c:pt>
                <c:pt idx="1">
                  <c:v>6.25E-2</c:v>
                </c:pt>
                <c:pt idx="2">
                  <c:v>7.6923076923076927E-2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1F-4C43-A77C-948550D79210}"/>
            </c:ext>
          </c:extLst>
        </c:ser>
        <c:ser>
          <c:idx val="1"/>
          <c:order val="1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gráfico'!$V$381:$V$385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gráfico'!$X$381:$X$385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1F-4C43-A77C-948550D79210}"/>
            </c:ext>
          </c:extLst>
        </c:ser>
        <c:ser>
          <c:idx val="2"/>
          <c:order val="2"/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gráfico'!$V$381:$V$385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gráfico'!$Y$381:$Y$385</c:f>
              <c:numCache>
                <c:formatCode>0%</c:formatCode>
                <c:ptCount val="5"/>
                <c:pt idx="0">
                  <c:v>0.94444444444444442</c:v>
                </c:pt>
                <c:pt idx="1">
                  <c:v>0.9375</c:v>
                </c:pt>
                <c:pt idx="2">
                  <c:v>0.92307692307692313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1F-4C43-A77C-948550D7921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00"/>
        <c:axId val="356792240"/>
        <c:axId val="356792800"/>
      </c:barChart>
      <c:catAx>
        <c:axId val="35679224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56792800"/>
        <c:crosses val="autoZero"/>
        <c:auto val="1"/>
        <c:lblAlgn val="ctr"/>
        <c:lblOffset val="100"/>
        <c:noMultiLvlLbl val="0"/>
      </c:catAx>
      <c:valAx>
        <c:axId val="356792800"/>
        <c:scaling>
          <c:orientation val="minMax"/>
          <c:min val="0"/>
        </c:scaling>
        <c:delete val="1"/>
        <c:axPos val="t"/>
        <c:numFmt formatCode="0%" sourceLinked="1"/>
        <c:majorTickMark val="none"/>
        <c:minorTickMark val="none"/>
        <c:tickLblPos val="nextTo"/>
        <c:crossAx val="35679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spPr>
            <a:solidFill>
              <a:srgbClr val="CC33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gráfico'!$V$435:$V$439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gráfico'!$W$435:$W$439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4F-42CA-9505-D64F7D045287}"/>
            </c:ext>
          </c:extLst>
        </c:ser>
        <c:ser>
          <c:idx val="1"/>
          <c:order val="1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gráfico'!$V$435:$V$439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gráfico'!$X$435:$X$439</c:f>
              <c:numCache>
                <c:formatCode>0%</c:formatCode>
                <c:ptCount val="5"/>
                <c:pt idx="0">
                  <c:v>5.5555555555555552E-2</c:v>
                </c:pt>
                <c:pt idx="1">
                  <c:v>0.125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4F-42CA-9505-D64F7D045287}"/>
            </c:ext>
          </c:extLst>
        </c:ser>
        <c:ser>
          <c:idx val="2"/>
          <c:order val="2"/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gráfico'!$V$435:$V$439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gráfico'!$Y$435:$Y$439</c:f>
              <c:numCache>
                <c:formatCode>0%</c:formatCode>
                <c:ptCount val="5"/>
                <c:pt idx="0">
                  <c:v>0.94444444444444442</c:v>
                </c:pt>
                <c:pt idx="1">
                  <c:v>0.875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4F-42CA-9505-D64F7D04528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00"/>
        <c:axId val="356796720"/>
        <c:axId val="356797280"/>
      </c:barChart>
      <c:catAx>
        <c:axId val="35679672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56797280"/>
        <c:crosses val="autoZero"/>
        <c:auto val="1"/>
        <c:lblAlgn val="ctr"/>
        <c:lblOffset val="100"/>
        <c:noMultiLvlLbl val="0"/>
      </c:catAx>
      <c:valAx>
        <c:axId val="356797280"/>
        <c:scaling>
          <c:orientation val="minMax"/>
          <c:min val="0"/>
        </c:scaling>
        <c:delete val="1"/>
        <c:axPos val="t"/>
        <c:numFmt formatCode="0%" sourceLinked="1"/>
        <c:majorTickMark val="none"/>
        <c:minorTickMark val="none"/>
        <c:tickLblPos val="nextTo"/>
        <c:crossAx val="356796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spPr>
            <a:solidFill>
              <a:srgbClr val="CC33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gráfico'!$V$492:$V$496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gráfico'!$W$492:$W$496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09-4CDF-9535-4542AA7A4807}"/>
            </c:ext>
          </c:extLst>
        </c:ser>
        <c:ser>
          <c:idx val="1"/>
          <c:order val="1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gráfico'!$V$492:$V$496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gráfico'!$X$492:$X$496</c:f>
              <c:numCache>
                <c:formatCode>0%</c:formatCode>
                <c:ptCount val="5"/>
                <c:pt idx="0">
                  <c:v>0.86111111111111116</c:v>
                </c:pt>
                <c:pt idx="1">
                  <c:v>0.8125</c:v>
                </c:pt>
                <c:pt idx="2">
                  <c:v>0.92307692307692313</c:v>
                </c:pt>
                <c:pt idx="3">
                  <c:v>0.8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09-4CDF-9535-4542AA7A4807}"/>
            </c:ext>
          </c:extLst>
        </c:ser>
        <c:ser>
          <c:idx val="2"/>
          <c:order val="2"/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gráfico'!$V$492:$V$496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gráfico'!$Y$492:$Y$496</c:f>
              <c:numCache>
                <c:formatCode>0%</c:formatCode>
                <c:ptCount val="5"/>
                <c:pt idx="0">
                  <c:v>0.1388888888888889</c:v>
                </c:pt>
                <c:pt idx="1">
                  <c:v>0.1875</c:v>
                </c:pt>
                <c:pt idx="2">
                  <c:v>7.6923076923076927E-2</c:v>
                </c:pt>
                <c:pt idx="3">
                  <c:v>0.2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09-4CDF-9535-4542AA7A480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00"/>
        <c:axId val="356801200"/>
        <c:axId val="356801760"/>
      </c:barChart>
      <c:catAx>
        <c:axId val="35680120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56801760"/>
        <c:crosses val="autoZero"/>
        <c:auto val="1"/>
        <c:lblAlgn val="ctr"/>
        <c:lblOffset val="100"/>
        <c:noMultiLvlLbl val="0"/>
      </c:catAx>
      <c:valAx>
        <c:axId val="356801760"/>
        <c:scaling>
          <c:orientation val="minMax"/>
          <c:min val="0"/>
        </c:scaling>
        <c:delete val="1"/>
        <c:axPos val="t"/>
        <c:numFmt formatCode="0%" sourceLinked="1"/>
        <c:majorTickMark val="none"/>
        <c:minorTickMark val="none"/>
        <c:tickLblPos val="nextTo"/>
        <c:crossAx val="356801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spPr>
            <a:solidFill>
              <a:srgbClr val="CC33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gráfico'!$V$548:$V$552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gráfico'!$W$548:$W$552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58-4A1A-A3F0-A16DBE10D894}"/>
            </c:ext>
          </c:extLst>
        </c:ser>
        <c:ser>
          <c:idx val="1"/>
          <c:order val="1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gráfico'!$V$548:$V$552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gráfico'!$X$548:$X$552</c:f>
              <c:numCache>
                <c:formatCode>0%</c:formatCode>
                <c:ptCount val="5"/>
                <c:pt idx="0">
                  <c:v>0.86111111111111116</c:v>
                </c:pt>
                <c:pt idx="1">
                  <c:v>0.875</c:v>
                </c:pt>
                <c:pt idx="2">
                  <c:v>0.84615384615384615</c:v>
                </c:pt>
                <c:pt idx="3">
                  <c:v>0.8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58-4A1A-A3F0-A16DBE10D894}"/>
            </c:ext>
          </c:extLst>
        </c:ser>
        <c:ser>
          <c:idx val="2"/>
          <c:order val="2"/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gráfico'!$V$548:$V$552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gráfico'!$Y$548:$Y$552</c:f>
              <c:numCache>
                <c:formatCode>0%</c:formatCode>
                <c:ptCount val="5"/>
                <c:pt idx="0">
                  <c:v>0.1388888888888889</c:v>
                </c:pt>
                <c:pt idx="1">
                  <c:v>0.125</c:v>
                </c:pt>
                <c:pt idx="2">
                  <c:v>0.15384615384615385</c:v>
                </c:pt>
                <c:pt idx="3">
                  <c:v>0.2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58-4A1A-A3F0-A16DBE10D89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00"/>
        <c:axId val="356805680"/>
        <c:axId val="356806240"/>
      </c:barChart>
      <c:catAx>
        <c:axId val="35680568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56806240"/>
        <c:crosses val="autoZero"/>
        <c:auto val="1"/>
        <c:lblAlgn val="ctr"/>
        <c:lblOffset val="100"/>
        <c:noMultiLvlLbl val="0"/>
      </c:catAx>
      <c:valAx>
        <c:axId val="356806240"/>
        <c:scaling>
          <c:orientation val="minMax"/>
          <c:min val="0"/>
        </c:scaling>
        <c:delete val="1"/>
        <c:axPos val="t"/>
        <c:numFmt formatCode="0%" sourceLinked="1"/>
        <c:majorTickMark val="none"/>
        <c:minorTickMark val="none"/>
        <c:tickLblPos val="nextTo"/>
        <c:crossAx val="356805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spPr>
            <a:solidFill>
              <a:srgbClr val="CC33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gráfico'!$V$603:$V$607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gráfico'!$W$603:$W$607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8A-4A21-9F0B-733EAD876039}"/>
            </c:ext>
          </c:extLst>
        </c:ser>
        <c:ser>
          <c:idx val="1"/>
          <c:order val="1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gráfico'!$V$603:$V$607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gráfico'!$X$603:$X$607</c:f>
              <c:numCache>
                <c:formatCode>0%</c:formatCode>
                <c:ptCount val="5"/>
                <c:pt idx="0">
                  <c:v>0.16666666666666666</c:v>
                </c:pt>
                <c:pt idx="1">
                  <c:v>0.25</c:v>
                </c:pt>
                <c:pt idx="2">
                  <c:v>7.6923076923076927E-2</c:v>
                </c:pt>
                <c:pt idx="3">
                  <c:v>0</c:v>
                </c:pt>
                <c:pt idx="4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8A-4A21-9F0B-733EAD876039}"/>
            </c:ext>
          </c:extLst>
        </c:ser>
        <c:ser>
          <c:idx val="2"/>
          <c:order val="2"/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gráfico'!$V$603:$V$607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gráfico'!$Y$603:$Y$607</c:f>
              <c:numCache>
                <c:formatCode>0%</c:formatCode>
                <c:ptCount val="5"/>
                <c:pt idx="0">
                  <c:v>0.83333333333333337</c:v>
                </c:pt>
                <c:pt idx="1">
                  <c:v>0.75</c:v>
                </c:pt>
                <c:pt idx="2">
                  <c:v>0.92307692307692313</c:v>
                </c:pt>
                <c:pt idx="3">
                  <c:v>1</c:v>
                </c:pt>
                <c:pt idx="4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8A-4A21-9F0B-733EAD87603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00"/>
        <c:axId val="356810160"/>
        <c:axId val="356810720"/>
      </c:barChart>
      <c:catAx>
        <c:axId val="35681016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56810720"/>
        <c:crosses val="autoZero"/>
        <c:auto val="1"/>
        <c:lblAlgn val="ctr"/>
        <c:lblOffset val="100"/>
        <c:noMultiLvlLbl val="0"/>
      </c:catAx>
      <c:valAx>
        <c:axId val="356810720"/>
        <c:scaling>
          <c:orientation val="minMax"/>
          <c:min val="0"/>
        </c:scaling>
        <c:delete val="1"/>
        <c:axPos val="t"/>
        <c:numFmt formatCode="0%" sourceLinked="1"/>
        <c:majorTickMark val="none"/>
        <c:minorTickMark val="none"/>
        <c:tickLblPos val="nextTo"/>
        <c:crossAx val="35681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spPr>
            <a:solidFill>
              <a:srgbClr val="CC33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gráfico'!$V$658:$V$662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gráfico'!$W$658:$W$662</c:f>
              <c:numCache>
                <c:formatCode>0%</c:formatCode>
                <c:ptCount val="5"/>
                <c:pt idx="0">
                  <c:v>0.16666666666666666</c:v>
                </c:pt>
                <c:pt idx="1">
                  <c:v>0.1875</c:v>
                </c:pt>
                <c:pt idx="2">
                  <c:v>7.6923076923076927E-2</c:v>
                </c:pt>
                <c:pt idx="3">
                  <c:v>0.4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0B-4964-A883-04936C1C96ED}"/>
            </c:ext>
          </c:extLst>
        </c:ser>
        <c:ser>
          <c:idx val="1"/>
          <c:order val="1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gráfico'!$V$658:$V$662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gráfico'!$X$658:$X$662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0B-4964-A883-04936C1C96ED}"/>
            </c:ext>
          </c:extLst>
        </c:ser>
        <c:ser>
          <c:idx val="2"/>
          <c:order val="2"/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gráfico'!$V$658:$V$662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gráfico'!$Y$658:$Y$662</c:f>
              <c:numCache>
                <c:formatCode>0%</c:formatCode>
                <c:ptCount val="5"/>
                <c:pt idx="0">
                  <c:v>0.83333333333333337</c:v>
                </c:pt>
                <c:pt idx="1">
                  <c:v>0.8125</c:v>
                </c:pt>
                <c:pt idx="2">
                  <c:v>0.92307692307692313</c:v>
                </c:pt>
                <c:pt idx="3">
                  <c:v>0.6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0B-4964-A883-04936C1C96E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00"/>
        <c:axId val="356814640"/>
        <c:axId val="356815200"/>
      </c:barChart>
      <c:catAx>
        <c:axId val="35681464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56815200"/>
        <c:crosses val="autoZero"/>
        <c:auto val="1"/>
        <c:lblAlgn val="ctr"/>
        <c:lblOffset val="100"/>
        <c:noMultiLvlLbl val="0"/>
      </c:catAx>
      <c:valAx>
        <c:axId val="356815200"/>
        <c:scaling>
          <c:orientation val="minMax"/>
          <c:min val="0"/>
        </c:scaling>
        <c:delete val="1"/>
        <c:axPos val="t"/>
        <c:numFmt formatCode="0%" sourceLinked="1"/>
        <c:majorTickMark val="none"/>
        <c:minorTickMark val="none"/>
        <c:tickLblPos val="nextTo"/>
        <c:crossAx val="35681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spPr>
            <a:solidFill>
              <a:srgbClr val="CC33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gráfico'!$V$707:$V$711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gráfico'!$W$707:$W$711</c:f>
              <c:numCache>
                <c:formatCode>0%</c:formatCode>
                <c:ptCount val="5"/>
                <c:pt idx="0">
                  <c:v>2.7777777777777776E-2</c:v>
                </c:pt>
                <c:pt idx="1">
                  <c:v>6.25E-2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89-4AC1-9F3D-78AB24304847}"/>
            </c:ext>
          </c:extLst>
        </c:ser>
        <c:ser>
          <c:idx val="1"/>
          <c:order val="1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gráfico'!$V$707:$V$711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gráfico'!$X$707:$X$711</c:f>
              <c:numCache>
                <c:formatCode>0%</c:formatCode>
                <c:ptCount val="5"/>
                <c:pt idx="0">
                  <c:v>0.1111111111111111</c:v>
                </c:pt>
                <c:pt idx="1">
                  <c:v>0.125</c:v>
                </c:pt>
                <c:pt idx="2">
                  <c:v>0</c:v>
                </c:pt>
                <c:pt idx="3">
                  <c:v>0.4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89-4AC1-9F3D-78AB24304847}"/>
            </c:ext>
          </c:extLst>
        </c:ser>
        <c:ser>
          <c:idx val="2"/>
          <c:order val="2"/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gráfico'!$V$707:$V$711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gráfico'!$Y$707:$Y$711</c:f>
              <c:numCache>
                <c:formatCode>0%</c:formatCode>
                <c:ptCount val="5"/>
                <c:pt idx="0">
                  <c:v>0.86111111111111116</c:v>
                </c:pt>
                <c:pt idx="1">
                  <c:v>0.8125</c:v>
                </c:pt>
                <c:pt idx="2">
                  <c:v>1</c:v>
                </c:pt>
                <c:pt idx="3">
                  <c:v>0.6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89-4AC1-9F3D-78AB2430484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00"/>
        <c:axId val="356819120"/>
        <c:axId val="356819680"/>
      </c:barChart>
      <c:catAx>
        <c:axId val="35681912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56819680"/>
        <c:crosses val="autoZero"/>
        <c:auto val="1"/>
        <c:lblAlgn val="ctr"/>
        <c:lblOffset val="100"/>
        <c:noMultiLvlLbl val="0"/>
      </c:catAx>
      <c:valAx>
        <c:axId val="356819680"/>
        <c:scaling>
          <c:orientation val="minMax"/>
          <c:min val="0"/>
        </c:scaling>
        <c:delete val="1"/>
        <c:axPos val="t"/>
        <c:numFmt formatCode="0%" sourceLinked="1"/>
        <c:majorTickMark val="none"/>
        <c:minorTickMark val="none"/>
        <c:tickLblPos val="nextTo"/>
        <c:crossAx val="35681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spPr>
            <a:solidFill>
              <a:srgbClr val="CC33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gráfico'!$V$756:$V$760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gráfico'!$W$756:$W$760</c:f>
              <c:numCache>
                <c:formatCode>0%</c:formatCode>
                <c:ptCount val="5"/>
                <c:pt idx="0">
                  <c:v>2.7777777777777776E-2</c:v>
                </c:pt>
                <c:pt idx="1">
                  <c:v>6.25E-2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53-4F92-A93E-402792EFF751}"/>
            </c:ext>
          </c:extLst>
        </c:ser>
        <c:ser>
          <c:idx val="1"/>
          <c:order val="1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gráfico'!$V$756:$V$760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gráfico'!$X$756:$X$760</c:f>
              <c:numCache>
                <c:formatCode>0%</c:formatCode>
                <c:ptCount val="5"/>
                <c:pt idx="0">
                  <c:v>2.7777777777777776E-2</c:v>
                </c:pt>
                <c:pt idx="1">
                  <c:v>0</c:v>
                </c:pt>
                <c:pt idx="2">
                  <c:v>0</c:v>
                </c:pt>
                <c:pt idx="3">
                  <c:v>0.2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53-4F92-A93E-402792EFF751}"/>
            </c:ext>
          </c:extLst>
        </c:ser>
        <c:ser>
          <c:idx val="2"/>
          <c:order val="2"/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gráfico'!$V$756:$V$760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gráfico'!$Y$756:$Y$760</c:f>
              <c:numCache>
                <c:formatCode>0%</c:formatCode>
                <c:ptCount val="5"/>
                <c:pt idx="0">
                  <c:v>0.94444444444444442</c:v>
                </c:pt>
                <c:pt idx="1">
                  <c:v>0.9375</c:v>
                </c:pt>
                <c:pt idx="2">
                  <c:v>1</c:v>
                </c:pt>
                <c:pt idx="3">
                  <c:v>0.8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53-4F92-A93E-402792EFF75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00"/>
        <c:axId val="356823600"/>
        <c:axId val="356824160"/>
      </c:barChart>
      <c:catAx>
        <c:axId val="35682360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56824160"/>
        <c:crosses val="autoZero"/>
        <c:auto val="1"/>
        <c:lblAlgn val="ctr"/>
        <c:lblOffset val="100"/>
        <c:noMultiLvlLbl val="0"/>
      </c:catAx>
      <c:valAx>
        <c:axId val="356824160"/>
        <c:scaling>
          <c:orientation val="minMax"/>
          <c:min val="0"/>
        </c:scaling>
        <c:delete val="1"/>
        <c:axPos val="t"/>
        <c:numFmt formatCode="0%" sourceLinked="1"/>
        <c:majorTickMark val="none"/>
        <c:minorTickMark val="none"/>
        <c:tickLblPos val="nextTo"/>
        <c:crossAx val="35682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spPr>
            <a:solidFill>
              <a:srgbClr val="CC33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gráfico'!$V$805:$V$809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gráfico'!$W$805:$W$809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7F-4268-87E2-F92E16B9EE56}"/>
            </c:ext>
          </c:extLst>
        </c:ser>
        <c:ser>
          <c:idx val="1"/>
          <c:order val="1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gráfico'!$V$805:$V$809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gráfico'!$X$805:$X$809</c:f>
              <c:numCache>
                <c:formatCode>0%</c:formatCode>
                <c:ptCount val="5"/>
                <c:pt idx="0">
                  <c:v>0.55555555555555558</c:v>
                </c:pt>
                <c:pt idx="1">
                  <c:v>0.5</c:v>
                </c:pt>
                <c:pt idx="2">
                  <c:v>0.46153846153846156</c:v>
                </c:pt>
                <c:pt idx="3">
                  <c:v>0.8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7F-4268-87E2-F92E16B9EE56}"/>
            </c:ext>
          </c:extLst>
        </c:ser>
        <c:ser>
          <c:idx val="2"/>
          <c:order val="2"/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gráfico'!$V$805:$V$809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gráfico'!$Y$805:$Y$809</c:f>
              <c:numCache>
                <c:formatCode>0%</c:formatCode>
                <c:ptCount val="5"/>
                <c:pt idx="0">
                  <c:v>0.44444444444444442</c:v>
                </c:pt>
                <c:pt idx="1">
                  <c:v>0.5</c:v>
                </c:pt>
                <c:pt idx="2">
                  <c:v>0.53846153846153844</c:v>
                </c:pt>
                <c:pt idx="3">
                  <c:v>0.2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7F-4268-87E2-F92E16B9EE5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00"/>
        <c:axId val="356828080"/>
        <c:axId val="356828640"/>
      </c:barChart>
      <c:catAx>
        <c:axId val="35682808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56828640"/>
        <c:crosses val="autoZero"/>
        <c:auto val="1"/>
        <c:lblAlgn val="ctr"/>
        <c:lblOffset val="100"/>
        <c:noMultiLvlLbl val="0"/>
      </c:catAx>
      <c:valAx>
        <c:axId val="356828640"/>
        <c:scaling>
          <c:orientation val="minMax"/>
          <c:min val="0"/>
        </c:scaling>
        <c:delete val="1"/>
        <c:axPos val="t"/>
        <c:numFmt formatCode="0%" sourceLinked="1"/>
        <c:majorTickMark val="none"/>
        <c:minorTickMark val="none"/>
        <c:tickLblPos val="nextTo"/>
        <c:crossAx val="35682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spPr>
            <a:solidFill>
              <a:srgbClr val="CC33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gráfico'!$V$854:$V$858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gráfico'!$W$854:$W$858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D7-43F8-84DB-DB480EDC5EF6}"/>
            </c:ext>
          </c:extLst>
        </c:ser>
        <c:ser>
          <c:idx val="1"/>
          <c:order val="1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gráfico'!$V$854:$V$858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gráfico'!$X$854:$X$858</c:f>
              <c:numCache>
                <c:formatCode>0%</c:formatCode>
                <c:ptCount val="5"/>
                <c:pt idx="0">
                  <c:v>0.33333333333333331</c:v>
                </c:pt>
                <c:pt idx="1">
                  <c:v>0.4375</c:v>
                </c:pt>
                <c:pt idx="2">
                  <c:v>0.15384615384615385</c:v>
                </c:pt>
                <c:pt idx="3">
                  <c:v>0.4</c:v>
                </c:pt>
                <c:pt idx="4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D7-43F8-84DB-DB480EDC5EF6}"/>
            </c:ext>
          </c:extLst>
        </c:ser>
        <c:ser>
          <c:idx val="2"/>
          <c:order val="2"/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gráfico'!$V$854:$V$858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gráfico'!$Y$854:$Y$858</c:f>
              <c:numCache>
                <c:formatCode>0%</c:formatCode>
                <c:ptCount val="5"/>
                <c:pt idx="0">
                  <c:v>0.66666666666666663</c:v>
                </c:pt>
                <c:pt idx="1">
                  <c:v>0.5625</c:v>
                </c:pt>
                <c:pt idx="2">
                  <c:v>0.84615384615384615</c:v>
                </c:pt>
                <c:pt idx="3">
                  <c:v>0.6</c:v>
                </c:pt>
                <c:pt idx="4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D7-43F8-84DB-DB480EDC5EF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00"/>
        <c:axId val="356832560"/>
        <c:axId val="356833120"/>
      </c:barChart>
      <c:catAx>
        <c:axId val="35683256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56833120"/>
        <c:crosses val="autoZero"/>
        <c:auto val="1"/>
        <c:lblAlgn val="ctr"/>
        <c:lblOffset val="100"/>
        <c:noMultiLvlLbl val="0"/>
      </c:catAx>
      <c:valAx>
        <c:axId val="356833120"/>
        <c:scaling>
          <c:orientation val="minMax"/>
          <c:min val="0"/>
        </c:scaling>
        <c:delete val="1"/>
        <c:axPos val="t"/>
        <c:numFmt formatCode="0%" sourceLinked="1"/>
        <c:majorTickMark val="none"/>
        <c:minorTickMark val="none"/>
        <c:tickLblPos val="nextTo"/>
        <c:crossAx val="35683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spPr>
            <a:solidFill>
              <a:srgbClr val="CC33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gráfico'!$V$903:$V$907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gráfico'!$W$903:$W$907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A4-4406-8287-A32B44104F38}"/>
            </c:ext>
          </c:extLst>
        </c:ser>
        <c:ser>
          <c:idx val="1"/>
          <c:order val="1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gráfico'!$V$903:$V$907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gráfico'!$X$903:$X$907</c:f>
              <c:numCache>
                <c:formatCode>0%</c:formatCode>
                <c:ptCount val="5"/>
                <c:pt idx="0">
                  <c:v>0.88888888888888884</c:v>
                </c:pt>
                <c:pt idx="1">
                  <c:v>0.9375</c:v>
                </c:pt>
                <c:pt idx="2">
                  <c:v>0.84615384615384615</c:v>
                </c:pt>
                <c:pt idx="3">
                  <c:v>0.8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A4-4406-8287-A32B44104F38}"/>
            </c:ext>
          </c:extLst>
        </c:ser>
        <c:ser>
          <c:idx val="2"/>
          <c:order val="2"/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gráfico'!$V$903:$V$907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gráfico'!$Y$903:$Y$907</c:f>
              <c:numCache>
                <c:formatCode>0%</c:formatCode>
                <c:ptCount val="5"/>
                <c:pt idx="0">
                  <c:v>0.1111111111111111</c:v>
                </c:pt>
                <c:pt idx="1">
                  <c:v>6.25E-2</c:v>
                </c:pt>
                <c:pt idx="2">
                  <c:v>0.15384615384615385</c:v>
                </c:pt>
                <c:pt idx="3">
                  <c:v>0.2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A4-4406-8287-A32B44104F3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00"/>
        <c:axId val="356837040"/>
        <c:axId val="356837600"/>
      </c:barChart>
      <c:catAx>
        <c:axId val="35683704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56837600"/>
        <c:crosses val="autoZero"/>
        <c:auto val="1"/>
        <c:lblAlgn val="ctr"/>
        <c:lblOffset val="100"/>
        <c:noMultiLvlLbl val="0"/>
      </c:catAx>
      <c:valAx>
        <c:axId val="356837600"/>
        <c:scaling>
          <c:orientation val="minMax"/>
          <c:min val="0"/>
        </c:scaling>
        <c:delete val="1"/>
        <c:axPos val="t"/>
        <c:numFmt formatCode="0%" sourceLinked="1"/>
        <c:majorTickMark val="none"/>
        <c:minorTickMark val="none"/>
        <c:tickLblPos val="nextTo"/>
        <c:crossAx val="35683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spPr>
            <a:solidFill>
              <a:srgbClr val="CC33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gráfico'!$V$957:$V$961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gráfico'!$W$957:$W$961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79-457D-80DC-8210E6EE7790}"/>
            </c:ext>
          </c:extLst>
        </c:ser>
        <c:ser>
          <c:idx val="1"/>
          <c:order val="1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gráfico'!$V$957:$V$961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gráfico'!$X$957:$X$961</c:f>
              <c:numCache>
                <c:formatCode>0%</c:formatCode>
                <c:ptCount val="5"/>
                <c:pt idx="0">
                  <c:v>0.94444444444444442</c:v>
                </c:pt>
                <c:pt idx="1">
                  <c:v>0.9375</c:v>
                </c:pt>
                <c:pt idx="2">
                  <c:v>1</c:v>
                </c:pt>
                <c:pt idx="3">
                  <c:v>0.8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79-457D-80DC-8210E6EE7790}"/>
            </c:ext>
          </c:extLst>
        </c:ser>
        <c:ser>
          <c:idx val="2"/>
          <c:order val="2"/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gráfico'!$V$957:$V$961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gráfico'!$Y$957:$Y$961</c:f>
              <c:numCache>
                <c:formatCode>0%</c:formatCode>
                <c:ptCount val="5"/>
                <c:pt idx="0">
                  <c:v>5.5555555555555552E-2</c:v>
                </c:pt>
                <c:pt idx="1">
                  <c:v>6.25E-2</c:v>
                </c:pt>
                <c:pt idx="2">
                  <c:v>0</c:v>
                </c:pt>
                <c:pt idx="3">
                  <c:v>0.2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79-457D-80DC-8210E6EE779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00"/>
        <c:axId val="356841520"/>
        <c:axId val="356842080"/>
      </c:barChart>
      <c:catAx>
        <c:axId val="35684152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56842080"/>
        <c:crosses val="autoZero"/>
        <c:auto val="1"/>
        <c:lblAlgn val="ctr"/>
        <c:lblOffset val="100"/>
        <c:noMultiLvlLbl val="0"/>
      </c:catAx>
      <c:valAx>
        <c:axId val="356842080"/>
        <c:scaling>
          <c:orientation val="minMax"/>
          <c:min val="0"/>
        </c:scaling>
        <c:delete val="1"/>
        <c:axPos val="t"/>
        <c:numFmt formatCode="0%" sourceLinked="1"/>
        <c:majorTickMark val="none"/>
        <c:minorTickMark val="none"/>
        <c:tickLblPos val="nextTo"/>
        <c:crossAx val="35684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spPr>
            <a:solidFill>
              <a:srgbClr val="CC33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gráfico'!$V$1009:$V$1013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gráfico'!$W$1009:$W$1013</c:f>
              <c:numCache>
                <c:formatCode>0%</c:formatCode>
                <c:ptCount val="5"/>
                <c:pt idx="0">
                  <c:v>0.25</c:v>
                </c:pt>
                <c:pt idx="1">
                  <c:v>0.375</c:v>
                </c:pt>
                <c:pt idx="2">
                  <c:v>0.15384615384615385</c:v>
                </c:pt>
                <c:pt idx="3">
                  <c:v>0.2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43-45F6-8BFA-53AE70A95B51}"/>
            </c:ext>
          </c:extLst>
        </c:ser>
        <c:ser>
          <c:idx val="1"/>
          <c:order val="1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gráfico'!$V$1009:$V$1013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gráfico'!$X$1009:$X$1013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43-45F6-8BFA-53AE70A95B51}"/>
            </c:ext>
          </c:extLst>
        </c:ser>
        <c:ser>
          <c:idx val="2"/>
          <c:order val="2"/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gráfico'!$V$1009:$V$1013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gráfico'!$Y$1009:$Y$1013</c:f>
              <c:numCache>
                <c:formatCode>0%</c:formatCode>
                <c:ptCount val="5"/>
                <c:pt idx="0">
                  <c:v>0.75</c:v>
                </c:pt>
                <c:pt idx="1">
                  <c:v>0.625</c:v>
                </c:pt>
                <c:pt idx="2">
                  <c:v>0.84615384615384615</c:v>
                </c:pt>
                <c:pt idx="3">
                  <c:v>0.8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43-45F6-8BFA-53AE70A95B5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00"/>
        <c:axId val="361598480"/>
        <c:axId val="361599040"/>
      </c:barChart>
      <c:catAx>
        <c:axId val="36159848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1599040"/>
        <c:crosses val="autoZero"/>
        <c:auto val="1"/>
        <c:lblAlgn val="ctr"/>
        <c:lblOffset val="100"/>
        <c:noMultiLvlLbl val="0"/>
      </c:catAx>
      <c:valAx>
        <c:axId val="361599040"/>
        <c:scaling>
          <c:orientation val="minMax"/>
          <c:min val="0"/>
        </c:scaling>
        <c:delete val="1"/>
        <c:axPos val="t"/>
        <c:numFmt formatCode="0%" sourceLinked="1"/>
        <c:majorTickMark val="none"/>
        <c:minorTickMark val="none"/>
        <c:tickLblPos val="nextTo"/>
        <c:crossAx val="361598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spPr>
            <a:solidFill>
              <a:srgbClr val="CC33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gráfico'!$V$1058:$V$1062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gráfico'!$W$1058:$W$1062</c:f>
              <c:numCache>
                <c:formatCode>0%</c:formatCode>
                <c:ptCount val="5"/>
                <c:pt idx="0">
                  <c:v>0.25</c:v>
                </c:pt>
                <c:pt idx="1">
                  <c:v>0.3125</c:v>
                </c:pt>
                <c:pt idx="2">
                  <c:v>0.23076923076923078</c:v>
                </c:pt>
                <c:pt idx="3">
                  <c:v>0.2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C6-431E-AB2C-812105C92637}"/>
            </c:ext>
          </c:extLst>
        </c:ser>
        <c:ser>
          <c:idx val="1"/>
          <c:order val="1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gráfico'!$V$1058:$V$1062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gráfico'!$X$1058:$X$1062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C6-431E-AB2C-812105C92637}"/>
            </c:ext>
          </c:extLst>
        </c:ser>
        <c:ser>
          <c:idx val="2"/>
          <c:order val="2"/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gráfico'!$V$1058:$V$1062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gráfico'!$Y$1058:$Y$1062</c:f>
              <c:numCache>
                <c:formatCode>0%</c:formatCode>
                <c:ptCount val="5"/>
                <c:pt idx="0">
                  <c:v>0.75</c:v>
                </c:pt>
                <c:pt idx="1">
                  <c:v>0.6875</c:v>
                </c:pt>
                <c:pt idx="2">
                  <c:v>0.76923076923076927</c:v>
                </c:pt>
                <c:pt idx="3">
                  <c:v>0.8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C6-431E-AB2C-812105C9263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00"/>
        <c:axId val="361602960"/>
        <c:axId val="361603520"/>
      </c:barChart>
      <c:catAx>
        <c:axId val="36160296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1603520"/>
        <c:crosses val="autoZero"/>
        <c:auto val="1"/>
        <c:lblAlgn val="ctr"/>
        <c:lblOffset val="100"/>
        <c:noMultiLvlLbl val="0"/>
      </c:catAx>
      <c:valAx>
        <c:axId val="361603520"/>
        <c:scaling>
          <c:orientation val="minMax"/>
          <c:min val="0"/>
        </c:scaling>
        <c:delete val="1"/>
        <c:axPos val="t"/>
        <c:numFmt formatCode="0%" sourceLinked="1"/>
        <c:majorTickMark val="none"/>
        <c:minorTickMark val="none"/>
        <c:tickLblPos val="nextTo"/>
        <c:crossAx val="361602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spPr>
            <a:solidFill>
              <a:srgbClr val="CC33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gráfico'!$V$1107:$V$1111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gráfico'!$W$1107:$W$1111</c:f>
              <c:numCache>
                <c:formatCode>0%</c:formatCode>
                <c:ptCount val="5"/>
                <c:pt idx="0">
                  <c:v>0.33333333333333331</c:v>
                </c:pt>
                <c:pt idx="1">
                  <c:v>0.375</c:v>
                </c:pt>
                <c:pt idx="2">
                  <c:v>0.38461538461538464</c:v>
                </c:pt>
                <c:pt idx="3">
                  <c:v>0.2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F3-4282-B0D6-F3D030D0DE0D}"/>
            </c:ext>
          </c:extLst>
        </c:ser>
        <c:ser>
          <c:idx val="1"/>
          <c:order val="1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gráfico'!$V$1107:$V$1111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gráfico'!$X$1107:$X$1111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F3-4282-B0D6-F3D030D0DE0D}"/>
            </c:ext>
          </c:extLst>
        </c:ser>
        <c:ser>
          <c:idx val="2"/>
          <c:order val="2"/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gráfico'!$V$1107:$V$1111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gráfico'!$Y$1107:$Y$1111</c:f>
              <c:numCache>
                <c:formatCode>0%</c:formatCode>
                <c:ptCount val="5"/>
                <c:pt idx="0">
                  <c:v>0.66666666666666663</c:v>
                </c:pt>
                <c:pt idx="1">
                  <c:v>0.625</c:v>
                </c:pt>
                <c:pt idx="2">
                  <c:v>0.61538461538461542</c:v>
                </c:pt>
                <c:pt idx="3">
                  <c:v>0.8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F3-4282-B0D6-F3D030D0DE0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00"/>
        <c:axId val="361607440"/>
        <c:axId val="361608000"/>
      </c:barChart>
      <c:catAx>
        <c:axId val="36160744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1608000"/>
        <c:crosses val="autoZero"/>
        <c:auto val="1"/>
        <c:lblAlgn val="ctr"/>
        <c:lblOffset val="100"/>
        <c:noMultiLvlLbl val="0"/>
      </c:catAx>
      <c:valAx>
        <c:axId val="361608000"/>
        <c:scaling>
          <c:orientation val="minMax"/>
          <c:min val="0"/>
        </c:scaling>
        <c:delete val="1"/>
        <c:axPos val="t"/>
        <c:numFmt formatCode="0%" sourceLinked="1"/>
        <c:majorTickMark val="none"/>
        <c:minorTickMark val="none"/>
        <c:tickLblPos val="nextTo"/>
        <c:crossAx val="36160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spPr>
            <a:solidFill>
              <a:srgbClr val="CC33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gráfico'!$V$1156:$V$1160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gráfico'!$W$1156:$W$1160</c:f>
              <c:numCache>
                <c:formatCode>0%</c:formatCode>
                <c:ptCount val="5"/>
                <c:pt idx="0">
                  <c:v>0.58333333333333337</c:v>
                </c:pt>
                <c:pt idx="1">
                  <c:v>0.6875</c:v>
                </c:pt>
                <c:pt idx="2">
                  <c:v>0.69230769230769229</c:v>
                </c:pt>
                <c:pt idx="3">
                  <c:v>0.2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61-4A60-9637-CD9A78EFD238}"/>
            </c:ext>
          </c:extLst>
        </c:ser>
        <c:ser>
          <c:idx val="1"/>
          <c:order val="1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gráfico'!$V$1156:$V$1160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gráfico'!$X$1156:$X$1160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61-4A60-9637-CD9A78EFD238}"/>
            </c:ext>
          </c:extLst>
        </c:ser>
        <c:ser>
          <c:idx val="2"/>
          <c:order val="2"/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gráfico'!$V$1156:$V$1160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gráfico'!$Y$1156:$Y$1160</c:f>
              <c:numCache>
                <c:formatCode>0%</c:formatCode>
                <c:ptCount val="5"/>
                <c:pt idx="0">
                  <c:v>0.41666666666666669</c:v>
                </c:pt>
                <c:pt idx="1">
                  <c:v>0.3125</c:v>
                </c:pt>
                <c:pt idx="2">
                  <c:v>0.30769230769230771</c:v>
                </c:pt>
                <c:pt idx="3">
                  <c:v>0.8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61-4A60-9637-CD9A78EFD23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00"/>
        <c:axId val="361611920"/>
        <c:axId val="361612480"/>
      </c:barChart>
      <c:catAx>
        <c:axId val="36161192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1612480"/>
        <c:crosses val="autoZero"/>
        <c:auto val="1"/>
        <c:lblAlgn val="ctr"/>
        <c:lblOffset val="100"/>
        <c:noMultiLvlLbl val="0"/>
      </c:catAx>
      <c:valAx>
        <c:axId val="361612480"/>
        <c:scaling>
          <c:orientation val="minMax"/>
          <c:min val="0"/>
        </c:scaling>
        <c:delete val="1"/>
        <c:axPos val="t"/>
        <c:numFmt formatCode="0%" sourceLinked="1"/>
        <c:majorTickMark val="none"/>
        <c:minorTickMark val="none"/>
        <c:tickLblPos val="nextTo"/>
        <c:crossAx val="36161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spPr>
            <a:solidFill>
              <a:srgbClr val="CC33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gráfico'!$V$1205:$V$1209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gráfico'!$W$1205:$W$1209</c:f>
              <c:numCache>
                <c:formatCode>0%</c:formatCode>
                <c:ptCount val="5"/>
                <c:pt idx="0">
                  <c:v>5.5555555555555552E-2</c:v>
                </c:pt>
                <c:pt idx="1">
                  <c:v>6.25E-2</c:v>
                </c:pt>
                <c:pt idx="2">
                  <c:v>0</c:v>
                </c:pt>
                <c:pt idx="3">
                  <c:v>0.2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79-4385-8859-53386083D802}"/>
            </c:ext>
          </c:extLst>
        </c:ser>
        <c:ser>
          <c:idx val="1"/>
          <c:order val="1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gráfico'!$V$1205:$V$1209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gráfico'!$X$1205:$X$1209</c:f>
              <c:numCache>
                <c:formatCode>0%</c:formatCode>
                <c:ptCount val="5"/>
                <c:pt idx="0">
                  <c:v>0.22222222222222221</c:v>
                </c:pt>
                <c:pt idx="1">
                  <c:v>0.25</c:v>
                </c:pt>
                <c:pt idx="2">
                  <c:v>7.6923076923076927E-2</c:v>
                </c:pt>
                <c:pt idx="3">
                  <c:v>0.4</c:v>
                </c:pt>
                <c:pt idx="4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79-4385-8859-53386083D802}"/>
            </c:ext>
          </c:extLst>
        </c:ser>
        <c:ser>
          <c:idx val="2"/>
          <c:order val="2"/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gráfico'!$V$1205:$V$1209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gráfico'!$Y$1205:$Y$1209</c:f>
              <c:numCache>
                <c:formatCode>0%</c:formatCode>
                <c:ptCount val="5"/>
                <c:pt idx="0">
                  <c:v>0.72222222222222221</c:v>
                </c:pt>
                <c:pt idx="1">
                  <c:v>0.6875</c:v>
                </c:pt>
                <c:pt idx="2">
                  <c:v>0.92307692307692313</c:v>
                </c:pt>
                <c:pt idx="3">
                  <c:v>0.4</c:v>
                </c:pt>
                <c:pt idx="4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79-4385-8859-53386083D80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00"/>
        <c:axId val="361616400"/>
        <c:axId val="361616960"/>
      </c:barChart>
      <c:catAx>
        <c:axId val="36161640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1616960"/>
        <c:crosses val="autoZero"/>
        <c:auto val="1"/>
        <c:lblAlgn val="ctr"/>
        <c:lblOffset val="100"/>
        <c:noMultiLvlLbl val="0"/>
      </c:catAx>
      <c:valAx>
        <c:axId val="361616960"/>
        <c:scaling>
          <c:orientation val="minMax"/>
          <c:min val="0"/>
        </c:scaling>
        <c:delete val="1"/>
        <c:axPos val="t"/>
        <c:numFmt formatCode="0%" sourceLinked="1"/>
        <c:majorTickMark val="none"/>
        <c:minorTickMark val="none"/>
        <c:tickLblPos val="nextTo"/>
        <c:crossAx val="361616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spPr>
            <a:solidFill>
              <a:srgbClr val="CC33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gráfico'!$V$1254:$V$1258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gráfico'!$W$1254:$W$1258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F6-4B2D-B72F-D2A92A1BDD25}"/>
            </c:ext>
          </c:extLst>
        </c:ser>
        <c:ser>
          <c:idx val="1"/>
          <c:order val="1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gráfico'!$V$1254:$V$1258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gráfico'!$X$1254:$X$1258</c:f>
              <c:numCache>
                <c:formatCode>0%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F6-4B2D-B72F-D2A92A1BDD25}"/>
            </c:ext>
          </c:extLst>
        </c:ser>
        <c:ser>
          <c:idx val="2"/>
          <c:order val="2"/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gráfico'!$V$1254:$V$1258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gráfico'!$Y$1254:$Y$1258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F6-4B2D-B72F-D2A92A1BDD2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00"/>
        <c:axId val="361620880"/>
        <c:axId val="361621440"/>
      </c:barChart>
      <c:catAx>
        <c:axId val="36162088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1621440"/>
        <c:crosses val="autoZero"/>
        <c:auto val="1"/>
        <c:lblAlgn val="ctr"/>
        <c:lblOffset val="100"/>
        <c:noMultiLvlLbl val="0"/>
      </c:catAx>
      <c:valAx>
        <c:axId val="361621440"/>
        <c:scaling>
          <c:orientation val="minMax"/>
          <c:min val="0"/>
        </c:scaling>
        <c:delete val="1"/>
        <c:axPos val="t"/>
        <c:numFmt formatCode="0%" sourceLinked="1"/>
        <c:majorTickMark val="none"/>
        <c:minorTickMark val="none"/>
        <c:tickLblPos val="nextTo"/>
        <c:crossAx val="36162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spPr>
            <a:solidFill>
              <a:srgbClr val="CC33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gráfico'!$V$1303:$V$1307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gráfico'!$W$1303:$W$1307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DA-4BB4-AF42-758576273336}"/>
            </c:ext>
          </c:extLst>
        </c:ser>
        <c:ser>
          <c:idx val="1"/>
          <c:order val="1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gráfico'!$V$1303:$V$1307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gráfico'!$X$1303:$X$1307</c:f>
              <c:numCache>
                <c:formatCode>0%</c:formatCode>
                <c:ptCount val="5"/>
                <c:pt idx="0">
                  <c:v>0.52777777777777779</c:v>
                </c:pt>
                <c:pt idx="1">
                  <c:v>0.4375</c:v>
                </c:pt>
                <c:pt idx="2">
                  <c:v>0.53846153846153844</c:v>
                </c:pt>
                <c:pt idx="3">
                  <c:v>0.6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DA-4BB4-AF42-758576273336}"/>
            </c:ext>
          </c:extLst>
        </c:ser>
        <c:ser>
          <c:idx val="2"/>
          <c:order val="2"/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gráfico'!$V$1303:$V$1307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gráfico'!$Y$1303:$Y$1307</c:f>
              <c:numCache>
                <c:formatCode>0%</c:formatCode>
                <c:ptCount val="5"/>
                <c:pt idx="0">
                  <c:v>0.47222222222222221</c:v>
                </c:pt>
                <c:pt idx="1">
                  <c:v>0.5625</c:v>
                </c:pt>
                <c:pt idx="2">
                  <c:v>0.46153846153846156</c:v>
                </c:pt>
                <c:pt idx="3">
                  <c:v>0.4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DA-4BB4-AF42-75857627333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00"/>
        <c:axId val="361625360"/>
        <c:axId val="361625920"/>
      </c:barChart>
      <c:catAx>
        <c:axId val="36162536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1625920"/>
        <c:crosses val="autoZero"/>
        <c:auto val="1"/>
        <c:lblAlgn val="ctr"/>
        <c:lblOffset val="100"/>
        <c:noMultiLvlLbl val="0"/>
      </c:catAx>
      <c:valAx>
        <c:axId val="361625920"/>
        <c:scaling>
          <c:orientation val="minMax"/>
          <c:min val="0"/>
        </c:scaling>
        <c:delete val="1"/>
        <c:axPos val="t"/>
        <c:numFmt formatCode="0%" sourceLinked="1"/>
        <c:majorTickMark val="none"/>
        <c:minorTickMark val="none"/>
        <c:tickLblPos val="nextTo"/>
        <c:crossAx val="36162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spPr>
            <a:solidFill>
              <a:srgbClr val="CC33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gráfico'!$V$1352:$V$1356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gráfico'!$W$1352:$W$1356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3D-4F0B-B946-094E9923B7F1}"/>
            </c:ext>
          </c:extLst>
        </c:ser>
        <c:ser>
          <c:idx val="1"/>
          <c:order val="1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gráfico'!$V$1352:$V$1356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gráfico'!$X$1352:$X$1356</c:f>
              <c:numCache>
                <c:formatCode>0%</c:formatCode>
                <c:ptCount val="5"/>
                <c:pt idx="0">
                  <c:v>0.83783783783783783</c:v>
                </c:pt>
                <c:pt idx="1">
                  <c:v>0.8125</c:v>
                </c:pt>
                <c:pt idx="2">
                  <c:v>0.84615384615384615</c:v>
                </c:pt>
                <c:pt idx="3">
                  <c:v>0.83333333333333337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3D-4F0B-B946-094E9923B7F1}"/>
            </c:ext>
          </c:extLst>
        </c:ser>
        <c:ser>
          <c:idx val="2"/>
          <c:order val="2"/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gráfico'!$V$1352:$V$1356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gráfico'!$Y$1352:$Y$1356</c:f>
              <c:numCache>
                <c:formatCode>0%</c:formatCode>
                <c:ptCount val="5"/>
                <c:pt idx="0">
                  <c:v>0.16216216216216217</c:v>
                </c:pt>
                <c:pt idx="1">
                  <c:v>0.1875</c:v>
                </c:pt>
                <c:pt idx="2">
                  <c:v>0.15384615384615385</c:v>
                </c:pt>
                <c:pt idx="3">
                  <c:v>0.16666666666666666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3D-4F0B-B946-094E9923B7F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00"/>
        <c:axId val="361629840"/>
        <c:axId val="361630400"/>
      </c:barChart>
      <c:catAx>
        <c:axId val="36162984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1630400"/>
        <c:crosses val="autoZero"/>
        <c:auto val="1"/>
        <c:lblAlgn val="ctr"/>
        <c:lblOffset val="100"/>
        <c:noMultiLvlLbl val="0"/>
      </c:catAx>
      <c:valAx>
        <c:axId val="361630400"/>
        <c:scaling>
          <c:orientation val="minMax"/>
          <c:min val="0"/>
        </c:scaling>
        <c:delete val="1"/>
        <c:axPos val="t"/>
        <c:numFmt formatCode="0%" sourceLinked="1"/>
        <c:majorTickMark val="none"/>
        <c:minorTickMark val="none"/>
        <c:tickLblPos val="nextTo"/>
        <c:crossAx val="36162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spPr>
            <a:solidFill>
              <a:srgbClr val="CC33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gráfico'!$V$1401:$V$1405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gráfico'!$W$1401:$W$1405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E9-4471-94D7-E598663D8836}"/>
            </c:ext>
          </c:extLst>
        </c:ser>
        <c:ser>
          <c:idx val="1"/>
          <c:order val="1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gráfico'!$V$1401:$V$1405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gráfico'!$X$1401:$X$1405</c:f>
              <c:numCache>
                <c:formatCode>0%</c:formatCode>
                <c:ptCount val="5"/>
                <c:pt idx="0">
                  <c:v>0.41666666666666669</c:v>
                </c:pt>
                <c:pt idx="1">
                  <c:v>0.3125</c:v>
                </c:pt>
                <c:pt idx="2">
                  <c:v>0.30769230769230771</c:v>
                </c:pt>
                <c:pt idx="3">
                  <c:v>0.8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E9-4471-94D7-E598663D8836}"/>
            </c:ext>
          </c:extLst>
        </c:ser>
        <c:ser>
          <c:idx val="2"/>
          <c:order val="2"/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gráfico'!$V$1401:$V$1405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gráfico'!$Y$1401:$Y$1405</c:f>
              <c:numCache>
                <c:formatCode>0%</c:formatCode>
                <c:ptCount val="5"/>
                <c:pt idx="0">
                  <c:v>0.58333333333333337</c:v>
                </c:pt>
                <c:pt idx="1">
                  <c:v>0.6875</c:v>
                </c:pt>
                <c:pt idx="2">
                  <c:v>0.69230769230769229</c:v>
                </c:pt>
                <c:pt idx="3">
                  <c:v>0.2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E9-4471-94D7-E598663D883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00"/>
        <c:axId val="361634320"/>
        <c:axId val="361634880"/>
      </c:barChart>
      <c:catAx>
        <c:axId val="36163432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1634880"/>
        <c:crosses val="autoZero"/>
        <c:auto val="1"/>
        <c:lblAlgn val="ctr"/>
        <c:lblOffset val="100"/>
        <c:noMultiLvlLbl val="0"/>
      </c:catAx>
      <c:valAx>
        <c:axId val="361634880"/>
        <c:scaling>
          <c:orientation val="minMax"/>
          <c:min val="0"/>
        </c:scaling>
        <c:delete val="1"/>
        <c:axPos val="t"/>
        <c:numFmt formatCode="0%" sourceLinked="1"/>
        <c:majorTickMark val="none"/>
        <c:minorTickMark val="none"/>
        <c:tickLblPos val="nextTo"/>
        <c:crossAx val="36163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spPr>
            <a:solidFill>
              <a:srgbClr val="CC33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gráfico'!$V$1450:$V$1454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gráfico'!$W$1450:$W$1454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DB-4C09-95C0-65B3703635CF}"/>
            </c:ext>
          </c:extLst>
        </c:ser>
        <c:ser>
          <c:idx val="1"/>
          <c:order val="1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gráfico'!$V$1450:$V$1454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gráfico'!$X$1450:$X$1454</c:f>
              <c:numCache>
                <c:formatCode>0%</c:formatCode>
                <c:ptCount val="5"/>
                <c:pt idx="0">
                  <c:v>0.3888888888888889</c:v>
                </c:pt>
                <c:pt idx="1">
                  <c:v>0.3125</c:v>
                </c:pt>
                <c:pt idx="2">
                  <c:v>0.30769230769230771</c:v>
                </c:pt>
                <c:pt idx="3">
                  <c:v>0.6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DB-4C09-95C0-65B3703635CF}"/>
            </c:ext>
          </c:extLst>
        </c:ser>
        <c:ser>
          <c:idx val="2"/>
          <c:order val="2"/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gráfico'!$V$1450:$V$1454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gráfico'!$Y$1450:$Y$1454</c:f>
              <c:numCache>
                <c:formatCode>0%</c:formatCode>
                <c:ptCount val="5"/>
                <c:pt idx="0">
                  <c:v>0.61111111111111116</c:v>
                </c:pt>
                <c:pt idx="1">
                  <c:v>0.6875</c:v>
                </c:pt>
                <c:pt idx="2">
                  <c:v>0.69230769230769229</c:v>
                </c:pt>
                <c:pt idx="3">
                  <c:v>0.4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DB-4C09-95C0-65B3703635C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00"/>
        <c:axId val="361638800"/>
        <c:axId val="361639360"/>
      </c:barChart>
      <c:catAx>
        <c:axId val="36163880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1639360"/>
        <c:crosses val="autoZero"/>
        <c:auto val="1"/>
        <c:lblAlgn val="ctr"/>
        <c:lblOffset val="100"/>
        <c:noMultiLvlLbl val="0"/>
      </c:catAx>
      <c:valAx>
        <c:axId val="361639360"/>
        <c:scaling>
          <c:orientation val="minMax"/>
          <c:min val="0"/>
        </c:scaling>
        <c:delete val="1"/>
        <c:axPos val="t"/>
        <c:numFmt formatCode="0%" sourceLinked="1"/>
        <c:majorTickMark val="none"/>
        <c:minorTickMark val="none"/>
        <c:tickLblPos val="nextTo"/>
        <c:crossAx val="36163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spPr>
            <a:solidFill>
              <a:srgbClr val="CC33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gráfico'!$V$1499:$V$1503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gráfico'!$W$1499:$W$1503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5-46F4-A5DC-D801907B5A55}"/>
            </c:ext>
          </c:extLst>
        </c:ser>
        <c:ser>
          <c:idx val="1"/>
          <c:order val="1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gráfico'!$V$1499:$V$1503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gráfico'!$X$1499:$X$1503</c:f>
              <c:numCache>
                <c:formatCode>0%</c:formatCode>
                <c:ptCount val="5"/>
                <c:pt idx="0">
                  <c:v>0.10810810810810811</c:v>
                </c:pt>
                <c:pt idx="1">
                  <c:v>6.25E-2</c:v>
                </c:pt>
                <c:pt idx="2">
                  <c:v>0</c:v>
                </c:pt>
                <c:pt idx="3">
                  <c:v>0.5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5-46F4-A5DC-D801907B5A55}"/>
            </c:ext>
          </c:extLst>
        </c:ser>
        <c:ser>
          <c:idx val="2"/>
          <c:order val="2"/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gráfico'!$V$1499:$V$1503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gráfico'!$Y$1499:$Y$1503</c:f>
              <c:numCache>
                <c:formatCode>0%</c:formatCode>
                <c:ptCount val="5"/>
                <c:pt idx="0">
                  <c:v>0.89189189189189189</c:v>
                </c:pt>
                <c:pt idx="1">
                  <c:v>0.9375</c:v>
                </c:pt>
                <c:pt idx="2">
                  <c:v>1</c:v>
                </c:pt>
                <c:pt idx="3">
                  <c:v>0.5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15-46F4-A5DC-D801907B5A5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00"/>
        <c:axId val="361643280"/>
        <c:axId val="361643840"/>
      </c:barChart>
      <c:catAx>
        <c:axId val="36164328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1643840"/>
        <c:crosses val="autoZero"/>
        <c:auto val="1"/>
        <c:lblAlgn val="ctr"/>
        <c:lblOffset val="100"/>
        <c:noMultiLvlLbl val="0"/>
      </c:catAx>
      <c:valAx>
        <c:axId val="361643840"/>
        <c:scaling>
          <c:orientation val="minMax"/>
          <c:min val="0"/>
        </c:scaling>
        <c:delete val="1"/>
        <c:axPos val="t"/>
        <c:numFmt formatCode="0%" sourceLinked="1"/>
        <c:majorTickMark val="none"/>
        <c:minorTickMark val="none"/>
        <c:tickLblPos val="nextTo"/>
        <c:crossAx val="36164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spPr>
            <a:solidFill>
              <a:srgbClr val="CC33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gráfico'!$V$1549:$V$1553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gráfico'!$W$1549:$W$1553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E5-4857-B17A-D7356124F163}"/>
            </c:ext>
          </c:extLst>
        </c:ser>
        <c:ser>
          <c:idx val="1"/>
          <c:order val="1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gráfico'!$V$1549:$V$1553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gráfico'!$X$1549:$X$1553</c:f>
              <c:numCache>
                <c:formatCode>0%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E5-4857-B17A-D7356124F163}"/>
            </c:ext>
          </c:extLst>
        </c:ser>
        <c:ser>
          <c:idx val="2"/>
          <c:order val="2"/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gráfico'!$V$1549:$V$1553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gráfico'!$Y$1549:$Y$1553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E5-4857-B17A-D7356124F16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00"/>
        <c:axId val="361647760"/>
        <c:axId val="361648320"/>
      </c:barChart>
      <c:catAx>
        <c:axId val="36164776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1648320"/>
        <c:crosses val="autoZero"/>
        <c:auto val="1"/>
        <c:lblAlgn val="ctr"/>
        <c:lblOffset val="100"/>
        <c:noMultiLvlLbl val="0"/>
      </c:catAx>
      <c:valAx>
        <c:axId val="361648320"/>
        <c:scaling>
          <c:orientation val="minMax"/>
          <c:min val="0"/>
        </c:scaling>
        <c:delete val="1"/>
        <c:axPos val="t"/>
        <c:numFmt formatCode="0%" sourceLinked="1"/>
        <c:majorTickMark val="none"/>
        <c:minorTickMark val="none"/>
        <c:tickLblPos val="nextTo"/>
        <c:crossAx val="36164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spPr>
            <a:solidFill>
              <a:srgbClr val="CC33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gráfico'!$V$1598:$V$1602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gráfico'!$W$1598:$W$1602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F7-4BEE-A15F-2EA510A91E72}"/>
            </c:ext>
          </c:extLst>
        </c:ser>
        <c:ser>
          <c:idx val="1"/>
          <c:order val="1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gráfico'!$V$1598:$V$1602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gráfico'!$X$1598:$X$1602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F7-4BEE-A15F-2EA510A91E72}"/>
            </c:ext>
          </c:extLst>
        </c:ser>
        <c:ser>
          <c:idx val="2"/>
          <c:order val="2"/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gráfico'!$V$1598:$V$1602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gráfico'!$Y$1598:$Y$1602</c:f>
              <c:numCache>
                <c:formatCode>0%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F7-4BEE-A15F-2EA510A91E7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00"/>
        <c:axId val="361652240"/>
        <c:axId val="361652800"/>
      </c:barChart>
      <c:catAx>
        <c:axId val="36165224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1652800"/>
        <c:crosses val="autoZero"/>
        <c:auto val="1"/>
        <c:lblAlgn val="ctr"/>
        <c:lblOffset val="100"/>
        <c:noMultiLvlLbl val="0"/>
      </c:catAx>
      <c:valAx>
        <c:axId val="361652800"/>
        <c:scaling>
          <c:orientation val="minMax"/>
          <c:min val="0"/>
        </c:scaling>
        <c:delete val="1"/>
        <c:axPos val="t"/>
        <c:numFmt formatCode="0%" sourceLinked="1"/>
        <c:majorTickMark val="none"/>
        <c:minorTickMark val="none"/>
        <c:tickLblPos val="nextTo"/>
        <c:crossAx val="36165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spPr>
            <a:solidFill>
              <a:srgbClr val="CC33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gráfico'!$V$1644:$V$1648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gráfico'!$W$1644:$W$1648</c:f>
              <c:numCache>
                <c:formatCode>0%</c:formatCode>
                <c:ptCount val="5"/>
                <c:pt idx="0">
                  <c:v>0.27777777777777779</c:v>
                </c:pt>
                <c:pt idx="1">
                  <c:v>0.3125</c:v>
                </c:pt>
                <c:pt idx="2">
                  <c:v>0.30769230769230771</c:v>
                </c:pt>
                <c:pt idx="3">
                  <c:v>0.2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BF-4325-9224-A7B5660ACB61}"/>
            </c:ext>
          </c:extLst>
        </c:ser>
        <c:ser>
          <c:idx val="1"/>
          <c:order val="1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gráfico'!$V$1644:$V$1648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gráfico'!$X$1644:$X$1648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BF-4325-9224-A7B5660ACB61}"/>
            </c:ext>
          </c:extLst>
        </c:ser>
        <c:ser>
          <c:idx val="2"/>
          <c:order val="2"/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gráfico'!$V$1644:$V$1648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gráfico'!$Y$1644:$Y$1648</c:f>
              <c:numCache>
                <c:formatCode>0%</c:formatCode>
                <c:ptCount val="5"/>
                <c:pt idx="0">
                  <c:v>0.72222222222222221</c:v>
                </c:pt>
                <c:pt idx="1">
                  <c:v>0.6875</c:v>
                </c:pt>
                <c:pt idx="2">
                  <c:v>0.69230769230769229</c:v>
                </c:pt>
                <c:pt idx="3">
                  <c:v>0.8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BF-4325-9224-A7B5660ACB6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00"/>
        <c:axId val="361656720"/>
        <c:axId val="361657280"/>
      </c:barChart>
      <c:catAx>
        <c:axId val="36165672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1657280"/>
        <c:crosses val="autoZero"/>
        <c:auto val="1"/>
        <c:lblAlgn val="ctr"/>
        <c:lblOffset val="100"/>
        <c:noMultiLvlLbl val="0"/>
      </c:catAx>
      <c:valAx>
        <c:axId val="361657280"/>
        <c:scaling>
          <c:orientation val="minMax"/>
          <c:min val="0"/>
        </c:scaling>
        <c:delete val="1"/>
        <c:axPos val="t"/>
        <c:numFmt formatCode="0%" sourceLinked="1"/>
        <c:majorTickMark val="none"/>
        <c:minorTickMark val="none"/>
        <c:tickLblPos val="nextTo"/>
        <c:crossAx val="361656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spPr>
            <a:solidFill>
              <a:srgbClr val="CC33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gráfico'!$V$1693:$V$1697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gráfico'!$W$1693:$W$1697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A7-4ADF-905E-39BA329B8A78}"/>
            </c:ext>
          </c:extLst>
        </c:ser>
        <c:ser>
          <c:idx val="1"/>
          <c:order val="1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gráfico'!$V$1693:$V$1697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gráfico'!$X$1693:$X$1697</c:f>
              <c:numCache>
                <c:formatCode>0%</c:formatCode>
                <c:ptCount val="5"/>
                <c:pt idx="0">
                  <c:v>0.3611111111111111</c:v>
                </c:pt>
                <c:pt idx="1">
                  <c:v>0.3125</c:v>
                </c:pt>
                <c:pt idx="2">
                  <c:v>0.23076923076923078</c:v>
                </c:pt>
                <c:pt idx="3">
                  <c:v>0.8</c:v>
                </c:pt>
                <c:pt idx="4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A7-4ADF-905E-39BA329B8A78}"/>
            </c:ext>
          </c:extLst>
        </c:ser>
        <c:ser>
          <c:idx val="2"/>
          <c:order val="2"/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gráfico'!$V$1693:$V$1697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gráfico'!$Y$1693:$Y$1697</c:f>
              <c:numCache>
                <c:formatCode>0%</c:formatCode>
                <c:ptCount val="5"/>
                <c:pt idx="0">
                  <c:v>0.63888888888888884</c:v>
                </c:pt>
                <c:pt idx="1">
                  <c:v>0.6875</c:v>
                </c:pt>
                <c:pt idx="2">
                  <c:v>0.76923076923076927</c:v>
                </c:pt>
                <c:pt idx="3">
                  <c:v>0.2</c:v>
                </c:pt>
                <c:pt idx="4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A7-4ADF-905E-39BA329B8A7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00"/>
        <c:axId val="361661200"/>
        <c:axId val="361661760"/>
      </c:barChart>
      <c:catAx>
        <c:axId val="36166120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1661760"/>
        <c:crosses val="autoZero"/>
        <c:auto val="1"/>
        <c:lblAlgn val="ctr"/>
        <c:lblOffset val="100"/>
        <c:noMultiLvlLbl val="0"/>
      </c:catAx>
      <c:valAx>
        <c:axId val="361661760"/>
        <c:scaling>
          <c:orientation val="minMax"/>
          <c:min val="0"/>
        </c:scaling>
        <c:delete val="1"/>
        <c:axPos val="t"/>
        <c:numFmt formatCode="0%" sourceLinked="1"/>
        <c:majorTickMark val="none"/>
        <c:minorTickMark val="none"/>
        <c:tickLblPos val="nextTo"/>
        <c:crossAx val="361661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spPr>
            <a:solidFill>
              <a:srgbClr val="CC33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gráfico'!$V$1742:$V$1746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gráfico'!$W$1742:$W$1746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EA-4174-A183-C5573D5FC2A2}"/>
            </c:ext>
          </c:extLst>
        </c:ser>
        <c:ser>
          <c:idx val="1"/>
          <c:order val="1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gráfico'!$V$1742:$V$1746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gráfico'!$X$1742:$X$1746</c:f>
              <c:numCache>
                <c:formatCode>0%</c:formatCode>
                <c:ptCount val="5"/>
                <c:pt idx="0">
                  <c:v>0.52777777777777779</c:v>
                </c:pt>
                <c:pt idx="1">
                  <c:v>0.5625</c:v>
                </c:pt>
                <c:pt idx="2">
                  <c:v>0.38461538461538464</c:v>
                </c:pt>
                <c:pt idx="3">
                  <c:v>0.8</c:v>
                </c:pt>
                <c:pt idx="4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EA-4174-A183-C5573D5FC2A2}"/>
            </c:ext>
          </c:extLst>
        </c:ser>
        <c:ser>
          <c:idx val="2"/>
          <c:order val="2"/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gráfico'!$V$1742:$V$1746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gráfico'!$Y$1742:$Y$1746</c:f>
              <c:numCache>
                <c:formatCode>0%</c:formatCode>
                <c:ptCount val="5"/>
                <c:pt idx="0">
                  <c:v>0.47222222222222221</c:v>
                </c:pt>
                <c:pt idx="1">
                  <c:v>0.4375</c:v>
                </c:pt>
                <c:pt idx="2">
                  <c:v>0.61538461538461542</c:v>
                </c:pt>
                <c:pt idx="3">
                  <c:v>0.2</c:v>
                </c:pt>
                <c:pt idx="4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EA-4174-A183-C5573D5FC2A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00"/>
        <c:axId val="361665680"/>
        <c:axId val="361666240"/>
      </c:barChart>
      <c:catAx>
        <c:axId val="36166568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1666240"/>
        <c:crosses val="autoZero"/>
        <c:auto val="1"/>
        <c:lblAlgn val="ctr"/>
        <c:lblOffset val="100"/>
        <c:noMultiLvlLbl val="0"/>
      </c:catAx>
      <c:valAx>
        <c:axId val="361666240"/>
        <c:scaling>
          <c:orientation val="minMax"/>
          <c:min val="0"/>
        </c:scaling>
        <c:delete val="1"/>
        <c:axPos val="t"/>
        <c:numFmt formatCode="0%" sourceLinked="1"/>
        <c:majorTickMark val="none"/>
        <c:minorTickMark val="none"/>
        <c:tickLblPos val="nextTo"/>
        <c:crossAx val="361665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spPr>
            <a:solidFill>
              <a:srgbClr val="CC33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gráfico'!$V$1791:$V$1795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gráfico'!$W$1791:$W$1795</c:f>
              <c:numCache>
                <c:formatCode>0%</c:formatCode>
                <c:ptCount val="5"/>
                <c:pt idx="0">
                  <c:v>0.30555555555555558</c:v>
                </c:pt>
                <c:pt idx="1">
                  <c:v>0.4375</c:v>
                </c:pt>
                <c:pt idx="2">
                  <c:v>0.15384615384615385</c:v>
                </c:pt>
                <c:pt idx="3">
                  <c:v>0.4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96-4420-9E04-3ADC38DBA296}"/>
            </c:ext>
          </c:extLst>
        </c:ser>
        <c:ser>
          <c:idx val="1"/>
          <c:order val="1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gráfico'!$V$1791:$V$1795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gráfico'!$X$1791:$X$1795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96-4420-9E04-3ADC38DBA296}"/>
            </c:ext>
          </c:extLst>
        </c:ser>
        <c:ser>
          <c:idx val="2"/>
          <c:order val="2"/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gráfico'!$V$1791:$V$1795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gráfico'!$Y$1791:$Y$1795</c:f>
              <c:numCache>
                <c:formatCode>0%</c:formatCode>
                <c:ptCount val="5"/>
                <c:pt idx="0">
                  <c:v>0.69444444444444442</c:v>
                </c:pt>
                <c:pt idx="1">
                  <c:v>0.5625</c:v>
                </c:pt>
                <c:pt idx="2">
                  <c:v>0.84615384615384615</c:v>
                </c:pt>
                <c:pt idx="3">
                  <c:v>0.6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96-4420-9E04-3ADC38DBA29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00"/>
        <c:axId val="361670160"/>
        <c:axId val="361670720"/>
      </c:barChart>
      <c:catAx>
        <c:axId val="36167016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1670720"/>
        <c:crosses val="autoZero"/>
        <c:auto val="1"/>
        <c:lblAlgn val="ctr"/>
        <c:lblOffset val="100"/>
        <c:noMultiLvlLbl val="0"/>
      </c:catAx>
      <c:valAx>
        <c:axId val="361670720"/>
        <c:scaling>
          <c:orientation val="minMax"/>
          <c:min val="0"/>
        </c:scaling>
        <c:delete val="1"/>
        <c:axPos val="t"/>
        <c:numFmt formatCode="0%" sourceLinked="1"/>
        <c:majorTickMark val="none"/>
        <c:minorTickMark val="none"/>
        <c:tickLblPos val="nextTo"/>
        <c:crossAx val="36167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spPr>
            <a:solidFill>
              <a:srgbClr val="CC33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gráfico'!$V$1840:$V$1844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gráfico'!$W$1840:$W$1844</c:f>
              <c:numCache>
                <c:formatCode>0%</c:formatCode>
                <c:ptCount val="5"/>
                <c:pt idx="0">
                  <c:v>0.33333333333333331</c:v>
                </c:pt>
                <c:pt idx="1">
                  <c:v>0.375</c:v>
                </c:pt>
                <c:pt idx="2">
                  <c:v>0.38461538461538464</c:v>
                </c:pt>
                <c:pt idx="3">
                  <c:v>0.2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3E-4A70-94C1-D37C202E18C6}"/>
            </c:ext>
          </c:extLst>
        </c:ser>
        <c:ser>
          <c:idx val="1"/>
          <c:order val="1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gráfico'!$V$1840:$V$1844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gráfico'!$X$1840:$X$1844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3E-4A70-94C1-D37C202E18C6}"/>
            </c:ext>
          </c:extLst>
        </c:ser>
        <c:ser>
          <c:idx val="2"/>
          <c:order val="2"/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gráfico'!$V$1840:$V$1844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gráfico'!$Y$1840:$Y$1844</c:f>
              <c:numCache>
                <c:formatCode>0%</c:formatCode>
                <c:ptCount val="5"/>
                <c:pt idx="0">
                  <c:v>0.66666666666666663</c:v>
                </c:pt>
                <c:pt idx="1">
                  <c:v>0.625</c:v>
                </c:pt>
                <c:pt idx="2">
                  <c:v>0.61538461538461542</c:v>
                </c:pt>
                <c:pt idx="3">
                  <c:v>0.8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3E-4A70-94C1-D37C202E18C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00"/>
        <c:axId val="361674640"/>
        <c:axId val="361675200"/>
      </c:barChart>
      <c:catAx>
        <c:axId val="36167464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1675200"/>
        <c:crosses val="autoZero"/>
        <c:auto val="1"/>
        <c:lblAlgn val="ctr"/>
        <c:lblOffset val="100"/>
        <c:noMultiLvlLbl val="0"/>
      </c:catAx>
      <c:valAx>
        <c:axId val="361675200"/>
        <c:scaling>
          <c:orientation val="minMax"/>
          <c:min val="0"/>
        </c:scaling>
        <c:delete val="1"/>
        <c:axPos val="t"/>
        <c:numFmt formatCode="0%" sourceLinked="1"/>
        <c:majorTickMark val="none"/>
        <c:minorTickMark val="none"/>
        <c:tickLblPos val="nextTo"/>
        <c:crossAx val="36167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spPr>
            <a:solidFill>
              <a:srgbClr val="CC33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gráfico'!$V$1889:$V$1893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gráfico'!$W$1889:$W$1893</c:f>
              <c:numCache>
                <c:formatCode>0%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89-47A3-87DA-B81786499DFB}"/>
            </c:ext>
          </c:extLst>
        </c:ser>
        <c:ser>
          <c:idx val="1"/>
          <c:order val="1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gráfico'!$V$1889:$V$1893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gráfico'!$X$1889:$X$1893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89-47A3-87DA-B81786499DFB}"/>
            </c:ext>
          </c:extLst>
        </c:ser>
        <c:ser>
          <c:idx val="2"/>
          <c:order val="2"/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gráfico'!$V$1889:$V$1893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gráfico'!$Y$1889:$Y$1893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89-47A3-87DA-B81786499DF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00"/>
        <c:axId val="361679120"/>
        <c:axId val="361679680"/>
      </c:barChart>
      <c:catAx>
        <c:axId val="36167912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1679680"/>
        <c:crosses val="autoZero"/>
        <c:auto val="1"/>
        <c:lblAlgn val="ctr"/>
        <c:lblOffset val="100"/>
        <c:noMultiLvlLbl val="0"/>
      </c:catAx>
      <c:valAx>
        <c:axId val="361679680"/>
        <c:scaling>
          <c:orientation val="minMax"/>
          <c:min val="0"/>
        </c:scaling>
        <c:delete val="1"/>
        <c:axPos val="t"/>
        <c:numFmt formatCode="0%" sourceLinked="1"/>
        <c:majorTickMark val="none"/>
        <c:minorTickMark val="none"/>
        <c:tickLblPos val="nextTo"/>
        <c:crossAx val="36167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spPr>
            <a:solidFill>
              <a:srgbClr val="CC33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gráfico'!$V$1939:$V$1943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gráfico'!$W$1939:$W$1943</c:f>
              <c:numCache>
                <c:formatCode>0%</c:formatCode>
                <c:ptCount val="5"/>
                <c:pt idx="0">
                  <c:v>0.75</c:v>
                </c:pt>
                <c:pt idx="1">
                  <c:v>0.75</c:v>
                </c:pt>
                <c:pt idx="2">
                  <c:v>0.92307692307692313</c:v>
                </c:pt>
                <c:pt idx="3">
                  <c:v>0.4</c:v>
                </c:pt>
                <c:pt idx="4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21-4FE6-B2A9-905FCBE528EE}"/>
            </c:ext>
          </c:extLst>
        </c:ser>
        <c:ser>
          <c:idx val="1"/>
          <c:order val="1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gráfico'!$V$1939:$V$1943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gráfico'!$X$1939:$X$1943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21-4FE6-B2A9-905FCBE528EE}"/>
            </c:ext>
          </c:extLst>
        </c:ser>
        <c:ser>
          <c:idx val="2"/>
          <c:order val="2"/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gráfico'!$V$1939:$V$1943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gráfico'!$Y$1939:$Y$1943</c:f>
              <c:numCache>
                <c:formatCode>0%</c:formatCode>
                <c:ptCount val="5"/>
                <c:pt idx="0">
                  <c:v>0.25</c:v>
                </c:pt>
                <c:pt idx="1">
                  <c:v>0.25</c:v>
                </c:pt>
                <c:pt idx="2">
                  <c:v>7.6923076923076927E-2</c:v>
                </c:pt>
                <c:pt idx="3">
                  <c:v>0.6</c:v>
                </c:pt>
                <c:pt idx="4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21-4FE6-B2A9-905FCBE528E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00"/>
        <c:axId val="361683600"/>
        <c:axId val="361684160"/>
      </c:barChart>
      <c:catAx>
        <c:axId val="36168360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1684160"/>
        <c:crosses val="autoZero"/>
        <c:auto val="1"/>
        <c:lblAlgn val="ctr"/>
        <c:lblOffset val="100"/>
        <c:noMultiLvlLbl val="0"/>
      </c:catAx>
      <c:valAx>
        <c:axId val="361684160"/>
        <c:scaling>
          <c:orientation val="minMax"/>
          <c:min val="0"/>
        </c:scaling>
        <c:delete val="1"/>
        <c:axPos val="t"/>
        <c:numFmt formatCode="0%" sourceLinked="1"/>
        <c:majorTickMark val="none"/>
        <c:minorTickMark val="none"/>
        <c:tickLblPos val="nextTo"/>
        <c:crossAx val="36168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spPr>
            <a:solidFill>
              <a:srgbClr val="CC33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gráfico'!$V$1988:$V$1992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gráfico'!$W$1988:$W$1992</c:f>
              <c:numCache>
                <c:formatCode>0%</c:formatCode>
                <c:ptCount val="5"/>
                <c:pt idx="0">
                  <c:v>0.27777777777777779</c:v>
                </c:pt>
                <c:pt idx="1">
                  <c:v>0.25</c:v>
                </c:pt>
                <c:pt idx="2">
                  <c:v>0.46153846153846156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32-421F-9825-B1C8E18A6EEF}"/>
            </c:ext>
          </c:extLst>
        </c:ser>
        <c:ser>
          <c:idx val="1"/>
          <c:order val="1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gráfico'!$V$1988:$V$1992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gráfico'!$X$1988:$X$1992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32-421F-9825-B1C8E18A6EEF}"/>
            </c:ext>
          </c:extLst>
        </c:ser>
        <c:ser>
          <c:idx val="2"/>
          <c:order val="2"/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gráfico'!$V$1988:$V$1992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gráfico'!$Y$1988:$Y$1992</c:f>
              <c:numCache>
                <c:formatCode>0%</c:formatCode>
                <c:ptCount val="5"/>
                <c:pt idx="0">
                  <c:v>0.72222222222222221</c:v>
                </c:pt>
                <c:pt idx="1">
                  <c:v>0.75</c:v>
                </c:pt>
                <c:pt idx="2">
                  <c:v>0.53846153846153844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32-421F-9825-B1C8E18A6EE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00"/>
        <c:axId val="361688080"/>
        <c:axId val="361688640"/>
      </c:barChart>
      <c:catAx>
        <c:axId val="36168808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1688640"/>
        <c:crosses val="autoZero"/>
        <c:auto val="1"/>
        <c:lblAlgn val="ctr"/>
        <c:lblOffset val="100"/>
        <c:noMultiLvlLbl val="0"/>
      </c:catAx>
      <c:valAx>
        <c:axId val="361688640"/>
        <c:scaling>
          <c:orientation val="minMax"/>
          <c:min val="0"/>
        </c:scaling>
        <c:delete val="1"/>
        <c:axPos val="t"/>
        <c:numFmt formatCode="0%" sourceLinked="1"/>
        <c:majorTickMark val="none"/>
        <c:minorTickMark val="none"/>
        <c:tickLblPos val="nextTo"/>
        <c:crossAx val="36168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spPr>
            <a:solidFill>
              <a:srgbClr val="CC33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gráfico'!$V$2037:$V$2041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gráfico'!$W$2037:$W$2041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BC-45AC-ACFA-91C79572108B}"/>
            </c:ext>
          </c:extLst>
        </c:ser>
        <c:ser>
          <c:idx val="1"/>
          <c:order val="1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gráfico'!$V$2037:$V$2041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gráfico'!$X$2037:$X$2041</c:f>
              <c:numCache>
                <c:formatCode>0%</c:formatCode>
                <c:ptCount val="5"/>
                <c:pt idx="0">
                  <c:v>5.5555555555555552E-2</c:v>
                </c:pt>
                <c:pt idx="1">
                  <c:v>6.25E-2</c:v>
                </c:pt>
                <c:pt idx="2">
                  <c:v>7.6923076923076927E-2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BC-45AC-ACFA-91C79572108B}"/>
            </c:ext>
          </c:extLst>
        </c:ser>
        <c:ser>
          <c:idx val="2"/>
          <c:order val="2"/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gráfico'!$V$2037:$V$2041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gráfico'!$Y$2037:$Y$2041</c:f>
              <c:numCache>
                <c:formatCode>0%</c:formatCode>
                <c:ptCount val="5"/>
                <c:pt idx="0">
                  <c:v>0.94444444444444442</c:v>
                </c:pt>
                <c:pt idx="1">
                  <c:v>0.9375</c:v>
                </c:pt>
                <c:pt idx="2">
                  <c:v>0.92307692307692313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BC-45AC-ACFA-91C79572108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00"/>
        <c:axId val="361692560"/>
        <c:axId val="361693120"/>
      </c:barChart>
      <c:catAx>
        <c:axId val="36169256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1693120"/>
        <c:crosses val="autoZero"/>
        <c:auto val="1"/>
        <c:lblAlgn val="ctr"/>
        <c:lblOffset val="100"/>
        <c:noMultiLvlLbl val="0"/>
      </c:catAx>
      <c:valAx>
        <c:axId val="361693120"/>
        <c:scaling>
          <c:orientation val="minMax"/>
          <c:min val="0"/>
        </c:scaling>
        <c:delete val="1"/>
        <c:axPos val="t"/>
        <c:numFmt formatCode="0%" sourceLinked="1"/>
        <c:majorTickMark val="none"/>
        <c:minorTickMark val="none"/>
        <c:tickLblPos val="nextTo"/>
        <c:crossAx val="36169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spPr>
            <a:solidFill>
              <a:srgbClr val="CC33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gráfico'!$V$2086:$V$2090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gráfico'!$W$2086:$W$2090</c:f>
              <c:numCache>
                <c:formatCode>0%</c:formatCode>
                <c:ptCount val="5"/>
                <c:pt idx="0">
                  <c:v>0.66666666666666663</c:v>
                </c:pt>
                <c:pt idx="1">
                  <c:v>0.6875</c:v>
                </c:pt>
                <c:pt idx="2">
                  <c:v>0.84615384615384615</c:v>
                </c:pt>
                <c:pt idx="3">
                  <c:v>0.2</c:v>
                </c:pt>
                <c:pt idx="4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2C-47D7-84BD-0DD3F04D2612}"/>
            </c:ext>
          </c:extLst>
        </c:ser>
        <c:ser>
          <c:idx val="1"/>
          <c:order val="1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gráfico'!$V$2086:$V$2090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gráfico'!$X$2086:$X$2090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2C-47D7-84BD-0DD3F04D2612}"/>
            </c:ext>
          </c:extLst>
        </c:ser>
        <c:ser>
          <c:idx val="2"/>
          <c:order val="2"/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gráfico'!$V$2086:$V$2090</c:f>
              <c:strCache>
                <c:ptCount val="5"/>
                <c:pt idx="0">
                  <c:v>Rede</c:v>
                </c:pt>
                <c:pt idx="1">
                  <c:v>Grupo A</c:v>
                </c:pt>
                <c:pt idx="2">
                  <c:v>Grupo B</c:v>
                </c:pt>
                <c:pt idx="3">
                  <c:v>Grupo C</c:v>
                </c:pt>
                <c:pt idx="4">
                  <c:v>Grupo MI</c:v>
                </c:pt>
              </c:strCache>
            </c:strRef>
          </c:cat>
          <c:val>
            <c:numRef>
              <c:f>'Base gráfico'!$Y$2086:$Y$2090</c:f>
              <c:numCache>
                <c:formatCode>0%</c:formatCode>
                <c:ptCount val="5"/>
                <c:pt idx="0">
                  <c:v>0.33333333333333331</c:v>
                </c:pt>
                <c:pt idx="1">
                  <c:v>0.3125</c:v>
                </c:pt>
                <c:pt idx="2">
                  <c:v>0.15384615384615385</c:v>
                </c:pt>
                <c:pt idx="3">
                  <c:v>0.8</c:v>
                </c:pt>
                <c:pt idx="4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2C-47D7-84BD-0DD3F04D261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60"/>
        <c:overlap val="100"/>
        <c:axId val="361697040"/>
        <c:axId val="361697600"/>
      </c:barChart>
      <c:catAx>
        <c:axId val="36169704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61697600"/>
        <c:crosses val="autoZero"/>
        <c:auto val="1"/>
        <c:lblAlgn val="ctr"/>
        <c:lblOffset val="100"/>
        <c:noMultiLvlLbl val="0"/>
      </c:catAx>
      <c:valAx>
        <c:axId val="361697600"/>
        <c:scaling>
          <c:orientation val="minMax"/>
          <c:min val="0"/>
        </c:scaling>
        <c:delete val="1"/>
        <c:axPos val="t"/>
        <c:numFmt formatCode="0%" sourceLinked="1"/>
        <c:majorTickMark val="none"/>
        <c:minorTickMark val="none"/>
        <c:tickLblPos val="nextTo"/>
        <c:crossAx val="36169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Rede</a:t>
            </a:r>
          </a:p>
        </c:rich>
      </c:tx>
      <c:layout>
        <c:manualLayout>
          <c:xMode val="edge"/>
          <c:yMode val="edge"/>
          <c:x val="0.30901177350373099"/>
          <c:y val="0.3494214819266763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gráfico'!$H$12</c:f>
              <c:strCache>
                <c:ptCount val="1"/>
                <c:pt idx="0">
                  <c:v>Rede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446C-4E5D-9AD8-792654BBE5F8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2-446C-4E5D-9AD8-792654BBE5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4-446C-4E5D-9AD8-792654BBE5F8}"/>
              </c:ext>
            </c:extLst>
          </c:dPt>
          <c:dLbls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355396825396827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4-446C-4E5D-9AD8-792654BBE5F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gráfico'!$I$12:$K$12</c:f>
              <c:numCache>
                <c:formatCode>0%</c:formatCode>
                <c:ptCount val="3"/>
                <c:pt idx="0">
                  <c:v>0</c:v>
                </c:pt>
                <c:pt idx="1">
                  <c:v>2.7777777777777776E-2</c:v>
                </c:pt>
                <c:pt idx="2">
                  <c:v>0.97222222222222221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446C-4E5D-9AD8-792654BBE5F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RJ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gráfico'!$H$13</c:f>
              <c:strCache>
                <c:ptCount val="1"/>
                <c:pt idx="0">
                  <c:v>RJ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DBFF-4404-A6B1-AC47DFEB08B7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2-DBFF-4404-A6B1-AC47DFEB08B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4-DBFF-4404-A6B1-AC47DFEB08B7}"/>
              </c:ext>
            </c:extLst>
          </c:dPt>
          <c:dLbls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2616825396825394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4-DBFF-4404-A6B1-AC47DFEB08B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gráfico'!$I$13:$K$13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DBFF-4404-A6B1-AC47DFEB08B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SP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gráfico'!$H$14</c:f>
              <c:strCache>
                <c:ptCount val="1"/>
                <c:pt idx="0">
                  <c:v>SP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5ADC-4FE5-AA2D-0095F4EABC3C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2-5ADC-4FE5-AA2D-0095F4EABC3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4-5ADC-4FE5-AA2D-0095F4EABC3C}"/>
              </c:ext>
            </c:extLst>
          </c:dPt>
          <c:dLbls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36333333333334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4-5ADC-4FE5-AA2D-0095F4EABC3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gráfico'!$I$14:$K$14</c:f>
              <c:numCache>
                <c:formatCode>0%</c:formatCode>
                <c:ptCount val="3"/>
                <c:pt idx="0">
                  <c:v>0</c:v>
                </c:pt>
                <c:pt idx="1">
                  <c:v>7.6923076923076927E-2</c:v>
                </c:pt>
                <c:pt idx="2">
                  <c:v>0.92307692307692313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5ADC-4FE5-AA2D-0095F4EABC3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DF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gráfico'!$H$15</c:f>
              <c:strCache>
                <c:ptCount val="1"/>
                <c:pt idx="0">
                  <c:v>DF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BA66-4421-B2DB-44935FDDE384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2-BA66-4421-B2DB-44935FDDE38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4-BA66-4421-B2DB-44935FDDE384}"/>
              </c:ext>
            </c:extLst>
          </c:dPt>
          <c:dLbls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9672380952380948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4-BA66-4421-B2DB-44935FDDE38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gráfico'!$I$15:$K$15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A66-4421-B2DB-44935FDDE38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NE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gráfico'!$H$16</c:f>
              <c:strCache>
                <c:ptCount val="1"/>
                <c:pt idx="0">
                  <c:v>NE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502B-4CD7-A680-7AA67FA8E071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2-502B-4CD7-A680-7AA67FA8E07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4-502B-4CD7-A680-7AA67FA8E071}"/>
              </c:ext>
            </c:extLst>
          </c:dPt>
          <c:dLbls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2616825396825394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4-502B-4CD7-A680-7AA67FA8E07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gráfico'!$I$16:$K$16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502B-4CD7-A680-7AA67FA8E07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Rede</a:t>
            </a:r>
          </a:p>
        </c:rich>
      </c:tx>
      <c:layout>
        <c:manualLayout>
          <c:xMode val="edge"/>
          <c:yMode val="edge"/>
          <c:x val="0.30920714285714279"/>
          <c:y val="0.3494214285714285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gráfico'!$H$65</c:f>
              <c:strCache>
                <c:ptCount val="1"/>
                <c:pt idx="0">
                  <c:v>Rede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655F-4402-8BD0-77CD793F1B54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655F-4402-8BD0-77CD793F1B5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655F-4402-8BD0-77CD793F1B54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2616825396825394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655F-4402-8BD0-77CD793F1B5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gráfico'!$I$65:$K$65</c:f>
              <c:numCache>
                <c:formatCode>0%</c:formatCode>
                <c:ptCount val="3"/>
                <c:pt idx="0">
                  <c:v>0.94444444444444442</c:v>
                </c:pt>
                <c:pt idx="1">
                  <c:v>0</c:v>
                </c:pt>
                <c:pt idx="2">
                  <c:v>5.5555555555555552E-2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55F-4402-8BD0-77CD793F1B5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RJ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gráfico'!$H$66</c:f>
              <c:strCache>
                <c:ptCount val="1"/>
                <c:pt idx="0">
                  <c:v>RJ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EABF-4CF1-9AEB-E51BACF53439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EABF-4CF1-9AEB-E51BACF5343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EABF-4CF1-9AEB-E51BACF53439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4632698412698415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EABF-4CF1-9AEB-E51BACF5343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gráfico'!$I$66:$K$66</c:f>
              <c:numCache>
                <c:formatCode>0%</c:formatCode>
                <c:ptCount val="3"/>
                <c:pt idx="0">
                  <c:v>1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ABF-4CF1-9AEB-E51BACF5343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SP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gráfico'!$H$67</c:f>
              <c:strCache>
                <c:ptCount val="1"/>
                <c:pt idx="0">
                  <c:v>SP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A9E3-408E-A059-465DCFCD4C8E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A9E3-408E-A059-465DCFCD4C8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A9E3-408E-A059-465DCFCD4C8E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3624761904761907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A9E3-408E-A059-465DCFCD4C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gráfico'!$I$67:$K$67</c:f>
              <c:numCache>
                <c:formatCode>0%</c:formatCode>
                <c:ptCount val="3"/>
                <c:pt idx="0">
                  <c:v>0.84615384615384615</c:v>
                </c:pt>
                <c:pt idx="1">
                  <c:v>0</c:v>
                </c:pt>
                <c:pt idx="2">
                  <c:v>0.15384615384615385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9E3-408E-A059-465DCFCD4C8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DF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gráfico'!$H$68</c:f>
              <c:strCache>
                <c:ptCount val="1"/>
                <c:pt idx="0">
                  <c:v>DF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F5B2-43D5-AC6D-C97B9E71187D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F5B2-43D5-AC6D-C97B9E71187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F5B2-43D5-AC6D-C97B9E71187D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9672380952380948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F5B2-43D5-AC6D-C97B9E71187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gráfico'!$I$68:$K$68</c:f>
              <c:numCache>
                <c:formatCode>0%</c:formatCode>
                <c:ptCount val="3"/>
                <c:pt idx="0">
                  <c:v>1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5B2-43D5-AC6D-C97B9E71187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NE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gráfico'!$H$69</c:f>
              <c:strCache>
                <c:ptCount val="1"/>
                <c:pt idx="0">
                  <c:v>NE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1D88-4AA0-9A1C-26826B53D12D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1D88-4AA0-9A1C-26826B53D12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1D88-4AA0-9A1C-26826B53D12D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7656507936507932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1D88-4AA0-9A1C-26826B53D12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gráfico'!$I$69:$K$69</c:f>
              <c:numCache>
                <c:formatCode>0%</c:formatCode>
                <c:ptCount val="3"/>
                <c:pt idx="0">
                  <c:v>1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D88-4AA0-9A1C-26826B53D12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Rede</a:t>
            </a:r>
          </a:p>
        </c:rich>
      </c:tx>
      <c:layout>
        <c:manualLayout>
          <c:xMode val="edge"/>
          <c:yMode val="edge"/>
          <c:x val="0.32397498590240958"/>
          <c:y val="0.349421531336049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gráfico'!$H$117</c:f>
              <c:strCache>
                <c:ptCount val="1"/>
                <c:pt idx="0">
                  <c:v>Rede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BCEB-4C0A-8A85-D19BA3A98AED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BCEB-4C0A-8A85-D19BA3A98AE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BCEB-4C0A-8A85-D19BA3A98AED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639722472343455"/>
                      <c:h val="0.276275754629407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BCEB-4C0A-8A85-D19BA3A98AED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3403015873015873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BCEB-4C0A-8A85-D19BA3A98AE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gráfico'!$I$117:$K$117</c:f>
              <c:numCache>
                <c:formatCode>0%</c:formatCode>
                <c:ptCount val="3"/>
                <c:pt idx="0">
                  <c:v>0.44444444444444442</c:v>
                </c:pt>
                <c:pt idx="1">
                  <c:v>0</c:v>
                </c:pt>
                <c:pt idx="2">
                  <c:v>0.55555555555555558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CEB-4C0A-8A85-D19BA3A98AE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RJ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gráfico'!$H$118</c:f>
              <c:strCache>
                <c:ptCount val="1"/>
                <c:pt idx="0">
                  <c:v>RJ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8FF2-4257-BF8E-CB314283A4C8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8FF2-4257-BF8E-CB314283A4C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8FF2-4257-BF8E-CB314283A4C8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052857142857145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8FF2-4257-BF8E-CB314283A4C8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347460317460319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8FF2-4257-BF8E-CB314283A4C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gráfico'!$I$118:$K$118</c:f>
              <c:numCache>
                <c:formatCode>0%</c:formatCode>
                <c:ptCount val="3"/>
                <c:pt idx="0">
                  <c:v>0.53846153846153844</c:v>
                </c:pt>
                <c:pt idx="1">
                  <c:v>0</c:v>
                </c:pt>
                <c:pt idx="2">
                  <c:v>0.46153846153846156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FF2-4257-BF8E-CB314283A4C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SP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gráfico'!$H$119</c:f>
              <c:strCache>
                <c:ptCount val="1"/>
                <c:pt idx="0">
                  <c:v>SP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D657-4FE5-9CC5-3310B6C561CE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D657-4FE5-9CC5-3310B6C561C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D657-4FE5-9CC5-3310B6C561CE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36333333333334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D657-4FE5-9CC5-3310B6C561CE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371269841269843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D657-4FE5-9CC5-3310B6C561C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gráfico'!$I$119:$K$119</c:f>
              <c:numCache>
                <c:formatCode>0%</c:formatCode>
                <c:ptCount val="3"/>
                <c:pt idx="0">
                  <c:v>0.46153846153846156</c:v>
                </c:pt>
                <c:pt idx="1">
                  <c:v>0</c:v>
                </c:pt>
                <c:pt idx="2">
                  <c:v>0.53846153846153844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657-4FE5-9CC5-3310B6C561C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DF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gráfico'!$H$120</c:f>
              <c:strCache>
                <c:ptCount val="1"/>
                <c:pt idx="0">
                  <c:v>DF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12C2-4593-9F13-07BAC4042CC5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12C2-4593-9F13-07BAC4042CC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12C2-4593-9F13-07BAC4042CC5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037920634920635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12C2-4593-9F13-07BAC4042CC5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371269841269843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12C2-4593-9F13-07BAC4042C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gráfico'!$I$120:$K$120</c:f>
              <c:numCache>
                <c:formatCode>0%</c:formatCode>
                <c:ptCount val="3"/>
                <c:pt idx="0">
                  <c:v>0.75</c:v>
                </c:pt>
                <c:pt idx="1">
                  <c:v>0</c:v>
                </c:pt>
                <c:pt idx="2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2C2-4593-9F13-07BAC4042CC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NE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gráfico'!$H$121</c:f>
              <c:strCache>
                <c:ptCount val="1"/>
                <c:pt idx="0">
                  <c:v>NE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CBC1-4374-B052-7060200A2837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CBC1-4374-B052-7060200A283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CBC1-4374-B052-7060200A2837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387142857142858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CBC1-4374-B052-7060200A2837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2395079365079366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CBC1-4374-B052-7060200A283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gráfico'!$I$121:$K$121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BC1-4374-B052-7060200A283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Rede</a:t>
            </a:r>
          </a:p>
        </c:rich>
      </c:tx>
      <c:layout>
        <c:manualLayout>
          <c:xMode val="edge"/>
          <c:yMode val="edge"/>
          <c:x val="0.33127526716442707"/>
          <c:y val="0.35814475830686016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gráfico'!$H$170</c:f>
              <c:strCache>
                <c:ptCount val="1"/>
                <c:pt idx="0">
                  <c:v>Rede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41A0-4922-BBA1-9B119768416E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41A0-4922-BBA1-9B119768416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41A0-4922-BBA1-9B119768416E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36333333333334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41A0-4922-BBA1-9B119768416E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3403015873015873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41A0-4922-BBA1-9B119768416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gráfico'!$I$170:$K$170</c:f>
              <c:numCache>
                <c:formatCode>0%</c:formatCode>
                <c:ptCount val="3"/>
                <c:pt idx="0">
                  <c:v>0.1388888888888889</c:v>
                </c:pt>
                <c:pt idx="1">
                  <c:v>0</c:v>
                </c:pt>
                <c:pt idx="2">
                  <c:v>0.86111111111111116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1A0-4922-BBA1-9B119768416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RJ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gráfico'!$H$171</c:f>
              <c:strCache>
                <c:ptCount val="1"/>
                <c:pt idx="0">
                  <c:v>RJ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D051-496C-9E77-730294A7F6DF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D051-496C-9E77-730294A7F6D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D051-496C-9E77-730294A7F6DF}"/>
              </c:ext>
            </c:extLst>
          </c:dPt>
          <c:dLbls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387142857142858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D051-496C-9E77-730294A7F6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gráfico'!$I$171:$K$171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051-496C-9E77-730294A7F6D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SP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gráfico'!$H$172</c:f>
              <c:strCache>
                <c:ptCount val="1"/>
                <c:pt idx="0">
                  <c:v>SP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1C25-477E-A071-4F8388096A6B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1C25-477E-A071-4F8388096A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1C25-477E-A071-4F8388096A6B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339523809523812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1C25-477E-A071-4F8388096A6B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355396825396827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1C25-477E-A071-4F8388096A6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gráfico'!$I$172:$K$172</c:f>
              <c:numCache>
                <c:formatCode>0%</c:formatCode>
                <c:ptCount val="3"/>
                <c:pt idx="0">
                  <c:v>0.38461538461538464</c:v>
                </c:pt>
                <c:pt idx="1">
                  <c:v>0</c:v>
                </c:pt>
                <c:pt idx="2">
                  <c:v>0.61538461538461542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C25-477E-A071-4F8388096A6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DF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gráfico'!$H$173</c:f>
              <c:strCache>
                <c:ptCount val="1"/>
                <c:pt idx="0">
                  <c:v>DF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82A5-464D-92B5-D74E928695E8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82A5-464D-92B5-D74E928695E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82A5-464D-92B5-D74E928695E8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387142857142858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82A5-464D-92B5-D74E928695E8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371269841269843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82A5-464D-92B5-D74E928695E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gráfico'!$I$173:$K$173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2A5-464D-92B5-D74E928695E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NE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gráfico'!$H$174</c:f>
              <c:strCache>
                <c:ptCount val="1"/>
                <c:pt idx="0">
                  <c:v>NE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48DD-4330-A08F-D0BB86154E8B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48DD-4330-A08F-D0BB86154E8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48DD-4330-A08F-D0BB86154E8B}"/>
              </c:ext>
            </c:extLst>
          </c:dPt>
          <c:dLbls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3624761904761907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48DD-4330-A08F-D0BB86154E8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gráfico'!$I$174:$K$174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8DD-4330-A08F-D0BB86154E8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Rede</a:t>
            </a:r>
          </a:p>
        </c:rich>
      </c:tx>
      <c:layout>
        <c:manualLayout>
          <c:xMode val="edge"/>
          <c:yMode val="edge"/>
          <c:x val="0.31285873015873011"/>
          <c:y val="0.36686825396825401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gráfico'!$H$224</c:f>
              <c:strCache>
                <c:ptCount val="1"/>
                <c:pt idx="0">
                  <c:v>Rede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2F44-4A77-ABAD-F2132537D117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2F44-4A77-ABAD-F2132537D11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2F44-4A77-ABAD-F2132537D117}"/>
              </c:ext>
            </c:extLst>
          </c:dPt>
          <c:dLbls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371269841269843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2F44-4A77-ABAD-F2132537D11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gráfico'!$I$224:$K$224</c:f>
              <c:numCache>
                <c:formatCode>0%</c:formatCode>
                <c:ptCount val="3"/>
                <c:pt idx="0">
                  <c:v>2.7777777777777776E-2</c:v>
                </c:pt>
                <c:pt idx="1">
                  <c:v>0</c:v>
                </c:pt>
                <c:pt idx="2">
                  <c:v>0.97222222222222221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F44-4A77-ABAD-F2132537D11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RJ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gráfico'!$H$225</c:f>
              <c:strCache>
                <c:ptCount val="1"/>
                <c:pt idx="0">
                  <c:v>RJ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1935-46A4-8310-61122063BA6F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1935-46A4-8310-61122063BA6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1935-46A4-8310-61122063BA6F}"/>
              </c:ext>
            </c:extLst>
          </c:dPt>
          <c:dLbls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5640634920634923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1935-46A4-8310-61122063BA6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gráfico'!$I$225:$K$225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935-46A4-8310-61122063BA6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SP</a:t>
            </a:r>
          </a:p>
        </c:rich>
      </c:tx>
      <c:layout>
        <c:manualLayout>
          <c:xMode val="edge"/>
          <c:yMode val="edge"/>
          <c:x val="0.39419841269841271"/>
          <c:y val="0.3494214285714285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gráfico'!$H$226</c:f>
              <c:strCache>
                <c:ptCount val="1"/>
                <c:pt idx="0">
                  <c:v>SP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E5FB-4C3D-B2D9-AAC50BEF30C5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E5FB-4C3D-B2D9-AAC50BEF30C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E5FB-4C3D-B2D9-AAC50BEF30C5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371269841269843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E5FB-4C3D-B2D9-AAC50BEF30C5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347460317460319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E5FB-4C3D-B2D9-AAC50BEF30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gráfico'!$I$226:$K$226</c:f>
              <c:numCache>
                <c:formatCode>0%</c:formatCode>
                <c:ptCount val="3"/>
                <c:pt idx="0">
                  <c:v>7.6923076923076927E-2</c:v>
                </c:pt>
                <c:pt idx="1">
                  <c:v>0</c:v>
                </c:pt>
                <c:pt idx="2">
                  <c:v>0.92307692307692313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5FB-4C3D-B2D9-AAC50BEF30C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DF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gráfico'!$H$227</c:f>
              <c:strCache>
                <c:ptCount val="1"/>
                <c:pt idx="0">
                  <c:v>DF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5A65-4C81-B62D-E48586205D96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5A65-4C81-B62D-E48586205D9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5A65-4C81-B62D-E48586205D96}"/>
              </c:ext>
            </c:extLst>
          </c:dPt>
          <c:dLbls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3624761904761907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5A65-4C81-B62D-E48586205D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gráfico'!$I$227:$K$227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A65-4C81-B62D-E48586205D9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NE</a:t>
            </a:r>
          </a:p>
        </c:rich>
      </c:tx>
      <c:layout>
        <c:manualLayout>
          <c:xMode val="edge"/>
          <c:yMode val="edge"/>
          <c:x val="0.37403968253968256"/>
          <c:y val="0.3595007936507936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gráfico'!$H$228</c:f>
              <c:strCache>
                <c:ptCount val="1"/>
                <c:pt idx="0">
                  <c:v>NE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E530-4EDB-8DA6-B7B839E8CE90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E530-4EDB-8DA6-B7B839E8CE9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E530-4EDB-8DA6-B7B839E8CE90}"/>
              </c:ext>
            </c:extLst>
          </c:dPt>
          <c:dLbls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41688253968253969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E530-4EDB-8DA6-B7B839E8CE9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gráfico'!$I$228:$K$228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530-4EDB-8DA6-B7B839E8CE9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Rede</a:t>
            </a:r>
          </a:p>
        </c:rich>
      </c:tx>
      <c:layout>
        <c:manualLayout>
          <c:xMode val="edge"/>
          <c:yMode val="edge"/>
          <c:x val="0.3320875473004048"/>
          <c:y val="0.34942152777777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bg2">
                  <a:lumMod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gráfico'!$H$278</c:f>
              <c:strCache>
                <c:ptCount val="1"/>
                <c:pt idx="0">
                  <c:v>Rede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4-69A9-41BA-9518-211894A27A8B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6-69A9-41BA-9518-211894A27A8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8-69A9-41BA-9518-211894A27A8B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347460317460319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6-69A9-41BA-9518-211894A27A8B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339523809523812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8-69A9-41BA-9518-211894A27A8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gráfico'!$I$278:$K$278</c:f>
              <c:numCache>
                <c:formatCode>0%</c:formatCode>
                <c:ptCount val="3"/>
                <c:pt idx="0">
                  <c:v>2.7027027027027029E-2</c:v>
                </c:pt>
                <c:pt idx="1">
                  <c:v>0.27027027027027029</c:v>
                </c:pt>
                <c:pt idx="2">
                  <c:v>0.70270270270270274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69A9-41BA-9518-211894A27A8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RJ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gráfico'!$H$279</c:f>
              <c:strCache>
                <c:ptCount val="1"/>
                <c:pt idx="0">
                  <c:v>RJ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EADD-4DE2-9B21-E956FB8E57B3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EADD-4DE2-9B21-E956FB8E57B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EADD-4DE2-9B21-E956FB8E57B3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347460317460319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EADD-4DE2-9B21-E956FB8E57B3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339523809523812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EADD-4DE2-9B21-E956FB8E57B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gráfico'!$I$279:$K$279</c:f>
              <c:numCache>
                <c:formatCode>0%</c:formatCode>
                <c:ptCount val="3"/>
                <c:pt idx="0">
                  <c:v>0</c:v>
                </c:pt>
                <c:pt idx="1">
                  <c:v>7.6923076923076927E-2</c:v>
                </c:pt>
                <c:pt idx="2">
                  <c:v>0.92307692307692313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ADD-4DE2-9B21-E956FB8E57B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SP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gráfico'!$H$280</c:f>
              <c:strCache>
                <c:ptCount val="1"/>
                <c:pt idx="0">
                  <c:v>SP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430A-4887-A937-BFB298746D2F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2-430A-4887-A937-BFB298746D2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4-430A-4887-A937-BFB298746D2F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371269841269843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2-430A-4887-A937-BFB298746D2F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36333333333334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4-430A-4887-A937-BFB298746D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gráfico'!$I$280:$K$280</c:f>
              <c:numCache>
                <c:formatCode>0%</c:formatCode>
                <c:ptCount val="3"/>
                <c:pt idx="0">
                  <c:v>7.1428571428571425E-2</c:v>
                </c:pt>
                <c:pt idx="1">
                  <c:v>0.14285714285714285</c:v>
                </c:pt>
                <c:pt idx="2">
                  <c:v>0.7857142857142857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430A-4887-A937-BFB298746D2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DF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gráfico'!$H$281</c:f>
              <c:strCache>
                <c:ptCount val="1"/>
                <c:pt idx="0">
                  <c:v>DF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4D7F-4CC4-8557-E64BE6F5E9EB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2-4D7F-4CC4-8557-E64BE6F5E9E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4-4D7F-4CC4-8557-E64BE6F5E9EB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253492063492062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2-4D7F-4CC4-8557-E64BE6F5E9EB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339523809523812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4-4D7F-4CC4-8557-E64BE6F5E9E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gráfico'!$I$281:$K$281</c:f>
              <c:numCache>
                <c:formatCode>0%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4D7F-4CC4-8557-E64BE6F5E9E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NE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gráfico'!$H$282</c:f>
              <c:strCache>
                <c:ptCount val="1"/>
                <c:pt idx="0">
                  <c:v>NE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23D7-4891-89A2-CAF97935EDD3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2-23D7-4891-89A2-CAF97935EDD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4-23D7-4891-89A2-CAF97935EDD3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037920634920635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2-23D7-4891-89A2-CAF97935EDD3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347460317460319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4-23D7-4891-89A2-CAF97935EDD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gráfico'!$I$282:$K$282</c:f>
              <c:numCache>
                <c:formatCode>0%</c:formatCode>
                <c:ptCount val="3"/>
                <c:pt idx="0">
                  <c:v>0</c:v>
                </c:pt>
                <c:pt idx="1">
                  <c:v>0.83333333333333337</c:v>
                </c:pt>
                <c:pt idx="2">
                  <c:v>0.16666666666666666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23D7-4891-89A2-CAF97935EDD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Rede</a:t>
            </a:r>
          </a:p>
        </c:rich>
      </c:tx>
      <c:layout>
        <c:manualLayout>
          <c:xMode val="edge"/>
          <c:yMode val="edge"/>
          <c:x val="0.30555873015873014"/>
          <c:y val="0.3494214285714285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gráfico'!$H$334</c:f>
              <c:strCache>
                <c:ptCount val="1"/>
                <c:pt idx="0">
                  <c:v>RJ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FB68-4AFD-B96F-43B69801CE4D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FB68-4AFD-B96F-43B69801CE4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FB68-4AFD-B96F-43B69801CE4D}"/>
              </c:ext>
            </c:extLst>
          </c:dPt>
          <c:dLbls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608888888888886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FB68-4AFD-B96F-43B69801CE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gráfico'!$I$334:$K$334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B68-4AFD-B96F-43B69801CE4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RJ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gráfico'!$H$334</c:f>
              <c:strCache>
                <c:ptCount val="1"/>
                <c:pt idx="0">
                  <c:v>RJ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B660-4196-A083-BC3A90117D8F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B660-4196-A083-BC3A90117D8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B660-4196-A083-BC3A90117D8F}"/>
              </c:ext>
            </c:extLst>
          </c:dPt>
          <c:dLbls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608888888888886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B660-4196-A083-BC3A90117D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gráfico'!$I$334:$K$334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660-4196-A083-BC3A90117D8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SP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gráfico'!$H$335</c:f>
              <c:strCache>
                <c:ptCount val="1"/>
                <c:pt idx="0">
                  <c:v>SP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424A-41D5-A6F0-0BEB5F14AA29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424A-41D5-A6F0-0BEB5F14AA2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424A-41D5-A6F0-0BEB5F14AA29}"/>
              </c:ext>
            </c:extLst>
          </c:dPt>
          <c:dLbls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2616825396825394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424A-41D5-A6F0-0BEB5F14AA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gráfico'!$I$335:$K$335</c:f>
              <c:numCache>
                <c:formatCode>0%</c:formatCode>
                <c:ptCount val="3"/>
                <c:pt idx="0">
                  <c:v>7.6923076923076927E-2</c:v>
                </c:pt>
                <c:pt idx="1">
                  <c:v>0</c:v>
                </c:pt>
                <c:pt idx="2">
                  <c:v>0.92307692307692313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24A-41D5-A6F0-0BEB5F14AA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DF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gráfico'!$H$336</c:f>
              <c:strCache>
                <c:ptCount val="1"/>
                <c:pt idx="0">
                  <c:v>DF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C13E-4B04-88C0-EF73D35475E2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C13E-4B04-88C0-EF73D35475E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C13E-4B04-88C0-EF73D35475E2}"/>
              </c:ext>
            </c:extLst>
          </c:dPt>
          <c:dLbls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0600952380952379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C13E-4B04-88C0-EF73D35475E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gráfico'!$I$336:$K$336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13E-4B04-88C0-EF73D35475E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NE</a:t>
            </a:r>
          </a:p>
        </c:rich>
      </c:tx>
      <c:layout>
        <c:manualLayout>
          <c:xMode val="edge"/>
          <c:yMode val="edge"/>
          <c:x val="0.38411904761904764"/>
          <c:y val="0.3494214285714285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gráfico'!$H$337</c:f>
              <c:strCache>
                <c:ptCount val="1"/>
                <c:pt idx="0">
                  <c:v>NE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2194-4A21-9340-81C0F9884E6B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2194-4A21-9340-81C0F9884E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2194-4A21-9340-81C0F9884E6B}"/>
              </c:ext>
            </c:extLst>
          </c:dPt>
          <c:dLbls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0600952380952379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2194-4A21-9340-81C0F9884E6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gráfico'!$I$337:$K$337</c:f>
              <c:numCache>
                <c:formatCode>0%</c:formatCode>
                <c:ptCount val="3"/>
                <c:pt idx="0">
                  <c:v>0</c:v>
                </c:pt>
                <c:pt idx="1">
                  <c:v>0.16666666666666666</c:v>
                </c:pt>
                <c:pt idx="2">
                  <c:v>0.83333333333333337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194-4A21-9340-81C0F9884E6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Rede</a:t>
            </a:r>
          </a:p>
        </c:rich>
      </c:tx>
      <c:layout>
        <c:manualLayout>
          <c:xMode val="edge"/>
          <c:yMode val="edge"/>
          <c:x val="0.33127526716442707"/>
          <c:y val="0.36699573511788619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gráfico'!$H$382</c:f>
              <c:strCache>
                <c:ptCount val="1"/>
                <c:pt idx="0">
                  <c:v>Rede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4EAA-4F90-8E69-98FA15DF17BE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4EAA-4F90-8E69-98FA15DF17B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4EAA-4F90-8E69-98FA15DF17BE}"/>
              </c:ext>
            </c:extLst>
          </c:dPt>
          <c:dLbls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371269841269843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4EAA-4F90-8E69-98FA15DF17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gráfico'!$I$382:$K$382</c:f>
              <c:numCache>
                <c:formatCode>0%</c:formatCode>
                <c:ptCount val="3"/>
                <c:pt idx="0">
                  <c:v>5.5555555555555552E-2</c:v>
                </c:pt>
                <c:pt idx="1">
                  <c:v>0</c:v>
                </c:pt>
                <c:pt idx="2">
                  <c:v>0.94444444444444442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EAA-4F90-8E69-98FA15DF17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RJ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gráfico'!$H$383</c:f>
              <c:strCache>
                <c:ptCount val="1"/>
                <c:pt idx="0">
                  <c:v>RJ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E92E-469A-9C47-73F740626792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E92E-469A-9C47-73F74062679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E92E-469A-9C47-73F740626792}"/>
              </c:ext>
            </c:extLst>
          </c:dPt>
          <c:dLbls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371269841269843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E92E-469A-9C47-73F74062679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gráfico'!$I$383:$K$383</c:f>
              <c:numCache>
                <c:formatCode>0%</c:formatCode>
                <c:ptCount val="3"/>
                <c:pt idx="0">
                  <c:v>7.6923076923076927E-2</c:v>
                </c:pt>
                <c:pt idx="1">
                  <c:v>0</c:v>
                </c:pt>
                <c:pt idx="2">
                  <c:v>0.92307692307692313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92E-469A-9C47-73F74062679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SP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gráfico'!$H$384</c:f>
              <c:strCache>
                <c:ptCount val="1"/>
                <c:pt idx="0">
                  <c:v>SP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2E95-42E0-9A24-FF93DA91B9E0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2E95-42E0-9A24-FF93DA91B9E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2E95-42E0-9A24-FF93DA91B9E0}"/>
              </c:ext>
            </c:extLst>
          </c:dPt>
          <c:dLbls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037920634920635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2E95-42E0-9A24-FF93DA91B9E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gráfico'!$I$384:$K$384</c:f>
              <c:numCache>
                <c:formatCode>0%</c:formatCode>
                <c:ptCount val="3"/>
                <c:pt idx="0">
                  <c:v>7.6923076923076927E-2</c:v>
                </c:pt>
                <c:pt idx="1">
                  <c:v>0</c:v>
                </c:pt>
                <c:pt idx="2">
                  <c:v>0.92307692307692313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E95-42E0-9A24-FF93DA91B9E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DF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gráfico'!$H$385</c:f>
              <c:strCache>
                <c:ptCount val="1"/>
                <c:pt idx="0">
                  <c:v>DF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F055-434D-97A4-F2997D462C50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F055-434D-97A4-F2997D462C5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F055-434D-97A4-F2997D462C50}"/>
              </c:ext>
            </c:extLst>
          </c:dPt>
          <c:dLbls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593015873015871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F055-434D-97A4-F2997D462C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gráfico'!$I$385:$K$385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055-434D-97A4-F2997D462C5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NE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gráfico'!$H$386</c:f>
              <c:strCache>
                <c:ptCount val="1"/>
                <c:pt idx="0">
                  <c:v>NE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C59A-4064-8EFB-E0687AF308DF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C59A-4064-8EFB-E0687AF308D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C59A-4064-8EFB-E0687AF308DF}"/>
              </c:ext>
            </c:extLst>
          </c:dPt>
          <c:dLbls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608888888888886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C59A-4064-8EFB-E0687AF308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gráfico'!$I$386:$K$386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59A-4064-8EFB-E0687AF308D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Rede</a:t>
            </a:r>
          </a:p>
        </c:rich>
      </c:tx>
      <c:layout>
        <c:manualLayout>
          <c:xMode val="edge"/>
          <c:yMode val="edge"/>
          <c:x val="0.33127526716442707"/>
          <c:y val="0.35814475830686016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gráfico'!$H$436</c:f>
              <c:strCache>
                <c:ptCount val="1"/>
                <c:pt idx="0">
                  <c:v>Rede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8C5F-4436-9137-27DDD22CFFB0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8C5F-4436-9137-27DDD22CFFB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8C5F-4436-9137-27DDD22CFFB0}"/>
              </c:ext>
            </c:extLst>
          </c:dPt>
          <c:dLbls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371269841269843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8C5F-4436-9137-27DDD22C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gráfico'!$I$436:$K$436</c:f>
              <c:numCache>
                <c:formatCode>0%</c:formatCode>
                <c:ptCount val="3"/>
                <c:pt idx="0">
                  <c:v>0</c:v>
                </c:pt>
                <c:pt idx="1">
                  <c:v>5.5555555555555552E-2</c:v>
                </c:pt>
                <c:pt idx="2">
                  <c:v>0.94444444444444442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C5F-4436-9137-27DDD22CFFB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RJ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gráfico'!$H$437</c:f>
              <c:strCache>
                <c:ptCount val="1"/>
                <c:pt idx="0">
                  <c:v>RJ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9518-4844-B9D9-42F53812B4F3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9518-4844-B9D9-42F53812B4F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9518-4844-B9D9-42F53812B4F3}"/>
              </c:ext>
            </c:extLst>
          </c:dPt>
          <c:dLbls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593015873015871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9518-4844-B9D9-42F53812B4F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gráfico'!$I$437:$K$437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518-4844-B9D9-42F53812B4F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SP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gráfico'!$H$438</c:f>
              <c:strCache>
                <c:ptCount val="1"/>
                <c:pt idx="0">
                  <c:v>SP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78D6-40AC-981A-CBAFFA2E5798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78D6-40AC-981A-CBAFFA2E579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78D6-40AC-981A-CBAFFA2E5798}"/>
              </c:ext>
            </c:extLst>
          </c:dPt>
          <c:dLbls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593015873015871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78D6-40AC-981A-CBAFFA2E579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gráfico'!$I$438:$K$438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8D6-40AC-981A-CBAFFA2E579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DF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gráfico'!$H$439</c:f>
              <c:strCache>
                <c:ptCount val="1"/>
                <c:pt idx="0">
                  <c:v>DF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D6A0-4B48-8010-F7847DED02B9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D6A0-4B48-8010-F7847DED02B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D6A0-4B48-8010-F7847DED02B9}"/>
              </c:ext>
            </c:extLst>
          </c:dPt>
          <c:dLbls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5640634920634923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D6A0-4B48-8010-F7847DED02B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gráfico'!$I$439:$K$439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6A0-4B48-8010-F7847DED02B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 b="1"/>
              <a:t>NE</a:t>
            </a:r>
          </a:p>
        </c:rich>
      </c:tx>
      <c:layout>
        <c:manualLayout>
          <c:xMode val="edge"/>
          <c:yMode val="edge"/>
          <c:x val="0.36396031746031748"/>
          <c:y val="0.3595007936507936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gráfico'!$H$440</c:f>
              <c:strCache>
                <c:ptCount val="1"/>
                <c:pt idx="0">
                  <c:v>NE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E147-42BD-BE4F-610935442739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E147-42BD-BE4F-61093544273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E147-42BD-BE4F-610935442739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371269841269843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E147-42BD-BE4F-610935442739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36333333333334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E147-42BD-BE4F-61093544273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gráfico'!$I$440:$K$440</c:f>
              <c:numCache>
                <c:formatCode>0%</c:formatCode>
                <c:ptCount val="3"/>
                <c:pt idx="0">
                  <c:v>0</c:v>
                </c:pt>
                <c:pt idx="1">
                  <c:v>0.33333333333333331</c:v>
                </c:pt>
                <c:pt idx="2">
                  <c:v>0.66666666666666663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147-42BD-BE4F-61093544273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Rede</a:t>
            </a:r>
          </a:p>
        </c:rich>
      </c:tx>
      <c:layout>
        <c:manualLayout>
          <c:xMode val="edge"/>
          <c:yMode val="edge"/>
          <c:x val="0.30277936507936509"/>
          <c:y val="0.3494214285714285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gráfico'!$H$493</c:f>
              <c:strCache>
                <c:ptCount val="1"/>
                <c:pt idx="0">
                  <c:v>Rede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A9A2-4F59-9425-80ED6D8A6B58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A9A2-4F59-9425-80ED6D8A6B5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A9A2-4F59-9425-80ED6D8A6B58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355396825396827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A9A2-4F59-9425-80ED6D8A6B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gráfico'!$I$493:$K$493</c:f>
              <c:numCache>
                <c:formatCode>0%</c:formatCode>
                <c:ptCount val="3"/>
                <c:pt idx="0">
                  <c:v>0</c:v>
                </c:pt>
                <c:pt idx="1">
                  <c:v>0.86111111111111116</c:v>
                </c:pt>
                <c:pt idx="2">
                  <c:v>0.1388888888888889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9A2-4F59-9425-80ED6D8A6B5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RJ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gráfico'!$H$494</c:f>
              <c:strCache>
                <c:ptCount val="1"/>
                <c:pt idx="0">
                  <c:v>RJ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11E5-4FB8-92AB-691C6ADA76FF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11E5-4FB8-92AB-691C6ADA76F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11E5-4FB8-92AB-691C6ADA76FF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664857142857143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11E5-4FB8-92AB-691C6ADA76F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gráfico'!$I$494:$K$494</c:f>
              <c:numCache>
                <c:formatCode>0%</c:formatCode>
                <c:ptCount val="3"/>
                <c:pt idx="0">
                  <c:v>0</c:v>
                </c:pt>
                <c:pt idx="1">
                  <c:v>0.92307692307692313</c:v>
                </c:pt>
                <c:pt idx="2">
                  <c:v>7.6923076923076927E-2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1E5-4FB8-92AB-691C6ADA76F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SP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gráfico'!$H$495</c:f>
              <c:strCache>
                <c:ptCount val="1"/>
                <c:pt idx="0">
                  <c:v>SP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1E0A-47C4-A5B6-5E048093E384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1E0A-47C4-A5B6-5E048093E38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1E0A-47C4-A5B6-5E048093E384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2395079365079366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1E0A-47C4-A5B6-5E048093E38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gráfico'!$I$495:$K$495</c:f>
              <c:numCache>
                <c:formatCode>0%</c:formatCode>
                <c:ptCount val="3"/>
                <c:pt idx="0">
                  <c:v>0</c:v>
                </c:pt>
                <c:pt idx="1">
                  <c:v>0.69230769230769229</c:v>
                </c:pt>
                <c:pt idx="2">
                  <c:v>0.30769230769230771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E0A-47C4-A5B6-5E048093E38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DF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gráfico'!$H$496</c:f>
              <c:strCache>
                <c:ptCount val="1"/>
                <c:pt idx="0">
                  <c:v>DF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71B2-4733-868F-484AF2696C8F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71B2-4733-868F-484AF2696C8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71B2-4733-868F-484AF2696C8F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608888888888886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71B2-4733-868F-484AF2696C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gráfico'!$I$496:$K$496</c:f>
              <c:numCache>
                <c:formatCode>0%</c:formatCode>
                <c:ptCount val="3"/>
                <c:pt idx="0">
                  <c:v>0</c:v>
                </c:pt>
                <c:pt idx="1">
                  <c:v>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1B2-4733-868F-484AF2696C8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NE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gráfico'!$H$497</c:f>
              <c:strCache>
                <c:ptCount val="1"/>
                <c:pt idx="0">
                  <c:v>NE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D4BE-49A4-AC6D-D2861BD3B5CC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D4BE-49A4-AC6D-D2861BD3B5C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D4BE-49A4-AC6D-D2861BD3B5CC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2616825396825394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D4BE-49A4-AC6D-D2861BD3B5C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gráfico'!$I$497:$K$497</c:f>
              <c:numCache>
                <c:formatCode>0%</c:formatCode>
                <c:ptCount val="3"/>
                <c:pt idx="0">
                  <c:v>0</c:v>
                </c:pt>
                <c:pt idx="1">
                  <c:v>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4BE-49A4-AC6D-D2861BD3B5C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Rede</a:t>
            </a:r>
          </a:p>
        </c:rich>
      </c:tx>
      <c:layout>
        <c:manualLayout>
          <c:xMode val="edge"/>
          <c:yMode val="edge"/>
          <c:x val="0.30103730158730158"/>
          <c:y val="0.3494214285714285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gráfico'!$H$548</c:f>
              <c:strCache>
                <c:ptCount val="1"/>
                <c:pt idx="0">
                  <c:v>Rede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D197-427B-9775-9EA12F5BA5BA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D197-427B-9775-9EA12F5BA5B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D197-427B-9775-9EA12F5BA5BA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355396825396827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D197-427B-9775-9EA12F5BA5B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gráfico'!$I$548:$K$548</c:f>
              <c:numCache>
                <c:formatCode>0%</c:formatCode>
                <c:ptCount val="3"/>
                <c:pt idx="0">
                  <c:v>0</c:v>
                </c:pt>
                <c:pt idx="1">
                  <c:v>0.86111111111111116</c:v>
                </c:pt>
                <c:pt idx="2">
                  <c:v>0.1388888888888889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197-427B-9775-9EA12F5BA5B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RJ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gráfico'!$H$549</c:f>
              <c:strCache>
                <c:ptCount val="1"/>
                <c:pt idx="0">
                  <c:v>RJ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2174-4EE6-AE28-9EB959E67749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2174-4EE6-AE28-9EB959E6774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2174-4EE6-AE28-9EB959E67749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608888888888886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2174-4EE6-AE28-9EB959E6774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gráfico'!$I$549:$K$549</c:f>
              <c:numCache>
                <c:formatCode>0%</c:formatCode>
                <c:ptCount val="3"/>
                <c:pt idx="0">
                  <c:v>0</c:v>
                </c:pt>
                <c:pt idx="1">
                  <c:v>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174-4EE6-AE28-9EB959E6774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SP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gráfico'!$H$550</c:f>
              <c:strCache>
                <c:ptCount val="1"/>
                <c:pt idx="0">
                  <c:v>SP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F868-4A97-B777-D527778F1541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F868-4A97-B777-D527778F154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F868-4A97-B777-D527778F1541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387142857142858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F868-4A97-B777-D527778F1541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2395079365079366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F868-4A97-B777-D527778F154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gráfico'!$I$550:$K$550</c:f>
              <c:numCache>
                <c:formatCode>0%</c:formatCode>
                <c:ptCount val="3"/>
                <c:pt idx="0">
                  <c:v>0</c:v>
                </c:pt>
                <c:pt idx="1">
                  <c:v>0.61538461538461542</c:v>
                </c:pt>
                <c:pt idx="2">
                  <c:v>0.38461538461538464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868-4A97-B777-D527778F154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DF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gráfico'!$H$551</c:f>
              <c:strCache>
                <c:ptCount val="1"/>
                <c:pt idx="0">
                  <c:v>DF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873E-45F2-9C41-394D433014FB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873E-45F2-9C41-394D433014F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873E-45F2-9C41-394D433014FB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5640634920634923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873E-45F2-9C41-394D433014F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gráfico'!$I$551:$K$551</c:f>
              <c:numCache>
                <c:formatCode>0%</c:formatCode>
                <c:ptCount val="3"/>
                <c:pt idx="0">
                  <c:v>0</c:v>
                </c:pt>
                <c:pt idx="1">
                  <c:v>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73E-45F2-9C41-394D433014F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NE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gráfico'!$H$552</c:f>
              <c:strCache>
                <c:ptCount val="1"/>
                <c:pt idx="0">
                  <c:v>NE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5E23-457B-89D4-67DBB66AC336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5E23-457B-89D4-67DBB66AC33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5E23-457B-89D4-67DBB66AC336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3624761904761907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5E23-457B-89D4-67DBB66AC3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gráfico'!$I$552:$K$552</c:f>
              <c:numCache>
                <c:formatCode>0%</c:formatCode>
                <c:ptCount val="3"/>
                <c:pt idx="0">
                  <c:v>0</c:v>
                </c:pt>
                <c:pt idx="1">
                  <c:v>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E23-457B-89D4-67DBB66AC33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Rede</a:t>
            </a:r>
          </a:p>
        </c:rich>
      </c:tx>
      <c:layout>
        <c:manualLayout>
          <c:xMode val="edge"/>
          <c:yMode val="edge"/>
          <c:x val="0.31563809523809522"/>
          <c:y val="0.3595007936507936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gráfico'!$H$603</c:f>
              <c:strCache>
                <c:ptCount val="1"/>
                <c:pt idx="0">
                  <c:v>Rede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DD7A-491F-A365-F95E1C850410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DD7A-491F-A365-F95E1C85041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DD7A-491F-A365-F95E1C850410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36333333333334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DD7A-491F-A365-F95E1C850410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347460317460319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DD7A-491F-A365-F95E1C85041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gráfico'!$I$603:$K$603</c:f>
              <c:numCache>
                <c:formatCode>0%</c:formatCode>
                <c:ptCount val="3"/>
                <c:pt idx="0">
                  <c:v>0</c:v>
                </c:pt>
                <c:pt idx="1">
                  <c:v>0.16666666666666666</c:v>
                </c:pt>
                <c:pt idx="2">
                  <c:v>0.83333333333333337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D7A-491F-A365-F95E1C85041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RJ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gráfico'!$H$604</c:f>
              <c:strCache>
                <c:ptCount val="1"/>
                <c:pt idx="0">
                  <c:v>RJ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D5D6-49FD-9EB1-33880417F8DF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D5D6-49FD-9EB1-33880417F8D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D5D6-49FD-9EB1-33880417F8DF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371269841269843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D5D6-49FD-9EB1-33880417F8DF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4410952380952381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D5D6-49FD-9EB1-33880417F8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gráfico'!$I$604:$K$604</c:f>
              <c:numCache>
                <c:formatCode>0%</c:formatCode>
                <c:ptCount val="3"/>
                <c:pt idx="0">
                  <c:v>0</c:v>
                </c:pt>
                <c:pt idx="1">
                  <c:v>0.15384615384615385</c:v>
                </c:pt>
                <c:pt idx="2">
                  <c:v>0.84615384615384615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5D6-49FD-9EB1-33880417F8D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SP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gráfico'!$H$605</c:f>
              <c:strCache>
                <c:ptCount val="1"/>
                <c:pt idx="0">
                  <c:v>SP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6459-4178-8C56-F97A60F25BC6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6459-4178-8C56-F97A60F25BC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6459-4178-8C56-F97A60F25BC6}"/>
              </c:ext>
            </c:extLst>
          </c:dPt>
          <c:dLbls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4410952380952381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6459-4178-8C56-F97A60F25BC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gráfico'!$I$605:$K$605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459-4178-8C56-F97A60F25BC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DF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gráfico'!$H$606</c:f>
              <c:strCache>
                <c:ptCount val="1"/>
                <c:pt idx="0">
                  <c:v>DF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870D-4F4A-AA07-7D91A77A1C51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870D-4F4A-AA07-7D91A77A1C5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870D-4F4A-AA07-7D91A77A1C51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5418888888888889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870D-4F4A-AA07-7D91A77A1C51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371269841269843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870D-4F4A-AA07-7D91A77A1C5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gráfico'!$I$606:$K$606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70D-4F4A-AA07-7D91A77A1C5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NE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gráfico'!$H$607</c:f>
              <c:strCache>
                <c:ptCount val="1"/>
                <c:pt idx="0">
                  <c:v>NE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6224-45D9-9246-23141EFB0CBF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6224-45D9-9246-23141EFB0CB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6224-45D9-9246-23141EFB0CBF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371269841269843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6224-45D9-9246-23141EFB0CBF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387142857142858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6224-45D9-9246-23141EFB0CB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gráfico'!$I$607:$K$607</c:f>
              <c:numCache>
                <c:formatCode>0%</c:formatCode>
                <c:ptCount val="3"/>
                <c:pt idx="0">
                  <c:v>0</c:v>
                </c:pt>
                <c:pt idx="1">
                  <c:v>0.66666666666666663</c:v>
                </c:pt>
                <c:pt idx="2">
                  <c:v>0.33333333333333331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224-45D9-9246-23141EFB0CB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Rede</a:t>
            </a:r>
          </a:p>
        </c:rich>
      </c:tx>
      <c:layout>
        <c:manualLayout>
          <c:xMode val="edge"/>
          <c:yMode val="edge"/>
          <c:x val="0.31667470464039216"/>
          <c:y val="0.332100885262312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gráfico'!$H$658</c:f>
              <c:strCache>
                <c:ptCount val="1"/>
                <c:pt idx="0">
                  <c:v>Rede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A89C-4F81-9319-C1BDCAC35BBD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A89C-4F81-9319-C1BDCAC35BB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A89C-4F81-9319-C1BDCAC35BBD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331587301587301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A89C-4F81-9319-C1BDCAC35BBD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339523809523812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A89C-4F81-9319-C1BDCAC35BB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gráfico'!$I$658:$K$658</c:f>
              <c:numCache>
                <c:formatCode>0%</c:formatCode>
                <c:ptCount val="3"/>
                <c:pt idx="0">
                  <c:v>0.16666666666666666</c:v>
                </c:pt>
                <c:pt idx="1">
                  <c:v>0</c:v>
                </c:pt>
                <c:pt idx="2">
                  <c:v>0.83333333333333337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89C-4F81-9319-C1BDCAC35BB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RJ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gráfico'!$H$659</c:f>
              <c:strCache>
                <c:ptCount val="1"/>
                <c:pt idx="0">
                  <c:v>RJ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DBA7-4640-9634-D15068EEC1C9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DBA7-4640-9634-D15068EEC1C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DBA7-4640-9634-D15068EEC1C9}"/>
              </c:ext>
            </c:extLst>
          </c:dPt>
          <c:dLbls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593015873015871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DBA7-4640-9634-D15068EEC1C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gráfico'!$I$659:$K$659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BA7-4640-9634-D15068EEC1C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SP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gráfico'!$H$660</c:f>
              <c:strCache>
                <c:ptCount val="1"/>
                <c:pt idx="0">
                  <c:v>SP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BCF6-48A3-9EA4-702DFFFEBB3F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BCF6-48A3-9EA4-702DFFFEBB3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BCF6-48A3-9EA4-702DFFFEBB3F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355396825396827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BCF6-48A3-9EA4-702DFFFEBB3F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355396825396827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BCF6-48A3-9EA4-702DFFFEBB3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gráfico'!$I$660:$K$660</c:f>
              <c:numCache>
                <c:formatCode>0%</c:formatCode>
                <c:ptCount val="3"/>
                <c:pt idx="0">
                  <c:v>0.46153846153846156</c:v>
                </c:pt>
                <c:pt idx="1">
                  <c:v>0</c:v>
                </c:pt>
                <c:pt idx="2">
                  <c:v>0.53846153846153844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CF6-48A3-9EA4-702DFFFEBB3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DF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gráfico'!$H$661</c:f>
              <c:strCache>
                <c:ptCount val="1"/>
                <c:pt idx="0">
                  <c:v>DF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D7B9-4B48-A916-870714316DBE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D7B9-4B48-A916-870714316DB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D7B9-4B48-A916-870714316DBE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387142857142858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D7B9-4B48-A916-870714316DBE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347460317460319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D7B9-4B48-A916-870714316D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gráfico'!$I$661:$K$661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7B9-4B48-A916-870714316D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NE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gráfico'!$H$662</c:f>
              <c:strCache>
                <c:ptCount val="1"/>
                <c:pt idx="0">
                  <c:v>NE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130F-48B1-80D9-BFCFCEF17B7E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130F-48B1-80D9-BFCFCEF17B7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130F-48B1-80D9-BFCFCEF17B7E}"/>
              </c:ext>
            </c:extLst>
          </c:dPt>
          <c:dLbls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8664444444444446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130F-48B1-80D9-BFCFCEF17B7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gráfico'!$I$662:$K$662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30F-48B1-80D9-BFCFCEF17B7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Rede</a:t>
            </a:r>
          </a:p>
        </c:rich>
      </c:tx>
      <c:layout>
        <c:manualLayout>
          <c:xMode val="edge"/>
          <c:yMode val="edge"/>
          <c:x val="0.30937442337837473"/>
          <c:y val="0.349421293060358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gráfico'!$H$707</c:f>
              <c:strCache>
                <c:ptCount val="1"/>
                <c:pt idx="0">
                  <c:v>Rede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3690-46D1-AC87-4361CCAF86CE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3690-46D1-AC87-4361CCAF86C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3690-46D1-AC87-4361CCAF86CE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4410952380952381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3690-46D1-AC87-4361CCAF86CE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387142857142858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3690-46D1-AC87-4361CCAF86C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gráfico'!$I$707:$K$707</c:f>
              <c:numCache>
                <c:formatCode>0%</c:formatCode>
                <c:ptCount val="3"/>
                <c:pt idx="0">
                  <c:v>2.7777777777777776E-2</c:v>
                </c:pt>
                <c:pt idx="1">
                  <c:v>0.1111111111111111</c:v>
                </c:pt>
                <c:pt idx="2">
                  <c:v>0.86111111111111116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690-46D1-AC87-4361CCAF86C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RJ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gráfico'!$H$708</c:f>
              <c:strCache>
                <c:ptCount val="1"/>
                <c:pt idx="0">
                  <c:v>RJ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ACA4-43A6-BDDB-57CFEAD9402A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ACA4-43A6-BDDB-57CFEAD9402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ACA4-43A6-BDDB-57CFEAD9402A}"/>
              </c:ext>
            </c:extLst>
          </c:dPt>
          <c:dLbls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4410952380952381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ACA4-43A6-BDDB-57CFEAD9402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gráfico'!$I$708:$K$708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CA4-43A6-BDDB-57CFEAD9402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SP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gráfico'!$H$709</c:f>
              <c:strCache>
                <c:ptCount val="1"/>
                <c:pt idx="0">
                  <c:v>SP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1E09-45EB-915B-6C6CF58DB83C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1E09-45EB-915B-6C6CF58DB83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1E09-45EB-915B-6C6CF58DB83C}"/>
              </c:ext>
            </c:extLst>
          </c:dPt>
          <c:dLbls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6426825396825396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1E09-45EB-915B-6C6CF58DB83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gráfico'!$I$709:$K$709</c:f>
              <c:numCache>
                <c:formatCode>0%</c:formatCode>
                <c:ptCount val="3"/>
                <c:pt idx="0">
                  <c:v>7.6923076923076927E-2</c:v>
                </c:pt>
                <c:pt idx="1">
                  <c:v>0.15384615384615385</c:v>
                </c:pt>
                <c:pt idx="2">
                  <c:v>0.76923076923076927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E09-45EB-915B-6C6CF58DB83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DF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gráfico'!$H$710</c:f>
              <c:strCache>
                <c:ptCount val="1"/>
                <c:pt idx="0">
                  <c:v>DF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3A32-4837-AF14-C8C505330C68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3A32-4837-AF14-C8C505330C6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3A32-4837-AF14-C8C505330C68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2395079365079366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3A32-4837-AF14-C8C505330C68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371269841269843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3A32-4837-AF14-C8C505330C6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gráfico'!$I$710:$K$710</c:f>
              <c:numCache>
                <c:formatCode>0%</c:formatCode>
                <c:ptCount val="3"/>
                <c:pt idx="0">
                  <c:v>0</c:v>
                </c:pt>
                <c:pt idx="1">
                  <c:v>0.25</c:v>
                </c:pt>
                <c:pt idx="2">
                  <c:v>0.75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A32-4837-AF14-C8C505330C6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NE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gráfico'!$H$711</c:f>
              <c:strCache>
                <c:ptCount val="1"/>
                <c:pt idx="0">
                  <c:v>NE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6A08-4C2E-B2F6-A9DA483866A7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6A08-4C2E-B2F6-A9DA483866A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6A08-4C2E-B2F6-A9DA483866A7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371269841269843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6A08-4C2E-B2F6-A9DA483866A7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037920634920635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6A08-4C2E-B2F6-A9DA483866A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gráfico'!$I$711:$K$711</c:f>
              <c:numCache>
                <c:formatCode>0%</c:formatCode>
                <c:ptCount val="3"/>
                <c:pt idx="0">
                  <c:v>0</c:v>
                </c:pt>
                <c:pt idx="1">
                  <c:v>0.16666666666666666</c:v>
                </c:pt>
                <c:pt idx="2">
                  <c:v>0.83333333333333337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A08-4C2E-B2F6-A9DA483866A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Rede</a:t>
            </a:r>
          </a:p>
        </c:rich>
      </c:tx>
      <c:layout>
        <c:manualLayout>
          <c:xMode val="edge"/>
          <c:yMode val="edge"/>
          <c:x val="0.32397498590240958"/>
          <c:y val="0.3494214819266763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gráfico'!$H$756</c:f>
              <c:strCache>
                <c:ptCount val="1"/>
                <c:pt idx="0">
                  <c:v>Rede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20FA-43F4-9AE1-BE2A4C52B55B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20FA-43F4-9AE1-BE2A4C52B55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20FA-43F4-9AE1-BE2A4C52B55B}"/>
              </c:ext>
            </c:extLst>
          </c:dPt>
          <c:dLbls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371269841269843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20FA-43F4-9AE1-BE2A4C52B55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gráfico'!$I$756:$K$756</c:f>
              <c:numCache>
                <c:formatCode>0%</c:formatCode>
                <c:ptCount val="3"/>
                <c:pt idx="0">
                  <c:v>2.7777777777777776E-2</c:v>
                </c:pt>
                <c:pt idx="1">
                  <c:v>2.7777777777777776E-2</c:v>
                </c:pt>
                <c:pt idx="2">
                  <c:v>0.94444444444444442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0FA-43F4-9AE1-BE2A4C52B55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RJ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gráfico'!$H$757</c:f>
              <c:strCache>
                <c:ptCount val="1"/>
                <c:pt idx="0">
                  <c:v>RJ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565A-461C-816B-C8ED4B5E3160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565A-461C-816B-C8ED4B5E316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565A-461C-816B-C8ED4B5E3160}"/>
              </c:ext>
            </c:extLst>
          </c:dPt>
          <c:dLbls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2395079365079366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565A-461C-816B-C8ED4B5E316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gráfico'!$I$757:$K$757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65A-461C-816B-C8ED4B5E316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SP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gráfico'!$H$758</c:f>
              <c:strCache>
                <c:ptCount val="1"/>
                <c:pt idx="0">
                  <c:v>SP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DCAA-466D-9E04-D8F42DE7FC3C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DCAA-466D-9E04-D8F42DE7FC3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DCAA-466D-9E04-D8F42DE7FC3C}"/>
              </c:ext>
            </c:extLst>
          </c:dPt>
          <c:dLbls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5640634920634923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DCAA-466D-9E04-D8F42DE7FC3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gráfico'!$I$758:$K$758</c:f>
              <c:numCache>
                <c:formatCode>0%</c:formatCode>
                <c:ptCount val="3"/>
                <c:pt idx="0">
                  <c:v>7.6923076923076927E-2</c:v>
                </c:pt>
                <c:pt idx="1">
                  <c:v>7.6923076923076927E-2</c:v>
                </c:pt>
                <c:pt idx="2">
                  <c:v>0.84615384615384615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CAA-466D-9E04-D8F42DE7FC3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DF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gráfico'!$H$759</c:f>
              <c:strCache>
                <c:ptCount val="1"/>
                <c:pt idx="0">
                  <c:v>DF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27DD-402F-BFEB-B5D084409010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27DD-402F-BFEB-B5D08440901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27DD-402F-BFEB-B5D084409010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253492063492062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27DD-402F-BFEB-B5D084409010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355396825396827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27DD-402F-BFEB-B5D08440901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gráfico'!$I$759:$K$759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7DD-402F-BFEB-B5D08440901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NE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gráfico'!$H$760</c:f>
              <c:strCache>
                <c:ptCount val="1"/>
                <c:pt idx="0">
                  <c:v>NE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C6B3-4C90-BA5F-78F6CBB72278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C6B3-4C90-BA5F-78F6CBB7227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C6B3-4C90-BA5F-78F6CBB72278}"/>
              </c:ext>
            </c:extLst>
          </c:dPt>
          <c:dLbls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2616825396825394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C6B3-4C90-BA5F-78F6CBB7227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gráfico'!$I$760:$K$760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6B3-4C90-BA5F-78F6CBB7227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Rede</a:t>
            </a:r>
          </a:p>
        </c:rich>
      </c:tx>
      <c:layout>
        <c:manualLayout>
          <c:xMode val="edge"/>
          <c:yMode val="edge"/>
          <c:x val="0.32397498590240958"/>
          <c:y val="0.3407612082991807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gráfico'!$H$805</c:f>
              <c:strCache>
                <c:ptCount val="1"/>
                <c:pt idx="0">
                  <c:v>Rede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84CF-4130-AE43-AAFD25C35E40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84CF-4130-AE43-AAFD25C35E4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84CF-4130-AE43-AAFD25C35E40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331587301587301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84CF-4130-AE43-AAFD25C35E40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331587301587301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84CF-4130-AE43-AAFD25C35E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gráfico'!$I$805:$K$805</c:f>
              <c:numCache>
                <c:formatCode>0%</c:formatCode>
                <c:ptCount val="3"/>
                <c:pt idx="0">
                  <c:v>0</c:v>
                </c:pt>
                <c:pt idx="1">
                  <c:v>0.55555555555555558</c:v>
                </c:pt>
                <c:pt idx="2">
                  <c:v>0.44444444444444442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4CF-4130-AE43-AAFD25C35E4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RJ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gráfico'!$H$806</c:f>
              <c:strCache>
                <c:ptCount val="1"/>
                <c:pt idx="0">
                  <c:v>RJ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725A-4D66-9A53-664066FAC554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725A-4D66-9A53-664066FAC55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725A-4D66-9A53-664066FAC554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355396825396827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725A-4D66-9A53-664066FAC554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36333333333334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725A-4D66-9A53-664066FAC55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gráfico'!$I$806:$K$806</c:f>
              <c:numCache>
                <c:formatCode>0%</c:formatCode>
                <c:ptCount val="3"/>
                <c:pt idx="0">
                  <c:v>0</c:v>
                </c:pt>
                <c:pt idx="1">
                  <c:v>0.53846153846153844</c:v>
                </c:pt>
                <c:pt idx="2">
                  <c:v>0.46153846153846156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25A-4D66-9A53-664066FAC55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SP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gráfico'!$H$807</c:f>
              <c:strCache>
                <c:ptCount val="1"/>
                <c:pt idx="0">
                  <c:v>SP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4806-4843-A5C4-7111220DD8F1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4806-4843-A5C4-7111220DD8F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4806-4843-A5C4-7111220DD8F1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355396825396827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4806-4843-A5C4-7111220DD8F1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037920634920635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4806-4843-A5C4-7111220DD8F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gráfico'!$I$807:$K$807</c:f>
              <c:numCache>
                <c:formatCode>0%</c:formatCode>
                <c:ptCount val="3"/>
                <c:pt idx="0">
                  <c:v>0</c:v>
                </c:pt>
                <c:pt idx="1">
                  <c:v>0.23076923076923078</c:v>
                </c:pt>
                <c:pt idx="2">
                  <c:v>0.76923076923076927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806-4843-A5C4-7111220DD8F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DF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gráfico'!$H$808</c:f>
              <c:strCache>
                <c:ptCount val="1"/>
                <c:pt idx="0">
                  <c:v>DF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3086-4727-B7CC-1BF8C926FB38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3086-4727-B7CC-1BF8C926FB3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3086-4727-B7CC-1BF8C926FB38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253492063492062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3086-4727-B7CC-1BF8C926FB38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339523809523812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3086-4727-B7CC-1BF8C926FB3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gráfico'!$I$808:$K$808</c:f>
              <c:numCache>
                <c:formatCode>0%</c:formatCode>
                <c:ptCount val="3"/>
                <c:pt idx="0">
                  <c:v>0</c:v>
                </c:pt>
                <c:pt idx="1">
                  <c:v>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086-4727-B7CC-1BF8C926FB3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NE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gráfico'!$H$809</c:f>
              <c:strCache>
                <c:ptCount val="1"/>
                <c:pt idx="0">
                  <c:v>NE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B3B2-4ADC-8FBE-F15438FEC62F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B3B2-4ADC-8FBE-F15438FEC62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B3B2-4ADC-8FBE-F15438FEC62F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4632698412698415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B3B2-4ADC-8FBE-F15438FEC6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gráfico'!$I$809:$K$809</c:f>
              <c:numCache>
                <c:formatCode>0%</c:formatCode>
                <c:ptCount val="3"/>
                <c:pt idx="0">
                  <c:v>0</c:v>
                </c:pt>
                <c:pt idx="1">
                  <c:v>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3B2-4ADC-8FBE-F15438FEC62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Rede</a:t>
            </a:r>
          </a:p>
        </c:rich>
      </c:tx>
      <c:layout>
        <c:manualLayout>
          <c:xMode val="edge"/>
          <c:yMode val="edge"/>
          <c:x val="0.33099621244469268"/>
          <c:y val="0.35814475830686016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gráfico'!$H$854</c:f>
              <c:strCache>
                <c:ptCount val="1"/>
                <c:pt idx="0">
                  <c:v>Rede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208C-4528-8602-680F018F160B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208C-4528-8602-680F018F160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208C-4528-8602-680F018F160B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355396825396827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208C-4528-8602-680F018F160B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347460317460319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208C-4528-8602-680F018F160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gráfico'!$I$854:$K$854</c:f>
              <c:numCache>
                <c:formatCode>0%</c:formatCode>
                <c:ptCount val="3"/>
                <c:pt idx="0">
                  <c:v>0</c:v>
                </c:pt>
                <c:pt idx="1">
                  <c:v>0.33333333333333331</c:v>
                </c:pt>
                <c:pt idx="2">
                  <c:v>0.66666666666666663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08C-4528-8602-680F018F160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RJ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gráfico'!$H$855</c:f>
              <c:strCache>
                <c:ptCount val="1"/>
                <c:pt idx="0">
                  <c:v>RJ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EFC7-4312-AD75-64D20806762D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EFC7-4312-AD75-64D20806762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EFC7-4312-AD75-64D20806762D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355396825396827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EFC7-4312-AD75-64D20806762D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36333333333334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EFC7-4312-AD75-64D20806762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gráfico'!$I$855:$K$855</c:f>
              <c:numCache>
                <c:formatCode>0%</c:formatCode>
                <c:ptCount val="3"/>
                <c:pt idx="0">
                  <c:v>0</c:v>
                </c:pt>
                <c:pt idx="1">
                  <c:v>0.15384615384615385</c:v>
                </c:pt>
                <c:pt idx="2">
                  <c:v>0.84615384615384615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FC7-4312-AD75-64D20806762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SP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gráfico'!$H$856</c:f>
              <c:strCache>
                <c:ptCount val="1"/>
                <c:pt idx="0">
                  <c:v>SP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3B01-4D04-A973-76BAE7996FCD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3B01-4D04-A973-76BAE7996FC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3B01-4D04-A973-76BAE7996FCD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371269841269843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3B01-4D04-A973-76BAE7996FCD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3403015873015873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3B01-4D04-A973-76BAE7996F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gráfico'!$I$856:$K$856</c:f>
              <c:numCache>
                <c:formatCode>0%</c:formatCode>
                <c:ptCount val="3"/>
                <c:pt idx="0">
                  <c:v>0</c:v>
                </c:pt>
                <c:pt idx="1">
                  <c:v>0.23076923076923078</c:v>
                </c:pt>
                <c:pt idx="2">
                  <c:v>0.76923076923076927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B01-4D04-A973-76BAE7996FC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DF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gráfico'!$H$857</c:f>
              <c:strCache>
                <c:ptCount val="1"/>
                <c:pt idx="0">
                  <c:v>DF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73AF-4DDB-8E19-911118E29441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73AF-4DDB-8E19-911118E2944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73AF-4DDB-8E19-911118E29441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339523809523812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73AF-4DDB-8E19-911118E29441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387142857142858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73AF-4DDB-8E19-911118E2944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gráfico'!$I$857:$K$857</c:f>
              <c:numCache>
                <c:formatCode>0%</c:formatCode>
                <c:ptCount val="3"/>
                <c:pt idx="0">
                  <c:v>0</c:v>
                </c:pt>
                <c:pt idx="1">
                  <c:v>0.75</c:v>
                </c:pt>
                <c:pt idx="2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3AF-4DDB-8E19-911118E2944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NE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gráfico'!$H$858</c:f>
              <c:strCache>
                <c:ptCount val="1"/>
                <c:pt idx="0">
                  <c:v>NE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AB81-423A-B4B9-E26070957DC7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AB81-423A-B4B9-E26070957DC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AB81-423A-B4B9-E26070957DC7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371269841269843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AB81-423A-B4B9-E26070957DC7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371269841269843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AB81-423A-B4B9-E26070957DC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gráfico'!$I$858:$K$858</c:f>
              <c:numCache>
                <c:formatCode>0%</c:formatCode>
                <c:ptCount val="3"/>
                <c:pt idx="0">
                  <c:v>0</c:v>
                </c:pt>
                <c:pt idx="1">
                  <c:v>0.66666666666666663</c:v>
                </c:pt>
                <c:pt idx="2">
                  <c:v>0.33333333333333331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B81-423A-B4B9-E26070957DC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Rede</a:t>
            </a:r>
          </a:p>
        </c:rich>
      </c:tx>
      <c:layout>
        <c:manualLayout>
          <c:xMode val="edge"/>
          <c:yMode val="edge"/>
          <c:x val="0.33127526716442707"/>
          <c:y val="0.37540250044665446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gráfico'!$H$903</c:f>
              <c:strCache>
                <c:ptCount val="1"/>
                <c:pt idx="0">
                  <c:v>Rede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79D2-4403-A725-8309EC8FFA33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79D2-4403-A725-8309EC8FFA3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79D2-4403-A725-8309EC8FFA33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339523809523812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79D2-4403-A725-8309EC8FFA3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gráfico'!$I$903:$K$903</c:f>
              <c:numCache>
                <c:formatCode>0%</c:formatCode>
                <c:ptCount val="3"/>
                <c:pt idx="0">
                  <c:v>0</c:v>
                </c:pt>
                <c:pt idx="1">
                  <c:v>0.88888888888888884</c:v>
                </c:pt>
                <c:pt idx="2">
                  <c:v>0.1111111111111111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9D2-4403-A725-8309EC8FFA3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RJ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gráfico'!$H$904</c:f>
              <c:strCache>
                <c:ptCount val="1"/>
                <c:pt idx="0">
                  <c:v>RJ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D151-4CC6-84B1-3BD078E2301A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D151-4CC6-84B1-3BD078E2301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D151-4CC6-84B1-3BD078E2301A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7656507936507932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D151-4CC6-84B1-3BD078E2301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gráfico'!$I$904:$K$904</c:f>
              <c:numCache>
                <c:formatCode>0%</c:formatCode>
                <c:ptCount val="3"/>
                <c:pt idx="0">
                  <c:v>0</c:v>
                </c:pt>
                <c:pt idx="1">
                  <c:v>0.92307692307692313</c:v>
                </c:pt>
                <c:pt idx="2">
                  <c:v>7.6923076923076927E-2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151-4CC6-84B1-3BD078E2301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SP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gráfico'!$H$905</c:f>
              <c:strCache>
                <c:ptCount val="1"/>
                <c:pt idx="0">
                  <c:v>SP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CA59-47CA-BB6D-6BC01043A887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CA59-47CA-BB6D-6BC01043A88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CA59-47CA-BB6D-6BC01043A887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331587301587301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CA59-47CA-BB6D-6BC01043A887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331587301587301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CA59-47CA-BB6D-6BC01043A88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gráfico'!$I$905:$K$905</c:f>
              <c:numCache>
                <c:formatCode>0%</c:formatCode>
                <c:ptCount val="3"/>
                <c:pt idx="0">
                  <c:v>0</c:v>
                </c:pt>
                <c:pt idx="1">
                  <c:v>0.76923076923076927</c:v>
                </c:pt>
                <c:pt idx="2">
                  <c:v>0.23076923076923078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A59-47CA-BB6D-6BC01043A88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DF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gráfico'!$H$906</c:f>
              <c:strCache>
                <c:ptCount val="1"/>
                <c:pt idx="0">
                  <c:v>DF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AB54-454A-8AC0-99E531F9B80F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AB54-454A-8AC0-99E531F9B80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AB54-454A-8AC0-99E531F9B80F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355396825396827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AB54-454A-8AC0-99E531F9B80F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355396825396827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AB54-454A-8AC0-99E531F9B8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gráfico'!$I$906:$K$906</c:f>
              <c:numCache>
                <c:formatCode>0%</c:formatCode>
                <c:ptCount val="3"/>
                <c:pt idx="0">
                  <c:v>0</c:v>
                </c:pt>
                <c:pt idx="1">
                  <c:v>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B54-454A-8AC0-99E531F9B80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NE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gráfico'!$H$907</c:f>
              <c:strCache>
                <c:ptCount val="1"/>
                <c:pt idx="0">
                  <c:v>NE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326C-4714-824E-5F8AAC1CEBA5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326C-4714-824E-5F8AAC1CEBA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326C-4714-824E-5F8AAC1CEBA5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608888888888886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326C-4714-824E-5F8AAC1CEBA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gráfico'!$I$907:$K$907</c:f>
              <c:numCache>
                <c:formatCode>0%</c:formatCode>
                <c:ptCount val="3"/>
                <c:pt idx="0">
                  <c:v>0</c:v>
                </c:pt>
                <c:pt idx="1">
                  <c:v>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26C-4714-824E-5F8AAC1CEBA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Rede</a:t>
            </a:r>
          </a:p>
        </c:rich>
      </c:tx>
      <c:layout>
        <c:manualLayout>
          <c:xMode val="edge"/>
          <c:yMode val="edge"/>
          <c:x val="0.30833730158730155"/>
          <c:y val="0.3580817460317460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gráfico'!$H$957</c:f>
              <c:strCache>
                <c:ptCount val="1"/>
                <c:pt idx="0">
                  <c:v>Rede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F61E-4A0B-AEC8-641D7082DCC0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F61E-4A0B-AEC8-641D7082DCC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F61E-4A0B-AEC8-641D7082DCC0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0600952380952379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F61E-4A0B-AEC8-641D7082DCC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gráfico'!$I$957:$K$957</c:f>
              <c:numCache>
                <c:formatCode>0%</c:formatCode>
                <c:ptCount val="3"/>
                <c:pt idx="0">
                  <c:v>0</c:v>
                </c:pt>
                <c:pt idx="1">
                  <c:v>0.94444444444444442</c:v>
                </c:pt>
                <c:pt idx="2">
                  <c:v>5.5555555555555552E-2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61E-4A0B-AEC8-641D7082DCC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RJ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gráfico'!$H$958</c:f>
              <c:strCache>
                <c:ptCount val="1"/>
                <c:pt idx="0">
                  <c:v>RJ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B96A-4F5F-AC95-A320A86E6F2C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B96A-4F5F-AC95-A320A86E6F2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B96A-4F5F-AC95-A320A86E6F2C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608888888888886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B96A-4F5F-AC95-A320A86E6F2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gráfico'!$I$958:$K$958</c:f>
              <c:numCache>
                <c:formatCode>0%</c:formatCode>
                <c:ptCount val="3"/>
                <c:pt idx="0">
                  <c:v>0</c:v>
                </c:pt>
                <c:pt idx="1">
                  <c:v>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96A-4F5F-AC95-A320A86E6F2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SP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gráfico'!$H$959</c:f>
              <c:strCache>
                <c:ptCount val="1"/>
                <c:pt idx="0">
                  <c:v>SP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52FB-42BB-8149-5A8F9ADE1C64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52FB-42BB-8149-5A8F9ADE1C6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52FB-42BB-8149-5A8F9ADE1C64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41688253968253969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52FB-42BB-8149-5A8F9ADE1C6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gráfico'!$I$959:$K$959</c:f>
              <c:numCache>
                <c:formatCode>0%</c:formatCode>
                <c:ptCount val="3"/>
                <c:pt idx="0">
                  <c:v>0</c:v>
                </c:pt>
                <c:pt idx="1">
                  <c:v>0.84615384615384615</c:v>
                </c:pt>
                <c:pt idx="2">
                  <c:v>0.15384615384615385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2FB-42BB-8149-5A8F9ADE1C6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DF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gráfico'!$H$960</c:f>
              <c:strCache>
                <c:ptCount val="1"/>
                <c:pt idx="0">
                  <c:v>DF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AF50-4FC1-9D5D-B94CB11CDE52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AF50-4FC1-9D5D-B94CB11CDE5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AF50-4FC1-9D5D-B94CB11CDE52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608888888888886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AF50-4FC1-9D5D-B94CB11CDE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gráfico'!$I$960:$K$960</c:f>
              <c:numCache>
                <c:formatCode>0%</c:formatCode>
                <c:ptCount val="3"/>
                <c:pt idx="0">
                  <c:v>0</c:v>
                </c:pt>
                <c:pt idx="1">
                  <c:v>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F50-4FC1-9D5D-B94CB11CDE5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NE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gráfico'!$H$961</c:f>
              <c:strCache>
                <c:ptCount val="1"/>
                <c:pt idx="0">
                  <c:v>NE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FC7B-4626-9D11-D0DCE9200E60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FC7B-4626-9D11-D0DCE9200E6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FC7B-4626-9D11-D0DCE9200E60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608888888888886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FC7B-4626-9D11-D0DCE9200E6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gráfico'!$I$961:$K$961</c:f>
              <c:numCache>
                <c:formatCode>0%</c:formatCode>
                <c:ptCount val="3"/>
                <c:pt idx="0">
                  <c:v>0</c:v>
                </c:pt>
                <c:pt idx="1">
                  <c:v>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C7B-4626-9D11-D0DCE9200E6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Rede</a:t>
            </a:r>
          </a:p>
        </c:rich>
      </c:tx>
      <c:layout>
        <c:manualLayout>
          <c:xMode val="edge"/>
          <c:yMode val="edge"/>
          <c:x val="0.32366806613103882"/>
          <c:y val="0.349421293060358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gráfico'!$H$1009</c:f>
              <c:strCache>
                <c:ptCount val="1"/>
                <c:pt idx="0">
                  <c:v>Rede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9DBA-4E55-9DC3-F23D8326EA01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9DBA-4E55-9DC3-F23D8326EA0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9DBA-4E55-9DC3-F23D8326EA01}"/>
              </c:ext>
            </c:extLst>
          </c:dPt>
          <c:dLbls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371269841269843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9DBA-4E55-9DC3-F23D8326EA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gráfico'!$I$1009:$K$1009</c:f>
              <c:numCache>
                <c:formatCode>0%</c:formatCode>
                <c:ptCount val="3"/>
                <c:pt idx="0">
                  <c:v>0.25</c:v>
                </c:pt>
                <c:pt idx="1">
                  <c:v>0</c:v>
                </c:pt>
                <c:pt idx="2">
                  <c:v>0.75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DBA-4E55-9DC3-F23D8326EA0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RJ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gráfico'!$H$1010</c:f>
              <c:strCache>
                <c:ptCount val="1"/>
                <c:pt idx="0">
                  <c:v>RJ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35BA-4631-8431-CA2FDEC3F8B2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35BA-4631-8431-CA2FDEC3F8B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35BA-4631-8431-CA2FDEC3F8B2}"/>
              </c:ext>
            </c:extLst>
          </c:dPt>
          <c:dLbls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7656507936507932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35BA-4631-8431-CA2FDEC3F8B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gráfico'!$I$1010:$K$1010</c:f>
              <c:numCache>
                <c:formatCode>0%</c:formatCode>
                <c:ptCount val="3"/>
                <c:pt idx="0">
                  <c:v>0.30769230769230771</c:v>
                </c:pt>
                <c:pt idx="1">
                  <c:v>0</c:v>
                </c:pt>
                <c:pt idx="2">
                  <c:v>0.69230769230769229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5BA-4631-8431-CA2FDEC3F8B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SP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gráfico'!$H$1011</c:f>
              <c:strCache>
                <c:ptCount val="1"/>
                <c:pt idx="0">
                  <c:v>SP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ACFB-4CD1-AFFF-662CCCDFAEB3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ACFB-4CD1-AFFF-662CCCDFAEB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ACFB-4CD1-AFFF-662CCCDFAEB3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355396825396827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ACFB-4CD1-AFFF-662CCCDFAEB3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347460317460319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ACFB-4CD1-AFFF-662CCCDFAEB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gráfico'!$I$1011:$K$1011</c:f>
              <c:numCache>
                <c:formatCode>0%</c:formatCode>
                <c:ptCount val="3"/>
                <c:pt idx="0">
                  <c:v>0.30769230769230771</c:v>
                </c:pt>
                <c:pt idx="1">
                  <c:v>0</c:v>
                </c:pt>
                <c:pt idx="2">
                  <c:v>0.69230769230769229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CFB-4CD1-AFFF-662CCCDFAEB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DF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gráfico'!$H$1012</c:f>
              <c:strCache>
                <c:ptCount val="1"/>
                <c:pt idx="0">
                  <c:v>DF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1F66-4EF4-B4B3-F4B300CE2811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1F66-4EF4-B4B3-F4B300CE281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1F66-4EF4-B4B3-F4B300CE2811}"/>
              </c:ext>
            </c:extLst>
          </c:dPt>
          <c:dLbls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664857142857143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1F66-4EF4-B4B3-F4B300CE28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gráfico'!$I$1012:$K$1012</c:f>
              <c:numCache>
                <c:formatCode>0%</c:formatCode>
                <c:ptCount val="3"/>
                <c:pt idx="0">
                  <c:v>0.25</c:v>
                </c:pt>
                <c:pt idx="1">
                  <c:v>0</c:v>
                </c:pt>
                <c:pt idx="2">
                  <c:v>0.75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F66-4EF4-B4B3-F4B300CE281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NE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gráfico'!$H$1013</c:f>
              <c:strCache>
                <c:ptCount val="1"/>
                <c:pt idx="0">
                  <c:v>NE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1272-4C41-B195-F5847214BD73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1272-4C41-B195-F5847214BD7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1272-4C41-B195-F5847214BD73}"/>
              </c:ext>
            </c:extLst>
          </c:dPt>
          <c:dLbls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4632698412698415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1272-4C41-B195-F5847214BD7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gráfico'!$I$1013:$K$1013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272-4C41-B195-F5847214BD7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Rede</a:t>
            </a:r>
          </a:p>
        </c:rich>
      </c:tx>
      <c:layout>
        <c:manualLayout>
          <c:xMode val="edge"/>
          <c:yMode val="edge"/>
          <c:x val="0.33857554842644449"/>
          <c:y val="0.3494214819266763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gráfico'!$H$1058</c:f>
              <c:strCache>
                <c:ptCount val="1"/>
                <c:pt idx="0">
                  <c:v>Rede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5B64-4047-9C54-7BFCAEF1C17B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5B64-4047-9C54-7BFCAEF1C17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5B64-4047-9C54-7BFCAEF1C17B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36333333333334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5B64-4047-9C54-7BFCAEF1C17B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3403015873015873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5B64-4047-9C54-7BFCAEF1C17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gráfico'!$I$1058:$K$1058</c:f>
              <c:numCache>
                <c:formatCode>0%</c:formatCode>
                <c:ptCount val="3"/>
                <c:pt idx="0">
                  <c:v>0.25</c:v>
                </c:pt>
                <c:pt idx="1">
                  <c:v>0</c:v>
                </c:pt>
                <c:pt idx="2">
                  <c:v>0.75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B64-4047-9C54-7BFCAEF1C17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RJ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gráfico'!$H$1059</c:f>
              <c:strCache>
                <c:ptCount val="1"/>
                <c:pt idx="0">
                  <c:v>RJ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0E04-4492-8178-1C862F9102A9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0E04-4492-8178-1C862F9102A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0E04-4492-8178-1C862F9102A9}"/>
              </c:ext>
            </c:extLst>
          </c:dPt>
          <c:dLbls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037920634920635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0E04-4492-8178-1C862F9102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gráfico'!$I$1059:$K$1059</c:f>
              <c:numCache>
                <c:formatCode>0%</c:formatCode>
                <c:ptCount val="3"/>
                <c:pt idx="0">
                  <c:v>0.15384615384615385</c:v>
                </c:pt>
                <c:pt idx="1">
                  <c:v>0</c:v>
                </c:pt>
                <c:pt idx="2">
                  <c:v>0.84615384615384615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E04-4492-8178-1C862F9102A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SP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gráfico'!$H$1060</c:f>
              <c:strCache>
                <c:ptCount val="1"/>
                <c:pt idx="0">
                  <c:v>SP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14EA-41E7-AB3A-0893CFB78E8E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14EA-41E7-AB3A-0893CFB78E8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14EA-41E7-AB3A-0893CFB78E8E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331587301587301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14EA-41E7-AB3A-0893CFB78E8E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339523809523812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14EA-41E7-AB3A-0893CFB78E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gráfico'!$I$1060:$K$1060</c:f>
              <c:numCache>
                <c:formatCode>0%</c:formatCode>
                <c:ptCount val="3"/>
                <c:pt idx="0">
                  <c:v>0.53846153846153844</c:v>
                </c:pt>
                <c:pt idx="1">
                  <c:v>0</c:v>
                </c:pt>
                <c:pt idx="2">
                  <c:v>0.46153846153846156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4EA-41E7-AB3A-0893CFB78E8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DF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gráfico'!$H$1061</c:f>
              <c:strCache>
                <c:ptCount val="1"/>
                <c:pt idx="0">
                  <c:v>DF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AECA-4070-A7D7-1B026C739513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AECA-4070-A7D7-1B026C73951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AECA-4070-A7D7-1B026C739513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253492063492062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AECA-4070-A7D7-1B026C739513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387142857142858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AECA-4070-A7D7-1B026C7395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gráfico'!$I$1061:$K$1061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ECA-4070-A7D7-1B026C73951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NE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gráfico'!$H$1062</c:f>
              <c:strCache>
                <c:ptCount val="1"/>
                <c:pt idx="0">
                  <c:v>NE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3975-41F7-A148-743360B8A085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3975-41F7-A148-743360B8A08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3975-41F7-A148-743360B8A085}"/>
              </c:ext>
            </c:extLst>
          </c:dPt>
          <c:dLbls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4632698412698415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3975-41F7-A148-743360B8A08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gráfico'!$I$1062:$K$1062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975-41F7-A148-743360B8A08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Rede</a:t>
            </a:r>
          </a:p>
        </c:rich>
      </c:tx>
      <c:layout>
        <c:manualLayout>
          <c:xMode val="edge"/>
          <c:yMode val="edge"/>
          <c:x val="0.32397498590240958"/>
          <c:y val="0.3494214819266763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gráfico'!$H$1107</c:f>
              <c:strCache>
                <c:ptCount val="1"/>
                <c:pt idx="0">
                  <c:v>Rede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4D1F-4E37-9DE5-03C5F12A3D5E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4D1F-4E37-9DE5-03C5F12A3D5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4D1F-4E37-9DE5-03C5F12A3D5E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347460317460319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4D1F-4E37-9DE5-03C5F12A3D5E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355396825396827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4D1F-4E37-9DE5-03C5F12A3D5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gráfico'!$I$1107:$K$1107</c:f>
              <c:numCache>
                <c:formatCode>0%</c:formatCode>
                <c:ptCount val="3"/>
                <c:pt idx="0">
                  <c:v>0.33333333333333331</c:v>
                </c:pt>
                <c:pt idx="1">
                  <c:v>0</c:v>
                </c:pt>
                <c:pt idx="2">
                  <c:v>0.66666666666666663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D1F-4E37-9DE5-03C5F12A3D5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RJ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gráfico'!$H$1108</c:f>
              <c:strCache>
                <c:ptCount val="1"/>
                <c:pt idx="0">
                  <c:v>RJ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3B9E-4211-BB48-778CA4247A7E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3B9E-4211-BB48-778CA4247A7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3B9E-4211-BB48-778CA4247A7E}"/>
              </c:ext>
            </c:extLst>
          </c:dPt>
          <c:dLbls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608888888888886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3B9E-4211-BB48-778CA4247A7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gráfico'!$I$1108:$K$1108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B9E-4211-BB48-778CA4247A7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SP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gráfico'!$H$1109</c:f>
              <c:strCache>
                <c:ptCount val="1"/>
                <c:pt idx="0">
                  <c:v>SP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344D-4003-81A9-9CD4EB9B8795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344D-4003-81A9-9CD4EB9B879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344D-4003-81A9-9CD4EB9B8795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347460317460319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344D-4003-81A9-9CD4EB9B8795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331587301587301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344D-4003-81A9-9CD4EB9B879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gráfico'!$I$1109:$K$1109</c:f>
              <c:numCache>
                <c:formatCode>0%</c:formatCode>
                <c:ptCount val="3"/>
                <c:pt idx="0">
                  <c:v>0.76923076923076927</c:v>
                </c:pt>
                <c:pt idx="1">
                  <c:v>0</c:v>
                </c:pt>
                <c:pt idx="2">
                  <c:v>0.23076923076923078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44D-4003-81A9-9CD4EB9B879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DF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gráfico'!$H$1110</c:f>
              <c:strCache>
                <c:ptCount val="1"/>
                <c:pt idx="0">
                  <c:v>DF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B680-4FBE-A4F3-457BC6E860DB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B680-4FBE-A4F3-457BC6E860D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B680-4FBE-A4F3-457BC6E860DB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339523809523812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B680-4FBE-A4F3-457BC6E860DB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339523809523812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B680-4FBE-A4F3-457BC6E860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gráfico'!$I$1110:$K$1110</c:f>
              <c:numCache>
                <c:formatCode>0%</c:formatCode>
                <c:ptCount val="3"/>
                <c:pt idx="0">
                  <c:v>0.5</c:v>
                </c:pt>
                <c:pt idx="1">
                  <c:v>0</c:v>
                </c:pt>
                <c:pt idx="2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680-4FBE-A4F3-457BC6E860D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NE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gráfico'!$H$1111</c:f>
              <c:strCache>
                <c:ptCount val="1"/>
                <c:pt idx="0">
                  <c:v>NE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DE4E-4B2C-89E3-7724876F0925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DE4E-4B2C-89E3-7724876F092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DE4E-4B2C-89E3-7724876F0925}"/>
              </c:ext>
            </c:extLst>
          </c:dPt>
          <c:dLbls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664857142857143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DE4E-4B2C-89E3-7724876F092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gráfico'!$I$1111:$K$1111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E4E-4B2C-89E3-7724876F092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Rede</a:t>
            </a:r>
          </a:p>
        </c:rich>
      </c:tx>
      <c:layout>
        <c:manualLayout>
          <c:xMode val="edge"/>
          <c:yMode val="edge"/>
          <c:x val="0.32397498590240958"/>
          <c:y val="0.3580816101916248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gráfico'!$H$1156</c:f>
              <c:strCache>
                <c:ptCount val="1"/>
                <c:pt idx="0">
                  <c:v>Rede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A05F-4623-AEF8-66FBCB7B2A7B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A05F-4623-AEF8-66FBCB7B2A7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A05F-4623-AEF8-66FBCB7B2A7B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339523809523812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A05F-4623-AEF8-66FBCB7B2A7B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347460317460319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A05F-4623-AEF8-66FBCB7B2A7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gráfico'!$I$1156:$K$1156</c:f>
              <c:numCache>
                <c:formatCode>0%</c:formatCode>
                <c:ptCount val="3"/>
                <c:pt idx="0">
                  <c:v>0.58333333333333337</c:v>
                </c:pt>
                <c:pt idx="1">
                  <c:v>0</c:v>
                </c:pt>
                <c:pt idx="2">
                  <c:v>0.41666666666666669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05F-4623-AEF8-66FBCB7B2A7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RJ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gráfico'!$H$1157</c:f>
              <c:strCache>
                <c:ptCount val="1"/>
                <c:pt idx="0">
                  <c:v>RJ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0789-4D74-A63E-A9D0C20FE8DD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0789-4D74-A63E-A9D0C20FE8D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0789-4D74-A63E-A9D0C20FE8DD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331587301587301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0789-4D74-A63E-A9D0C20FE8DD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371269841269843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0789-4D74-A63E-A9D0C20FE8D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gráfico'!$I$1157:$K$1157</c:f>
              <c:numCache>
                <c:formatCode>0%</c:formatCode>
                <c:ptCount val="3"/>
                <c:pt idx="0">
                  <c:v>0.46153846153846156</c:v>
                </c:pt>
                <c:pt idx="1">
                  <c:v>0</c:v>
                </c:pt>
                <c:pt idx="2">
                  <c:v>0.53846153846153844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789-4D74-A63E-A9D0C20FE8D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SP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gráfico'!$H$1158</c:f>
              <c:strCache>
                <c:ptCount val="1"/>
                <c:pt idx="0">
                  <c:v>SP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02F1-45BD-84C3-040ED96E1834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02F1-45BD-84C3-040ED96E183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02F1-45BD-84C3-040ED96E1834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037920634920635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02F1-45BD-84C3-040ED96E1834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36333333333334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02F1-45BD-84C3-040ED96E18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gráfico'!$I$1158:$K$1158</c:f>
              <c:numCache>
                <c:formatCode>0%</c:formatCode>
                <c:ptCount val="3"/>
                <c:pt idx="0">
                  <c:v>0.84615384615384615</c:v>
                </c:pt>
                <c:pt idx="1">
                  <c:v>0</c:v>
                </c:pt>
                <c:pt idx="2">
                  <c:v>0.15384615384615385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2F1-45BD-84C3-040ED96E183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DF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gráfico'!$H$1159</c:f>
              <c:strCache>
                <c:ptCount val="1"/>
                <c:pt idx="0">
                  <c:v>DF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5D77-4723-AAEC-0256D785EDFF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5D77-4723-AAEC-0256D785EDF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5D77-4723-AAEC-0256D785EDFF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037920634920635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5D77-4723-AAEC-0256D785EDFF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371269841269843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5D77-4723-AAEC-0256D785EDF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gráfico'!$I$1159:$K$1159</c:f>
              <c:numCache>
                <c:formatCode>0%</c:formatCode>
                <c:ptCount val="3"/>
                <c:pt idx="0">
                  <c:v>1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D77-4723-AAEC-0256D785EDF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NE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gráfico'!$H$1160</c:f>
              <c:strCache>
                <c:ptCount val="1"/>
                <c:pt idx="0">
                  <c:v>NE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246A-4F79-A5BF-6B85F61185E6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246A-4F79-A5BF-6B85F61185E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246A-4F79-A5BF-6B85F61185E6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36333333333334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246A-4F79-A5BF-6B85F61185E6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4410952380952381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246A-4F79-A5BF-6B85F61185E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gráfico'!$I$1160:$K$1160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46A-4F79-A5BF-6B85F61185E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Rede</a:t>
            </a:r>
          </a:p>
        </c:rich>
      </c:tx>
      <c:layout>
        <c:manualLayout>
          <c:xMode val="edge"/>
          <c:yMode val="edge"/>
          <c:x val="0.32366806613103882"/>
          <c:y val="0.3407612082991807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gráfico'!$H$1205</c:f>
              <c:strCache>
                <c:ptCount val="1"/>
                <c:pt idx="0">
                  <c:v>Rede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DD17-4F9D-B8E6-EFF700353BBE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DD17-4F9D-B8E6-EFF700353BB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DD17-4F9D-B8E6-EFF700353BBE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36333333333334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DD17-4F9D-B8E6-EFF700353BBE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371269841269843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DD17-4F9D-B8E6-EFF700353B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gráfico'!$I$1205:$K$1205</c:f>
              <c:numCache>
                <c:formatCode>0%</c:formatCode>
                <c:ptCount val="3"/>
                <c:pt idx="0">
                  <c:v>5.5555555555555552E-2</c:v>
                </c:pt>
                <c:pt idx="1">
                  <c:v>0.22222222222222221</c:v>
                </c:pt>
                <c:pt idx="2">
                  <c:v>0.72222222222222221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D17-4F9D-B8E6-EFF700353B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RJ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gráfico'!$H$1206</c:f>
              <c:strCache>
                <c:ptCount val="1"/>
                <c:pt idx="0">
                  <c:v>RJ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0C05-4E49-8753-582AFDD3A283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0C05-4E49-8753-582AFDD3A28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0C05-4E49-8753-582AFDD3A283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355396825396827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0C05-4E49-8753-582AFDD3A283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355396825396827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0C05-4E49-8753-582AFDD3A28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gráfico'!$I$1206:$K$1206</c:f>
              <c:numCache>
                <c:formatCode>0%</c:formatCode>
                <c:ptCount val="3"/>
                <c:pt idx="0">
                  <c:v>0</c:v>
                </c:pt>
                <c:pt idx="1">
                  <c:v>0.23076923076923078</c:v>
                </c:pt>
                <c:pt idx="2">
                  <c:v>0.76923076923076927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C05-4E49-8753-582AFDD3A28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SP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gráfico'!$H$1207</c:f>
              <c:strCache>
                <c:ptCount val="1"/>
                <c:pt idx="0">
                  <c:v>SP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03A5-43B5-AC73-121340431FAF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03A5-43B5-AC73-121340431FA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03A5-43B5-AC73-121340431FAF}"/>
              </c:ext>
            </c:extLst>
          </c:dPt>
          <c:dLbls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387142857142858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03A5-43B5-AC73-121340431FA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gráfico'!$I$1207:$K$1207</c:f>
              <c:numCache>
                <c:formatCode>0%</c:formatCode>
                <c:ptCount val="3"/>
                <c:pt idx="0">
                  <c:v>0.15384615384615385</c:v>
                </c:pt>
                <c:pt idx="1">
                  <c:v>7.6923076923076927E-2</c:v>
                </c:pt>
                <c:pt idx="2">
                  <c:v>0.76923076923076927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3A5-43B5-AC73-121340431FA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DF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gráfico'!$H$1208</c:f>
              <c:strCache>
                <c:ptCount val="1"/>
                <c:pt idx="0">
                  <c:v>DF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61BA-474A-8BF9-EA8B6665E7F1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61BA-474A-8BF9-EA8B6665E7F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61BA-474A-8BF9-EA8B6665E7F1}"/>
              </c:ext>
            </c:extLst>
          </c:dPt>
          <c:dLbls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3624761904761907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61BA-474A-8BF9-EA8B6665E7F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gráfico'!$I$1208:$K$1208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1BA-474A-8BF9-EA8B6665E7F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NE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gráfico'!$H$1209</c:f>
              <c:strCache>
                <c:ptCount val="1"/>
                <c:pt idx="0">
                  <c:v>NE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F0FF-4DB0-893F-F32C1E581E69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F0FF-4DB0-893F-F32C1E581E6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F0FF-4DB0-893F-F32C1E581E69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371269841269843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F0FF-4DB0-893F-F32C1E581E69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36333333333334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F0FF-4DB0-893F-F32C1E581E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gráfico'!$I$1209:$K$1209</c:f>
              <c:numCache>
                <c:formatCode>0%</c:formatCode>
                <c:ptCount val="3"/>
                <c:pt idx="0">
                  <c:v>0</c:v>
                </c:pt>
                <c:pt idx="1">
                  <c:v>0.66666666666666663</c:v>
                </c:pt>
                <c:pt idx="2">
                  <c:v>0.33333333333333331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0FF-4DB0-893F-F32C1E581E6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Rede</a:t>
            </a:r>
          </a:p>
        </c:rich>
      </c:tx>
      <c:layout>
        <c:manualLayout>
          <c:xMode val="edge"/>
          <c:yMode val="edge"/>
          <c:x val="0.2861015873015873"/>
          <c:y val="0.3609198412698412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gráfico'!$H$1254</c:f>
              <c:strCache>
                <c:ptCount val="1"/>
                <c:pt idx="0">
                  <c:v>Rede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BC25-45E1-97CE-C8F4A39DDD4E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BC25-45E1-97CE-C8F4A39DDD4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BC25-45E1-97CE-C8F4A39DDD4E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593015873015871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BC25-45E1-97CE-C8F4A39DDD4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gráfico'!$I$1254:$K$1254</c:f>
              <c:numCache>
                <c:formatCode>0%</c:formatCode>
                <c:ptCount val="3"/>
                <c:pt idx="0">
                  <c:v>0</c:v>
                </c:pt>
                <c:pt idx="1">
                  <c:v>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C25-45E1-97CE-C8F4A39DDD4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RJ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gráfico'!$H$1255</c:f>
              <c:strCache>
                <c:ptCount val="1"/>
                <c:pt idx="0">
                  <c:v>RJ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AEFC-49FD-BC88-38E8DED60F3E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AEFC-49FD-BC88-38E8DED60F3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AEFC-49FD-BC88-38E8DED60F3E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0600952380952379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AEFC-49FD-BC88-38E8DED60F3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gráfico'!$I$1255:$K$1255</c:f>
              <c:numCache>
                <c:formatCode>0%</c:formatCode>
                <c:ptCount val="3"/>
                <c:pt idx="0">
                  <c:v>0</c:v>
                </c:pt>
                <c:pt idx="1">
                  <c:v>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EFC-49FD-BC88-38E8DED60F3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SP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gráfico'!$H$1256</c:f>
              <c:strCache>
                <c:ptCount val="1"/>
                <c:pt idx="0">
                  <c:v>SP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6172-4133-9EDE-2AC7C15B152F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6172-4133-9EDE-2AC7C15B152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6172-4133-9EDE-2AC7C15B152F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593015873015871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6172-4133-9EDE-2AC7C15B15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gráfico'!$I$1256:$K$1256</c:f>
              <c:numCache>
                <c:formatCode>0%</c:formatCode>
                <c:ptCount val="3"/>
                <c:pt idx="0">
                  <c:v>0</c:v>
                </c:pt>
                <c:pt idx="1">
                  <c:v>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172-4133-9EDE-2AC7C15B152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DF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gráfico'!$H$1257</c:f>
              <c:strCache>
                <c:ptCount val="1"/>
                <c:pt idx="0">
                  <c:v>DF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C9EC-47B7-BB05-98830F632685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C9EC-47B7-BB05-98830F63268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C9EC-47B7-BB05-98830F632685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3624761904761907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C9EC-47B7-BB05-98830F63268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gráfico'!$I$1257:$K$1257</c:f>
              <c:numCache>
                <c:formatCode>0%</c:formatCode>
                <c:ptCount val="3"/>
                <c:pt idx="0">
                  <c:v>0</c:v>
                </c:pt>
                <c:pt idx="1">
                  <c:v>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9EC-47B7-BB05-98830F63268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NE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gráfico'!$H$1258</c:f>
              <c:strCache>
                <c:ptCount val="1"/>
                <c:pt idx="0">
                  <c:v>NE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F989-4D8C-977A-F2BEC20C1377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F989-4D8C-977A-F2BEC20C137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F989-4D8C-977A-F2BEC20C1377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608888888888886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F989-4D8C-977A-F2BEC20C137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gráfico'!$I$1258:$K$1258</c:f>
              <c:numCache>
                <c:formatCode>0%</c:formatCode>
                <c:ptCount val="3"/>
                <c:pt idx="0">
                  <c:v>0</c:v>
                </c:pt>
                <c:pt idx="1">
                  <c:v>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989-4D8C-977A-F2BEC20C137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Rede</a:t>
            </a:r>
          </a:p>
        </c:rich>
      </c:tx>
      <c:layout>
        <c:manualLayout>
          <c:xMode val="edge"/>
          <c:yMode val="edge"/>
          <c:x val="0.30901177350373099"/>
          <c:y val="0.34076097592909171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gráfico'!$H$1303</c:f>
              <c:strCache>
                <c:ptCount val="1"/>
                <c:pt idx="0">
                  <c:v>Rede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3BD0-498B-BB2E-E552C115A291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3BD0-498B-BB2E-E552C115A29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3BD0-498B-BB2E-E552C115A291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037920634920635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3BD0-498B-BB2E-E552C115A291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387142857142858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3BD0-498B-BB2E-E552C115A29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gráfico'!$I$1303:$K$1303</c:f>
              <c:numCache>
                <c:formatCode>0%</c:formatCode>
                <c:ptCount val="3"/>
                <c:pt idx="0">
                  <c:v>0</c:v>
                </c:pt>
                <c:pt idx="1">
                  <c:v>0.52777777777777779</c:v>
                </c:pt>
                <c:pt idx="2">
                  <c:v>0.47222222222222221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BD0-498B-BB2E-E552C115A29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RJ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gráfico'!$H$1304</c:f>
              <c:strCache>
                <c:ptCount val="1"/>
                <c:pt idx="0">
                  <c:v>RJ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D3AA-43F4-B63C-EC9020ED071E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D3AA-43F4-B63C-EC9020ED071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D3AA-43F4-B63C-EC9020ED071E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36333333333334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D3AA-43F4-B63C-EC9020ED071E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355396825396827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D3AA-43F4-B63C-EC9020ED07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gráfico'!$I$1304:$K$1304</c:f>
              <c:numCache>
                <c:formatCode>0%</c:formatCode>
                <c:ptCount val="3"/>
                <c:pt idx="0">
                  <c:v>0</c:v>
                </c:pt>
                <c:pt idx="1">
                  <c:v>0.38461538461538464</c:v>
                </c:pt>
                <c:pt idx="2">
                  <c:v>0.61538461538461542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3AA-43F4-B63C-EC9020ED071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SP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gráfico'!$H$1305</c:f>
              <c:strCache>
                <c:ptCount val="1"/>
                <c:pt idx="0">
                  <c:v>SP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FE56-4162-8163-99ECDC16212E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FE56-4162-8163-99ECDC16212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FE56-4162-8163-99ECDC16212E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331587301587301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FE56-4162-8163-99ECDC16212E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4410952380952381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FE56-4162-8163-99ECDC16212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gráfico'!$I$1305:$K$1305</c:f>
              <c:numCache>
                <c:formatCode>0%</c:formatCode>
                <c:ptCount val="3"/>
                <c:pt idx="0">
                  <c:v>0</c:v>
                </c:pt>
                <c:pt idx="1">
                  <c:v>0.38461538461538464</c:v>
                </c:pt>
                <c:pt idx="2">
                  <c:v>0.61538461538461542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E56-4162-8163-99ECDC16212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DF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gráfico'!$H$1306</c:f>
              <c:strCache>
                <c:ptCount val="1"/>
                <c:pt idx="0">
                  <c:v>DF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7C22-4441-9ABD-C4346B0CBA33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7C22-4441-9ABD-C4346B0CBA3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7C22-4441-9ABD-C4346B0CBA33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355396825396827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7C22-4441-9ABD-C4346B0CBA33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371269841269843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7C22-4441-9ABD-C4346B0CBA3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gráfico'!$I$1306:$K$1306</c:f>
              <c:numCache>
                <c:formatCode>0%</c:formatCode>
                <c:ptCount val="3"/>
                <c:pt idx="0">
                  <c:v>0</c:v>
                </c:pt>
                <c:pt idx="1">
                  <c:v>0.75</c:v>
                </c:pt>
                <c:pt idx="2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C22-4441-9ABD-C4346B0CBA3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NE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gráfico'!$H$1307</c:f>
              <c:strCache>
                <c:ptCount val="1"/>
                <c:pt idx="0">
                  <c:v>NE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F3B2-41DA-AD62-0471B5F248FE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F3B2-41DA-AD62-0471B5F248F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F3B2-41DA-AD62-0471B5F248FE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2616825396825394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F3B2-41DA-AD62-0471B5F248F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gráfico'!$I$1307:$K$1307</c:f>
              <c:numCache>
                <c:formatCode>0%</c:formatCode>
                <c:ptCount val="3"/>
                <c:pt idx="0">
                  <c:v>0</c:v>
                </c:pt>
                <c:pt idx="1">
                  <c:v>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3B2-41DA-AD62-0471B5F248F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Rede</a:t>
            </a:r>
          </a:p>
        </c:rich>
      </c:tx>
      <c:layout>
        <c:manualLayout>
          <c:xMode val="edge"/>
          <c:yMode val="edge"/>
          <c:x val="0.32397498590240958"/>
          <c:y val="0.35813839199304837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gráfico'!$H$1352</c:f>
              <c:strCache>
                <c:ptCount val="1"/>
                <c:pt idx="0">
                  <c:v>Rede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96FF-49A2-B341-08D5A79FF85C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96FF-49A2-B341-08D5A79FF85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96FF-49A2-B341-08D5A79FF85C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347460317460319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96FF-49A2-B341-08D5A79FF85C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347460317460319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96FF-49A2-B341-08D5A79FF85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gráfico'!$I$1352:$K$1352</c:f>
              <c:numCache>
                <c:formatCode>0%</c:formatCode>
                <c:ptCount val="3"/>
                <c:pt idx="0">
                  <c:v>0</c:v>
                </c:pt>
                <c:pt idx="1">
                  <c:v>0.83783783783783783</c:v>
                </c:pt>
                <c:pt idx="2">
                  <c:v>0.16216216216216217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6FF-49A2-B341-08D5A79FF85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RJ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gráfico'!$H$1353</c:f>
              <c:strCache>
                <c:ptCount val="1"/>
                <c:pt idx="0">
                  <c:v>RJ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C0CC-422D-8CEE-3C3F922A259E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C0CC-422D-8CEE-3C3F922A259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C0CC-422D-8CEE-3C3F922A259E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8664444444444446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C0CC-422D-8CEE-3C3F922A25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gráfico'!$I$1353:$K$1353</c:f>
              <c:numCache>
                <c:formatCode>0%</c:formatCode>
                <c:ptCount val="3"/>
                <c:pt idx="0">
                  <c:v>0</c:v>
                </c:pt>
                <c:pt idx="1">
                  <c:v>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0CC-422D-8CEE-3C3F922A259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SP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gráfico'!$H$1354</c:f>
              <c:strCache>
                <c:ptCount val="1"/>
                <c:pt idx="0">
                  <c:v>SP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24C4-4DDA-B64E-33A302FFF744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24C4-4DDA-B64E-33A302FFF74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24C4-4DDA-B64E-33A302FFF744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339523809523812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24C4-4DDA-B64E-33A302FFF744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339523809523812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24C4-4DDA-B64E-33A302FFF74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gráfico'!$I$1354:$K$1354</c:f>
              <c:numCache>
                <c:formatCode>0%</c:formatCode>
                <c:ptCount val="3"/>
                <c:pt idx="0">
                  <c:v>0</c:v>
                </c:pt>
                <c:pt idx="1">
                  <c:v>0.5714285714285714</c:v>
                </c:pt>
                <c:pt idx="2">
                  <c:v>0.42857142857142855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4C4-4DDA-B64E-33A302FFF74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DF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gráfico'!$H$1355</c:f>
              <c:strCache>
                <c:ptCount val="1"/>
                <c:pt idx="0">
                  <c:v>DF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0715-4E39-85F5-D28E06CD63F1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0715-4E39-85F5-D28E06CD63F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0715-4E39-85F5-D28E06CD63F1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4632698412698415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0715-4E39-85F5-D28E06CD63F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gráfico'!$I$1355:$K$1355</c:f>
              <c:numCache>
                <c:formatCode>0%</c:formatCode>
                <c:ptCount val="3"/>
                <c:pt idx="0">
                  <c:v>0</c:v>
                </c:pt>
                <c:pt idx="1">
                  <c:v>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715-4E39-85F5-D28E06CD63F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NE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gráfico'!$H$1356</c:f>
              <c:strCache>
                <c:ptCount val="1"/>
                <c:pt idx="0">
                  <c:v>NE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F61D-4897-A3DE-10D1149FF0C3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F61D-4897-A3DE-10D1149FF0C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F61D-4897-A3DE-10D1149FF0C3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4632698412698415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F61D-4897-A3DE-10D1149FF0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gráfico'!$I$1356:$K$1356</c:f>
              <c:numCache>
                <c:formatCode>0%</c:formatCode>
                <c:ptCount val="3"/>
                <c:pt idx="0">
                  <c:v>0</c:v>
                </c:pt>
                <c:pt idx="1">
                  <c:v>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61D-4897-A3DE-10D1149FF0C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Rede</a:t>
            </a:r>
          </a:p>
        </c:rich>
      </c:tx>
      <c:layout>
        <c:manualLayout>
          <c:xMode val="edge"/>
          <c:yMode val="edge"/>
          <c:x val="0.32397498590240958"/>
          <c:y val="0.35814475830686016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gráfico'!$H$1401</c:f>
              <c:strCache>
                <c:ptCount val="1"/>
                <c:pt idx="0">
                  <c:v>Rede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F74D-42D7-B00B-FD5C26052E72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F74D-42D7-B00B-FD5C26052E7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F74D-42D7-B00B-FD5C26052E72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331587301587301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F74D-42D7-B00B-FD5C26052E72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347460317460319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F74D-42D7-B00B-FD5C26052E7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gráfico'!$I$1401:$K$1401</c:f>
              <c:numCache>
                <c:formatCode>0%</c:formatCode>
                <c:ptCount val="3"/>
                <c:pt idx="0">
                  <c:v>0</c:v>
                </c:pt>
                <c:pt idx="1">
                  <c:v>0.41666666666666669</c:v>
                </c:pt>
                <c:pt idx="2">
                  <c:v>0.58333333333333337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74D-42D7-B00B-FD5C26052E7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RJ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gráfico'!$H$1402</c:f>
              <c:strCache>
                <c:ptCount val="1"/>
                <c:pt idx="0">
                  <c:v>RJ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47BA-4F32-B4F5-ACA834621C6E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47BA-4F32-B4F5-ACA834621C6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47BA-4F32-B4F5-ACA834621C6E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339523809523812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47BA-4F32-B4F5-ACA834621C6E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037920634920635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47BA-4F32-B4F5-ACA834621C6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gráfico'!$I$1402:$K$1402</c:f>
              <c:numCache>
                <c:formatCode>0%</c:formatCode>
                <c:ptCount val="3"/>
                <c:pt idx="0">
                  <c:v>0</c:v>
                </c:pt>
                <c:pt idx="1">
                  <c:v>0.46153846153846156</c:v>
                </c:pt>
                <c:pt idx="2">
                  <c:v>0.53846153846153844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7BA-4F32-B4F5-ACA834621C6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SP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gráfico'!$H$1403</c:f>
              <c:strCache>
                <c:ptCount val="1"/>
                <c:pt idx="0">
                  <c:v>SP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8DCD-490E-B513-209AA9B52DD8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8DCD-490E-B513-209AA9B52DD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8DCD-490E-B513-209AA9B52DD8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36333333333334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8DCD-490E-B513-209AA9B52DD8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037920634920635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8DCD-490E-B513-209AA9B52DD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gráfico'!$I$1403:$K$1403</c:f>
              <c:numCache>
                <c:formatCode>0%</c:formatCode>
                <c:ptCount val="3"/>
                <c:pt idx="0">
                  <c:v>0</c:v>
                </c:pt>
                <c:pt idx="1">
                  <c:v>0.15384615384615385</c:v>
                </c:pt>
                <c:pt idx="2">
                  <c:v>0.84615384615384615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DCD-490E-B513-209AA9B52DD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DF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gráfico'!$H$1404</c:f>
              <c:strCache>
                <c:ptCount val="1"/>
                <c:pt idx="0">
                  <c:v>DF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8DCB-42AA-A302-03B2A9BAC866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8DCB-42AA-A302-03B2A9BAC86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8DCB-42AA-A302-03B2A9BAC866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253492063492062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8DCB-42AA-A302-03B2A9BAC866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36333333333334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8DCB-42AA-A302-03B2A9BAC8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gráfico'!$I$1404:$K$1404</c:f>
              <c:numCache>
                <c:formatCode>0%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DCB-42AA-A302-03B2A9BAC86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NE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gráfico'!$H$1405</c:f>
              <c:strCache>
                <c:ptCount val="1"/>
                <c:pt idx="0">
                  <c:v>NE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92AD-4AA1-8FE1-AF59DAE92C73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92AD-4AA1-8FE1-AF59DAE92C7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92AD-4AA1-8FE1-AF59DAE92C73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2395079365079366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92AD-4AA1-8FE1-AF59DAE92C73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339523809523812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92AD-4AA1-8FE1-AF59DAE92C7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gráfico'!$I$1405:$K$1405</c:f>
              <c:numCache>
                <c:formatCode>0%</c:formatCode>
                <c:ptCount val="3"/>
                <c:pt idx="0">
                  <c:v>0</c:v>
                </c:pt>
                <c:pt idx="1">
                  <c:v>0.83333333333333337</c:v>
                </c:pt>
                <c:pt idx="2">
                  <c:v>0.16666666666666666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2AD-4AA1-8FE1-AF59DAE92C7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Rede</a:t>
            </a:r>
          </a:p>
        </c:rich>
      </c:tx>
      <c:layout>
        <c:manualLayout>
          <c:xMode val="edge"/>
          <c:yMode val="edge"/>
          <c:x val="0.31633991981738491"/>
          <c:y val="0.35814475830686016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gráfico'!$H$1450</c:f>
              <c:strCache>
                <c:ptCount val="1"/>
                <c:pt idx="0">
                  <c:v>Rede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BB33-46BD-8856-9620204539BB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BB33-46BD-8856-9620204539B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BB33-46BD-8856-9620204539BB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347460317460319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BB33-46BD-8856-9620204539BB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347460317460319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BB33-46BD-8856-9620204539B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gráfico'!$I$1450:$K$1450</c:f>
              <c:numCache>
                <c:formatCode>0%</c:formatCode>
                <c:ptCount val="3"/>
                <c:pt idx="0">
                  <c:v>0</c:v>
                </c:pt>
                <c:pt idx="1">
                  <c:v>0.3888888888888889</c:v>
                </c:pt>
                <c:pt idx="2">
                  <c:v>0.61111111111111116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B33-46BD-8856-9620204539B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RJ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gráfico'!$H$1451</c:f>
              <c:strCache>
                <c:ptCount val="1"/>
                <c:pt idx="0">
                  <c:v>RJ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CB26-44FC-9E2B-55115F967476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CB26-44FC-9E2B-55115F96747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CB26-44FC-9E2B-55115F967476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339523809523812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CB26-44FC-9E2B-55115F967476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339523809523812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CB26-44FC-9E2B-55115F96747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gráfico'!$I$1451:$K$1451</c:f>
              <c:numCache>
                <c:formatCode>0%</c:formatCode>
                <c:ptCount val="3"/>
                <c:pt idx="0">
                  <c:v>0</c:v>
                </c:pt>
                <c:pt idx="1">
                  <c:v>0.30769230769230771</c:v>
                </c:pt>
                <c:pt idx="2">
                  <c:v>0.69230769230769229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B26-44FC-9E2B-55115F96747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SP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gráfico'!$H$1452</c:f>
              <c:strCache>
                <c:ptCount val="1"/>
                <c:pt idx="0">
                  <c:v>SP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BAE2-4349-A77A-90A23520BC8B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BAE2-4349-A77A-90A23520BC8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BAE2-4349-A77A-90A23520BC8B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371269841269843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BAE2-4349-A77A-90A23520BC8B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037920634920635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BAE2-4349-A77A-90A23520BC8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gráfico'!$I$1452:$K$1452</c:f>
              <c:numCache>
                <c:formatCode>0%</c:formatCode>
                <c:ptCount val="3"/>
                <c:pt idx="0">
                  <c:v>0</c:v>
                </c:pt>
                <c:pt idx="1">
                  <c:v>0.23076923076923078</c:v>
                </c:pt>
                <c:pt idx="2">
                  <c:v>0.76923076923076927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AE2-4349-A77A-90A23520BC8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DF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gráfico'!$H$1453</c:f>
              <c:strCache>
                <c:ptCount val="1"/>
                <c:pt idx="0">
                  <c:v>DF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7587-4839-8921-42278C122DE5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7587-4839-8921-42278C122DE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7587-4839-8921-42278C122DE5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387142857142858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7587-4839-8921-42278C122DE5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371269841269843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7587-4839-8921-42278C122DE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gráfico'!$I$1453:$K$1453</c:f>
              <c:numCache>
                <c:formatCode>0%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587-4839-8921-42278C122DE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NE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gráfico'!$H$1454</c:f>
              <c:strCache>
                <c:ptCount val="1"/>
                <c:pt idx="0">
                  <c:v>NE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41E0-4044-8468-8529CD40ECD8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41E0-4044-8468-8529CD40ECD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41E0-4044-8468-8529CD40ECD8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36333333333334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41E0-4044-8468-8529CD40ECD8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339523809523812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41E0-4044-8468-8529CD40ECD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gráfico'!$I$1454:$K$1454</c:f>
              <c:numCache>
                <c:formatCode>0%</c:formatCode>
                <c:ptCount val="3"/>
                <c:pt idx="0">
                  <c:v>0</c:v>
                </c:pt>
                <c:pt idx="1">
                  <c:v>0.83333333333333337</c:v>
                </c:pt>
                <c:pt idx="2">
                  <c:v>0.16666666666666666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1E0-4044-8468-8529CD40ECD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Rede</a:t>
            </a:r>
          </a:p>
        </c:rich>
      </c:tx>
      <c:layout>
        <c:manualLayout>
          <c:xMode val="edge"/>
          <c:yMode val="edge"/>
          <c:x val="0.30348412698412697"/>
          <c:y val="0.3494214285714285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gráfico'!$H$1499</c:f>
              <c:strCache>
                <c:ptCount val="1"/>
                <c:pt idx="0">
                  <c:v>Rede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E3D4-4033-8E48-369F1FEA5A18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E3D4-4033-8E48-369F1FEA5A1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E3D4-4033-8E48-369F1FEA5A18}"/>
              </c:ext>
            </c:extLst>
          </c:dPt>
          <c:dLbls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355396825396827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E3D4-4033-8E48-369F1FEA5A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gráfico'!$I$1499:$K$1499</c:f>
              <c:numCache>
                <c:formatCode>0%</c:formatCode>
                <c:ptCount val="3"/>
                <c:pt idx="0">
                  <c:v>0</c:v>
                </c:pt>
                <c:pt idx="1">
                  <c:v>0.10810810810810811</c:v>
                </c:pt>
                <c:pt idx="2">
                  <c:v>0.89189189189189189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3D4-4033-8E48-369F1FEA5A1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RJ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gráfico'!$H$1500</c:f>
              <c:strCache>
                <c:ptCount val="1"/>
                <c:pt idx="0">
                  <c:v>RJ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00D0-41AB-B8CA-4A88149E3479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00D0-41AB-B8CA-4A88149E347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00D0-41AB-B8CA-4A88149E3479}"/>
              </c:ext>
            </c:extLst>
          </c:dPt>
          <c:dLbls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36333333333334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00D0-41AB-B8CA-4A88149E34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gráfico'!$I$1500:$K$1500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0D0-41AB-B8CA-4A88149E347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SP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gráfico'!$H$1501</c:f>
              <c:strCache>
                <c:ptCount val="1"/>
                <c:pt idx="0">
                  <c:v>SP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EA5F-4611-9327-3A6C11A251FB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EA5F-4611-9327-3A6C11A251F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EA5F-4611-9327-3A6C11A251FB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355396825396827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EA5F-4611-9327-3A6C11A251FB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371269841269843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EA5F-4611-9327-3A6C11A251F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gráfico'!$I$1501:$K$1501</c:f>
              <c:numCache>
                <c:formatCode>0%</c:formatCode>
                <c:ptCount val="3"/>
                <c:pt idx="0">
                  <c:v>0</c:v>
                </c:pt>
                <c:pt idx="1">
                  <c:v>0.21428571428571427</c:v>
                </c:pt>
                <c:pt idx="2">
                  <c:v>0.7857142857142857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A5F-4611-9327-3A6C11A251F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DF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gráfico'!$H$1502</c:f>
              <c:strCache>
                <c:ptCount val="1"/>
                <c:pt idx="0">
                  <c:v>DF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2C95-4D6C-A234-708FE2495555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2C95-4D6C-A234-708FE249555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2C95-4D6C-A234-708FE2495555}"/>
              </c:ext>
            </c:extLst>
          </c:dPt>
          <c:dLbls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593015873015871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2C95-4D6C-A234-708FE249555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gráfico'!$I$1502:$K$1502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C95-4D6C-A234-708FE249555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NE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gráfico'!$H$1503</c:f>
              <c:strCache>
                <c:ptCount val="1"/>
                <c:pt idx="0">
                  <c:v>NE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5BA4-4410-8399-CFEBA72ED8C2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5BA4-4410-8399-CFEBA72ED8C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5BA4-4410-8399-CFEBA72ED8C2}"/>
              </c:ext>
            </c:extLst>
          </c:dPt>
          <c:dLbls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3624761904761907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5BA4-4410-8399-CFEBA72ED8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gráfico'!$I$1503:$K$1503</c:f>
              <c:numCache>
                <c:formatCode>0%</c:formatCode>
                <c:ptCount val="3"/>
                <c:pt idx="0">
                  <c:v>0</c:v>
                </c:pt>
                <c:pt idx="1">
                  <c:v>0.16666666666666666</c:v>
                </c:pt>
                <c:pt idx="2">
                  <c:v>0.83333333333333337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BA4-4410-8399-CFEBA72ED8C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Rede</a:t>
            </a:r>
          </a:p>
        </c:rich>
      </c:tx>
      <c:layout>
        <c:manualLayout>
          <c:xMode val="edge"/>
          <c:yMode val="edge"/>
          <c:x val="0.32366806613103882"/>
          <c:y val="0.349421531336049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gráfico'!$H$1548</c:f>
              <c:strCache>
                <c:ptCount val="1"/>
                <c:pt idx="0">
                  <c:v>Rede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1628-4ACA-8458-FC00EDB0EBB9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1628-4ACA-8458-FC00EDB0EBB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1628-4ACA-8458-FC00EDB0EBB9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3624761904761907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1628-4ACA-8458-FC00EDB0EBB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gráfico'!$I$1548:$K$1548</c:f>
              <c:numCache>
                <c:formatCode>0%</c:formatCode>
                <c:ptCount val="3"/>
                <c:pt idx="0">
                  <c:v>0</c:v>
                </c:pt>
                <c:pt idx="1">
                  <c:v>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628-4ACA-8458-FC00EDB0EBB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RJ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gráfico'!$H$1549</c:f>
              <c:strCache>
                <c:ptCount val="1"/>
                <c:pt idx="0">
                  <c:v>RJ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E24E-427E-9BA7-6F4225DD177C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E24E-427E-9BA7-6F4225DD177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E24E-427E-9BA7-6F4225DD177C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593015873015871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E24E-427E-9BA7-6F4225DD177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gráfico'!$I$1549:$K$1549</c:f>
              <c:numCache>
                <c:formatCode>0%</c:formatCode>
                <c:ptCount val="3"/>
                <c:pt idx="0">
                  <c:v>0</c:v>
                </c:pt>
                <c:pt idx="1">
                  <c:v>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24E-427E-9BA7-6F4225DD177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SP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gráfico'!$H$1550</c:f>
              <c:strCache>
                <c:ptCount val="1"/>
                <c:pt idx="0">
                  <c:v>SP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B01B-4205-BC0C-A225B1D24747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B01B-4205-BC0C-A225B1D2474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B01B-4205-BC0C-A225B1D24747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41688253968253969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B01B-4205-BC0C-A225B1D247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gráfico'!$I$1550:$K$1550</c:f>
              <c:numCache>
                <c:formatCode>0%</c:formatCode>
                <c:ptCount val="3"/>
                <c:pt idx="0">
                  <c:v>0</c:v>
                </c:pt>
                <c:pt idx="1">
                  <c:v>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01B-4205-BC0C-A225B1D2474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DF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gráfico'!$H$1551</c:f>
              <c:strCache>
                <c:ptCount val="1"/>
                <c:pt idx="0">
                  <c:v>DF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FB4E-48DF-A07E-990BCEAFF360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FB4E-48DF-A07E-990BCEAFF36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FB4E-48DF-A07E-990BCEAFF360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608888888888886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FB4E-48DF-A07E-990BCEAFF36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gráfico'!$I$1551:$K$1551</c:f>
              <c:numCache>
                <c:formatCode>0%</c:formatCode>
                <c:ptCount val="3"/>
                <c:pt idx="0">
                  <c:v>0</c:v>
                </c:pt>
                <c:pt idx="1">
                  <c:v>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B4E-48DF-A07E-990BCEAFF36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NE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gráfico'!$H$1552</c:f>
              <c:strCache>
                <c:ptCount val="1"/>
                <c:pt idx="0">
                  <c:v>NE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DAA1-4387-8DF4-5352D433F62E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DAA1-4387-8DF4-5352D433F62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DAA1-4387-8DF4-5352D433F62E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5640634920634923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DAA1-4387-8DF4-5352D433F62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gráfico'!$I$1552:$K$1552</c:f>
              <c:numCache>
                <c:formatCode>0%</c:formatCode>
                <c:ptCount val="3"/>
                <c:pt idx="0">
                  <c:v>0</c:v>
                </c:pt>
                <c:pt idx="1">
                  <c:v>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AA1-4387-8DF4-5352D433F62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Rede</a:t>
            </a:r>
          </a:p>
        </c:rich>
      </c:tx>
      <c:layout>
        <c:manualLayout>
          <c:xMode val="edge"/>
          <c:yMode val="edge"/>
          <c:x val="0.33099621244469268"/>
          <c:y val="0.3494214819266763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gráfico'!$H$1597</c:f>
              <c:strCache>
                <c:ptCount val="1"/>
                <c:pt idx="0">
                  <c:v>Rede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2E39-4AFF-95D9-5229BA1B0F47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2E39-4AFF-95D9-5229BA1B0F4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2E39-4AFF-95D9-5229BA1B0F47}"/>
              </c:ext>
            </c:extLst>
          </c:dPt>
          <c:dLbls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2616825396825394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2E39-4AFF-95D9-5229BA1B0F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gráfico'!$I$1597:$K$1597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E39-4AFF-95D9-5229BA1B0F4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RJ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gráfico'!$H$1598</c:f>
              <c:strCache>
                <c:ptCount val="1"/>
                <c:pt idx="0">
                  <c:v>RJ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28FA-4237-8C08-7DE4BCF78F26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28FA-4237-8C08-7DE4BCF78F2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28FA-4237-8C08-7DE4BCF78F26}"/>
              </c:ext>
            </c:extLst>
          </c:dPt>
          <c:dLbls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0600952380952379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28FA-4237-8C08-7DE4BCF7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gráfico'!$I$1598:$K$1598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8FA-4237-8C08-7DE4BCF78F2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SP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gráfico'!$H$1599</c:f>
              <c:strCache>
                <c:ptCount val="1"/>
                <c:pt idx="0">
                  <c:v>SP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CAB6-4766-A92B-4EAF3A50D450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CAB6-4766-A92B-4EAF3A50D45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CAB6-4766-A92B-4EAF3A50D450}"/>
              </c:ext>
            </c:extLst>
          </c:dPt>
          <c:dLbls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4632698412698415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CAB6-4766-A92B-4EAF3A50D4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gráfico'!$I$1599:$K$1599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AB6-4766-A92B-4EAF3A50D45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DF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gráfico'!$H$1600</c:f>
              <c:strCache>
                <c:ptCount val="1"/>
                <c:pt idx="0">
                  <c:v>DF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CFD2-44F1-B118-214C4CE2FA88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CFD2-44F1-B118-214C4CE2FA8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CFD2-44F1-B118-214C4CE2FA88}"/>
              </c:ext>
            </c:extLst>
          </c:dPt>
          <c:dLbls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4632698412698415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CFD2-44F1-B118-214C4CE2FA8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gráfico'!$I$1600:$K$1600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FD2-44F1-B118-214C4CE2FA8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NE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gráfico'!$H$1601</c:f>
              <c:strCache>
                <c:ptCount val="1"/>
                <c:pt idx="0">
                  <c:v>NE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4CC2-44DE-BB4B-449811BFBC02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4CC2-44DE-BB4B-449811BFBC0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4CC2-44DE-BB4B-449811BFBC02}"/>
              </c:ext>
            </c:extLst>
          </c:dPt>
          <c:dLbls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8664444444444446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4CC2-44DE-BB4B-449811BFBC0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gráfico'!$I$1601:$K$1601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CC2-44DE-BB4B-449811BFBC0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Rede</a:t>
            </a:r>
          </a:p>
        </c:rich>
      </c:tx>
      <c:layout>
        <c:manualLayout>
          <c:xMode val="edge"/>
          <c:yMode val="edge"/>
          <c:x val="0.32397498590240958"/>
          <c:y val="0.3494214819266763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gráfico'!$H$1646</c:f>
              <c:strCache>
                <c:ptCount val="1"/>
                <c:pt idx="0">
                  <c:v>Rede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7068-4AB7-9C51-7E9F7B645E65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7068-4AB7-9C51-7E9F7B645E6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7068-4AB7-9C51-7E9F7B645E65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371269841269843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7068-4AB7-9C51-7E9F7B645E65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36333333333334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7068-4AB7-9C51-7E9F7B645E6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gráfico'!$I$1646:$K$1646</c:f>
              <c:numCache>
                <c:formatCode>0%</c:formatCode>
                <c:ptCount val="3"/>
                <c:pt idx="0">
                  <c:v>0.27777777777777779</c:v>
                </c:pt>
                <c:pt idx="1">
                  <c:v>0</c:v>
                </c:pt>
                <c:pt idx="2">
                  <c:v>0.72222222222222221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068-4AB7-9C51-7E9F7B645E6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RJ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gráfico'!$H$1647</c:f>
              <c:strCache>
                <c:ptCount val="1"/>
                <c:pt idx="0">
                  <c:v>RJ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64E3-4B92-941E-CD5DF8F106FC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64E3-4B92-941E-CD5DF8F106F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64E3-4B92-941E-CD5DF8F106FC}"/>
              </c:ext>
            </c:extLst>
          </c:dPt>
          <c:dLbls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36333333333334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64E3-4B92-941E-CD5DF8F106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gráfico'!$I$1647:$K$1647</c:f>
              <c:numCache>
                <c:formatCode>0%</c:formatCode>
                <c:ptCount val="3"/>
                <c:pt idx="0">
                  <c:v>7.6923076923076927E-2</c:v>
                </c:pt>
                <c:pt idx="1">
                  <c:v>0</c:v>
                </c:pt>
                <c:pt idx="2">
                  <c:v>0.92307692307692313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4E3-4B92-941E-CD5DF8F106F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SP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gráfico'!$H$1648</c:f>
              <c:strCache>
                <c:ptCount val="1"/>
                <c:pt idx="0">
                  <c:v>SP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24B5-4B55-9101-1026E7CCCBAC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24B5-4B55-9101-1026E7CCCBA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24B5-4B55-9101-1026E7CCCBAC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037920634920635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24B5-4B55-9101-1026E7CCCBAC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387142857142858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24B5-4B55-9101-1026E7CCCBA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gráfico'!$I$1648:$K$1648</c:f>
              <c:numCache>
                <c:formatCode>0%</c:formatCode>
                <c:ptCount val="3"/>
                <c:pt idx="0">
                  <c:v>0.53846153846153844</c:v>
                </c:pt>
                <c:pt idx="1">
                  <c:v>0</c:v>
                </c:pt>
                <c:pt idx="2">
                  <c:v>0.46153846153846156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4B5-4B55-9101-1026E7CCCBA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DF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gráfico'!$H$1649</c:f>
              <c:strCache>
                <c:ptCount val="1"/>
                <c:pt idx="0">
                  <c:v>DF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A5D7-454D-86ED-B315C27F9865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A5D7-454D-86ED-B315C27F986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A5D7-454D-86ED-B315C27F9865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33814387211368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A5D7-454D-86ED-B315C27F9865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371269841269843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A5D7-454D-86ED-B315C27F986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gráfico'!$I$1649:$K$1649</c:f>
              <c:numCache>
                <c:formatCode>0%</c:formatCode>
                <c:ptCount val="3"/>
                <c:pt idx="0">
                  <c:v>0.5</c:v>
                </c:pt>
                <c:pt idx="1">
                  <c:v>0</c:v>
                </c:pt>
                <c:pt idx="2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5D7-454D-86ED-B315C27F986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NE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gráfico'!$H$1650</c:f>
              <c:strCache>
                <c:ptCount val="1"/>
                <c:pt idx="0">
                  <c:v>NE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B03A-4622-8BC7-517D3BA77F66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B03A-4622-8BC7-517D3BA77F6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B03A-4622-8BC7-517D3BA77F66}"/>
              </c:ext>
            </c:extLst>
          </c:dPt>
          <c:dLbls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664857142857143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B03A-4622-8BC7-517D3BA77F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gráfico'!$I$1650:$K$1650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03A-4622-8BC7-517D3BA77F6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Rede</a:t>
            </a:r>
          </a:p>
        </c:rich>
      </c:tx>
      <c:layout>
        <c:manualLayout>
          <c:xMode val="edge"/>
          <c:yMode val="edge"/>
          <c:x val="0.31667470464039216"/>
          <c:y val="0.349421531336049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gráfico'!$H$1695</c:f>
              <c:strCache>
                <c:ptCount val="1"/>
                <c:pt idx="0">
                  <c:v>Rede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253B-4133-83F5-134889569C45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253B-4133-83F5-134889569C4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253B-4133-83F5-134889569C45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339523809523812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253B-4133-83F5-134889569C45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4410952380952381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253B-4133-83F5-134889569C4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gráfico'!$I$1695:$K$1695</c:f>
              <c:numCache>
                <c:formatCode>0%</c:formatCode>
                <c:ptCount val="3"/>
                <c:pt idx="0">
                  <c:v>0</c:v>
                </c:pt>
                <c:pt idx="1">
                  <c:v>0.3611111111111111</c:v>
                </c:pt>
                <c:pt idx="2">
                  <c:v>0.63888888888888884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53B-4133-83F5-134889569C4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RJ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gráfico'!$H$1696</c:f>
              <c:strCache>
                <c:ptCount val="1"/>
                <c:pt idx="0">
                  <c:v>RJ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E2EB-49B6-AD2D-183514873AED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E2EB-49B6-AD2D-183514873AE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E2EB-49B6-AD2D-183514873AED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052857142857145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E2EB-49B6-AD2D-183514873AED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347460317460319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E2EB-49B6-AD2D-183514873AE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gráfico'!$I$1696:$K$1696</c:f>
              <c:numCache>
                <c:formatCode>0%</c:formatCode>
                <c:ptCount val="3"/>
                <c:pt idx="0">
                  <c:v>0</c:v>
                </c:pt>
                <c:pt idx="1">
                  <c:v>0.46153846153846156</c:v>
                </c:pt>
                <c:pt idx="2">
                  <c:v>0.53846153846153844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2EB-49B6-AD2D-183514873AE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SP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gráfico'!$H$1697</c:f>
              <c:strCache>
                <c:ptCount val="1"/>
                <c:pt idx="0">
                  <c:v>SP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9769-4BE0-9217-DCE26CE884A4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9769-4BE0-9217-DCE26CE884A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9769-4BE0-9217-DCE26CE884A4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36333333333334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9769-4BE0-9217-DCE26CE884A4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371269841269843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9769-4BE0-9217-DCE26CE884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gráfico'!$I$1697:$K$1697</c:f>
              <c:numCache>
                <c:formatCode>0%</c:formatCode>
                <c:ptCount val="3"/>
                <c:pt idx="0">
                  <c:v>0</c:v>
                </c:pt>
                <c:pt idx="1">
                  <c:v>0.15384615384615385</c:v>
                </c:pt>
                <c:pt idx="2">
                  <c:v>0.84615384615384615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769-4BE0-9217-DCE26CE884A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DF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gráfico'!$H$1698</c:f>
              <c:strCache>
                <c:ptCount val="1"/>
                <c:pt idx="0">
                  <c:v>DF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5E81-49C1-B225-31A86D777A06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5E81-49C1-B225-31A86D777A0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5E81-49C1-B225-31A86D777A06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253492063492062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5E81-49C1-B225-31A86D777A06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4410952380952381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5E81-49C1-B225-31A86D777A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gráfico'!$I$1698:$K$1698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E81-49C1-B225-31A86D777A0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NE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gráfico'!$H$1699</c:f>
              <c:strCache>
                <c:ptCount val="1"/>
                <c:pt idx="0">
                  <c:v>NE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9BAB-429B-9A0D-AE89FD68E027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9BAB-429B-9A0D-AE89FD68E02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9BAB-429B-9A0D-AE89FD68E027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347460317460319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9BAB-429B-9A0D-AE89FD68E027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347460317460319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9BAB-429B-9A0D-AE89FD68E02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gráfico'!$I$1699:$K$1699</c:f>
              <c:numCache>
                <c:formatCode>0%</c:formatCode>
                <c:ptCount val="3"/>
                <c:pt idx="0">
                  <c:v>0</c:v>
                </c:pt>
                <c:pt idx="1">
                  <c:v>0.83333333333333337</c:v>
                </c:pt>
                <c:pt idx="2">
                  <c:v>0.16666666666666666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BAB-429B-9A0D-AE89FD68E02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Rede</a:t>
            </a:r>
          </a:p>
        </c:rich>
      </c:tx>
      <c:layout>
        <c:manualLayout>
          <c:xMode val="edge"/>
          <c:yMode val="edge"/>
          <c:x val="0.32397498590240958"/>
          <c:y val="0.3580818543729176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gráfico'!$H$1744</c:f>
              <c:strCache>
                <c:ptCount val="1"/>
                <c:pt idx="0">
                  <c:v>Rede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C89B-488A-A39F-7340C7FE5495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C89B-488A-A39F-7340C7FE549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C89B-488A-A39F-7340C7FE5495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347460317460319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C89B-488A-A39F-7340C7FE5495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037920634920635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C89B-488A-A39F-7340C7FE549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gráfico'!$I$1744:$K$1744</c:f>
              <c:numCache>
                <c:formatCode>0%</c:formatCode>
                <c:ptCount val="3"/>
                <c:pt idx="0">
                  <c:v>0</c:v>
                </c:pt>
                <c:pt idx="1">
                  <c:v>0.52777777777777779</c:v>
                </c:pt>
                <c:pt idx="2">
                  <c:v>0.47222222222222221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89B-488A-A39F-7340C7FE549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RJ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gráfico'!$H$1745</c:f>
              <c:strCache>
                <c:ptCount val="1"/>
                <c:pt idx="0">
                  <c:v>RJ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474E-474E-A0BB-44A33DA81BF3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474E-474E-A0BB-44A33DA81BF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474E-474E-A0BB-44A33DA81BF3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36333333333334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474E-474E-A0BB-44A33DA81BF3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331587301587301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474E-474E-A0BB-44A33DA81BF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gráfico'!$I$1745:$K$1745</c:f>
              <c:numCache>
                <c:formatCode>0%</c:formatCode>
                <c:ptCount val="3"/>
                <c:pt idx="0">
                  <c:v>0</c:v>
                </c:pt>
                <c:pt idx="1">
                  <c:v>0.46153846153846156</c:v>
                </c:pt>
                <c:pt idx="2">
                  <c:v>0.53846153846153844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74E-474E-A0BB-44A33DA81BF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SP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gráfico'!$H$1746</c:f>
              <c:strCache>
                <c:ptCount val="1"/>
                <c:pt idx="0">
                  <c:v>SP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3A8C-4435-96E1-7A2CEBC63E58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3A8C-4435-96E1-7A2CEBC63E5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3A8C-4435-96E1-7A2CEBC63E58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347460317460319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3A8C-4435-96E1-7A2CEBC63E58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2395079365079366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3A8C-4435-96E1-7A2CEBC63E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gráfico'!$I$1746:$K$1746</c:f>
              <c:numCache>
                <c:formatCode>0%</c:formatCode>
                <c:ptCount val="3"/>
                <c:pt idx="0">
                  <c:v>0</c:v>
                </c:pt>
                <c:pt idx="1">
                  <c:v>0.38461538461538464</c:v>
                </c:pt>
                <c:pt idx="2">
                  <c:v>0.61538461538461542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A8C-4435-96E1-7A2CEBC63E5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DF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gráfico'!$H$1747</c:f>
              <c:strCache>
                <c:ptCount val="1"/>
                <c:pt idx="0">
                  <c:v>DF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D521-42A7-A6B9-78FF610F8098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D521-42A7-A6B9-78FF610F809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D521-42A7-A6B9-78FF610F8098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3403015873015873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D521-42A7-A6B9-78FF610F8098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331587301587301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D521-42A7-A6B9-78FF610F809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gráfico'!$I$1747:$K$1747</c:f>
              <c:numCache>
                <c:formatCode>0%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521-42A7-A6B9-78FF610F809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NE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gráfico'!$H$1748</c:f>
              <c:strCache>
                <c:ptCount val="1"/>
                <c:pt idx="0">
                  <c:v>NE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93F8-4B85-B58C-23CC354668E0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93F8-4B85-B58C-23CC354668E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93F8-4B85-B58C-23CC354668E0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5640634920634923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93F8-4B85-B58C-23CC354668E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gráfico'!$I$1748:$K$1748</c:f>
              <c:numCache>
                <c:formatCode>0%</c:formatCode>
                <c:ptCount val="3"/>
                <c:pt idx="0">
                  <c:v>0</c:v>
                </c:pt>
                <c:pt idx="1">
                  <c:v>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3F8-4B85-B58C-23CC354668E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Rede</a:t>
            </a:r>
          </a:p>
        </c:rich>
      </c:tx>
      <c:layout>
        <c:manualLayout>
          <c:xMode val="edge"/>
          <c:yMode val="edge"/>
          <c:x val="0.30103730158730158"/>
          <c:y val="0.3494214285714285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gráfico'!$H$1793</c:f>
              <c:strCache>
                <c:ptCount val="1"/>
                <c:pt idx="0">
                  <c:v>Rede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3A1D-4D93-8202-99D07B5F3FB6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3A1D-4D93-8202-99D07B5F3FB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3A1D-4D93-8202-99D07B5F3FB6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2395079365079366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3A1D-4D93-8202-99D07B5F3FB6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355396825396827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3A1D-4D93-8202-99D07B5F3FB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gráfico'!$I$1793:$K$1793</c:f>
              <c:numCache>
                <c:formatCode>0%</c:formatCode>
                <c:ptCount val="3"/>
                <c:pt idx="0">
                  <c:v>0.30555555555555558</c:v>
                </c:pt>
                <c:pt idx="1">
                  <c:v>0</c:v>
                </c:pt>
                <c:pt idx="2">
                  <c:v>0.69444444444444442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A1D-4D93-8202-99D07B5F3FB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RJ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gráfico'!$H$1794</c:f>
              <c:strCache>
                <c:ptCount val="1"/>
                <c:pt idx="0">
                  <c:v>RJ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1572-4857-8B81-BC8AFC03DFE7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1572-4857-8B81-BC8AFC03DFE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1572-4857-8B81-BC8AFC03DFE7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355396825396827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1572-4857-8B81-BC8AFC03DFE7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355396825396827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1572-4857-8B81-BC8AFC03DFE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gráfico'!$I$1794:$K$1794</c:f>
              <c:numCache>
                <c:formatCode>0%</c:formatCode>
                <c:ptCount val="3"/>
                <c:pt idx="0">
                  <c:v>0.23076923076923078</c:v>
                </c:pt>
                <c:pt idx="1">
                  <c:v>0</c:v>
                </c:pt>
                <c:pt idx="2">
                  <c:v>0.76923076923076927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572-4857-8B81-BC8AFC03DFE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SP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gráfico'!$H$1795</c:f>
              <c:strCache>
                <c:ptCount val="1"/>
                <c:pt idx="0">
                  <c:v>SP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8DE7-454D-A552-5581A214508E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8DE7-454D-A552-5581A214508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8DE7-454D-A552-5581A214508E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347460317460319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8DE7-454D-A552-5581A214508E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355396825396827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8DE7-454D-A552-5581A21450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gráfico'!$I$1795:$K$1795</c:f>
              <c:numCache>
                <c:formatCode>0%</c:formatCode>
                <c:ptCount val="3"/>
                <c:pt idx="0">
                  <c:v>0.46153846153846156</c:v>
                </c:pt>
                <c:pt idx="1">
                  <c:v>0</c:v>
                </c:pt>
                <c:pt idx="2">
                  <c:v>0.53846153846153844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DE7-454D-A552-5581A214508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DF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gráfico'!$H$1796</c:f>
              <c:strCache>
                <c:ptCount val="1"/>
                <c:pt idx="0">
                  <c:v>DF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D9E0-4A09-9B79-64D82AE6DE64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D9E0-4A09-9B79-64D82AE6DE6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D9E0-4A09-9B79-64D82AE6DE64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387142857142858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D9E0-4A09-9B79-64D82AE6DE64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36333333333334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D9E0-4A09-9B79-64D82AE6DE6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gráfico'!$I$1796:$K$1796</c:f>
              <c:numCache>
                <c:formatCode>0%</c:formatCode>
                <c:ptCount val="3"/>
                <c:pt idx="0">
                  <c:v>0.5</c:v>
                </c:pt>
                <c:pt idx="1">
                  <c:v>0</c:v>
                </c:pt>
                <c:pt idx="2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9E0-4A09-9B79-64D82AE6DE6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NE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gráfico'!$H$1797</c:f>
              <c:strCache>
                <c:ptCount val="1"/>
                <c:pt idx="0">
                  <c:v>NE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EC8D-480F-992B-A13FE51A4A77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EC8D-480F-992B-A13FE51A4A7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EC8D-480F-992B-A13FE51A4A77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36333333333334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EC8D-480F-992B-A13FE51A4A77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2395079365079366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EC8D-480F-992B-A13FE51A4A7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gráfico'!$I$1797:$K$1797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C8D-480F-992B-A13FE51A4A7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Rede</a:t>
            </a:r>
          </a:p>
        </c:rich>
      </c:tx>
      <c:layout>
        <c:manualLayout>
          <c:xMode val="edge"/>
          <c:yMode val="edge"/>
          <c:x val="0.32397498590240958"/>
          <c:y val="0.3668680346870438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gráfico'!$H$1842</c:f>
              <c:strCache>
                <c:ptCount val="1"/>
                <c:pt idx="0">
                  <c:v>Rede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F8DE-4A28-9FDB-5E629CEEF3C6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F8DE-4A28-9FDB-5E629CEEF3C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F8DE-4A28-9FDB-5E629CEEF3C6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339523809523812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F8DE-4A28-9FDB-5E629CEEF3C6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339523809523812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F8DE-4A28-9FDB-5E629CEEF3C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gráfico'!$I$1842:$K$1842</c:f>
              <c:numCache>
                <c:formatCode>0%</c:formatCode>
                <c:ptCount val="3"/>
                <c:pt idx="0">
                  <c:v>0.33333333333333331</c:v>
                </c:pt>
                <c:pt idx="1">
                  <c:v>0</c:v>
                </c:pt>
                <c:pt idx="2">
                  <c:v>0.66666666666666663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8DE-4A28-9FDB-5E629CEEF3C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RJ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gráfico'!$H$1843</c:f>
              <c:strCache>
                <c:ptCount val="1"/>
                <c:pt idx="0">
                  <c:v>RJ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D4BB-4F93-9A5E-38DDC3892899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D4BB-4F93-9A5E-38DDC389289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D4BB-4F93-9A5E-38DDC3892899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347460317460319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D4BB-4F93-9A5E-38DDC3892899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331587301587301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D4BB-4F93-9A5E-38DDC38928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gráfico'!$I$1843:$K$1843</c:f>
              <c:numCache>
                <c:formatCode>0%</c:formatCode>
                <c:ptCount val="3"/>
                <c:pt idx="0">
                  <c:v>0.38461538461538464</c:v>
                </c:pt>
                <c:pt idx="1">
                  <c:v>0</c:v>
                </c:pt>
                <c:pt idx="2">
                  <c:v>0.61538461538461542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4BB-4F93-9A5E-38DDC389289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SP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gráfico'!$H$1844</c:f>
              <c:strCache>
                <c:ptCount val="1"/>
                <c:pt idx="0">
                  <c:v>SP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6738-412E-AA34-A3C52AAB0E5E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6738-412E-AA34-A3C52AAB0E5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6738-412E-AA34-A3C52AAB0E5E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347460317460319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6738-412E-AA34-A3C52AAB0E5E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347460317460319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6738-412E-AA34-A3C52AAB0E5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gráfico'!$I$1844:$K$1844</c:f>
              <c:numCache>
                <c:formatCode>0%</c:formatCode>
                <c:ptCount val="3"/>
                <c:pt idx="0">
                  <c:v>0.30769230769230771</c:v>
                </c:pt>
                <c:pt idx="1">
                  <c:v>0</c:v>
                </c:pt>
                <c:pt idx="2">
                  <c:v>0.69230769230769229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738-412E-AA34-A3C52AAB0E5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DF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gráfico'!$H$1845</c:f>
              <c:strCache>
                <c:ptCount val="1"/>
                <c:pt idx="0">
                  <c:v>DF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BDC4-488E-9DAE-D4D461825E9E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BDC4-488E-9DAE-D4D461825E9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BDC4-488E-9DAE-D4D461825E9E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331587301587301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BDC4-488E-9DAE-D4D461825E9E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339523809523812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BDC4-488E-9DAE-D4D461825E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gráfico'!$I$1845:$K$1845</c:f>
              <c:numCache>
                <c:formatCode>0%</c:formatCode>
                <c:ptCount val="3"/>
                <c:pt idx="0">
                  <c:v>0.75</c:v>
                </c:pt>
                <c:pt idx="1">
                  <c:v>0</c:v>
                </c:pt>
                <c:pt idx="2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DC4-488E-9DAE-D4D461825E9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NE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gráfico'!$H$1846</c:f>
              <c:strCache>
                <c:ptCount val="1"/>
                <c:pt idx="0">
                  <c:v>NE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A6E4-4FAF-B487-DDB5CDC40388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A6E4-4FAF-B487-DDB5CDC4038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A6E4-4FAF-B487-DDB5CDC40388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339523809523812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A6E4-4FAF-B487-DDB5CDC40388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3403015873015873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A6E4-4FAF-B487-DDB5CDC4038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gráfico'!$I$1846:$K$1846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6E4-4FAF-B487-DDB5CDC4038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Rede</a:t>
            </a:r>
          </a:p>
        </c:rich>
      </c:tx>
      <c:layout>
        <c:manualLayout>
          <c:xMode val="edge"/>
          <c:yMode val="edge"/>
          <c:x val="0.32397498590240958"/>
          <c:y val="0.36674217740978604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gráfico'!$H$1891</c:f>
              <c:strCache>
                <c:ptCount val="1"/>
                <c:pt idx="0">
                  <c:v>Rede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1F39-4036-AF91-CB77C035720B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1F39-4036-AF91-CB77C035720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1F39-4036-AF91-CB77C035720B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0600952380952379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1F39-4036-AF91-CB77C035720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gráfico'!$I$1891:$K$1891</c:f>
              <c:numCache>
                <c:formatCode>0%</c:formatCode>
                <c:ptCount val="3"/>
                <c:pt idx="0">
                  <c:v>1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F39-4036-AF91-CB77C035720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RJ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gráfico'!$H$1892</c:f>
              <c:strCache>
                <c:ptCount val="1"/>
                <c:pt idx="0">
                  <c:v>RJ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4AEA-4593-A35F-6A8823EB2CBE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4AEA-4593-A35F-6A8823EB2CB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4AEA-4593-A35F-6A8823EB2CBE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593015873015871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4AEA-4593-A35F-6A8823EB2C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gráfico'!$I$1892:$K$1892</c:f>
              <c:numCache>
                <c:formatCode>0%</c:formatCode>
                <c:ptCount val="3"/>
                <c:pt idx="0">
                  <c:v>1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AEA-4593-A35F-6A8823EB2C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SP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gráfico'!$H$1893</c:f>
              <c:strCache>
                <c:ptCount val="1"/>
                <c:pt idx="0">
                  <c:v>SP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9079-4001-A89B-7F09B03522A0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9079-4001-A89B-7F09B03522A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9079-4001-A89B-7F09B03522A0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608888888888886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9079-4001-A89B-7F09B03522A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gráfico'!$I$1893:$K$1893</c:f>
              <c:numCache>
                <c:formatCode>0%</c:formatCode>
                <c:ptCount val="3"/>
                <c:pt idx="0">
                  <c:v>1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079-4001-A89B-7F09B03522A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DF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gráfico'!$H$1894</c:f>
              <c:strCache>
                <c:ptCount val="1"/>
                <c:pt idx="0">
                  <c:v>DF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9541-4438-BBA8-A37B153CB7A9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9541-4438-BBA8-A37B153CB7A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9541-4438-BBA8-A37B153CB7A9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9672380952380948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9541-4438-BBA8-A37B153CB7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gráfico'!$I$1894:$K$1894</c:f>
              <c:numCache>
                <c:formatCode>0%</c:formatCode>
                <c:ptCount val="3"/>
                <c:pt idx="0">
                  <c:v>1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541-4438-BBA8-A37B153CB7A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NE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gráfico'!$H$1895</c:f>
              <c:strCache>
                <c:ptCount val="1"/>
                <c:pt idx="0">
                  <c:v>NE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974F-4620-ABEF-8523A261F6E2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974F-4620-ABEF-8523A261F6E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974F-4620-ABEF-8523A261F6E2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4632698412698415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974F-4620-ABEF-8523A261F6E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gráfico'!$I$1895:$K$1895</c:f>
              <c:numCache>
                <c:formatCode>0%</c:formatCode>
                <c:ptCount val="3"/>
                <c:pt idx="0">
                  <c:v>1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74F-4620-ABEF-8523A261F6E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Rede</a:t>
            </a:r>
          </a:p>
        </c:rich>
      </c:tx>
      <c:layout>
        <c:manualLayout>
          <c:xMode val="edge"/>
          <c:yMode val="edge"/>
          <c:x val="0.31633991981738491"/>
          <c:y val="0.3668555794947331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gráfico'!$H$1941</c:f>
              <c:strCache>
                <c:ptCount val="1"/>
                <c:pt idx="0">
                  <c:v>Rede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82A9-45F4-8D62-A9D7F7FAB02F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82A9-45F4-8D62-A9D7F7FAB02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82A9-45F4-8D62-A9D7F7FAB02F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339523809523812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82A9-45F4-8D62-A9D7F7FAB02F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371269841269843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82A9-45F4-8D62-A9D7F7FAB0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gráfico'!$I$1941:$K$1941</c:f>
              <c:numCache>
                <c:formatCode>0%</c:formatCode>
                <c:ptCount val="3"/>
                <c:pt idx="0">
                  <c:v>0.75</c:v>
                </c:pt>
                <c:pt idx="1">
                  <c:v>0</c:v>
                </c:pt>
                <c:pt idx="2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2A9-45F4-8D62-A9D7F7FAB02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RJ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gráfico'!$H$1942</c:f>
              <c:strCache>
                <c:ptCount val="1"/>
                <c:pt idx="0">
                  <c:v>RJ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EC03-436F-A2E1-49E85236F962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EC03-436F-A2E1-49E85236F96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EC03-436F-A2E1-49E85236F962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371269841269843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EC03-436F-A2E1-49E85236F962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339523809523812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EC03-436F-A2E1-49E85236F96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gráfico'!$I$1942:$K$1942</c:f>
              <c:numCache>
                <c:formatCode>0%</c:formatCode>
                <c:ptCount val="3"/>
                <c:pt idx="0">
                  <c:v>0.84615384615384615</c:v>
                </c:pt>
                <c:pt idx="1">
                  <c:v>0</c:v>
                </c:pt>
                <c:pt idx="2">
                  <c:v>0.15384615384615385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C03-436F-A2E1-49E85236F96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SP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gráfico'!$H$1943</c:f>
              <c:strCache>
                <c:ptCount val="1"/>
                <c:pt idx="0">
                  <c:v>SP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C048-4811-AC1B-899E86257BE9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C048-4811-AC1B-899E86257BE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C048-4811-AC1B-899E86257BE9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339523809523812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C048-4811-AC1B-899E86257BE9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339523809523812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C048-4811-AC1B-899E86257BE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gráfico'!$I$1943:$K$1943</c:f>
              <c:numCache>
                <c:formatCode>0%</c:formatCode>
                <c:ptCount val="3"/>
                <c:pt idx="0">
                  <c:v>0.84615384615384615</c:v>
                </c:pt>
                <c:pt idx="1">
                  <c:v>0</c:v>
                </c:pt>
                <c:pt idx="2">
                  <c:v>0.15384615384615385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048-4811-AC1B-899E86257BE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DF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gráfico'!$H$1944</c:f>
              <c:strCache>
                <c:ptCount val="1"/>
                <c:pt idx="0">
                  <c:v>DF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BD9E-4924-BE30-42C2765031F4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BD9E-4924-BE30-42C2765031F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BD9E-4924-BE30-42C2765031F4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4632698412698415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BD9E-4924-BE30-42C2765031F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gráfico'!$I$1944:$K$1944</c:f>
              <c:numCache>
                <c:formatCode>0%</c:formatCode>
                <c:ptCount val="3"/>
                <c:pt idx="0">
                  <c:v>0.75</c:v>
                </c:pt>
                <c:pt idx="1">
                  <c:v>0</c:v>
                </c:pt>
                <c:pt idx="2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D9E-4924-BE30-42C2765031F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NE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gráfico'!$H$1945</c:f>
              <c:strCache>
                <c:ptCount val="1"/>
                <c:pt idx="0">
                  <c:v>NE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50FE-4DC3-A53A-FA36920EF47B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50FE-4DC3-A53A-FA36920EF47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50FE-4DC3-A53A-FA36920EF47B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36333333333334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50FE-4DC3-A53A-FA36920EF47B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2395079365079366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50FE-4DC3-A53A-FA36920EF47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gráfico'!$I$1945:$K$1945</c:f>
              <c:numCache>
                <c:formatCode>0%</c:formatCode>
                <c:ptCount val="3"/>
                <c:pt idx="0">
                  <c:v>0.33333333333333331</c:v>
                </c:pt>
                <c:pt idx="1">
                  <c:v>0</c:v>
                </c:pt>
                <c:pt idx="2">
                  <c:v>0.66666666666666663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0FE-4DC3-A53A-FA36920EF47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Rede</a:t>
            </a:r>
          </a:p>
        </c:rich>
      </c:tx>
      <c:layout>
        <c:manualLayout>
          <c:xMode val="edge"/>
          <c:yMode val="edge"/>
          <c:x val="0.32366806613103882"/>
          <c:y val="0.3668680346870438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gráfico'!$H$1990</c:f>
              <c:strCache>
                <c:ptCount val="1"/>
                <c:pt idx="0">
                  <c:v>Rede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C37B-48DB-BE6C-4E6FBA475412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C37B-48DB-BE6C-4E6FBA47541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C37B-48DB-BE6C-4E6FBA475412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037920634920635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C37B-48DB-BE6C-4E6FBA475412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36333333333334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C37B-48DB-BE6C-4E6FBA47541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gráfico'!$I$1990:$K$1990</c:f>
              <c:numCache>
                <c:formatCode>0%</c:formatCode>
                <c:ptCount val="3"/>
                <c:pt idx="0">
                  <c:v>0.27777777777777779</c:v>
                </c:pt>
                <c:pt idx="1">
                  <c:v>0</c:v>
                </c:pt>
                <c:pt idx="2">
                  <c:v>0.72222222222222221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37B-48DB-BE6C-4E6FBA47541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RJ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gráfico'!$H$1991</c:f>
              <c:strCache>
                <c:ptCount val="1"/>
                <c:pt idx="0">
                  <c:v>RJ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A573-454A-A565-4B2E2FBA1520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A573-454A-A565-4B2E2FBA152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A573-454A-A565-4B2E2FBA1520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355396825396827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A573-454A-A565-4B2E2FBA1520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371269841269843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A573-454A-A565-4B2E2FBA152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gráfico'!$I$1991:$K$1991</c:f>
              <c:numCache>
                <c:formatCode>0%</c:formatCode>
                <c:ptCount val="3"/>
                <c:pt idx="0">
                  <c:v>0.38461538461538464</c:v>
                </c:pt>
                <c:pt idx="1">
                  <c:v>0</c:v>
                </c:pt>
                <c:pt idx="2">
                  <c:v>0.61538461538461542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573-454A-A565-4B2E2FBA152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SP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gráfico'!$H$1992</c:f>
              <c:strCache>
                <c:ptCount val="1"/>
                <c:pt idx="0">
                  <c:v>SP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C06F-48DC-A27D-61C2303DCBF3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C06F-48DC-A27D-61C2303DCBF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C06F-48DC-A27D-61C2303DCBF3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355396825396827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C06F-48DC-A27D-61C2303DCBF3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371269841269843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C06F-48DC-A27D-61C2303DCBF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gráfico'!$I$1992:$K$1992</c:f>
              <c:numCache>
                <c:formatCode>0%</c:formatCode>
                <c:ptCount val="3"/>
                <c:pt idx="0">
                  <c:v>0.30769230769230771</c:v>
                </c:pt>
                <c:pt idx="1">
                  <c:v>0</c:v>
                </c:pt>
                <c:pt idx="2">
                  <c:v>0.69230769230769229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06F-48DC-A27D-61C2303DCBF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DF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gráfico'!$H$1993</c:f>
              <c:strCache>
                <c:ptCount val="1"/>
                <c:pt idx="0">
                  <c:v>DF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7714-472F-B21B-8607E86303F0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7714-472F-B21B-8607E86303F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7714-472F-B21B-8607E86303F0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253492063492062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7714-472F-B21B-8607E86303F0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36333333333334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7714-472F-B21B-8607E86303F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gráfico'!$I$1993:$K$1993</c:f>
              <c:numCache>
                <c:formatCode>0%</c:formatCode>
                <c:ptCount val="3"/>
                <c:pt idx="0">
                  <c:v>0.25</c:v>
                </c:pt>
                <c:pt idx="1">
                  <c:v>0</c:v>
                </c:pt>
                <c:pt idx="2">
                  <c:v>0.75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714-472F-B21B-8607E86303F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NE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gráfico'!$H$1994</c:f>
              <c:strCache>
                <c:ptCount val="1"/>
                <c:pt idx="0">
                  <c:v>NE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4380-4E13-BD4B-F31257B852E8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4380-4E13-BD4B-F31257B852E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4380-4E13-BD4B-F31257B852E8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037920634920635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4380-4E13-BD4B-F31257B852E8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2395079365079366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4380-4E13-BD4B-F31257B852E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gráfico'!$I$1994:$K$1994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380-4E13-BD4B-F31257B852E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Rede</a:t>
            </a:r>
          </a:p>
        </c:rich>
      </c:tx>
      <c:layout>
        <c:manualLayout>
          <c:xMode val="edge"/>
          <c:yMode val="edge"/>
          <c:x val="0.30075793650793653"/>
          <c:y val="0.36674206349206351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gráfico'!$H$2039</c:f>
              <c:strCache>
                <c:ptCount val="1"/>
                <c:pt idx="0">
                  <c:v>Rede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221E-4724-9CB4-5F2182790F6E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221E-4724-9CB4-5F2182790F6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221E-4724-9CB4-5F2182790F6E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2395079365079366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221E-4724-9CB4-5F2182790F6E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387142857142858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221E-4724-9CB4-5F2182790F6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gráfico'!$I$2039:$K$2039</c:f>
              <c:numCache>
                <c:formatCode>0%</c:formatCode>
                <c:ptCount val="3"/>
                <c:pt idx="0">
                  <c:v>0</c:v>
                </c:pt>
                <c:pt idx="1">
                  <c:v>5.5555555555555552E-2</c:v>
                </c:pt>
                <c:pt idx="2">
                  <c:v>0.94444444444444442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21E-4724-9CB4-5F2182790F6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RJ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gráfico'!$H$2040</c:f>
              <c:strCache>
                <c:ptCount val="1"/>
                <c:pt idx="0">
                  <c:v>RJ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A1FA-4BA2-AA41-9551A8197282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A1FA-4BA2-AA41-9551A819728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A1FA-4BA2-AA41-9551A8197282}"/>
              </c:ext>
            </c:extLst>
          </c:dPt>
          <c:dLbls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3403015873015873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A1FA-4BA2-AA41-9551A81972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gráfico'!$I$2040:$K$2040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1FA-4BA2-AA41-9551A819728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SP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gráfico'!$H$2041</c:f>
              <c:strCache>
                <c:ptCount val="1"/>
                <c:pt idx="0">
                  <c:v>SP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4072-40D7-8936-BD76B8FC5762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4072-40D7-8936-BD76B8FC576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4072-40D7-8936-BD76B8FC5762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371269841269843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4072-40D7-8936-BD76B8FC5762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355396825396827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4072-40D7-8936-BD76B8FC576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gráfico'!$I$2041:$K$2041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072-40D7-8936-BD76B8FC576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DF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gráfico'!$H$2042</c:f>
              <c:strCache>
                <c:ptCount val="1"/>
                <c:pt idx="0">
                  <c:v>DF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88B1-4500-81B4-17727809BAED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88B1-4500-81B4-17727809BAE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88B1-4500-81B4-17727809BAED}"/>
              </c:ext>
            </c:extLst>
          </c:dPt>
          <c:dLbls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5640634920634923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88B1-4500-81B4-17727809BAE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gráfico'!$I$2042:$K$2042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8B1-4500-81B4-17727809BAE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NE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gráfico'!$H$2043</c:f>
              <c:strCache>
                <c:ptCount val="1"/>
                <c:pt idx="0">
                  <c:v>NE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43FA-474C-BA81-423AB50EFA13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43FA-474C-BA81-423AB50EFA1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43FA-474C-BA81-423AB50EFA13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387142857142858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43FA-474C-BA81-423AB50EFA13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36333333333334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43FA-474C-BA81-423AB50EFA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gráfico'!$I$2043:$K$2043</c:f>
              <c:numCache>
                <c:formatCode>0%</c:formatCode>
                <c:ptCount val="3"/>
                <c:pt idx="0">
                  <c:v>0</c:v>
                </c:pt>
                <c:pt idx="1">
                  <c:v>0.33333333333333331</c:v>
                </c:pt>
                <c:pt idx="2">
                  <c:v>0.66666666666666663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3FA-474C-BA81-423AB50EFA1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Rede</a:t>
            </a:r>
          </a:p>
        </c:rich>
      </c:tx>
      <c:layout>
        <c:manualLayout>
          <c:xMode val="edge"/>
          <c:yMode val="edge"/>
          <c:x val="0.29547936507936506"/>
          <c:y val="0.3580817460317460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gráfico'!$H$2088</c:f>
              <c:strCache>
                <c:ptCount val="1"/>
                <c:pt idx="0">
                  <c:v>Rede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6161-4ECD-9E03-81D6D8B0CF17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6161-4ECD-9E03-81D6D8B0CF1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6161-4ECD-9E03-81D6D8B0CF17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331587301587301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6161-4ECD-9E03-81D6D8B0CF17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36333333333334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6161-4ECD-9E03-81D6D8B0CF1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gráfico'!$I$2088:$K$2088</c:f>
              <c:numCache>
                <c:formatCode>0%</c:formatCode>
                <c:ptCount val="3"/>
                <c:pt idx="0">
                  <c:v>0.66666666666666663</c:v>
                </c:pt>
                <c:pt idx="1">
                  <c:v>0</c:v>
                </c:pt>
                <c:pt idx="2">
                  <c:v>0.33333333333333331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161-4ECD-9E03-81D6D8B0CF1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RJ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gráfico'!$H$2089</c:f>
              <c:strCache>
                <c:ptCount val="1"/>
                <c:pt idx="0">
                  <c:v>RJ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4-9D8E-4EAD-8122-9FFFAEF3B8B6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6-9D8E-4EAD-8122-9FFFAEF3B8B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8-9D8E-4EAD-8122-9FFFAEF3B8B6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36333333333334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4-9D8E-4EAD-8122-9FFFAEF3B8B6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347460317460319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8-9D8E-4EAD-8122-9FFFAEF3B8B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gráfico'!$I$2089:$K$2089</c:f>
              <c:numCache>
                <c:formatCode>0%</c:formatCode>
                <c:ptCount val="3"/>
                <c:pt idx="0">
                  <c:v>0.76923076923076927</c:v>
                </c:pt>
                <c:pt idx="1">
                  <c:v>0</c:v>
                </c:pt>
                <c:pt idx="2">
                  <c:v>0.23076923076923078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D8E-4EAD-8122-9FFFAEF3B8B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SP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gráfico'!$H$2090</c:f>
              <c:strCache>
                <c:ptCount val="1"/>
                <c:pt idx="0">
                  <c:v>SP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FF46-4883-84E6-5583822A77D7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FF46-4883-84E6-5583822A77D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FF46-4883-84E6-5583822A77D7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331587301587301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FF46-4883-84E6-5583822A77D7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347460317460319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FF46-4883-84E6-5583822A77D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gráfico'!$I$2090:$K$2090</c:f>
              <c:numCache>
                <c:formatCode>0%</c:formatCode>
                <c:ptCount val="3"/>
                <c:pt idx="0">
                  <c:v>0.84615384615384615</c:v>
                </c:pt>
                <c:pt idx="1">
                  <c:v>0</c:v>
                </c:pt>
                <c:pt idx="2">
                  <c:v>0.15384615384615385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F46-4883-84E6-5583822A77D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DF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gráfico'!$H$2091</c:f>
              <c:strCache>
                <c:ptCount val="1"/>
                <c:pt idx="0">
                  <c:v>DF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ABA1-4279-8712-F18ECA583967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ABA1-4279-8712-F18ECA58396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ABA1-4279-8712-F18ECA583967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371269841269843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ABA1-4279-8712-F18ECA583967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347460317460319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ABA1-4279-8712-F18ECA58396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gráfico'!$I$2091:$K$2091</c:f>
              <c:numCache>
                <c:formatCode>0%</c:formatCode>
                <c:ptCount val="3"/>
                <c:pt idx="0">
                  <c:v>0.75</c:v>
                </c:pt>
                <c:pt idx="1">
                  <c:v>0</c:v>
                </c:pt>
                <c:pt idx="2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BA1-4279-8712-F18ECA58396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2">
                    <a:lumMod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NE</a:t>
            </a:r>
          </a:p>
        </c:rich>
      </c:tx>
      <c:layout>
        <c:manualLayout>
          <c:xMode val="edge"/>
          <c:yMode val="edge"/>
          <c:x val="0.40427787485263506"/>
          <c:y val="0.349421527777777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gráfico'!$H$2092</c:f>
              <c:strCache>
                <c:ptCount val="1"/>
                <c:pt idx="0">
                  <c:v>NE</c:v>
                </c:pt>
              </c:strCache>
            </c:strRef>
          </c:tx>
          <c:dPt>
            <c:idx val="0"/>
            <c:bubble3D val="0"/>
            <c:spPr>
              <a:solidFill>
                <a:srgbClr val="FF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B547-4807-B2C0-585AE49F310E}"/>
              </c:ext>
            </c:extLst>
          </c:dPt>
          <c:dPt>
            <c:idx val="1"/>
            <c:bubble3D val="0"/>
            <c:spPr>
              <a:solidFill>
                <a:srgbClr val="70AD47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B547-4807-B2C0-585AE49F310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B547-4807-B2C0-585AE49F310E}"/>
              </c:ext>
            </c:extLst>
          </c:dPt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371269841269843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B547-4807-B2C0-585AE49F310E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2395079365079366"/>
                      <c:h val="0.276275396825396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B547-4807-B2C0-585AE49F310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gráfico'!$I$2092:$K$2092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547-4807-B2C0-585AE49F310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105-4971-8368-97618FE79C95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105-4971-8368-97618FE79C9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105-4971-8368-97618FE79C95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105-4971-8368-97618FE79C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B59-4BE9-9020-65869F125E2B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B59-4BE9-9020-65869F125E2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B59-4BE9-9020-65869F125E2B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B59-4BE9-9020-65869F125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DF0-4539-A8EA-FF69808147FD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DF0-4539-A8EA-FF69808147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DF0-4539-A8EA-FF69808147FD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DF0-4539-A8EA-FF6980814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4C7-4C22-A92A-446662D2A22F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4C7-4C22-A92A-446662D2A22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4C7-4C22-A92A-446662D2A22F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4C7-4C22-A92A-446662D2A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4D9-4D91-86E3-9A1BD130BECD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4D9-4D91-86E3-9A1BD130BEC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4D9-4D91-86E3-9A1BD130BECD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4D9-4D91-86E3-9A1BD130B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805-43B9-B56A-04F45B5EE8AC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805-43B9-B56A-04F45B5EE8A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805-43B9-B56A-04F45B5EE8AC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05-43B9-B56A-04F45B5EE8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6C5-471B-800B-9F9B390A25DA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6C5-471B-800B-9F9B390A25D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6C5-471B-800B-9F9B390A25DA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C5-471B-800B-9F9B390A25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187-41AB-8E02-BED663B84FC4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187-41AB-8E02-BED663B84FC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187-41AB-8E02-BED663B84FC4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187-41AB-8E02-BED663B84F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5A1-4577-8AED-7B5266E7E040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5A1-4577-8AED-7B5266E7E04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5A1-4577-8AED-7B5266E7E040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5A1-4577-8AED-7B5266E7E0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F00-4255-82C6-70DFE55FB64A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F00-4255-82C6-70DFE55FB64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F00-4255-82C6-70DFE55FB64A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F00-4255-82C6-70DFE55FB6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BDC-401C-8048-D917D286CA18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BDC-401C-8048-D917D286CA1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BDC-401C-8048-D917D286CA18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BDC-401C-8048-D917D286C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65F-425D-9C8C-DB8738CE022C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65F-425D-9C8C-DB8738CE022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65F-425D-9C8C-DB8738CE022C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65F-425D-9C8C-DB8738CE0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97C-4474-97B1-22A0D7AFE5D9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97C-4474-97B1-22A0D7AFE5D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97C-4474-97B1-22A0D7AFE5D9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97C-4474-97B1-22A0D7AFE5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1CA-4196-BB79-CEFE1FD6A3FD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1CA-4196-BB79-CEFE1FD6A3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1CA-4196-BB79-CEFE1FD6A3FD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1CA-4196-BB79-CEFE1FD6A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419-45FE-8B6E-834CB6C1A64D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419-45FE-8B6E-834CB6C1A64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419-45FE-8B6E-834CB6C1A64D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19-45FE-8B6E-834CB6C1A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88A-42B8-BAF3-574226AE8F7A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88A-42B8-BAF3-574226AE8F7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88A-42B8-BAF3-574226AE8F7A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8A-42B8-BAF3-574226AE8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792-494C-958F-B99A4BE40E26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792-494C-958F-B99A4BE40E2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792-494C-958F-B99A4BE40E26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792-494C-958F-B99A4BE40E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26C-4D42-96F3-C41AD04BE4E8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26C-4D42-96F3-C41AD04BE4E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26C-4D42-96F3-C41AD04BE4E8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6C-4D42-96F3-C41AD04BE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A7D-48AE-B910-846950D0B409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A7D-48AE-B910-846950D0B40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A7D-48AE-B910-846950D0B409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A7D-48AE-B910-846950D0B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8DB-4395-AAAD-C295DEC2CAC5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8DB-4395-AAAD-C295DEC2CAC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8DB-4395-AAAD-C295DEC2CAC5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8DB-4395-AAAD-C295DEC2C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640-4AB8-8975-48A98576EF7F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640-4AB8-8975-48A98576EF7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640-4AB8-8975-48A98576EF7F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640-4AB8-8975-48A98576EF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980-479B-881E-8871AA480CCF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980-479B-881E-8871AA480CC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980-479B-881E-8871AA480CCF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980-479B-881E-8871AA480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9C2-4983-B8CD-969C2BBADF44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9C2-4983-B8CD-969C2BBADF4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9C2-4983-B8CD-969C2BBADF44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9C2-4983-B8CD-969C2BBADF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D71-4107-B746-C26B438CFAF5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D71-4107-B746-C26B438CFAF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D71-4107-B746-C26B438CFAF5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D71-4107-B746-C26B438CFA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216-494D-81C3-54918CBB02E4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216-494D-81C3-54918CBB02E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216-494D-81C3-54918CBB02E4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216-494D-81C3-54918CBB0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124-497F-9091-B66D4AE4F259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124-497F-9091-B66D4AE4F25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124-497F-9091-B66D4AE4F259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124-497F-9091-B66D4AE4F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04F-440C-8F2F-FEF2FCAA1CB3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04F-440C-8F2F-FEF2FCAA1CB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04F-440C-8F2F-FEF2FCAA1CB3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04F-440C-8F2F-FEF2FCAA1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61A-456D-B33A-41E7EAF2FB80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61A-456D-B33A-41E7EAF2FB8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61A-456D-B33A-41E7EAF2FB80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61A-456D-B33A-41E7EAF2F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76-45C4-9CD0-AC6A0329F1B8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A76-45C4-9CD0-AC6A0329F1B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A76-45C4-9CD0-AC6A0329F1B8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A76-45C4-9CD0-AC6A0329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90B-420A-A7BD-1B334982E6C6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90B-420A-A7BD-1B334982E6C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90B-420A-A7BD-1B334982E6C6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90B-420A-A7BD-1B334982E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0B1-4154-B36B-DE3682DD86A1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0B1-4154-B36B-DE3682DD86A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0B1-4154-B36B-DE3682DD86A1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0B1-4154-B36B-DE3682DD8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B0F-471D-B512-C458F9C79E8A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B0F-471D-B512-C458F9C79E8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B0F-471D-B512-C458F9C79E8A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0F-471D-B512-C458F9C79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6E8-4A50-A43B-A6A6EC768934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6E8-4A50-A43B-A6A6EC76893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6E8-4A50-A43B-A6A6EC768934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6E8-4A50-A43B-A6A6EC7689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D76-4DC4-829F-8FD1D1116041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D76-4DC4-829F-8FD1D111604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D76-4DC4-829F-8FD1D1116041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D76-4DC4-829F-8FD1D11160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087-4221-BE7F-7B2E4705AB2C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087-4221-BE7F-7B2E4705AB2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087-4221-BE7F-7B2E4705AB2C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087-4221-BE7F-7B2E4705AB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5DE-4475-ADBA-A819C900412C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5DE-4475-ADBA-A819C900412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5DE-4475-ADBA-A819C900412C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5DE-4475-ADBA-A819C9004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431-44C0-A716-0B90FC08280E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431-44C0-A716-0B90FC08280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431-44C0-A716-0B90FC08280E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431-44C0-A716-0B90FC082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178-41DD-BDBB-147B4BD6FF07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178-41DD-BDBB-147B4BD6FF0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178-41DD-BDBB-147B4BD6FF07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178-41DD-BDBB-147B4BD6FF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212-4789-8DBB-65D870C00545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212-4789-8DBB-65D870C0054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212-4789-8DBB-65D870C00545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212-4789-8DBB-65D870C00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8F7-4262-816B-0656B8CC3524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8F7-4262-816B-0656B8CC352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8F7-4262-816B-0656B8CC3524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8F7-4262-816B-0656B8CC35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50F-4368-8CAE-E65049B4C263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50F-4368-8CAE-E65049B4C26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50F-4368-8CAE-E65049B4C263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50F-4368-8CAE-E65049B4C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>
                <a:solidFill>
                  <a:schemeClr val="tx1">
                    <a:lumMod val="85000"/>
                    <a:lumOff val="15000"/>
                  </a:schemeClr>
                </a:solidFill>
              </a:rPr>
              <a:t>24. Os funcionários falam voluntariamente se vêem algo que possa afetar negativamente o atendimento aos pacientes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dLbl>
              <c:idx val="2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8DB-454C-BE48-899312998B2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gráfico'!$A$4:$A$43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gráfico'!$D$4:$D$43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DB-4804-9627-EFE8B7F46F43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1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7B0-484E-97FF-2B670D737C7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'Base gráfico'!$E$4:$E$43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0.75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DB-4804-9627-EFE8B7F46F43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1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95DB-4804-9627-EFE8B7F46F43}"/>
                </c:ext>
              </c:extLst>
            </c:dLbl>
            <c:dLbl>
              <c:idx val="1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5DB-4804-9627-EFE8B7F46F43}"/>
                </c:ext>
              </c:extLst>
            </c:dLbl>
            <c:dLbl>
              <c:idx val="1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8DB-454C-BE48-899312998B24}"/>
                </c:ext>
              </c:extLst>
            </c:dLbl>
            <c:dLbl>
              <c:idx val="18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5DB-4804-9627-EFE8B7F46F43}"/>
                </c:ext>
              </c:extLst>
            </c:dLbl>
            <c:dLbl>
              <c:idx val="1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5DB-4804-9627-EFE8B7F46F43}"/>
                </c:ext>
              </c:extLst>
            </c:dLbl>
            <c:dLbl>
              <c:idx val="2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5DB-4804-9627-EFE8B7F46F43}"/>
                </c:ext>
              </c:extLst>
            </c:dLbl>
            <c:dLbl>
              <c:idx val="2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8DB-454C-BE48-899312998B24}"/>
                </c:ext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8DB-454C-BE48-899312998B2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'Base gráfico'!$F$4:$F$43</c:f>
              <c:numCache>
                <c:formatCode>0%</c:formatCode>
                <c:ptCount val="40"/>
                <c:pt idx="0">
                  <c:v>0.5495495495495496</c:v>
                </c:pt>
                <c:pt idx="1">
                  <c:v>0.67236180904522613</c:v>
                </c:pt>
                <c:pt idx="2">
                  <c:v>0.59847522236340533</c:v>
                </c:pt>
                <c:pt idx="3">
                  <c:v>0.59517871986699922</c:v>
                </c:pt>
                <c:pt idx="4">
                  <c:v>0.6391959798994975</c:v>
                </c:pt>
                <c:pt idx="5">
                  <c:v>#N/A</c:v>
                </c:pt>
                <c:pt idx="6">
                  <c:v>0.64768683274021355</c:v>
                </c:pt>
                <c:pt idx="7">
                  <c:v>0.58006362672322376</c:v>
                </c:pt>
                <c:pt idx="8">
                  <c:v>0.5771276595744681</c:v>
                </c:pt>
                <c:pt idx="9">
                  <c:v>0.59900990099009899</c:v>
                </c:pt>
                <c:pt idx="10">
                  <c:v>0.62009803921568629</c:v>
                </c:pt>
                <c:pt idx="11">
                  <c:v>0.62289562289562295</c:v>
                </c:pt>
                <c:pt idx="12">
                  <c:v>0.58769633507853403</c:v>
                </c:pt>
                <c:pt idx="13">
                  <c:v>0.66838487972508587</c:v>
                </c:pt>
                <c:pt idx="14">
                  <c:v>#N/A</c:v>
                </c:pt>
                <c:pt idx="15">
                  <c:v>0.5083996463306808</c:v>
                </c:pt>
                <c:pt idx="16">
                  <c:v>0.56765676567656764</c:v>
                </c:pt>
                <c:pt idx="17">
                  <c:v>0.53280318091451295</c:v>
                </c:pt>
                <c:pt idx="18">
                  <c:v>0.53486394557823125</c:v>
                </c:pt>
                <c:pt idx="20">
                  <c:v>0.52442827442827444</c:v>
                </c:pt>
                <c:pt idx="21">
                  <c:v>0.55942622950819676</c:v>
                </c:pt>
                <c:pt idx="22">
                  <c:v>0.55263157894736847</c:v>
                </c:pt>
                <c:pt idx="23">
                  <c:v>0.72171253822629966</c:v>
                </c:pt>
                <c:pt idx="24">
                  <c:v>0.54925775978407554</c:v>
                </c:pt>
                <c:pt idx="25">
                  <c:v>#N/A</c:v>
                </c:pt>
                <c:pt idx="26">
                  <c:v>0.64302884615384615</c:v>
                </c:pt>
                <c:pt idx="27">
                  <c:v>0.57035928143712578</c:v>
                </c:pt>
                <c:pt idx="28">
                  <c:v>0.57923497267759561</c:v>
                </c:pt>
                <c:pt idx="29">
                  <c:v>0.63677130044843044</c:v>
                </c:pt>
                <c:pt idx="30">
                  <c:v>0.53667054714784634</c:v>
                </c:pt>
                <c:pt idx="31">
                  <c:v>0.57155715571557153</c:v>
                </c:pt>
                <c:pt idx="32">
                  <c:v>0.59320388349514563</c:v>
                </c:pt>
                <c:pt idx="33">
                  <c:v>0.71296296296296291</c:v>
                </c:pt>
                <c:pt idx="34">
                  <c:v>0.64754953076120958</c:v>
                </c:pt>
                <c:pt idx="35">
                  <c:v>#N/A</c:v>
                </c:pt>
                <c:pt idx="36">
                  <c:v>0.67988668555240794</c:v>
                </c:pt>
                <c:pt idx="37">
                  <c:v>0.5851393188854489</c:v>
                </c:pt>
                <c:pt idx="38">
                  <c:v>0.72050147492625372</c:v>
                </c:pt>
                <c:pt idx="39">
                  <c:v>0.57735849056603772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5DB-4804-9627-EFE8B7F46F4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21436112"/>
        <c:axId val="321436672"/>
      </c:barChart>
      <c:catAx>
        <c:axId val="32143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21436672"/>
        <c:crosses val="autoZero"/>
        <c:auto val="1"/>
        <c:lblAlgn val="ctr"/>
        <c:lblOffset val="100"/>
        <c:noMultiLvlLbl val="0"/>
      </c:catAx>
      <c:valAx>
        <c:axId val="321436672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2143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ayout>
        <c:manualLayout>
          <c:xMode val="edge"/>
          <c:yMode val="edge"/>
          <c:x val="0.37966811889782526"/>
          <c:y val="0.89339954103481889"/>
          <c:w val="0.19894103721262874"/>
          <c:h val="8.2467732771545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>
                <a:solidFill>
                  <a:schemeClr val="tx1">
                    <a:lumMod val="85000"/>
                    <a:lumOff val="15000"/>
                  </a:schemeClr>
                </a:solidFill>
              </a:rPr>
              <a:t>26. Os funcionários sentem-se à vontade para questionar decisões ou ações dos que têm mais autoridade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84615381105E-2"/>
          <c:y val="0.21422925076436133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gráfico'!$A$57:$A$96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gráfico'!$D$57:$D$96</c:f>
              <c:numCache>
                <c:formatCode>0%</c:formatCode>
                <c:ptCount val="40"/>
                <c:pt idx="0">
                  <c:v>0.28528528528528529</c:v>
                </c:pt>
                <c:pt idx="1">
                  <c:v>0.37965760322255793</c:v>
                </c:pt>
                <c:pt idx="2">
                  <c:v>0.30632911392405066</c:v>
                </c:pt>
                <c:pt idx="3">
                  <c:v>0.33333333333333331</c:v>
                </c:pt>
                <c:pt idx="4">
                  <c:v>0.34236947791164657</c:v>
                </c:pt>
                <c:pt idx="5">
                  <c:v>#N/A</c:v>
                </c:pt>
                <c:pt idx="6">
                  <c:v>0.34163701067615659</c:v>
                </c:pt>
                <c:pt idx="7">
                  <c:v>0.33722163308589609</c:v>
                </c:pt>
                <c:pt idx="8">
                  <c:v>0.28989361702127658</c:v>
                </c:pt>
                <c:pt idx="9">
                  <c:v>0.30257936507936506</c:v>
                </c:pt>
                <c:pt idx="10">
                  <c:v>0.32379394930498773</c:v>
                </c:pt>
                <c:pt idx="11">
                  <c:v>0.45945945945945948</c:v>
                </c:pt>
                <c:pt idx="12">
                  <c:v>0.34034165571616293</c:v>
                </c:pt>
                <c:pt idx="13">
                  <c:v>0.35517241379310344</c:v>
                </c:pt>
                <c:pt idx="14">
                  <c:v>#N/A</c:v>
                </c:pt>
                <c:pt idx="15">
                  <c:v>0.26306465899025688</c:v>
                </c:pt>
                <c:pt idx="16">
                  <c:v>0.33996683250414594</c:v>
                </c:pt>
                <c:pt idx="17">
                  <c:v>0.29859719438877758</c:v>
                </c:pt>
                <c:pt idx="18">
                  <c:v>0.2423469387755102</c:v>
                </c:pt>
                <c:pt idx="19">
                  <c:v>0</c:v>
                </c:pt>
                <c:pt idx="20">
                  <c:v>0.28303850156087407</c:v>
                </c:pt>
                <c:pt idx="21">
                  <c:v>0.3788501026694045</c:v>
                </c:pt>
                <c:pt idx="22">
                  <c:v>0.31861198738170349</c:v>
                </c:pt>
                <c:pt idx="23">
                  <c:v>0</c:v>
                </c:pt>
                <c:pt idx="24">
                  <c:v>0.35309973045822102</c:v>
                </c:pt>
                <c:pt idx="25">
                  <c:v>#N/A</c:v>
                </c:pt>
                <c:pt idx="26">
                  <c:v>0.39088729016786572</c:v>
                </c:pt>
                <c:pt idx="27">
                  <c:v>0.37349397590361444</c:v>
                </c:pt>
                <c:pt idx="28">
                  <c:v>0.31366120218579235</c:v>
                </c:pt>
                <c:pt idx="29">
                  <c:v>0.4282511210762332</c:v>
                </c:pt>
                <c:pt idx="30">
                  <c:v>0.28637951105937137</c:v>
                </c:pt>
                <c:pt idx="31">
                  <c:v>0.33573357335733572</c:v>
                </c:pt>
                <c:pt idx="32">
                  <c:v>0.36504854368932038</c:v>
                </c:pt>
                <c:pt idx="33">
                  <c:v>0.41073080481036078</c:v>
                </c:pt>
                <c:pt idx="34">
                  <c:v>0.35146443514644349</c:v>
                </c:pt>
                <c:pt idx="35">
                  <c:v>#N/A</c:v>
                </c:pt>
                <c:pt idx="36">
                  <c:v>0.34655335221907457</c:v>
                </c:pt>
                <c:pt idx="37">
                  <c:v>0.34003091190108192</c:v>
                </c:pt>
                <c:pt idx="38">
                  <c:v>0.35619469026548672</c:v>
                </c:pt>
                <c:pt idx="39">
                  <c:v>0.30948795180722893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75-4E97-B663-777AB3A3C76B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gráfico'!$A$57:$A$96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gráfico'!$E$57:$E$96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75-4E97-B663-777AB3A3C76B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gráfico'!$A$57:$A$96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gráfico'!$F$57:$F$96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0.54220779220779225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0.52380952380952384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75-4E97-B663-777AB3A3C76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21448992"/>
        <c:axId val="321449552"/>
      </c:barChart>
      <c:catAx>
        <c:axId val="32144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21449552"/>
        <c:crosses val="autoZero"/>
        <c:auto val="1"/>
        <c:lblAlgn val="ctr"/>
        <c:lblOffset val="100"/>
        <c:noMultiLvlLbl val="0"/>
      </c:catAx>
      <c:valAx>
        <c:axId val="321449552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2144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ayout>
        <c:manualLayout>
          <c:xMode val="edge"/>
          <c:yMode val="edge"/>
          <c:x val="0.37850915684963449"/>
          <c:y val="0.90546590413163675"/>
          <c:w val="0.19894103721262874"/>
          <c:h val="8.2467732771545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28.Os funcionários têm receio de perguntar quando algo não parece certo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2FC-40F3-9F55-45B695181CB1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22FC-40F3-9F55-45B695181CB1}"/>
                </c:ext>
              </c:extLst>
            </c:dLbl>
            <c:dLbl>
              <c:idx val="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62A-4B53-B55E-CE857F3D644A}"/>
                </c:ext>
              </c:extLst>
            </c:dLbl>
            <c:dLbl>
              <c:idx val="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AA1-4E40-8646-BCE75F30CE68}"/>
                </c:ext>
              </c:extLst>
            </c:dLbl>
            <c:dLbl>
              <c:idx val="1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62A-4B53-B55E-CE857F3D644A}"/>
                </c:ext>
              </c:extLst>
            </c:dLbl>
            <c:dLbl>
              <c:idx val="1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62A-4B53-B55E-CE857F3D644A}"/>
                </c:ext>
              </c:extLst>
            </c:dLbl>
            <c:dLbl>
              <c:idx val="1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AA1-4E40-8646-BCE75F30CE68}"/>
                </c:ext>
              </c:extLst>
            </c:dLbl>
            <c:dLbl>
              <c:idx val="1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62A-4B53-B55E-CE857F3D644A}"/>
                </c:ext>
              </c:extLst>
            </c:dLbl>
            <c:dLbl>
              <c:idx val="2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22FC-40F3-9F55-45B695181CB1}"/>
                </c:ext>
              </c:extLst>
            </c:dLbl>
            <c:dLbl>
              <c:idx val="2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62A-4B53-B55E-CE857F3D644A}"/>
                </c:ext>
              </c:extLst>
            </c:dLbl>
            <c:dLbl>
              <c:idx val="2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AA1-4E40-8646-BCE75F30CE68}"/>
                </c:ext>
              </c:extLst>
            </c:dLbl>
            <c:dLbl>
              <c:idx val="2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62A-4B53-B55E-CE857F3D644A}"/>
                </c:ext>
              </c:extLst>
            </c:dLbl>
            <c:dLbl>
              <c:idx val="2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AC4-4097-A547-9C9311EE4166}"/>
                </c:ext>
              </c:extLst>
            </c:dLbl>
            <c:dLbl>
              <c:idx val="2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AA1-4E40-8646-BCE75F30CE68}"/>
                </c:ext>
              </c:extLst>
            </c:dLbl>
            <c:dLbl>
              <c:idx val="2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62A-4B53-B55E-CE857F3D644A}"/>
                </c:ext>
              </c:extLst>
            </c:dLbl>
            <c:dLbl>
              <c:idx val="2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AC4-4097-A547-9C9311EE4166}"/>
                </c:ext>
              </c:extLst>
            </c:dLbl>
            <c:dLbl>
              <c:idx val="3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AA1-4E40-8646-BCE75F30CE68}"/>
                </c:ext>
              </c:extLst>
            </c:dLbl>
            <c:dLbl>
              <c:idx val="3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D-22FC-40F3-9F55-45B695181CB1}"/>
                </c:ext>
              </c:extLst>
            </c:dLbl>
            <c:dLbl>
              <c:idx val="3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AC4-4097-A547-9C9311EE4166}"/>
                </c:ext>
              </c:extLst>
            </c:dLbl>
            <c:dLbl>
              <c:idx val="3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F-22FC-40F3-9F55-45B695181CB1}"/>
                </c:ext>
              </c:extLst>
            </c:dLbl>
            <c:dLbl>
              <c:idx val="3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62A-4B53-B55E-CE857F3D64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gráfico'!$A$109:$A$148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gráfico'!$D$109:$D$148</c:f>
              <c:numCache>
                <c:formatCode>0%</c:formatCode>
                <c:ptCount val="40"/>
                <c:pt idx="0">
                  <c:v>0.47747747747747749</c:v>
                </c:pt>
                <c:pt idx="1">
                  <c:v>0</c:v>
                </c:pt>
                <c:pt idx="2">
                  <c:v>0.47908745247148288</c:v>
                </c:pt>
                <c:pt idx="3">
                  <c:v>0</c:v>
                </c:pt>
                <c:pt idx="4">
                  <c:v>0.45527638190954772</c:v>
                </c:pt>
                <c:pt idx="5">
                  <c:v>#N/A</c:v>
                </c:pt>
                <c:pt idx="6">
                  <c:v>0</c:v>
                </c:pt>
                <c:pt idx="7">
                  <c:v>0.47826086956521741</c:v>
                </c:pt>
                <c:pt idx="8">
                  <c:v>0.47872340425531917</c:v>
                </c:pt>
                <c:pt idx="9">
                  <c:v>0.49506903353057197</c:v>
                </c:pt>
                <c:pt idx="10">
                  <c:v>0</c:v>
                </c:pt>
                <c:pt idx="11">
                  <c:v>0</c:v>
                </c:pt>
                <c:pt idx="12">
                  <c:v>0.49934469200524245</c:v>
                </c:pt>
                <c:pt idx="13">
                  <c:v>0</c:v>
                </c:pt>
                <c:pt idx="14">
                  <c:v>#N/A</c:v>
                </c:pt>
                <c:pt idx="15">
                  <c:v>0.43544078361531613</c:v>
                </c:pt>
                <c:pt idx="16">
                  <c:v>0</c:v>
                </c:pt>
                <c:pt idx="17">
                  <c:v>0.44223107569721115</c:v>
                </c:pt>
                <c:pt idx="18">
                  <c:v>0.44842284739982952</c:v>
                </c:pt>
                <c:pt idx="19">
                  <c:v>0</c:v>
                </c:pt>
                <c:pt idx="20">
                  <c:v>0.44438642297650133</c:v>
                </c:pt>
                <c:pt idx="21">
                  <c:v>0</c:v>
                </c:pt>
                <c:pt idx="22">
                  <c:v>0.45531019978969506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0.5</c:v>
                </c:pt>
                <c:pt idx="29">
                  <c:v>0</c:v>
                </c:pt>
                <c:pt idx="30">
                  <c:v>0.45146198830409356</c:v>
                </c:pt>
                <c:pt idx="31">
                  <c:v>0.46852517985611508</c:v>
                </c:pt>
                <c:pt idx="32">
                  <c:v>0.5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2FC-40F3-9F55-45B695181CB1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gráfico'!$A$109:$A$148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gráfico'!$E$109:$E$148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2FC-40F3-9F55-45B695181CB1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22FC-40F3-9F55-45B695181CB1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2FC-40F3-9F55-45B695181CB1}"/>
                </c:ext>
              </c:extLst>
            </c:dLbl>
            <c:dLbl>
              <c:idx val="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22FC-40F3-9F55-45B695181CB1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1-22FC-40F3-9F55-45B695181CB1}"/>
                </c:ext>
              </c:extLst>
            </c:dLbl>
            <c:dLbl>
              <c:idx val="7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2-22FC-40F3-9F55-45B695181CB1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22FC-40F3-9F55-45B695181CB1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22FC-40F3-9F55-45B695181CB1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22FC-40F3-9F55-45B695181CB1}"/>
                </c:ext>
              </c:extLst>
            </c:dLbl>
            <c:dLbl>
              <c:idx val="1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3-22FC-40F3-9F55-45B695181CB1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22FC-40F3-9F55-45B695181CB1}"/>
                </c:ext>
              </c:extLst>
            </c:dLbl>
            <c:dLbl>
              <c:idx val="1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22FC-40F3-9F55-45B695181CB1}"/>
                </c:ext>
              </c:extLst>
            </c:dLbl>
            <c:dLbl>
              <c:idx val="1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22FC-40F3-9F55-45B695181CB1}"/>
                </c:ext>
              </c:extLst>
            </c:dLbl>
            <c:dLbl>
              <c:idx val="1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22FC-40F3-9F55-45B695181CB1}"/>
                </c:ext>
              </c:extLst>
            </c:dLbl>
            <c:dLbl>
              <c:idx val="16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22FC-40F3-9F55-45B695181CB1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22FC-40F3-9F55-45B695181CB1}"/>
                </c:ext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62A-4B53-B55E-CE857F3D644A}"/>
                </c:ext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4-22FC-40F3-9F55-45B695181CB1}"/>
                </c:ext>
              </c:extLst>
            </c:dLbl>
            <c:dLbl>
              <c:idx val="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22FC-40F3-9F55-45B695181CB1}"/>
                </c:ext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22FC-40F3-9F55-45B695181CB1}"/>
                </c:ext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22FC-40F3-9F55-45B695181CB1}"/>
                </c:ext>
              </c:extLst>
            </c:dLbl>
            <c:dLbl>
              <c:idx val="2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22FC-40F3-9F55-45B695181CB1}"/>
                </c:ext>
              </c:extLst>
            </c:dLbl>
            <c:dLbl>
              <c:idx val="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AC4-4097-A547-9C9311EE4166}"/>
                </c:ext>
              </c:extLst>
            </c:dLbl>
            <c:dLbl>
              <c:idx val="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AA1-4E40-8646-BCE75F30CE68}"/>
                </c:ext>
              </c:extLst>
            </c:dLbl>
            <c:dLbl>
              <c:idx val="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22FC-40F3-9F55-45B695181CB1}"/>
                </c:ext>
              </c:extLst>
            </c:dLbl>
            <c:dLbl>
              <c:idx val="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AC4-4097-A547-9C9311EE4166}"/>
                </c:ext>
              </c:extLst>
            </c:dLbl>
            <c:dLbl>
              <c:idx val="2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5-22FC-40F3-9F55-45B695181CB1}"/>
                </c:ext>
              </c:extLst>
            </c:dLbl>
            <c:dLbl>
              <c:idx val="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AA1-4E40-8646-BCE75F30CE68}"/>
                </c:ext>
              </c:extLst>
            </c:dLbl>
            <c:dLbl>
              <c:idx val="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7-22FC-40F3-9F55-45B695181CB1}"/>
                </c:ext>
              </c:extLst>
            </c:dLbl>
            <c:dLbl>
              <c:idx val="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AC4-4097-A547-9C9311EE4166}"/>
                </c:ext>
              </c:extLst>
            </c:dLbl>
            <c:dLbl>
              <c:idx val="3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8-22FC-40F3-9F55-45B695181CB1}"/>
                </c:ext>
              </c:extLst>
            </c:dLbl>
            <c:dLbl>
              <c:idx val="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9-22FC-40F3-9F55-45B695181CB1}"/>
                </c:ext>
              </c:extLst>
            </c:dLbl>
            <c:dLbl>
              <c:idx val="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62A-4B53-B55E-CE857F3D644A}"/>
                </c:ext>
              </c:extLst>
            </c:dLbl>
            <c:dLbl>
              <c:idx val="37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62A-4B53-B55E-CE857F3D644A}"/>
                </c:ext>
              </c:extLst>
            </c:dLbl>
            <c:dLbl>
              <c:idx val="3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D62A-4B53-B55E-CE857F3D64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gráfico'!$A$109:$A$148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gráfico'!$F$109:$F$148</c:f>
              <c:numCache>
                <c:formatCode>0%</c:formatCode>
                <c:ptCount val="40"/>
                <c:pt idx="0">
                  <c:v>0</c:v>
                </c:pt>
                <c:pt idx="1">
                  <c:v>0.60060362173038229</c:v>
                </c:pt>
                <c:pt idx="2">
                  <c:v>0</c:v>
                </c:pt>
                <c:pt idx="3">
                  <c:v>0.51542952460383651</c:v>
                </c:pt>
                <c:pt idx="4">
                  <c:v>0</c:v>
                </c:pt>
                <c:pt idx="5">
                  <c:v>#N/A</c:v>
                </c:pt>
                <c:pt idx="6">
                  <c:v>0.58718861209964412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0.5131147540983606</c:v>
                </c:pt>
                <c:pt idx="11">
                  <c:v>0.55218855218855223</c:v>
                </c:pt>
                <c:pt idx="12">
                  <c:v>0</c:v>
                </c:pt>
                <c:pt idx="13">
                  <c:v>0.52249134948096887</c:v>
                </c:pt>
                <c:pt idx="14">
                  <c:v>#N/A</c:v>
                </c:pt>
                <c:pt idx="15">
                  <c:v>0</c:v>
                </c:pt>
                <c:pt idx="16">
                  <c:v>0.52310231023102305</c:v>
                </c:pt>
                <c:pt idx="17">
                  <c:v>0</c:v>
                </c:pt>
                <c:pt idx="18">
                  <c:v>0</c:v>
                </c:pt>
                <c:pt idx="19">
                  <c:v>0.6785714285714286</c:v>
                </c:pt>
                <c:pt idx="20">
                  <c:v>0</c:v>
                </c:pt>
                <c:pt idx="21">
                  <c:v>0.52832131822863027</c:v>
                </c:pt>
                <c:pt idx="22">
                  <c:v>0</c:v>
                </c:pt>
                <c:pt idx="23">
                  <c:v>0.67434715821812596</c:v>
                </c:pt>
                <c:pt idx="24">
                  <c:v>0.56469002695417791</c:v>
                </c:pt>
                <c:pt idx="25">
                  <c:v>#N/A</c:v>
                </c:pt>
                <c:pt idx="26">
                  <c:v>0.51918465227817745</c:v>
                </c:pt>
                <c:pt idx="27">
                  <c:v>0.54191616766467066</c:v>
                </c:pt>
                <c:pt idx="29">
                  <c:v>0.5424107142857143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0.58178438661710041</c:v>
                </c:pt>
                <c:pt idx="34">
                  <c:v>0.52192066805845516</c:v>
                </c:pt>
                <c:pt idx="35">
                  <c:v>#N/A</c:v>
                </c:pt>
                <c:pt idx="36">
                  <c:v>0.58623939679547599</c:v>
                </c:pt>
                <c:pt idx="37">
                  <c:v>0.51234567901234573</c:v>
                </c:pt>
                <c:pt idx="38">
                  <c:v>0.6084070796460177</c:v>
                </c:pt>
                <c:pt idx="39">
                  <c:v>0.50564334085778784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22FC-40F3-9F55-45B695181CB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25190272"/>
        <c:axId val="325190832"/>
      </c:barChart>
      <c:catAx>
        <c:axId val="32519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25190832"/>
        <c:crosses val="autoZero"/>
        <c:auto val="1"/>
        <c:lblAlgn val="ctr"/>
        <c:lblOffset val="100"/>
        <c:noMultiLvlLbl val="0"/>
      </c:catAx>
      <c:valAx>
        <c:axId val="325190832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2519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23.Recebemos feedback das mudanças implementadas com base nos eventos notificados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D1D-4E9A-8AE5-81335E36EA65}"/>
                </c:ext>
              </c:extLst>
            </c:dLbl>
            <c:dLbl>
              <c:idx val="1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EF9-4619-A7F1-40FC5D876FF2}"/>
                </c:ext>
              </c:extLst>
            </c:dLbl>
            <c:dLbl>
              <c:idx val="1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74A-4AC3-9468-F02ED6CA9300}"/>
                </c:ext>
              </c:extLst>
            </c:dLbl>
            <c:dLbl>
              <c:idx val="2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5EF9-4619-A7F1-40FC5D876FF2}"/>
                </c:ext>
              </c:extLst>
            </c:dLbl>
            <c:dLbl>
              <c:idx val="2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5EF9-4619-A7F1-40FC5D876FF2}"/>
                </c:ext>
              </c:extLst>
            </c:dLbl>
            <c:dLbl>
              <c:idx val="2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CEE-4D64-B6C3-F91A323926AA}"/>
                </c:ext>
              </c:extLst>
            </c:dLbl>
            <c:dLbl>
              <c:idx val="2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5EF9-4619-A7F1-40FC5D876FF2}"/>
                </c:ext>
              </c:extLst>
            </c:dLbl>
            <c:dLbl>
              <c:idx val="2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D1D-4E9A-8AE5-81335E36EA65}"/>
                </c:ext>
              </c:extLst>
            </c:dLbl>
            <c:dLbl>
              <c:idx val="3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74A-4AC3-9468-F02ED6CA930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gráfico'!$A$162:$A$201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gráfico'!$D$162:$D$201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0.44159292035398229</c:v>
                </c:pt>
                <c:pt idx="16">
                  <c:v>0</c:v>
                </c:pt>
                <c:pt idx="17">
                  <c:v>0.44930417495029823</c:v>
                </c:pt>
                <c:pt idx="18">
                  <c:v>0.42020373514431242</c:v>
                </c:pt>
                <c:pt idx="19">
                  <c:v>0</c:v>
                </c:pt>
                <c:pt idx="20">
                  <c:v>0.5</c:v>
                </c:pt>
                <c:pt idx="21">
                  <c:v>0</c:v>
                </c:pt>
                <c:pt idx="22">
                  <c:v>0.47478991596638653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EF9-4619-A7F1-40FC5D876FF2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gráfico'!$A$162:$A$201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gráfico'!$E$162:$E$201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EF9-4619-A7F1-40FC5D876FF2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EF9-4619-A7F1-40FC5D876FF2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D1D-4E9A-8AE5-81335E36EA65}"/>
                </c:ext>
              </c:extLst>
            </c:dLbl>
            <c:dLbl>
              <c:idx val="7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5EF9-4619-A7F1-40FC5D876FF2}"/>
                </c:ext>
              </c:extLst>
            </c:dLbl>
            <c:dLbl>
              <c:idx val="8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74A-4AC3-9468-F02ED6CA9300}"/>
                </c:ext>
              </c:extLst>
            </c:dLbl>
            <c:dLbl>
              <c:idx val="1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EF9-4619-A7F1-40FC5D876FF2}"/>
                </c:ext>
              </c:extLst>
            </c:dLbl>
            <c:dLbl>
              <c:idx val="1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74A-4AC3-9468-F02ED6CA9300}"/>
                </c:ext>
              </c:extLst>
            </c:dLbl>
            <c:dLbl>
              <c:idx val="1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EF9-4619-A7F1-40FC5D876FF2}"/>
                </c:ext>
              </c:extLst>
            </c:dLbl>
            <c:dLbl>
              <c:idx val="1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5EF9-4619-A7F1-40FC5D876FF2}"/>
                </c:ext>
              </c:extLst>
            </c:dLbl>
            <c:dLbl>
              <c:idx val="1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5EF9-4619-A7F1-40FC5D876FF2}"/>
                </c:ext>
              </c:extLst>
            </c:dLbl>
            <c:dLbl>
              <c:idx val="16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5EF9-4619-A7F1-40FC5D876FF2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5EF9-4619-A7F1-40FC5D876FF2}"/>
                </c:ext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5EF9-4619-A7F1-40FC5D876FF2}"/>
                </c:ext>
              </c:extLst>
            </c:dLbl>
            <c:dLbl>
              <c:idx val="1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5EF9-4619-A7F1-40FC5D876FF2}"/>
                </c:ext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5EF9-4619-A7F1-40FC5D876FF2}"/>
                </c:ext>
              </c:extLst>
            </c:dLbl>
            <c:dLbl>
              <c:idx val="2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5EF9-4619-A7F1-40FC5D876FF2}"/>
                </c:ext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5EF9-4619-A7F1-40FC5D876FF2}"/>
                </c:ext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EE-4D64-B6C3-F91A323926AA}"/>
                </c:ext>
              </c:extLst>
            </c:dLbl>
            <c:dLbl>
              <c:idx val="2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5EF9-4619-A7F1-40FC5D876FF2}"/>
                </c:ext>
              </c:extLst>
            </c:dLbl>
            <c:dLbl>
              <c:idx val="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5EF9-4619-A7F1-40FC5D876FF2}"/>
                </c:ext>
              </c:extLst>
            </c:dLbl>
            <c:dLbl>
              <c:idx val="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D1D-4E9A-8AE5-81335E36EA65}"/>
                </c:ext>
              </c:extLst>
            </c:dLbl>
            <c:dLbl>
              <c:idx val="27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5EF9-4619-A7F1-40FC5D876FF2}"/>
                </c:ext>
              </c:extLst>
            </c:dLbl>
            <c:dLbl>
              <c:idx val="2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74A-4AC3-9468-F02ED6CA9300}"/>
                </c:ext>
              </c:extLst>
            </c:dLbl>
            <c:dLbl>
              <c:idx val="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74A-4AC3-9468-F02ED6CA9300}"/>
                </c:ext>
              </c:extLst>
            </c:dLbl>
            <c:dLbl>
              <c:idx val="37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74A-4AC3-9468-F02ED6CA930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gráfico'!$A$162:$A$201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gráfico'!$F$162:$F$201</c:f>
              <c:numCache>
                <c:formatCode>0%</c:formatCode>
                <c:ptCount val="40"/>
                <c:pt idx="0">
                  <c:v>0.5285285285285285</c:v>
                </c:pt>
                <c:pt idx="1">
                  <c:v>0.66868076535750254</c:v>
                </c:pt>
                <c:pt idx="2">
                  <c:v>0.53797468354430378</c:v>
                </c:pt>
                <c:pt idx="3">
                  <c:v>0.59151414309484196</c:v>
                </c:pt>
                <c:pt idx="4">
                  <c:v>0.56224899598393574</c:v>
                </c:pt>
                <c:pt idx="5">
                  <c:v>#N/A</c:v>
                </c:pt>
                <c:pt idx="6">
                  <c:v>0.62857142857142856</c:v>
                </c:pt>
                <c:pt idx="7">
                  <c:v>0.57066950053134968</c:v>
                </c:pt>
                <c:pt idx="8">
                  <c:v>0.54654255319148937</c:v>
                </c:pt>
                <c:pt idx="9">
                  <c:v>0.58045409674234949</c:v>
                </c:pt>
                <c:pt idx="10">
                  <c:v>0.57294213528932358</c:v>
                </c:pt>
                <c:pt idx="11">
                  <c:v>0.58922558922558921</c:v>
                </c:pt>
                <c:pt idx="12">
                  <c:v>0.57516339869281041</c:v>
                </c:pt>
                <c:pt idx="13">
                  <c:v>0.54561101549053359</c:v>
                </c:pt>
                <c:pt idx="14">
                  <c:v>#N/A</c:v>
                </c:pt>
                <c:pt idx="15">
                  <c:v>0</c:v>
                </c:pt>
                <c:pt idx="16">
                  <c:v>0.55189456342668863</c:v>
                </c:pt>
                <c:pt idx="17">
                  <c:v>0</c:v>
                </c:pt>
                <c:pt idx="18">
                  <c:v>0</c:v>
                </c:pt>
                <c:pt idx="19">
                  <c:v>0.70226537216828477</c:v>
                </c:pt>
                <c:pt idx="20">
                  <c:v>0</c:v>
                </c:pt>
                <c:pt idx="21">
                  <c:v>0.56512820512820516</c:v>
                </c:pt>
                <c:pt idx="22">
                  <c:v>0</c:v>
                </c:pt>
                <c:pt idx="23">
                  <c:v>0.66003062787136291</c:v>
                </c:pt>
                <c:pt idx="24">
                  <c:v>0.54447439353099736</c:v>
                </c:pt>
                <c:pt idx="25">
                  <c:v>#N/A</c:v>
                </c:pt>
                <c:pt idx="26">
                  <c:v>0.57005988023952092</c:v>
                </c:pt>
                <c:pt idx="27">
                  <c:v>0.53720238095238093</c:v>
                </c:pt>
                <c:pt idx="28">
                  <c:v>0.51366120218579236</c:v>
                </c:pt>
                <c:pt idx="29">
                  <c:v>0.5803571428571429</c:v>
                </c:pt>
                <c:pt idx="30">
                  <c:v>0.54418604651162794</c:v>
                </c:pt>
                <c:pt idx="31">
                  <c:v>0.5895589558955896</c:v>
                </c:pt>
                <c:pt idx="32">
                  <c:v>0.58874878758486904</c:v>
                </c:pt>
                <c:pt idx="33">
                  <c:v>0.66913123844731981</c:v>
                </c:pt>
                <c:pt idx="34">
                  <c:v>0.65280665280665284</c:v>
                </c:pt>
                <c:pt idx="35">
                  <c:v>#N/A</c:v>
                </c:pt>
                <c:pt idx="36">
                  <c:v>0.66823751178133839</c:v>
                </c:pt>
                <c:pt idx="37">
                  <c:v>0.55795981452859356</c:v>
                </c:pt>
                <c:pt idx="38">
                  <c:v>0.69270449521002209</c:v>
                </c:pt>
                <c:pt idx="39">
                  <c:v>0.59080633006782213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5EF9-4619-A7F1-40FC5D876FF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25213232"/>
        <c:axId val="325213792"/>
      </c:barChart>
      <c:catAx>
        <c:axId val="325213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5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25213792"/>
        <c:crosses val="autoZero"/>
        <c:auto val="1"/>
        <c:lblAlgn val="ctr"/>
        <c:lblOffset val="100"/>
        <c:noMultiLvlLbl val="0"/>
      </c:catAx>
      <c:valAx>
        <c:axId val="325213792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25213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25.Somos informados sobre os erros que acontecem nesta unidade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1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280-41D8-98A5-9DB40E89E3AE}"/>
                </c:ext>
              </c:extLst>
            </c:dLbl>
            <c:dLbl>
              <c:idx val="2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EDD-480B-AE6A-C1DDC95510E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gráfico'!$A$216:$A$255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gráfico'!$D$216:$D$255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0.49734042553191488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50-4AB0-AF73-81B4E0259123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gráfico'!$A$216:$A$255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gráfico'!$E$216:$E$255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50-4AB0-AF73-81B4E0259123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1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EDD-480B-AE6A-C1DDC95510EE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A50-4AB0-AF73-81B4E0259123}"/>
                </c:ext>
              </c:extLst>
            </c:dLbl>
            <c:dLbl>
              <c:idx val="18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EDD-480B-AE6A-C1DDC95510EE}"/>
                </c:ext>
              </c:extLst>
            </c:dLbl>
            <c:dLbl>
              <c:idx val="2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EDD-480B-AE6A-C1DDC95510EE}"/>
                </c:ext>
              </c:extLst>
            </c:dLbl>
            <c:dLbl>
              <c:idx val="2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A50-4AB0-AF73-81B4E0259123}"/>
                </c:ext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EDD-480B-AE6A-C1DDC95510E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gráfico'!$A$216:$A$255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gráfico'!$F$216:$F$255</c:f>
              <c:numCache>
                <c:formatCode>0%</c:formatCode>
                <c:ptCount val="40"/>
                <c:pt idx="0">
                  <c:v>0.51807228915662651</c:v>
                </c:pt>
                <c:pt idx="1">
                  <c:v>0.71557788944723622</c:v>
                </c:pt>
                <c:pt idx="2">
                  <c:v>0.59339263024142308</c:v>
                </c:pt>
                <c:pt idx="3">
                  <c:v>0.6652789342214821</c:v>
                </c:pt>
                <c:pt idx="4">
                  <c:v>0.65861027190332322</c:v>
                </c:pt>
                <c:pt idx="5">
                  <c:v>#N/A</c:v>
                </c:pt>
                <c:pt idx="6">
                  <c:v>0.64768683274021355</c:v>
                </c:pt>
                <c:pt idx="7">
                  <c:v>0.59129511677282376</c:v>
                </c:pt>
                <c:pt idx="8">
                  <c:v>0.59308510638297873</c:v>
                </c:pt>
                <c:pt idx="9">
                  <c:v>0.6177339901477833</c:v>
                </c:pt>
                <c:pt idx="10">
                  <c:v>0.65905383360522019</c:v>
                </c:pt>
                <c:pt idx="11">
                  <c:v>0.58783783783783783</c:v>
                </c:pt>
                <c:pt idx="12">
                  <c:v>0.57667103538663167</c:v>
                </c:pt>
                <c:pt idx="13">
                  <c:v>0.60517241379310349</c:v>
                </c:pt>
                <c:pt idx="14">
                  <c:v>#N/A</c:v>
                </c:pt>
                <c:pt idx="15">
                  <c:v>0</c:v>
                </c:pt>
                <c:pt idx="16">
                  <c:v>0.58085808580858089</c:v>
                </c:pt>
                <c:pt idx="17">
                  <c:v>0.51297405189620759</c:v>
                </c:pt>
                <c:pt idx="18">
                  <c:v>0.50042553191489358</c:v>
                </c:pt>
                <c:pt idx="19">
                  <c:v>0.71335504885993484</c:v>
                </c:pt>
                <c:pt idx="20">
                  <c:v>0.57365955231650179</c:v>
                </c:pt>
                <c:pt idx="21">
                  <c:v>0.57672502574665296</c:v>
                </c:pt>
                <c:pt idx="22">
                  <c:v>0.52421052631578946</c:v>
                </c:pt>
                <c:pt idx="23">
                  <c:v>0.66921898928024504</c:v>
                </c:pt>
                <c:pt idx="24">
                  <c:v>0.55047106325706596</c:v>
                </c:pt>
                <c:pt idx="25">
                  <c:v>#N/A</c:v>
                </c:pt>
                <c:pt idx="26">
                  <c:v>0.63038277511961727</c:v>
                </c:pt>
                <c:pt idx="27">
                  <c:v>0.55688622754491013</c:v>
                </c:pt>
                <c:pt idx="28">
                  <c:v>0.51859956236323856</c:v>
                </c:pt>
                <c:pt idx="29">
                  <c:v>0.6912751677852349</c:v>
                </c:pt>
                <c:pt idx="30">
                  <c:v>0.62281722933643768</c:v>
                </c:pt>
                <c:pt idx="31">
                  <c:v>0.67596759675967599</c:v>
                </c:pt>
                <c:pt idx="32">
                  <c:v>0.66245136186770426</c:v>
                </c:pt>
                <c:pt idx="33">
                  <c:v>0.71825764596848929</c:v>
                </c:pt>
                <c:pt idx="34">
                  <c:v>0.66944734098018766</c:v>
                </c:pt>
                <c:pt idx="35">
                  <c:v>#N/A</c:v>
                </c:pt>
                <c:pt idx="36">
                  <c:v>0.73584905660377353</c:v>
                </c:pt>
                <c:pt idx="37">
                  <c:v>0.56723338485316843</c:v>
                </c:pt>
                <c:pt idx="38">
                  <c:v>0.74336283185840712</c:v>
                </c:pt>
                <c:pt idx="39">
                  <c:v>0.67849056603773583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A50-4AB0-AF73-81B4E025912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25227232"/>
        <c:axId val="325227792"/>
      </c:barChart>
      <c:catAx>
        <c:axId val="32522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25227792"/>
        <c:crosses val="autoZero"/>
        <c:auto val="1"/>
        <c:lblAlgn val="ctr"/>
        <c:lblOffset val="100"/>
        <c:noMultiLvlLbl val="0"/>
      </c:catAx>
      <c:valAx>
        <c:axId val="325227792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2522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27.Nesta unidade, discutimos maneiras de impedir que os erros tornem a acontecer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2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3AE-44AF-9472-8EBA89A96C8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gráfico'!$A$270:$A$309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gráfico'!$D$270:$D$309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0.5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D9-4AEE-9B10-2CBA761D49F2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D9-4AEE-9B10-2CBA761D49F2}"/>
                </c:ext>
              </c:extLst>
            </c:dLbl>
            <c:dLbl>
              <c:idx val="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B3AE-44AF-9472-8EBA89A96C87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D9-4AEE-9B10-2CBA761D49F2}"/>
                </c:ext>
              </c:extLst>
            </c:dLbl>
            <c:dLbl>
              <c:idx val="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3AE-44AF-9472-8EBA89A96C87}"/>
                </c:ext>
              </c:extLst>
            </c:dLbl>
            <c:dLbl>
              <c:idx val="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3AE-44AF-9472-8EBA89A96C87}"/>
                </c:ext>
              </c:extLst>
            </c:dLbl>
            <c:dLbl>
              <c:idx val="1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DAE-4CE8-B657-B54C499C1F9C}"/>
                </c:ext>
              </c:extLst>
            </c:dLbl>
            <c:dLbl>
              <c:idx val="1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3AE-44AF-9472-8EBA89A96C87}"/>
                </c:ext>
              </c:extLst>
            </c:dLbl>
            <c:dLbl>
              <c:idx val="2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DAE-4CE8-B657-B54C499C1F9C}"/>
                </c:ext>
              </c:extLst>
            </c:dLbl>
            <c:dLbl>
              <c:idx val="3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3AE-44AF-9472-8EBA89A96C87}"/>
                </c:ext>
              </c:extLst>
            </c:dLbl>
            <c:dLbl>
              <c:idx val="3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3AE-44AF-9472-8EBA89A96C87}"/>
                </c:ext>
              </c:extLst>
            </c:dLbl>
            <c:dLbl>
              <c:idx val="3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DAE-4CE8-B657-B54C499C1F9C}"/>
                </c:ext>
              </c:extLst>
            </c:dLbl>
            <c:dLbl>
              <c:idx val="3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3AE-44AF-9472-8EBA89A96C87}"/>
                </c:ext>
              </c:extLst>
            </c:dLbl>
            <c:dLbl>
              <c:idx val="3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3AE-44AF-9472-8EBA89A96C8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gráfico'!$A$270:$A$309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gráfico'!$E$270:$E$309</c:f>
              <c:numCache>
                <c:formatCode>0%</c:formatCode>
                <c:ptCount val="40"/>
                <c:pt idx="0">
                  <c:v>0</c:v>
                </c:pt>
                <c:pt idx="1">
                  <c:v>0.80524722502522705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0.7857142857142857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0.81345565749235471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0.75391498881431762</c:v>
                </c:pt>
                <c:pt idx="30">
                  <c:v>0.75</c:v>
                </c:pt>
                <c:pt idx="31">
                  <c:v>0</c:v>
                </c:pt>
                <c:pt idx="32">
                  <c:v>0</c:v>
                </c:pt>
                <c:pt idx="33">
                  <c:v>0.81835032437442079</c:v>
                </c:pt>
                <c:pt idx="34">
                  <c:v>0.79123173277661796</c:v>
                </c:pt>
                <c:pt idx="35">
                  <c:v>#N/A</c:v>
                </c:pt>
                <c:pt idx="36">
                  <c:v>0.84260131950989636</c:v>
                </c:pt>
                <c:pt idx="37">
                  <c:v>0</c:v>
                </c:pt>
                <c:pt idx="38">
                  <c:v>0.81771217712177124</c:v>
                </c:pt>
                <c:pt idx="39">
                  <c:v>0.76337603617181615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AD9-4AEE-9B10-2CBA761D49F2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93F-4CB7-AE4B-C471D024D0CB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AD9-4AEE-9B10-2CBA761D49F2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AD9-4AEE-9B10-2CBA761D49F2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3AE-44AF-9472-8EBA89A96C87}"/>
                </c:ext>
              </c:extLst>
            </c:dLbl>
            <c:dLbl>
              <c:idx val="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AD9-4AEE-9B10-2CBA761D49F2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AD9-4AEE-9B10-2CBA761D49F2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3AE-44AF-9472-8EBA89A96C87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DAE-4CE8-B657-B54C499C1F9C}"/>
                </c:ext>
              </c:extLst>
            </c:dLbl>
            <c:dLbl>
              <c:idx val="1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DAE-4CE8-B657-B54C499C1F9C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DAE-4CE8-B657-B54C499C1F9C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DAE-4CE8-B657-B54C499C1F9C}"/>
                </c:ext>
              </c:extLst>
            </c:dLbl>
            <c:dLbl>
              <c:idx val="2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DAE-4CE8-B657-B54C499C1F9C}"/>
                </c:ext>
              </c:extLst>
            </c:dLbl>
            <c:dLbl>
              <c:idx val="28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AD9-4AEE-9B10-2CBA761D49F2}"/>
                </c:ext>
              </c:extLst>
            </c:dLbl>
            <c:dLbl>
              <c:idx val="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DAE-4CE8-B657-B54C499C1F9C}"/>
                </c:ext>
              </c:extLst>
            </c:dLbl>
            <c:dLbl>
              <c:idx val="3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CAD9-4AEE-9B10-2CBA761D49F2}"/>
                </c:ext>
              </c:extLst>
            </c:dLbl>
            <c:dLbl>
              <c:idx val="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3AE-44AF-9472-8EBA89A96C87}"/>
                </c:ext>
              </c:extLst>
            </c:dLbl>
            <c:dLbl>
              <c:idx val="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3AE-44AF-9472-8EBA89A96C87}"/>
                </c:ext>
              </c:extLst>
            </c:dLbl>
            <c:dLbl>
              <c:idx val="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DAE-4CE8-B657-B54C499C1F9C}"/>
                </c:ext>
              </c:extLst>
            </c:dLbl>
            <c:dLbl>
              <c:idx val="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3AE-44AF-9472-8EBA89A96C87}"/>
                </c:ext>
              </c:extLst>
            </c:dLbl>
            <c:dLbl>
              <c:idx val="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3AE-44AF-9472-8EBA89A96C8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gráfico'!$A$270:$A$309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gráfico'!$F$270:$F$309</c:f>
              <c:numCache>
                <c:formatCode>0%</c:formatCode>
                <c:ptCount val="40"/>
                <c:pt idx="0">
                  <c:v>0.67469879518072284</c:v>
                </c:pt>
                <c:pt idx="1">
                  <c:v>0</c:v>
                </c:pt>
                <c:pt idx="2">
                  <c:v>0.69455006337135616</c:v>
                </c:pt>
                <c:pt idx="3">
                  <c:v>0.71833333333333338</c:v>
                </c:pt>
                <c:pt idx="4">
                  <c:v>0.72910372608257801</c:v>
                </c:pt>
                <c:pt idx="5">
                  <c:v>#N/A</c:v>
                </c:pt>
                <c:pt idx="6">
                  <c:v>0.72953736654804269</c:v>
                </c:pt>
                <c:pt idx="7">
                  <c:v>0.73007438894792775</c:v>
                </c:pt>
                <c:pt idx="8">
                  <c:v>0.69241011984021306</c:v>
                </c:pt>
                <c:pt idx="9">
                  <c:v>0.70029673590504449</c:v>
                </c:pt>
                <c:pt idx="10">
                  <c:v>0.71954210956663944</c:v>
                </c:pt>
                <c:pt idx="11">
                  <c:v>0.74747474747474751</c:v>
                </c:pt>
                <c:pt idx="12">
                  <c:v>0.72010512483574241</c:v>
                </c:pt>
                <c:pt idx="13">
                  <c:v>0.69827586206896552</c:v>
                </c:pt>
                <c:pt idx="14">
                  <c:v>#N/A</c:v>
                </c:pt>
                <c:pt idx="15">
                  <c:v>0.57307351638618242</c:v>
                </c:pt>
                <c:pt idx="16">
                  <c:v>0.65174129353233834</c:v>
                </c:pt>
                <c:pt idx="17">
                  <c:v>0.59599999999999997</c:v>
                </c:pt>
                <c:pt idx="18">
                  <c:v>0.58262350936967633</c:v>
                </c:pt>
                <c:pt idx="19">
                  <c:v>0</c:v>
                </c:pt>
                <c:pt idx="20">
                  <c:v>0.65364583333333337</c:v>
                </c:pt>
                <c:pt idx="21">
                  <c:v>0.66495375128468659</c:v>
                </c:pt>
                <c:pt idx="22">
                  <c:v>0.62908324552160166</c:v>
                </c:pt>
                <c:pt idx="24">
                  <c:v>0.67520215633423175</c:v>
                </c:pt>
                <c:pt idx="25">
                  <c:v>#N/A</c:v>
                </c:pt>
                <c:pt idx="26">
                  <c:v>0.67067307692307687</c:v>
                </c:pt>
                <c:pt idx="27">
                  <c:v>0.66167664670658688</c:v>
                </c:pt>
                <c:pt idx="28">
                  <c:v>0.6827133479212254</c:v>
                </c:pt>
                <c:pt idx="29">
                  <c:v>0</c:v>
                </c:pt>
                <c:pt idx="31">
                  <c:v>0.73063063063063061</c:v>
                </c:pt>
                <c:pt idx="32">
                  <c:v>0.72815533980582525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0.71913580246913578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AD9-4AEE-9B10-2CBA761D49F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25241792"/>
        <c:axId val="328441424"/>
      </c:barChart>
      <c:catAx>
        <c:axId val="32524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28441424"/>
        <c:crosses val="autoZero"/>
        <c:auto val="1"/>
        <c:lblAlgn val="ctr"/>
        <c:lblOffset val="100"/>
        <c:noMultiLvlLbl val="0"/>
      </c:catAx>
      <c:valAx>
        <c:axId val="328441424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2524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29.Quando acontece um erro, mas ele é identificado e corrigido antes de afetar o paciente, com que frequência é notificado?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gráfico'!$A$325:$A$364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gráfico'!$D$325:$D$364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0.49829351535836175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82-4073-878F-6C53BAC80A0F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gráfico'!$A$325:$A$364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gráfico'!$E$325:$E$364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0.75073964497041423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82-4073-878F-6C53BAC80A0F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gráfico'!$A$325:$A$364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gráfico'!$F$325:$F$364</c:f>
              <c:numCache>
                <c:formatCode>0%</c:formatCode>
                <c:ptCount val="40"/>
                <c:pt idx="0">
                  <c:v>0.69369369369369371</c:v>
                </c:pt>
                <c:pt idx="1">
                  <c:v>0.64292878635907724</c:v>
                </c:pt>
                <c:pt idx="2">
                  <c:v>0.59188846641318127</c:v>
                </c:pt>
                <c:pt idx="3">
                  <c:v>0.63780183180682759</c:v>
                </c:pt>
                <c:pt idx="4">
                  <c:v>0.56884422110552768</c:v>
                </c:pt>
                <c:pt idx="5">
                  <c:v>#N/A</c:v>
                </c:pt>
                <c:pt idx="6">
                  <c:v>0.58007117437722422</c:v>
                </c:pt>
                <c:pt idx="7">
                  <c:v>0.56263269639065816</c:v>
                </c:pt>
                <c:pt idx="8">
                  <c:v>0.57180851063829785</c:v>
                </c:pt>
                <c:pt idx="9">
                  <c:v>0.65411298315163524</c:v>
                </c:pt>
                <c:pt idx="10">
                  <c:v>0.62091503267973858</c:v>
                </c:pt>
                <c:pt idx="11">
                  <c:v>0.66666666666666663</c:v>
                </c:pt>
                <c:pt idx="12">
                  <c:v>0.64052287581699341</c:v>
                </c:pt>
                <c:pt idx="13">
                  <c:v>0.55267702936096719</c:v>
                </c:pt>
                <c:pt idx="14">
                  <c:v>#N/A</c:v>
                </c:pt>
                <c:pt idx="15">
                  <c:v>0.5186170212765957</c:v>
                </c:pt>
                <c:pt idx="16">
                  <c:v>0.6354679802955665</c:v>
                </c:pt>
                <c:pt idx="17">
                  <c:v>0.56175298804780871</c:v>
                </c:pt>
                <c:pt idx="18">
                  <c:v>0</c:v>
                </c:pt>
                <c:pt idx="19">
                  <c:v>0.70873786407766992</c:v>
                </c:pt>
                <c:pt idx="20">
                  <c:v>0.64207792207792203</c:v>
                </c:pt>
                <c:pt idx="21">
                  <c:v>0.61459403905447074</c:v>
                </c:pt>
                <c:pt idx="22">
                  <c:v>0.57413249211356465</c:v>
                </c:pt>
                <c:pt idx="23">
                  <c:v>0.69877675840978593</c:v>
                </c:pt>
                <c:pt idx="24">
                  <c:v>0.54716981132075471</c:v>
                </c:pt>
                <c:pt idx="25">
                  <c:v>#N/A</c:v>
                </c:pt>
                <c:pt idx="26">
                  <c:v>0.60620525059665875</c:v>
                </c:pt>
                <c:pt idx="27">
                  <c:v>0.61400894187779431</c:v>
                </c:pt>
                <c:pt idx="28">
                  <c:v>0.60679079956188386</c:v>
                </c:pt>
                <c:pt idx="29">
                  <c:v>0.62331838565022424</c:v>
                </c:pt>
                <c:pt idx="30">
                  <c:v>0.60560093348891486</c:v>
                </c:pt>
                <c:pt idx="31">
                  <c:v>0.5798016230838593</c:v>
                </c:pt>
                <c:pt idx="32">
                  <c:v>0.55847953216374269</c:v>
                </c:pt>
                <c:pt idx="33">
                  <c:v>0.69003690036900367</c:v>
                </c:pt>
                <c:pt idx="34">
                  <c:v>0.63152400835073064</c:v>
                </c:pt>
                <c:pt idx="35">
                  <c:v>#N/A</c:v>
                </c:pt>
                <c:pt idx="36">
                  <c:v>0.70471698113207548</c:v>
                </c:pt>
                <c:pt idx="37">
                  <c:v>0.61205564142194746</c:v>
                </c:pt>
                <c:pt idx="38">
                  <c:v>0</c:v>
                </c:pt>
                <c:pt idx="39">
                  <c:v>0.66215199398043645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82-4073-878F-6C53BAC80A0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28447024"/>
        <c:axId val="328447584"/>
      </c:barChart>
      <c:catAx>
        <c:axId val="328447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28447584"/>
        <c:crosses val="autoZero"/>
        <c:auto val="1"/>
        <c:lblAlgn val="ctr"/>
        <c:lblOffset val="100"/>
        <c:noMultiLvlLbl val="0"/>
      </c:catAx>
      <c:valAx>
        <c:axId val="328447584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2844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30.Quando acontece um erro, mas que não tem potencial de dano ao paciente, com que frequência é notificado?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55B-47D7-B4B3-896C8913FAE3}"/>
                </c:ext>
              </c:extLst>
            </c:dLbl>
            <c:dLbl>
              <c:idx val="2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55B-47D7-B4B3-896C8913FAE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gráfico'!$A$374:$A$413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gráfico'!$D$374:$D$413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0.5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0.47521367521367519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50-40F9-BFB4-F88DEBBE6C66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gráfico'!$A$374:$A$413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gráfico'!$E$374:$E$413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50-40F9-BFB4-F88DEBBE6C66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15E-4B7C-BA29-66D008A2E337}"/>
                </c:ext>
              </c:extLst>
            </c:dLbl>
            <c:dLbl>
              <c:idx val="2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15E-4B7C-BA29-66D008A2E337}"/>
                </c:ext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55B-47D7-B4B3-896C8913FAE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gráfico'!$A$374:$A$413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gráfico'!$F$374:$F$413</c:f>
              <c:numCache>
                <c:formatCode>0%</c:formatCode>
                <c:ptCount val="40"/>
                <c:pt idx="0">
                  <c:v>0.6786786786786787</c:v>
                </c:pt>
                <c:pt idx="1">
                  <c:v>0.62828282828282833</c:v>
                </c:pt>
                <c:pt idx="2">
                  <c:v>0.56234096692111957</c:v>
                </c:pt>
                <c:pt idx="3">
                  <c:v>0.59950041631973361</c:v>
                </c:pt>
                <c:pt idx="4">
                  <c:v>0.55331991951710258</c:v>
                </c:pt>
                <c:pt idx="5">
                  <c:v>#N/A</c:v>
                </c:pt>
                <c:pt idx="6">
                  <c:v>0.54092526690391463</c:v>
                </c:pt>
                <c:pt idx="7">
                  <c:v>0.5478723404255319</c:v>
                </c:pt>
                <c:pt idx="9">
                  <c:v>0.64314115308151099</c:v>
                </c:pt>
                <c:pt idx="10">
                  <c:v>0.61475409836065575</c:v>
                </c:pt>
                <c:pt idx="11">
                  <c:v>0.62962962962962965</c:v>
                </c:pt>
                <c:pt idx="12">
                  <c:v>0.60367454068241466</c:v>
                </c:pt>
                <c:pt idx="13">
                  <c:v>0.51038062283737029</c:v>
                </c:pt>
                <c:pt idx="14">
                  <c:v>#N/A</c:v>
                </c:pt>
                <c:pt idx="15">
                  <c:v>0.50711743772241991</c:v>
                </c:pt>
                <c:pt idx="16">
                  <c:v>0.64473684210526316</c:v>
                </c:pt>
                <c:pt idx="17">
                  <c:v>0.53493013972055892</c:v>
                </c:pt>
                <c:pt idx="18">
                  <c:v>0</c:v>
                </c:pt>
                <c:pt idx="19">
                  <c:v>0.72077922077922074</c:v>
                </c:pt>
                <c:pt idx="20">
                  <c:v>0.60634425377015078</c:v>
                </c:pt>
                <c:pt idx="21">
                  <c:v>0.59403905447070915</c:v>
                </c:pt>
                <c:pt idx="22">
                  <c:v>0.57728706624605675</c:v>
                </c:pt>
                <c:pt idx="23">
                  <c:v>0.69892473118279574</c:v>
                </c:pt>
                <c:pt idx="24">
                  <c:v>0.5539083557951483</c:v>
                </c:pt>
                <c:pt idx="25">
                  <c:v>#N/A</c:v>
                </c:pt>
                <c:pt idx="26">
                  <c:v>0.58183990442054956</c:v>
                </c:pt>
                <c:pt idx="27">
                  <c:v>0.56221889055472263</c:v>
                </c:pt>
                <c:pt idx="28">
                  <c:v>0.56078860898138005</c:v>
                </c:pt>
                <c:pt idx="29">
                  <c:v>0.62556053811659196</c:v>
                </c:pt>
                <c:pt idx="30">
                  <c:v>0.58624708624708621</c:v>
                </c:pt>
                <c:pt idx="31">
                  <c:v>0.53943789664551223</c:v>
                </c:pt>
                <c:pt idx="32">
                  <c:v>0.533203125</c:v>
                </c:pt>
                <c:pt idx="33">
                  <c:v>0.66079703429101022</c:v>
                </c:pt>
                <c:pt idx="34">
                  <c:v>0.59081419624217124</c:v>
                </c:pt>
                <c:pt idx="35">
                  <c:v>#N/A</c:v>
                </c:pt>
                <c:pt idx="36">
                  <c:v>0.69557021677662578</c:v>
                </c:pt>
                <c:pt idx="37">
                  <c:v>0.59534883720930232</c:v>
                </c:pt>
                <c:pt idx="38">
                  <c:v>0.73871206513693566</c:v>
                </c:pt>
                <c:pt idx="39">
                  <c:v>0.62113207547169813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250-40F9-BFB4-F88DEBBE6C6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28461584"/>
        <c:axId val="328462144"/>
      </c:barChart>
      <c:catAx>
        <c:axId val="32846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28462144"/>
        <c:crosses val="autoZero"/>
        <c:auto val="1"/>
        <c:lblAlgn val="ctr"/>
        <c:lblOffset val="100"/>
        <c:noMultiLvlLbl val="0"/>
      </c:catAx>
      <c:valAx>
        <c:axId val="328462144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2846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31.Quando acontece um erro que poderia prejudicar o paciente, mas isto não ocorreu, com que frequência é notificado?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gráfico'!$A$428:$A$467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gráfico'!$D$428:$D$467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AE-4995-94D2-CCC006560C21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3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A97-432B-BD05-14EAE35CD5D3}"/>
                </c:ext>
              </c:extLst>
            </c:dLbl>
            <c:dLbl>
              <c:idx val="3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A97-432B-BD05-14EAE35CD5D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gráfico'!$A$428:$A$467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gráfico'!$E$428:$E$467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0.75</c:v>
                </c:pt>
                <c:pt idx="37">
                  <c:v>0</c:v>
                </c:pt>
                <c:pt idx="38">
                  <c:v>0.75649591685226425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AE-4995-94D2-CCC006560C21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16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657-4B0F-A4DB-2347E4811FF6}"/>
                </c:ext>
              </c:extLst>
            </c:dLbl>
            <c:dLbl>
              <c:idx val="2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657-4B0F-A4DB-2347E4811FF6}"/>
                </c:ext>
              </c:extLst>
            </c:dLbl>
            <c:dLbl>
              <c:idx val="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A97-432B-BD05-14EAE35CD5D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gráfico'!$A$428:$A$467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gráfico'!$F$428:$F$467</c:f>
              <c:numCache>
                <c:formatCode>0%</c:formatCode>
                <c:ptCount val="40"/>
                <c:pt idx="0">
                  <c:v>0.69277108433734935</c:v>
                </c:pt>
                <c:pt idx="1">
                  <c:v>0.69653767820773926</c:v>
                </c:pt>
                <c:pt idx="2">
                  <c:v>0.63913595933926304</c:v>
                </c:pt>
                <c:pt idx="3">
                  <c:v>0.6547420965058236</c:v>
                </c:pt>
                <c:pt idx="4">
                  <c:v>0.62134944612286003</c:v>
                </c:pt>
                <c:pt idx="5">
                  <c:v>#N/A</c:v>
                </c:pt>
                <c:pt idx="6">
                  <c:v>0.60854092526690395</c:v>
                </c:pt>
                <c:pt idx="7">
                  <c:v>0.6187433439829606</c:v>
                </c:pt>
                <c:pt idx="8">
                  <c:v>0.58500669344042833</c:v>
                </c:pt>
                <c:pt idx="9">
                  <c:v>0.65739821251241315</c:v>
                </c:pt>
                <c:pt idx="10">
                  <c:v>0.6622950819672131</c:v>
                </c:pt>
                <c:pt idx="11">
                  <c:v>0.66440677966101691</c:v>
                </c:pt>
                <c:pt idx="12">
                  <c:v>0.65183246073298429</c:v>
                </c:pt>
                <c:pt idx="13">
                  <c:v>0.59067357512953367</c:v>
                </c:pt>
                <c:pt idx="14">
                  <c:v>#N/A</c:v>
                </c:pt>
                <c:pt idx="15">
                  <c:v>0.54569653948535934</c:v>
                </c:pt>
                <c:pt idx="16">
                  <c:v>0.65188834154351394</c:v>
                </c:pt>
                <c:pt idx="17">
                  <c:v>0.55179282868525892</c:v>
                </c:pt>
                <c:pt idx="18">
                  <c:v>0.53116994022203246</c:v>
                </c:pt>
                <c:pt idx="19">
                  <c:v>0.73376623376623373</c:v>
                </c:pt>
                <c:pt idx="20">
                  <c:v>0.66961959353830125</c:v>
                </c:pt>
                <c:pt idx="21">
                  <c:v>0.63244353182751545</c:v>
                </c:pt>
                <c:pt idx="22">
                  <c:v>0.62565720294426919</c:v>
                </c:pt>
                <c:pt idx="23">
                  <c:v>0.73926380368098155</c:v>
                </c:pt>
                <c:pt idx="24">
                  <c:v>0.58625336927223715</c:v>
                </c:pt>
                <c:pt idx="25">
                  <c:v>#N/A</c:v>
                </c:pt>
                <c:pt idx="26">
                  <c:v>0.61409796893667856</c:v>
                </c:pt>
                <c:pt idx="27">
                  <c:v>0.57271364317841078</c:v>
                </c:pt>
                <c:pt idx="28">
                  <c:v>0.61428571428571432</c:v>
                </c:pt>
                <c:pt idx="29">
                  <c:v>0.65315315315315314</c:v>
                </c:pt>
                <c:pt idx="30">
                  <c:v>0.64678362573099413</c:v>
                </c:pt>
                <c:pt idx="31">
                  <c:v>0.58348457350272231</c:v>
                </c:pt>
                <c:pt idx="32">
                  <c:v>0.56109481915933523</c:v>
                </c:pt>
                <c:pt idx="33">
                  <c:v>0.71719038817005543</c:v>
                </c:pt>
                <c:pt idx="34">
                  <c:v>0.62617801047120414</c:v>
                </c:pt>
                <c:pt idx="35">
                  <c:v>#N/A</c:v>
                </c:pt>
                <c:pt idx="37">
                  <c:v>0.64596273291925466</c:v>
                </c:pt>
                <c:pt idx="38">
                  <c:v>0</c:v>
                </c:pt>
                <c:pt idx="39">
                  <c:v>0.66290443942814148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AE-4995-94D2-CCC006560C2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28476144"/>
        <c:axId val="328476704"/>
      </c:barChart>
      <c:catAx>
        <c:axId val="328476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28476704"/>
        <c:crosses val="autoZero"/>
        <c:auto val="1"/>
        <c:lblAlgn val="ctr"/>
        <c:lblOffset val="100"/>
        <c:noMultiLvlLbl val="0"/>
      </c:catAx>
      <c:valAx>
        <c:axId val="328476704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28476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32.A administração do hospital cria um ambiente de trabalho que promove a segurança do paciente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gráfico'!$A$485:$A$524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gráfico'!$D$485:$D$524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88-404F-8375-3242D2B38205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1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10D-4346-9F66-AD1FAA434DEB}"/>
                </c:ext>
              </c:extLst>
            </c:dLbl>
            <c:dLbl>
              <c:idx val="1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C88-404F-8375-3242D2B38205}"/>
                </c:ext>
              </c:extLst>
            </c:dLbl>
            <c:dLbl>
              <c:idx val="1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C88-404F-8375-3242D2B38205}"/>
                </c:ext>
              </c:extLst>
            </c:dLbl>
            <c:dLbl>
              <c:idx val="1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10D-4346-9F66-AD1FAA434DEB}"/>
                </c:ext>
              </c:extLst>
            </c:dLbl>
            <c:dLbl>
              <c:idx val="18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10D-4346-9F66-AD1FAA434DEB}"/>
                </c:ext>
              </c:extLst>
            </c:dLbl>
            <c:dLbl>
              <c:idx val="2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C88-404F-8375-3242D2B38205}"/>
                </c:ext>
              </c:extLst>
            </c:dLbl>
            <c:dLbl>
              <c:idx val="2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C88-404F-8375-3242D2B38205}"/>
                </c:ext>
              </c:extLst>
            </c:dLbl>
            <c:dLbl>
              <c:idx val="2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C88-404F-8375-3242D2B38205}"/>
                </c:ext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10D-4346-9F66-AD1FAA434DEB}"/>
                </c:ext>
              </c:extLst>
            </c:dLbl>
            <c:dLbl>
              <c:idx val="27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C88-404F-8375-3242D2B38205}"/>
                </c:ext>
              </c:extLst>
            </c:dLbl>
            <c:dLbl>
              <c:idx val="2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10D-4346-9F66-AD1FAA434DE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gráfico'!$A$485:$A$524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gráfico'!$E$485:$E$524</c:f>
              <c:numCache>
                <c:formatCode>0%</c:formatCode>
                <c:ptCount val="40"/>
                <c:pt idx="0">
                  <c:v>0.85196374622356497</c:v>
                </c:pt>
                <c:pt idx="1">
                  <c:v>0.90101010101010104</c:v>
                </c:pt>
                <c:pt idx="2">
                  <c:v>0.78326996197718635</c:v>
                </c:pt>
                <c:pt idx="3">
                  <c:v>0.85</c:v>
                </c:pt>
                <c:pt idx="4">
                  <c:v>0.87109768378650554</c:v>
                </c:pt>
                <c:pt idx="5">
                  <c:v>#N/A</c:v>
                </c:pt>
                <c:pt idx="6">
                  <c:v>0.8291814946619217</c:v>
                </c:pt>
                <c:pt idx="7">
                  <c:v>0.84305408271474014</c:v>
                </c:pt>
                <c:pt idx="8">
                  <c:v>0.82047872340425532</c:v>
                </c:pt>
                <c:pt idx="9">
                  <c:v>0.82132280355380061</c:v>
                </c:pt>
                <c:pt idx="10">
                  <c:v>0.82952691680261015</c:v>
                </c:pt>
                <c:pt idx="11">
                  <c:v>0.84848484848484851</c:v>
                </c:pt>
                <c:pt idx="12">
                  <c:v>0.85882352941176465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0.77011494252873558</c:v>
                </c:pt>
                <c:pt idx="17">
                  <c:v>0</c:v>
                </c:pt>
                <c:pt idx="18">
                  <c:v>0</c:v>
                </c:pt>
                <c:pt idx="19">
                  <c:v>0.91909385113268605</c:v>
                </c:pt>
                <c:pt idx="20">
                  <c:v>0.79428571428571426</c:v>
                </c:pt>
                <c:pt idx="21">
                  <c:v>0.75051334702258732</c:v>
                </c:pt>
                <c:pt idx="22">
                  <c:v>0.7678571428571429</c:v>
                </c:pt>
                <c:pt idx="23">
                  <c:v>0.90381679389312974</c:v>
                </c:pt>
                <c:pt idx="24">
                  <c:v>0.83310901749663524</c:v>
                </c:pt>
                <c:pt idx="25">
                  <c:v>#N/A</c:v>
                </c:pt>
                <c:pt idx="26">
                  <c:v>0.80406212664277177</c:v>
                </c:pt>
                <c:pt idx="27">
                  <c:v>0</c:v>
                </c:pt>
                <c:pt idx="28">
                  <c:v>0.87417943107221008</c:v>
                </c:pt>
                <c:pt idx="29">
                  <c:v>0.84563758389261745</c:v>
                </c:pt>
                <c:pt idx="30">
                  <c:v>0.88111888111888115</c:v>
                </c:pt>
                <c:pt idx="31">
                  <c:v>0.83888388838883887</c:v>
                </c:pt>
                <c:pt idx="32">
                  <c:v>0.84742468415937799</c:v>
                </c:pt>
                <c:pt idx="33">
                  <c:v>0.93173431734317347</c:v>
                </c:pt>
                <c:pt idx="34">
                  <c:v>0.92515592515592515</c:v>
                </c:pt>
                <c:pt idx="35">
                  <c:v>#N/A</c:v>
                </c:pt>
                <c:pt idx="36">
                  <c:v>0.95094339622641511</c:v>
                </c:pt>
                <c:pt idx="37">
                  <c:v>0.89197530864197527</c:v>
                </c:pt>
                <c:pt idx="38">
                  <c:v>0.92851879145173177</c:v>
                </c:pt>
                <c:pt idx="39">
                  <c:v>0.87293233082706767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88-404F-8375-3242D2B38205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2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10D-4346-9F66-AD1FAA434DE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gráfico'!$A$485:$A$524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gráfico'!$F$485:$F$524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0.73275862068965514</c:v>
                </c:pt>
                <c:pt idx="14">
                  <c:v>#N/A</c:v>
                </c:pt>
                <c:pt idx="15">
                  <c:v>0.70311111111111113</c:v>
                </c:pt>
                <c:pt idx="16">
                  <c:v>0</c:v>
                </c:pt>
                <c:pt idx="17">
                  <c:v>0.68924302788844627</c:v>
                </c:pt>
                <c:pt idx="18">
                  <c:v>0.74319727891156462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0.74925373134328355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88-404F-8375-3242D2B3820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28490704"/>
        <c:axId val="328491264"/>
      </c:barChart>
      <c:catAx>
        <c:axId val="32849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28491264"/>
        <c:crosses val="autoZero"/>
        <c:auto val="1"/>
        <c:lblAlgn val="ctr"/>
        <c:lblOffset val="100"/>
        <c:noMultiLvlLbl val="0"/>
      </c:catAx>
      <c:valAx>
        <c:axId val="328491264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2849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39.As ações da administração do hospital mostram que a segurança do paciente é uma prioridade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gráfico'!$A$540:$A$579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gráfico'!$D$540:$D$579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EB-418F-99C7-E06C54CD252C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1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0EB-418F-99C7-E06C54CD252C}"/>
                </c:ext>
              </c:extLst>
            </c:dLbl>
            <c:dLbl>
              <c:idx val="1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730-4EE5-855D-D632C8BC0DEC}"/>
                </c:ext>
              </c:extLst>
            </c:dLbl>
            <c:dLbl>
              <c:idx val="1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50EB-418F-99C7-E06C54CD252C}"/>
                </c:ext>
              </c:extLst>
            </c:dLbl>
            <c:dLbl>
              <c:idx val="1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50EB-418F-99C7-E06C54CD252C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730-4EE5-855D-D632C8BC0DEC}"/>
                </c:ext>
              </c:extLst>
            </c:dLbl>
            <c:dLbl>
              <c:idx val="17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EB-418F-99C7-E06C54CD252C}"/>
                </c:ext>
              </c:extLst>
            </c:dLbl>
            <c:dLbl>
              <c:idx val="18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730-4EE5-855D-D632C8BC0DEC}"/>
                </c:ext>
              </c:extLst>
            </c:dLbl>
            <c:dLbl>
              <c:idx val="2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0EB-418F-99C7-E06C54CD252C}"/>
                </c:ext>
              </c:extLst>
            </c:dLbl>
            <c:dLbl>
              <c:idx val="2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50EB-418F-99C7-E06C54CD252C}"/>
                </c:ext>
              </c:extLst>
            </c:dLbl>
            <c:dLbl>
              <c:idx val="2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50EB-418F-99C7-E06C54CD252C}"/>
                </c:ext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730-4EE5-855D-D632C8BC0DEC}"/>
                </c:ext>
              </c:extLst>
            </c:dLbl>
            <c:dLbl>
              <c:idx val="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0EB-418F-99C7-E06C54CD252C}"/>
                </c:ext>
              </c:extLst>
            </c:dLbl>
            <c:dLbl>
              <c:idx val="2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730-4EE5-855D-D632C8BC0DE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gráfico'!$A$540:$A$579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gráfico'!$E$540:$E$579</c:f>
              <c:numCache>
                <c:formatCode>0%</c:formatCode>
                <c:ptCount val="40"/>
                <c:pt idx="0">
                  <c:v>0.84036144578313254</c:v>
                </c:pt>
                <c:pt idx="1">
                  <c:v>0.88085539714867622</c:v>
                </c:pt>
                <c:pt idx="2">
                  <c:v>0.78471337579617839</c:v>
                </c:pt>
                <c:pt idx="3">
                  <c:v>0.8582151793160967</c:v>
                </c:pt>
                <c:pt idx="4">
                  <c:v>0.8408862034239678</c:v>
                </c:pt>
                <c:pt idx="5">
                  <c:v>#N/A</c:v>
                </c:pt>
                <c:pt idx="6">
                  <c:v>0.85409252669039148</c:v>
                </c:pt>
                <c:pt idx="7">
                  <c:v>0.82021276595744685</c:v>
                </c:pt>
                <c:pt idx="8">
                  <c:v>0.80053191489361697</c:v>
                </c:pt>
                <c:pt idx="9">
                  <c:v>0.78097125867195238</c:v>
                </c:pt>
                <c:pt idx="10">
                  <c:v>0.8288288288288288</c:v>
                </c:pt>
                <c:pt idx="11">
                  <c:v>0.83333333333333337</c:v>
                </c:pt>
                <c:pt idx="12">
                  <c:v>0.83137254901960789</c:v>
                </c:pt>
                <c:pt idx="13">
                  <c:v>0.75605536332179935</c:v>
                </c:pt>
                <c:pt idx="14">
                  <c:v>#N/A</c:v>
                </c:pt>
                <c:pt idx="15">
                  <c:v>0</c:v>
                </c:pt>
                <c:pt idx="16">
                  <c:v>0.78653530377668313</c:v>
                </c:pt>
                <c:pt idx="17">
                  <c:v>0</c:v>
                </c:pt>
                <c:pt idx="18">
                  <c:v>0.75</c:v>
                </c:pt>
                <c:pt idx="19">
                  <c:v>0.87622149837133545</c:v>
                </c:pt>
                <c:pt idx="20">
                  <c:v>0.78367134685387418</c:v>
                </c:pt>
                <c:pt idx="21">
                  <c:v>0</c:v>
                </c:pt>
                <c:pt idx="22">
                  <c:v>0</c:v>
                </c:pt>
                <c:pt idx="23">
                  <c:v>0.89522342064714944</c:v>
                </c:pt>
                <c:pt idx="24">
                  <c:v>0.81965006729475098</c:v>
                </c:pt>
                <c:pt idx="25">
                  <c:v>#N/A</c:v>
                </c:pt>
                <c:pt idx="26">
                  <c:v>0.81916167664670658</c:v>
                </c:pt>
                <c:pt idx="27">
                  <c:v>0</c:v>
                </c:pt>
                <c:pt idx="28">
                  <c:v>0.83916849015317285</c:v>
                </c:pt>
                <c:pt idx="29">
                  <c:v>0.84080717488789236</c:v>
                </c:pt>
                <c:pt idx="30">
                  <c:v>0.8539719626168224</c:v>
                </c:pt>
                <c:pt idx="31">
                  <c:v>0.84248424842484249</c:v>
                </c:pt>
                <c:pt idx="32">
                  <c:v>0.8268482490272373</c:v>
                </c:pt>
                <c:pt idx="33">
                  <c:v>0.92493049119555149</c:v>
                </c:pt>
                <c:pt idx="34">
                  <c:v>0.90187891440501045</c:v>
                </c:pt>
                <c:pt idx="35">
                  <c:v>#N/A</c:v>
                </c:pt>
                <c:pt idx="36">
                  <c:v>0.924314096499527</c:v>
                </c:pt>
                <c:pt idx="37">
                  <c:v>0.87326120556414222</c:v>
                </c:pt>
                <c:pt idx="38">
                  <c:v>0.91358936484490394</c:v>
                </c:pt>
                <c:pt idx="39">
                  <c:v>0.87283671933784801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EB-418F-99C7-E06C54CD252C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1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730-4EE5-855D-D632C8BC0DEC}"/>
                </c:ext>
              </c:extLst>
            </c:dLbl>
            <c:dLbl>
              <c:idx val="2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730-4EE5-855D-D632C8BC0DEC}"/>
                </c:ext>
              </c:extLst>
            </c:dLbl>
            <c:dLbl>
              <c:idx val="2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730-4EE5-855D-D632C8BC0DE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gráfico'!$A$540:$A$579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gráfico'!$F$540:$F$579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0.67589285714285718</c:v>
                </c:pt>
                <c:pt idx="16">
                  <c:v>0</c:v>
                </c:pt>
                <c:pt idx="17">
                  <c:v>0.66067864271457089</c:v>
                </c:pt>
                <c:pt idx="19">
                  <c:v>0</c:v>
                </c:pt>
                <c:pt idx="20">
                  <c:v>0</c:v>
                </c:pt>
                <c:pt idx="21">
                  <c:v>0.74871794871794872</c:v>
                </c:pt>
                <c:pt idx="22">
                  <c:v>0.74396642182581318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0.73163418290854576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0EB-418F-99C7-E06C54CD252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28505264"/>
        <c:axId val="328505824"/>
      </c:barChart>
      <c:catAx>
        <c:axId val="328505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28505824"/>
        <c:crosses val="autoZero"/>
        <c:auto val="1"/>
        <c:lblAlgn val="ctr"/>
        <c:lblOffset val="100"/>
        <c:noMultiLvlLbl val="0"/>
      </c:catAx>
      <c:valAx>
        <c:axId val="328505824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28505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40.A administração do hospital parece se interessar pela segurança do paciente apenas quando acontece um evento adverso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gráfico'!$A$595:$A$634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gráfico'!$D$595:$D$634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E5-4C57-A29C-42660F06A499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42A-4B09-968A-3E3E2BD1E24D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42A-4B09-968A-3E3E2BD1E24D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2E5-4C57-A29C-42660F06A499}"/>
                </c:ext>
              </c:extLst>
            </c:dLbl>
            <c:dLbl>
              <c:idx val="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42A-4B09-968A-3E3E2BD1E24D}"/>
                </c:ext>
              </c:extLst>
            </c:dLbl>
            <c:dLbl>
              <c:idx val="1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42A-4B09-968A-3E3E2BD1E24D}"/>
                </c:ext>
              </c:extLst>
            </c:dLbl>
            <c:dLbl>
              <c:idx val="3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42A-4B09-968A-3E3E2BD1E24D}"/>
                </c:ext>
              </c:extLst>
            </c:dLbl>
            <c:dLbl>
              <c:idx val="3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42A-4B09-968A-3E3E2BD1E24D}"/>
                </c:ext>
              </c:extLst>
            </c:dLbl>
            <c:dLbl>
              <c:idx val="3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42A-4B09-968A-3E3E2BD1E24D}"/>
                </c:ext>
              </c:extLst>
            </c:dLbl>
            <c:dLbl>
              <c:idx val="3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42A-4B09-968A-3E3E2BD1E24D}"/>
                </c:ext>
              </c:extLst>
            </c:dLbl>
            <c:dLbl>
              <c:idx val="3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42A-4B09-968A-3E3E2BD1E24D}"/>
                </c:ext>
              </c:extLst>
            </c:dLbl>
            <c:dLbl>
              <c:idx val="3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42A-4B09-968A-3E3E2BD1E24D}"/>
                </c:ext>
              </c:extLst>
            </c:dLbl>
            <c:dLbl>
              <c:idx val="3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42A-4B09-968A-3E3E2BD1E2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gráfico'!$A$595:$A$634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gráfico'!$E$595:$E$634</c:f>
              <c:numCache>
                <c:formatCode>0%</c:formatCode>
                <c:ptCount val="40"/>
                <c:pt idx="0">
                  <c:v>0</c:v>
                </c:pt>
                <c:pt idx="1">
                  <c:v>0.76398779247202442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0.76428571428571423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0.81522748375116061</c:v>
                </c:pt>
                <c:pt idx="34">
                  <c:v>0.7739583333333333</c:v>
                </c:pt>
                <c:pt idx="35">
                  <c:v>#N/A</c:v>
                </c:pt>
                <c:pt idx="36">
                  <c:v>0.81397544853635506</c:v>
                </c:pt>
                <c:pt idx="37">
                  <c:v>0</c:v>
                </c:pt>
                <c:pt idx="38">
                  <c:v>0.84904270986745212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E5-4C57-A29C-42660F06A499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42A-4B09-968A-3E3E2BD1E24D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2E5-4C57-A29C-42660F06A499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2E5-4C57-A29C-42660F06A499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242A-4B09-968A-3E3E2BD1E24D}"/>
                </c:ext>
              </c:extLst>
            </c:dLbl>
            <c:dLbl>
              <c:idx val="1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9F9-4712-972F-E207C355AA9A}"/>
                </c:ext>
              </c:extLst>
            </c:dLbl>
            <c:dLbl>
              <c:idx val="1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9F9-4712-972F-E207C355AA9A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42A-4B09-968A-3E3E2BD1E24D}"/>
                </c:ext>
              </c:extLst>
            </c:dLbl>
            <c:dLbl>
              <c:idx val="2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2E5-4C57-A29C-42660F06A499}"/>
                </c:ext>
              </c:extLst>
            </c:dLbl>
            <c:dLbl>
              <c:idx val="2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9F9-4712-972F-E207C355AA9A}"/>
                </c:ext>
              </c:extLst>
            </c:dLbl>
            <c:dLbl>
              <c:idx val="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42A-4B09-968A-3E3E2BD1E24D}"/>
                </c:ext>
              </c:extLst>
            </c:dLbl>
            <c:dLbl>
              <c:idx val="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9F9-4712-972F-E207C355AA9A}"/>
                </c:ext>
              </c:extLst>
            </c:dLbl>
            <c:dLbl>
              <c:idx val="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42A-4B09-968A-3E3E2BD1E24D}"/>
                </c:ext>
              </c:extLst>
            </c:dLbl>
            <c:dLbl>
              <c:idx val="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42A-4B09-968A-3E3E2BD1E24D}"/>
                </c:ext>
              </c:extLst>
            </c:dLbl>
            <c:dLbl>
              <c:idx val="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9F9-4712-972F-E207C355AA9A}"/>
                </c:ext>
              </c:extLst>
            </c:dLbl>
            <c:dLbl>
              <c:idx val="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42A-4B09-968A-3E3E2BD1E24D}"/>
                </c:ext>
              </c:extLst>
            </c:dLbl>
            <c:dLbl>
              <c:idx val="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42A-4B09-968A-3E3E2BD1E2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gráfico'!$A$595:$A$634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gráfico'!$F$595:$F$634</c:f>
              <c:numCache>
                <c:formatCode>0%</c:formatCode>
                <c:ptCount val="40"/>
                <c:pt idx="0">
                  <c:v>0.68674698795180722</c:v>
                </c:pt>
                <c:pt idx="1">
                  <c:v>0</c:v>
                </c:pt>
                <c:pt idx="2">
                  <c:v>0.60991105463786532</c:v>
                </c:pt>
                <c:pt idx="3">
                  <c:v>0.74228523769808175</c:v>
                </c:pt>
                <c:pt idx="4">
                  <c:v>0.69797979797979803</c:v>
                </c:pt>
                <c:pt idx="5">
                  <c:v>#N/A</c:v>
                </c:pt>
                <c:pt idx="6">
                  <c:v>0</c:v>
                </c:pt>
                <c:pt idx="7">
                  <c:v>0.66453674121405748</c:v>
                </c:pt>
                <c:pt idx="8">
                  <c:v>0.61569148936170215</c:v>
                </c:pt>
                <c:pt idx="9">
                  <c:v>0.64554455445544556</c:v>
                </c:pt>
                <c:pt idx="10">
                  <c:v>0.66366612111292966</c:v>
                </c:pt>
                <c:pt idx="11">
                  <c:v>0.67006802721088432</c:v>
                </c:pt>
                <c:pt idx="12">
                  <c:v>0.64267015706806285</c:v>
                </c:pt>
                <c:pt idx="13">
                  <c:v>0.65277777777777779</c:v>
                </c:pt>
                <c:pt idx="14">
                  <c:v>#N/A</c:v>
                </c:pt>
                <c:pt idx="15">
                  <c:v>0.54755555555555557</c:v>
                </c:pt>
                <c:pt idx="16">
                  <c:v>0.61359867330016582</c:v>
                </c:pt>
                <c:pt idx="17">
                  <c:v>0.5410821643286573</c:v>
                </c:pt>
                <c:pt idx="18">
                  <c:v>0.57943925233644855</c:v>
                </c:pt>
                <c:pt idx="19">
                  <c:v>0.71753246753246758</c:v>
                </c:pt>
                <c:pt idx="20">
                  <c:v>0.61835245046923881</c:v>
                </c:pt>
                <c:pt idx="21">
                  <c:v>0.58316221765913756</c:v>
                </c:pt>
                <c:pt idx="22">
                  <c:v>0.59033613445378152</c:v>
                </c:pt>
                <c:pt idx="23">
                  <c:v>0.74347158218125964</c:v>
                </c:pt>
                <c:pt idx="24">
                  <c:v>0.65456989247311825</c:v>
                </c:pt>
                <c:pt idx="25">
                  <c:v>#N/A</c:v>
                </c:pt>
                <c:pt idx="26">
                  <c:v>0.64825930372148854</c:v>
                </c:pt>
                <c:pt idx="27">
                  <c:v>0.56865671641791049</c:v>
                </c:pt>
                <c:pt idx="28">
                  <c:v>0.67688937568455643</c:v>
                </c:pt>
                <c:pt idx="29">
                  <c:v>0.6941964285714286</c:v>
                </c:pt>
                <c:pt idx="30">
                  <c:v>0.66238317757009346</c:v>
                </c:pt>
                <c:pt idx="31">
                  <c:v>0.64118705035971224</c:v>
                </c:pt>
                <c:pt idx="32">
                  <c:v>0.64654333008763387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0.74303405572755421</c:v>
                </c:pt>
                <c:pt idx="38">
                  <c:v>0</c:v>
                </c:pt>
                <c:pt idx="39">
                  <c:v>0.71159638554216864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2E5-4C57-A29C-42660F06A49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37032544"/>
        <c:axId val="337033104"/>
      </c:barChart>
      <c:catAx>
        <c:axId val="33703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37033104"/>
        <c:crosses val="autoZero"/>
        <c:auto val="1"/>
        <c:lblAlgn val="ctr"/>
        <c:lblOffset val="100"/>
        <c:noMultiLvlLbl val="0"/>
      </c:catAx>
      <c:valAx>
        <c:axId val="337033104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3703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33.As unidades hospitalares não se coordenam bem entre si.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1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4B9-4F4B-807B-D248E52D70ED}"/>
                </c:ext>
              </c:extLst>
            </c:dLbl>
            <c:dLbl>
              <c:idx val="2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4B9-4F4B-807B-D248E52D70ED}"/>
                </c:ext>
              </c:extLst>
            </c:dLbl>
            <c:dLbl>
              <c:idx val="2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4185-4A22-91F7-BDFEF608D6DA}"/>
                </c:ext>
              </c:extLst>
            </c:dLbl>
            <c:dLbl>
              <c:idx val="2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D5A-4A99-919F-A3DF839E7AAC}"/>
                </c:ext>
              </c:extLst>
            </c:dLbl>
            <c:dLbl>
              <c:idx val="3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4B9-4F4B-807B-D248E52D70E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gráfico'!$A$650:$A$689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gráfico'!$D$650:$D$689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0.43111111111111111</c:v>
                </c:pt>
                <c:pt idx="16">
                  <c:v>0</c:v>
                </c:pt>
                <c:pt idx="17">
                  <c:v>0.37848605577689243</c:v>
                </c:pt>
                <c:pt idx="18">
                  <c:v>0.48934356351236147</c:v>
                </c:pt>
                <c:pt idx="19">
                  <c:v>0</c:v>
                </c:pt>
                <c:pt idx="20">
                  <c:v>0.48076923076923078</c:v>
                </c:pt>
                <c:pt idx="21">
                  <c:v>0</c:v>
                </c:pt>
                <c:pt idx="22">
                  <c:v>0</c:v>
                </c:pt>
                <c:pt idx="23">
                  <c:v>0.5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0.47826086956521741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85-4A22-91F7-BDFEF608D6DA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1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D5A-4A99-919F-A3DF839E7AA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gráfico'!$A$650:$A$689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gráfico'!$E$650:$E$689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85-4A22-91F7-BDFEF608D6DA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1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185-4A22-91F7-BDFEF608D6DA}"/>
                </c:ext>
              </c:extLst>
            </c:dLbl>
            <c:dLbl>
              <c:idx val="1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185-4A22-91F7-BDFEF608D6DA}"/>
                </c:ext>
              </c:extLst>
            </c:dLbl>
            <c:dLbl>
              <c:idx val="1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4185-4A22-91F7-BDFEF608D6DA}"/>
                </c:ext>
              </c:extLst>
            </c:dLbl>
            <c:dLbl>
              <c:idx val="1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185-4A22-91F7-BDFEF608D6DA}"/>
                </c:ext>
              </c:extLst>
            </c:dLbl>
            <c:dLbl>
              <c:idx val="1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4185-4A22-91F7-BDFEF608D6DA}"/>
                </c:ext>
              </c:extLst>
            </c:dLbl>
            <c:dLbl>
              <c:idx val="1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4B9-4F4B-807B-D248E52D70ED}"/>
                </c:ext>
              </c:extLst>
            </c:dLbl>
            <c:dLbl>
              <c:idx val="17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185-4A22-91F7-BDFEF608D6DA}"/>
                </c:ext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185-4A22-91F7-BDFEF608D6DA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4185-4A22-91F7-BDFEF608D6DA}"/>
                </c:ext>
              </c:extLst>
            </c:dLbl>
            <c:dLbl>
              <c:idx val="2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185-4A22-91F7-BDFEF608D6DA}"/>
                </c:ext>
              </c:extLst>
            </c:dLbl>
            <c:dLbl>
              <c:idx val="2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4185-4A22-91F7-BDFEF608D6DA}"/>
                </c:ext>
              </c:extLst>
            </c:dLbl>
            <c:dLbl>
              <c:idx val="2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681-48C6-9C24-2CED3C84B995}"/>
                </c:ext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4B9-4F4B-807B-D248E52D70ED}"/>
                </c:ext>
              </c:extLst>
            </c:dLbl>
            <c:dLbl>
              <c:idx val="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4185-4A22-91F7-BDFEF608D6DA}"/>
                </c:ext>
              </c:extLst>
            </c:dLbl>
            <c:dLbl>
              <c:idx val="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5A-4A99-919F-A3DF839E7AAC}"/>
                </c:ext>
              </c:extLst>
            </c:dLbl>
            <c:dLbl>
              <c:idx val="27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185-4A22-91F7-BDFEF608D6DA}"/>
                </c:ext>
              </c:extLst>
            </c:dLbl>
            <c:dLbl>
              <c:idx val="2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681-48C6-9C24-2CED3C84B995}"/>
                </c:ext>
              </c:extLst>
            </c:dLbl>
            <c:dLbl>
              <c:idx val="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4B9-4F4B-807B-D248E52D70ED}"/>
                </c:ext>
              </c:extLst>
            </c:dLbl>
            <c:dLbl>
              <c:idx val="3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4B9-4F4B-807B-D248E52D70E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gráfico'!$A$650:$A$689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gráfico'!$F$650:$F$689</c:f>
              <c:numCache>
                <c:formatCode>0%</c:formatCode>
                <c:ptCount val="40"/>
                <c:pt idx="0">
                  <c:v>0.60542168674698793</c:v>
                </c:pt>
                <c:pt idx="1">
                  <c:v>0.68223350253807102</c:v>
                </c:pt>
                <c:pt idx="2">
                  <c:v>0.51457541191381495</c:v>
                </c:pt>
                <c:pt idx="3">
                  <c:v>0.55796497080900753</c:v>
                </c:pt>
                <c:pt idx="4">
                  <c:v>0.56955645161290325</c:v>
                </c:pt>
                <c:pt idx="5">
                  <c:v>#N/A</c:v>
                </c:pt>
                <c:pt idx="6">
                  <c:v>0.6</c:v>
                </c:pt>
                <c:pt idx="7">
                  <c:v>0.55520169851380041</c:v>
                </c:pt>
                <c:pt idx="8">
                  <c:v>0.53466666666666662</c:v>
                </c:pt>
                <c:pt idx="9">
                  <c:v>0.56818181818181823</c:v>
                </c:pt>
                <c:pt idx="10">
                  <c:v>0.54255319148936165</c:v>
                </c:pt>
                <c:pt idx="11">
                  <c:v>0.65319865319865322</c:v>
                </c:pt>
                <c:pt idx="12">
                  <c:v>0.58638743455497377</c:v>
                </c:pt>
                <c:pt idx="13">
                  <c:v>0.52068965517241383</c:v>
                </c:pt>
                <c:pt idx="14">
                  <c:v>#N/A</c:v>
                </c:pt>
                <c:pt idx="15">
                  <c:v>0</c:v>
                </c:pt>
                <c:pt idx="16">
                  <c:v>0.55024711696869855</c:v>
                </c:pt>
                <c:pt idx="17">
                  <c:v>0</c:v>
                </c:pt>
                <c:pt idx="18">
                  <c:v>0</c:v>
                </c:pt>
                <c:pt idx="19">
                  <c:v>0.67207792207792205</c:v>
                </c:pt>
                <c:pt idx="20">
                  <c:v>0</c:v>
                </c:pt>
                <c:pt idx="21">
                  <c:v>0.51851851851851849</c:v>
                </c:pt>
                <c:pt idx="22">
                  <c:v>0.51941238195173134</c:v>
                </c:pt>
                <c:pt idx="24">
                  <c:v>0.54704301075268813</c:v>
                </c:pt>
                <c:pt idx="25">
                  <c:v>#N/A</c:v>
                </c:pt>
                <c:pt idx="26">
                  <c:v>0.53532934131736531</c:v>
                </c:pt>
                <c:pt idx="27">
                  <c:v>0</c:v>
                </c:pt>
                <c:pt idx="28">
                  <c:v>0.57299670691547755</c:v>
                </c:pt>
                <c:pt idx="29">
                  <c:v>0.59731543624161076</c:v>
                </c:pt>
                <c:pt idx="30">
                  <c:v>0.58488372093023255</c:v>
                </c:pt>
                <c:pt idx="31">
                  <c:v>0.56744604316546765</c:v>
                </c:pt>
                <c:pt idx="32">
                  <c:v>0.54130223517978615</c:v>
                </c:pt>
                <c:pt idx="33">
                  <c:v>0.73518518518518516</c:v>
                </c:pt>
                <c:pt idx="34">
                  <c:v>0.6910229645093946</c:v>
                </c:pt>
                <c:pt idx="35">
                  <c:v>#N/A</c:v>
                </c:pt>
                <c:pt idx="36">
                  <c:v>0.70928030303030298</c:v>
                </c:pt>
                <c:pt idx="37">
                  <c:v>0.63734567901234573</c:v>
                </c:pt>
                <c:pt idx="38">
                  <c:v>0.73485967503692762</c:v>
                </c:pt>
                <c:pt idx="39">
                  <c:v>0.64156626506024095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185-4A22-91F7-BDFEF608D6D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37047104"/>
        <c:axId val="337047664"/>
      </c:barChart>
      <c:catAx>
        <c:axId val="337047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5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37047664"/>
        <c:crosses val="autoZero"/>
        <c:auto val="1"/>
        <c:lblAlgn val="ctr"/>
        <c:lblOffset val="100"/>
        <c:noMultiLvlLbl val="0"/>
      </c:catAx>
      <c:valAx>
        <c:axId val="337047664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37047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35.Existe uma boa cooperação entre as unidades hospitalares que precisam trabalhar juntas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gráfico'!$A$699:$A$738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gráfico'!$D$699:$D$738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0.47779751332149201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DD-4876-8503-E54D01E9F256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12D-4F99-8BEC-59B7EA3DAFF8}"/>
                </c:ext>
              </c:extLst>
            </c:dLbl>
            <c:dLbl>
              <c:idx val="1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551-4223-A168-D26AE2AF5360}"/>
                </c:ext>
              </c:extLst>
            </c:dLbl>
            <c:dLbl>
              <c:idx val="2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551-4223-A168-D26AE2AF5360}"/>
                </c:ext>
              </c:extLst>
            </c:dLbl>
            <c:dLbl>
              <c:idx val="3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551-4223-A168-D26AE2AF536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gráfico'!$A$699:$A$738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gráfico'!$E$699:$E$738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0.79870129870129869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0.79326186830015311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0.75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0.78365831012070564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DD-4876-8503-E54D01E9F256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3DD-4876-8503-E54D01E9F256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12D-4F99-8BEC-59B7EA3DAFF8}"/>
                </c:ext>
              </c:extLst>
            </c:dLbl>
            <c:dLbl>
              <c:idx val="1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A0C-442E-B036-D396595B635E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551-4223-A168-D26AE2AF5360}"/>
                </c:ext>
              </c:extLst>
            </c:dLbl>
            <c:dLbl>
              <c:idx val="2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3DD-4876-8503-E54D01E9F256}"/>
                </c:ext>
              </c:extLst>
            </c:dLbl>
            <c:dLbl>
              <c:idx val="2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A0C-442E-B036-D396595B635E}"/>
                </c:ext>
              </c:extLst>
            </c:dLbl>
            <c:dLbl>
              <c:idx val="27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3DD-4876-8503-E54D01E9F256}"/>
                </c:ext>
              </c:extLst>
            </c:dLbl>
            <c:dLbl>
              <c:idx val="2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A0C-442E-B036-D396595B635E}"/>
                </c:ext>
              </c:extLst>
            </c:dLbl>
            <c:dLbl>
              <c:idx val="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551-4223-A168-D26AE2AF536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gráfico'!$A$699:$A$738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gráfico'!$F$699:$F$738</c:f>
              <c:numCache>
                <c:formatCode>0%</c:formatCode>
                <c:ptCount val="40"/>
                <c:pt idx="0">
                  <c:v>0.71084337349397586</c:v>
                </c:pt>
                <c:pt idx="1">
                  <c:v>0.74617737003058104</c:v>
                </c:pt>
                <c:pt idx="2">
                  <c:v>0.56852791878172593</c:v>
                </c:pt>
                <c:pt idx="3">
                  <c:v>0.64720600500417014</c:v>
                </c:pt>
                <c:pt idx="4">
                  <c:v>0.61832829808660628</c:v>
                </c:pt>
                <c:pt idx="5">
                  <c:v>#N/A</c:v>
                </c:pt>
                <c:pt idx="6">
                  <c:v>0.66192170818505336</c:v>
                </c:pt>
                <c:pt idx="7">
                  <c:v>0.63800424628450103</c:v>
                </c:pt>
                <c:pt idx="8">
                  <c:v>0.56324900133155797</c:v>
                </c:pt>
                <c:pt idx="9">
                  <c:v>0.65677546983184965</c:v>
                </c:pt>
                <c:pt idx="10">
                  <c:v>0.59280457890433358</c:v>
                </c:pt>
                <c:pt idx="11">
                  <c:v>0.74832214765100669</c:v>
                </c:pt>
                <c:pt idx="12">
                  <c:v>0.67279894875164259</c:v>
                </c:pt>
                <c:pt idx="13">
                  <c:v>0.62694300518134716</c:v>
                </c:pt>
                <c:pt idx="14">
                  <c:v>#N/A</c:v>
                </c:pt>
                <c:pt idx="15">
                  <c:v>0</c:v>
                </c:pt>
                <c:pt idx="16">
                  <c:v>0.60955518945634268</c:v>
                </c:pt>
                <c:pt idx="17">
                  <c:v>0.51896207584830334</c:v>
                </c:pt>
                <c:pt idx="18">
                  <c:v>0.54923599320882854</c:v>
                </c:pt>
                <c:pt idx="19">
                  <c:v>0</c:v>
                </c:pt>
                <c:pt idx="20">
                  <c:v>0.56116605934409158</c:v>
                </c:pt>
                <c:pt idx="21">
                  <c:v>0.54432989690721645</c:v>
                </c:pt>
                <c:pt idx="22">
                  <c:v>0.56827731092436973</c:v>
                </c:pt>
                <c:pt idx="23">
                  <c:v>0</c:v>
                </c:pt>
                <c:pt idx="24">
                  <c:v>0.59514170040485825</c:v>
                </c:pt>
                <c:pt idx="25">
                  <c:v>#N/A</c:v>
                </c:pt>
                <c:pt idx="26">
                  <c:v>0.63321385902031069</c:v>
                </c:pt>
                <c:pt idx="27">
                  <c:v>0.54491017964071853</c:v>
                </c:pt>
                <c:pt idx="28">
                  <c:v>0.60592755214050498</c:v>
                </c:pt>
                <c:pt idx="30">
                  <c:v>0.59743290548424732</c:v>
                </c:pt>
                <c:pt idx="31">
                  <c:v>0.62759242560865647</c:v>
                </c:pt>
                <c:pt idx="32">
                  <c:v>0.61927945472249268</c:v>
                </c:pt>
                <c:pt idx="33">
                  <c:v>0</c:v>
                </c:pt>
                <c:pt idx="34">
                  <c:v>0.74213836477987416</c:v>
                </c:pt>
                <c:pt idx="35">
                  <c:v>#N/A</c:v>
                </c:pt>
                <c:pt idx="36">
                  <c:v>0.72710103871576959</c:v>
                </c:pt>
                <c:pt idx="37">
                  <c:v>0.71561051004636789</c:v>
                </c:pt>
                <c:pt idx="38">
                  <c:v>0.73096821877309681</c:v>
                </c:pt>
                <c:pt idx="39">
                  <c:v>0.68452830188679248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DD-4876-8503-E54D01E9F25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37061664"/>
        <c:axId val="337062224"/>
      </c:barChart>
      <c:catAx>
        <c:axId val="337061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37062224"/>
        <c:crosses val="autoZero"/>
        <c:auto val="1"/>
        <c:lblAlgn val="ctr"/>
        <c:lblOffset val="100"/>
        <c:noMultiLvlLbl val="0"/>
      </c:catAx>
      <c:valAx>
        <c:axId val="337062224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3706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37.Muitas vezes é desagradável trabalhar unidades com funcionários de outras unidades do hospital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D1-43E6-8362-7BECF2350501}"/>
                </c:ext>
              </c:extLst>
            </c:dLbl>
            <c:dLbl>
              <c:idx val="3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7C2-48CD-A757-B9D58FF4A09F}"/>
                </c:ext>
              </c:extLst>
            </c:dLbl>
            <c:dLbl>
              <c:idx val="3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7C2-48CD-A757-B9D58FF4A0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gráfico'!$A$748:$A$787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gráfico'!$D$748:$D$787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0.482174688057041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952-45BF-8F84-2707D1B1B7A6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gráfico'!$A$748:$A$787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gráfico'!$E$748:$E$787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0.76872964169381108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952-45BF-8F84-2707D1B1B7A6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D1-43E6-8362-7BECF2350501}"/>
                </c:ext>
              </c:extLst>
            </c:dLbl>
            <c:dLbl>
              <c:idx val="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D952-45BF-8F84-2707D1B1B7A6}"/>
                </c:ext>
              </c:extLst>
            </c:dLbl>
            <c:dLbl>
              <c:idx val="1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952-45BF-8F84-2707D1B1B7A6}"/>
                </c:ext>
              </c:extLst>
            </c:dLbl>
            <c:dLbl>
              <c:idx val="1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7C2-48CD-A757-B9D58FF4A09F}"/>
                </c:ext>
              </c:extLst>
            </c:dLbl>
            <c:dLbl>
              <c:idx val="1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952-45BF-8F84-2707D1B1B7A6}"/>
                </c:ext>
              </c:extLst>
            </c:dLbl>
            <c:dLbl>
              <c:idx val="1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7C2-48CD-A757-B9D58FF4A09F}"/>
                </c:ext>
              </c:extLst>
            </c:dLbl>
            <c:dLbl>
              <c:idx val="17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7C2-48CD-A757-B9D58FF4A09F}"/>
                </c:ext>
              </c:extLst>
            </c:dLbl>
            <c:dLbl>
              <c:idx val="2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D952-45BF-8F84-2707D1B1B7A6}"/>
                </c:ext>
              </c:extLst>
            </c:dLbl>
            <c:dLbl>
              <c:idx val="2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7C2-48CD-A757-B9D58FF4A09F}"/>
                </c:ext>
              </c:extLst>
            </c:dLbl>
            <c:dLbl>
              <c:idx val="27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D952-45BF-8F84-2707D1B1B7A6}"/>
                </c:ext>
              </c:extLst>
            </c:dLbl>
            <c:dLbl>
              <c:idx val="28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0E4-4280-806F-A7B409136B5E}"/>
                </c:ext>
              </c:extLst>
            </c:dLbl>
            <c:dLbl>
              <c:idx val="2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D952-45BF-8F84-2707D1B1B7A6}"/>
                </c:ext>
              </c:extLst>
            </c:dLbl>
            <c:dLbl>
              <c:idx val="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7C2-48CD-A757-B9D58FF4A09F}"/>
                </c:ext>
              </c:extLst>
            </c:dLbl>
            <c:dLbl>
              <c:idx val="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7C2-48CD-A757-B9D58FF4A0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gráfico'!$A$748:$A$787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gráfico'!$F$748:$F$787</c:f>
              <c:numCache>
                <c:formatCode>0%</c:formatCode>
                <c:ptCount val="40"/>
                <c:pt idx="0">
                  <c:v>0.60240963855421692</c:v>
                </c:pt>
                <c:pt idx="1">
                  <c:v>0.65720081135902642</c:v>
                </c:pt>
                <c:pt idx="2">
                  <c:v>0.5412960609911055</c:v>
                </c:pt>
                <c:pt idx="3">
                  <c:v>0.57907949790794977</c:v>
                </c:pt>
                <c:pt idx="4">
                  <c:v>0.52318548387096775</c:v>
                </c:pt>
                <c:pt idx="5">
                  <c:v>#N/A</c:v>
                </c:pt>
                <c:pt idx="6">
                  <c:v>0.61565836298932386</c:v>
                </c:pt>
                <c:pt idx="7">
                  <c:v>0.57765957446808514</c:v>
                </c:pt>
                <c:pt idx="8">
                  <c:v>0.54255319148936165</c:v>
                </c:pt>
                <c:pt idx="9">
                  <c:v>0.62017804154302669</c:v>
                </c:pt>
                <c:pt idx="10">
                  <c:v>0.54664484451718498</c:v>
                </c:pt>
                <c:pt idx="11">
                  <c:v>0.68027210884353739</c:v>
                </c:pt>
                <c:pt idx="12">
                  <c:v>0.54057591623036649</c:v>
                </c:pt>
                <c:pt idx="13">
                  <c:v>0.58131487889273359</c:v>
                </c:pt>
                <c:pt idx="14">
                  <c:v>#N/A</c:v>
                </c:pt>
                <c:pt idx="15">
                  <c:v>0</c:v>
                </c:pt>
                <c:pt idx="16">
                  <c:v>0.59868421052631582</c:v>
                </c:pt>
                <c:pt idx="17">
                  <c:v>0.52409638554216864</c:v>
                </c:pt>
                <c:pt idx="18">
                  <c:v>0.55564995751911639</c:v>
                </c:pt>
                <c:pt idx="19">
                  <c:v>0</c:v>
                </c:pt>
                <c:pt idx="20">
                  <c:v>0.52842983828899326</c:v>
                </c:pt>
                <c:pt idx="21">
                  <c:v>0.5611510791366906</c:v>
                </c:pt>
                <c:pt idx="22">
                  <c:v>0.56138509968520467</c:v>
                </c:pt>
                <c:pt idx="23">
                  <c:v>0.7250384024577573</c:v>
                </c:pt>
                <c:pt idx="24">
                  <c:v>0.60969044414535667</c:v>
                </c:pt>
                <c:pt idx="25">
                  <c:v>#N/A</c:v>
                </c:pt>
                <c:pt idx="26">
                  <c:v>0.62007168458781359</c:v>
                </c:pt>
                <c:pt idx="27">
                  <c:v>0.57657657657657657</c:v>
                </c:pt>
                <c:pt idx="28">
                  <c:v>0.56907894736842102</c:v>
                </c:pt>
                <c:pt idx="29">
                  <c:v>0.56306306306306309</c:v>
                </c:pt>
                <c:pt idx="30">
                  <c:v>0.57059509918319717</c:v>
                </c:pt>
                <c:pt idx="31">
                  <c:v>0.51444043321299637</c:v>
                </c:pt>
                <c:pt idx="32">
                  <c:v>0.51848249027237359</c:v>
                </c:pt>
                <c:pt idx="33">
                  <c:v>0.66326530612244894</c:v>
                </c:pt>
                <c:pt idx="34">
                  <c:v>0.68965517241379315</c:v>
                </c:pt>
                <c:pt idx="35">
                  <c:v>#N/A</c:v>
                </c:pt>
                <c:pt idx="36">
                  <c:v>0.61792452830188682</c:v>
                </c:pt>
                <c:pt idx="37">
                  <c:v>0.68933539412673883</c:v>
                </c:pt>
                <c:pt idx="38">
                  <c:v>0.62361623616236161</c:v>
                </c:pt>
                <c:pt idx="39">
                  <c:v>0.62528216704288941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952-45BF-8F84-2707D1B1B7A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37076224"/>
        <c:axId val="337076784"/>
      </c:barChart>
      <c:catAx>
        <c:axId val="337076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37076784"/>
        <c:crosses val="autoZero"/>
        <c:auto val="1"/>
        <c:lblAlgn val="ctr"/>
        <c:lblOffset val="100"/>
        <c:noMultiLvlLbl val="0"/>
      </c:catAx>
      <c:valAx>
        <c:axId val="337076784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3707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41.As unidades do hospital trabalham bem juntas para prestar o melhor atendimento aos pacientes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gráfico'!$A$797:$A$836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gráfico'!$D$797:$D$836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CF-4E5B-9EF9-752C0586C3D6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DCF-4E5B-9EF9-752C0586C3D6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DCF-4E5B-9EF9-752C0586C3D6}"/>
                </c:ext>
              </c:extLst>
            </c:dLbl>
            <c:dLbl>
              <c:idx val="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C5-43F1-9D39-EDBE7DEDEB38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6C5-43F1-9D39-EDBE7DEDEB38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DCF-4E5B-9EF9-752C0586C3D6}"/>
                </c:ext>
              </c:extLst>
            </c:dLbl>
            <c:dLbl>
              <c:idx val="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6C5-43F1-9D39-EDBE7DEDEB38}"/>
                </c:ext>
              </c:extLst>
            </c:dLbl>
            <c:dLbl>
              <c:idx val="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967-4382-B4CF-0435751AC9C4}"/>
                </c:ext>
              </c:extLst>
            </c:dLbl>
            <c:dLbl>
              <c:idx val="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D9A-4645-9F75-C77387EBE0E9}"/>
                </c:ext>
              </c:extLst>
            </c:dLbl>
            <c:dLbl>
              <c:idx val="1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D9A-4645-9F75-C77387EBE0E9}"/>
                </c:ext>
              </c:extLst>
            </c:dLbl>
            <c:dLbl>
              <c:idx val="1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D9A-4645-9F75-C77387EBE0E9}"/>
                </c:ext>
              </c:extLst>
            </c:dLbl>
            <c:dLbl>
              <c:idx val="1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6C5-43F1-9D39-EDBE7DEDEB38}"/>
                </c:ext>
              </c:extLst>
            </c:dLbl>
            <c:dLbl>
              <c:idx val="1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D9A-4645-9F75-C77387EBE0E9}"/>
                </c:ext>
              </c:extLst>
            </c:dLbl>
            <c:dLbl>
              <c:idx val="1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D9A-4645-9F75-C77387EBE0E9}"/>
                </c:ext>
              </c:extLst>
            </c:dLbl>
            <c:dLbl>
              <c:idx val="2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6C5-43F1-9D39-EDBE7DEDEB38}"/>
                </c:ext>
              </c:extLst>
            </c:dLbl>
            <c:dLbl>
              <c:idx val="2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D9A-4645-9F75-C77387EBE0E9}"/>
                </c:ext>
              </c:extLst>
            </c:dLbl>
            <c:dLbl>
              <c:idx val="2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D9A-4645-9F75-C77387EBE0E9}"/>
                </c:ext>
              </c:extLst>
            </c:dLbl>
            <c:dLbl>
              <c:idx val="3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6C5-43F1-9D39-EDBE7DEDEB38}"/>
                </c:ext>
              </c:extLst>
            </c:dLbl>
            <c:dLbl>
              <c:idx val="3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0DCF-4E5B-9EF9-752C0586C3D6}"/>
                </c:ext>
              </c:extLst>
            </c:dLbl>
            <c:dLbl>
              <c:idx val="3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6C5-43F1-9D39-EDBE7DEDEB38}"/>
                </c:ext>
              </c:extLst>
            </c:dLbl>
            <c:dLbl>
              <c:idx val="3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6C5-43F1-9D39-EDBE7DEDEB38}"/>
                </c:ext>
              </c:extLst>
            </c:dLbl>
            <c:dLbl>
              <c:idx val="3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D9A-4645-9F75-C77387EBE0E9}"/>
                </c:ext>
              </c:extLst>
            </c:dLbl>
            <c:dLbl>
              <c:idx val="3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D9A-4645-9F75-C77387EBE0E9}"/>
                </c:ext>
              </c:extLst>
            </c:dLbl>
            <c:dLbl>
              <c:idx val="3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D9A-4645-9F75-C77387EBE0E9}"/>
                </c:ext>
              </c:extLst>
            </c:dLbl>
            <c:dLbl>
              <c:idx val="3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D9A-4645-9F75-C77387EBE0E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gráfico'!$A$797:$A$836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gráfico'!$E$797:$E$836</c:f>
              <c:numCache>
                <c:formatCode>0%</c:formatCode>
                <c:ptCount val="40"/>
                <c:pt idx="0">
                  <c:v>0.797583081570997</c:v>
                </c:pt>
                <c:pt idx="1">
                  <c:v>0.85859613428280768</c:v>
                </c:pt>
                <c:pt idx="2">
                  <c:v>0</c:v>
                </c:pt>
                <c:pt idx="3">
                  <c:v>0.78881469115191982</c:v>
                </c:pt>
                <c:pt idx="4">
                  <c:v>0</c:v>
                </c:pt>
                <c:pt idx="5">
                  <c:v>#N/A</c:v>
                </c:pt>
                <c:pt idx="6">
                  <c:v>0.8214285714285714</c:v>
                </c:pt>
                <c:pt idx="7">
                  <c:v>0.75266524520255862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0.80546075085324231</c:v>
                </c:pt>
                <c:pt idx="12">
                  <c:v>0.76701570680628273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0.86363636363636365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0.86349693251533743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0.76477024070021882</c:v>
                </c:pt>
                <c:pt idx="29">
                  <c:v>0.78396436525612467</c:v>
                </c:pt>
                <c:pt idx="30">
                  <c:v>0.757327080890973</c:v>
                </c:pt>
                <c:pt idx="31">
                  <c:v>0.75022542831379624</c:v>
                </c:pt>
                <c:pt idx="32">
                  <c:v>0.75609756097560976</c:v>
                </c:pt>
                <c:pt idx="33">
                  <c:v>0.86431226765799252</c:v>
                </c:pt>
                <c:pt idx="34">
                  <c:v>0.85953878406708595</c:v>
                </c:pt>
                <c:pt idx="35">
                  <c:v>#N/A</c:v>
                </c:pt>
                <c:pt idx="36">
                  <c:v>0.84593572778827975</c:v>
                </c:pt>
                <c:pt idx="37">
                  <c:v>0.82710280373831779</c:v>
                </c:pt>
                <c:pt idx="38">
                  <c:v>0.85007385524372225</c:v>
                </c:pt>
                <c:pt idx="39">
                  <c:v>0.82805429864253388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DCF-4E5B-9EF9-752C0586C3D6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0DCF-4E5B-9EF9-752C0586C3D6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0DCF-4E5B-9EF9-752C0586C3D6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0DCF-4E5B-9EF9-752C0586C3D6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E6C5-43F1-9D39-EDBE7DEDEB38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0DCF-4E5B-9EF9-752C0586C3D6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0DCF-4E5B-9EF9-752C0586C3D6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6C5-43F1-9D39-EDBE7DEDEB38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0DCF-4E5B-9EF9-752C0586C3D6}"/>
                </c:ext>
              </c:extLst>
            </c:dLbl>
            <c:dLbl>
              <c:idx val="8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D9A-4645-9F75-C77387EBE0E9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6C5-43F1-9D39-EDBE7DEDEB38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0DCF-4E5B-9EF9-752C0586C3D6}"/>
                </c:ext>
              </c:extLst>
            </c:dLbl>
            <c:dLbl>
              <c:idx val="1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967-4382-B4CF-0435751AC9C4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D9A-4645-9F75-C77387EBE0E9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6C5-43F1-9D39-EDBE7DEDEB38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D9A-4645-9F75-C77387EBE0E9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D9A-4645-9F75-C77387EBE0E9}"/>
                </c:ext>
              </c:extLst>
            </c:dLbl>
            <c:dLbl>
              <c:idx val="2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0DCF-4E5B-9EF9-752C0586C3D6}"/>
                </c:ext>
              </c:extLst>
            </c:dLbl>
            <c:dLbl>
              <c:idx val="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0DCF-4E5B-9EF9-752C0586C3D6}"/>
                </c:ext>
              </c:extLst>
            </c:dLbl>
            <c:dLbl>
              <c:idx val="2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0DCF-4E5B-9EF9-752C0586C3D6}"/>
                </c:ext>
              </c:extLst>
            </c:dLbl>
            <c:dLbl>
              <c:idx val="27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0DCF-4E5B-9EF9-752C0586C3D6}"/>
                </c:ext>
              </c:extLst>
            </c:dLbl>
            <c:dLbl>
              <c:idx val="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AD9A-4645-9F75-C77387EBE0E9}"/>
                </c:ext>
              </c:extLst>
            </c:dLbl>
            <c:dLbl>
              <c:idx val="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AD9A-4645-9F75-C77387EBE0E9}"/>
                </c:ext>
              </c:extLst>
            </c:dLbl>
            <c:dLbl>
              <c:idx val="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6C5-43F1-9D39-EDBE7DEDEB38}"/>
                </c:ext>
              </c:extLst>
            </c:dLbl>
            <c:dLbl>
              <c:idx val="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0DCF-4E5B-9EF9-752C0586C3D6}"/>
                </c:ext>
              </c:extLst>
            </c:dLbl>
            <c:dLbl>
              <c:idx val="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6C5-43F1-9D39-EDBE7DEDEB38}"/>
                </c:ext>
              </c:extLst>
            </c:dLbl>
            <c:dLbl>
              <c:idx val="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6C5-43F1-9D39-EDBE7DEDEB38}"/>
                </c:ext>
              </c:extLst>
            </c:dLbl>
            <c:dLbl>
              <c:idx val="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AD9A-4645-9F75-C77387EBE0E9}"/>
                </c:ext>
              </c:extLst>
            </c:dLbl>
            <c:dLbl>
              <c:idx val="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AD9A-4645-9F75-C77387EBE0E9}"/>
                </c:ext>
              </c:extLst>
            </c:dLbl>
            <c:dLbl>
              <c:idx val="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AD9A-4645-9F75-C77387EBE0E9}"/>
                </c:ext>
              </c:extLst>
            </c:dLbl>
            <c:dLbl>
              <c:idx val="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AD9A-4645-9F75-C77387EBE0E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gráfico'!$A$797:$A$836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gráfico'!$F$797:$F$836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0.72461928934010156</c:v>
                </c:pt>
                <c:pt idx="3">
                  <c:v>0</c:v>
                </c:pt>
                <c:pt idx="4">
                  <c:v>0.73864783047426841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0.71105193075898798</c:v>
                </c:pt>
                <c:pt idx="9">
                  <c:v>0.74626865671641796</c:v>
                </c:pt>
                <c:pt idx="10">
                  <c:v>0.74856674856674854</c:v>
                </c:pt>
                <c:pt idx="11">
                  <c:v>0</c:v>
                </c:pt>
                <c:pt idx="12">
                  <c:v>0</c:v>
                </c:pt>
                <c:pt idx="13">
                  <c:v>0.7081174438687392</c:v>
                </c:pt>
                <c:pt idx="14">
                  <c:v>#N/A</c:v>
                </c:pt>
                <c:pt idx="15">
                  <c:v>0.57978723404255317</c:v>
                </c:pt>
                <c:pt idx="16">
                  <c:v>0.72607260726072609</c:v>
                </c:pt>
                <c:pt idx="17">
                  <c:v>0.61399999999999999</c:v>
                </c:pt>
                <c:pt idx="18">
                  <c:v>0.65473145780051156</c:v>
                </c:pt>
                <c:pt idx="19">
                  <c:v>0</c:v>
                </c:pt>
                <c:pt idx="20">
                  <c:v>0.6958115183246073</c:v>
                </c:pt>
                <c:pt idx="21">
                  <c:v>0.66872427983539096</c:v>
                </c:pt>
                <c:pt idx="22">
                  <c:v>0.72257383966244726</c:v>
                </c:pt>
                <c:pt idx="23">
                  <c:v>0</c:v>
                </c:pt>
                <c:pt idx="24">
                  <c:v>0.71293800539083563</c:v>
                </c:pt>
                <c:pt idx="25">
                  <c:v>#N/A</c:v>
                </c:pt>
                <c:pt idx="26">
                  <c:v>0.73614457831325297</c:v>
                </c:pt>
                <c:pt idx="27">
                  <c:v>0.68215892053973015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0DCF-4E5B-9EF9-752C0586C3D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39816512"/>
        <c:axId val="339817072"/>
      </c:barChart>
      <c:catAx>
        <c:axId val="339816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39817072"/>
        <c:crosses val="autoZero"/>
        <c:auto val="1"/>
        <c:lblAlgn val="ctr"/>
        <c:lblOffset val="100"/>
        <c:noMultiLvlLbl val="0"/>
      </c:catAx>
      <c:valAx>
        <c:axId val="339817072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39816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1.As pessoas se apoiam umas às outras nesta unidade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gráfico'!$A$846:$A$885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gráfico'!$D$846:$D$885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A0-42A9-82FD-3614F20F78DF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817-4B93-B124-20A17E1997DF}"/>
                </c:ext>
              </c:extLst>
            </c:dLbl>
            <c:dLbl>
              <c:idx val="1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817-4B93-B124-20A17E1997DF}"/>
                </c:ext>
              </c:extLst>
            </c:dLbl>
            <c:dLbl>
              <c:idx val="1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817-4B93-B124-20A17E1997DF}"/>
                </c:ext>
              </c:extLst>
            </c:dLbl>
            <c:dLbl>
              <c:idx val="1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817-4B93-B124-20A17E1997DF}"/>
                </c:ext>
              </c:extLst>
            </c:dLbl>
            <c:dLbl>
              <c:idx val="1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817-4B93-B124-20A17E1997DF}"/>
                </c:ext>
              </c:extLst>
            </c:dLbl>
            <c:dLbl>
              <c:idx val="2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817-4B93-B124-20A17E1997DF}"/>
                </c:ext>
              </c:extLst>
            </c:dLbl>
            <c:dLbl>
              <c:idx val="2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817-4B93-B124-20A17E1997DF}"/>
                </c:ext>
              </c:extLst>
            </c:dLbl>
            <c:dLbl>
              <c:idx val="2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3BD-41C5-8248-F89C5A807BB3}"/>
                </c:ext>
              </c:extLst>
            </c:dLbl>
            <c:dLbl>
              <c:idx val="3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817-4B93-B124-20A17E1997DF}"/>
                </c:ext>
              </c:extLst>
            </c:dLbl>
            <c:dLbl>
              <c:idx val="3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817-4B93-B124-20A17E1997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gráfico'!$A$846:$A$885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gráfico'!$E$846:$E$885</c:f>
              <c:numCache>
                <c:formatCode>0%</c:formatCode>
                <c:ptCount val="40"/>
                <c:pt idx="0">
                  <c:v>0</c:v>
                </c:pt>
                <c:pt idx="1">
                  <c:v>0.80161943319838058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0.75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0.82084690553745931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0.85626911314984711</c:v>
                </c:pt>
                <c:pt idx="24">
                  <c:v>0.76850605652759085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0.82666666666666666</c:v>
                </c:pt>
                <c:pt idx="30">
                  <c:v>0.75</c:v>
                </c:pt>
                <c:pt idx="31">
                  <c:v>0</c:v>
                </c:pt>
                <c:pt idx="32">
                  <c:v>0.75145067698259183</c:v>
                </c:pt>
                <c:pt idx="33">
                  <c:v>0.76269621421975997</c:v>
                </c:pt>
                <c:pt idx="34">
                  <c:v>0.76433785192909276</c:v>
                </c:pt>
                <c:pt idx="35">
                  <c:v>#N/A</c:v>
                </c:pt>
                <c:pt idx="36">
                  <c:v>0.76109537299339003</c:v>
                </c:pt>
                <c:pt idx="37">
                  <c:v>0</c:v>
                </c:pt>
                <c:pt idx="38">
                  <c:v>0.82322485207100593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A0-42A9-82FD-3614F20F78DF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817-4B93-B124-20A17E1997DF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817-4B93-B124-20A17E1997DF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817-4B93-B124-20A17E1997DF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817-4B93-B124-20A17E1997DF}"/>
                </c:ext>
              </c:extLst>
            </c:dLbl>
            <c:dLbl>
              <c:idx val="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3BD-41C5-8248-F89C5A807BB3}"/>
                </c:ext>
              </c:extLst>
            </c:dLbl>
            <c:dLbl>
              <c:idx val="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3BD-41C5-8248-F89C5A807BB3}"/>
                </c:ext>
              </c:extLst>
            </c:dLbl>
            <c:dLbl>
              <c:idx val="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3BD-41C5-8248-F89C5A807BB3}"/>
                </c:ext>
              </c:extLst>
            </c:dLbl>
            <c:dLbl>
              <c:idx val="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817-4B93-B124-20A17E1997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gráfico'!$A$846:$A$885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gráfico'!$F$846:$F$885</c:f>
              <c:numCache>
                <c:formatCode>0%</c:formatCode>
                <c:ptCount val="40"/>
                <c:pt idx="0">
                  <c:v>0.70180722891566261</c:v>
                </c:pt>
                <c:pt idx="1">
                  <c:v>0</c:v>
                </c:pt>
                <c:pt idx="2">
                  <c:v>0.68060836501901145</c:v>
                </c:pt>
                <c:pt idx="3">
                  <c:v>0.72916666666666663</c:v>
                </c:pt>
                <c:pt idx="4">
                  <c:v>0.70210631895687059</c:v>
                </c:pt>
                <c:pt idx="5">
                  <c:v>#N/A</c:v>
                </c:pt>
                <c:pt idx="6">
                  <c:v>0.73144876325088337</c:v>
                </c:pt>
                <c:pt idx="7">
                  <c:v>0.73113708820403822</c:v>
                </c:pt>
                <c:pt idx="8">
                  <c:v>0.67729083665338641</c:v>
                </c:pt>
                <c:pt idx="9">
                  <c:v>0.71668311944718655</c:v>
                </c:pt>
                <c:pt idx="10">
                  <c:v>0.73001631321370308</c:v>
                </c:pt>
                <c:pt idx="12">
                  <c:v>0.73307291666666663</c:v>
                </c:pt>
                <c:pt idx="13">
                  <c:v>0.72977624784853701</c:v>
                </c:pt>
                <c:pt idx="14">
                  <c:v>#N/A</c:v>
                </c:pt>
                <c:pt idx="15">
                  <c:v>0.6566371681415929</c:v>
                </c:pt>
                <c:pt idx="16">
                  <c:v>0.70578512396694215</c:v>
                </c:pt>
                <c:pt idx="17">
                  <c:v>0.62674650698602796</c:v>
                </c:pt>
                <c:pt idx="18">
                  <c:v>0.71622769753610871</c:v>
                </c:pt>
                <c:pt idx="19">
                  <c:v>0</c:v>
                </c:pt>
                <c:pt idx="20">
                  <c:v>0.71539657853810268</c:v>
                </c:pt>
                <c:pt idx="21">
                  <c:v>0.69222903885480569</c:v>
                </c:pt>
                <c:pt idx="22">
                  <c:v>0.67439409905163328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0.74729241877256314</c:v>
                </c:pt>
                <c:pt idx="27">
                  <c:v>0.69161676646706582</c:v>
                </c:pt>
                <c:pt idx="28">
                  <c:v>0.72568306010928962</c:v>
                </c:pt>
                <c:pt idx="29">
                  <c:v>0</c:v>
                </c:pt>
                <c:pt idx="31">
                  <c:v>0.70892857142857146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0.70987654320987659</c:v>
                </c:pt>
                <c:pt idx="38">
                  <c:v>0</c:v>
                </c:pt>
                <c:pt idx="39">
                  <c:v>0.71246246246246248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4A0-42A9-82FD-3614F20F78D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39831072"/>
        <c:axId val="339831632"/>
      </c:barChart>
      <c:catAx>
        <c:axId val="33983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39831632"/>
        <c:crosses val="autoZero"/>
        <c:auto val="1"/>
        <c:lblAlgn val="ctr"/>
        <c:lblOffset val="100"/>
        <c:noMultiLvlLbl val="0"/>
      </c:catAx>
      <c:valAx>
        <c:axId val="339831632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3983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3.Quando há muito trabalho a ser feito e rapidamente, trabalhamos juntos em equipe para realizar a tarefa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gráfico'!$A$895:$A$934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gráfico'!$D$895:$D$934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9D-4E49-9B9A-0527C0BB96BC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8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9A1-4545-B0CE-0F791CFF759B}"/>
                </c:ext>
              </c:extLst>
            </c:dLbl>
            <c:dLbl>
              <c:idx val="1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9D-4E49-9B9A-0527C0BB96BC}"/>
                </c:ext>
              </c:extLst>
            </c:dLbl>
            <c:dLbl>
              <c:idx val="1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9A1-4545-B0CE-0F791CFF759B}"/>
                </c:ext>
              </c:extLst>
            </c:dLbl>
            <c:dLbl>
              <c:idx val="1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9A1-4545-B0CE-0F791CFF759B}"/>
                </c:ext>
              </c:extLst>
            </c:dLbl>
            <c:dLbl>
              <c:idx val="17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9D-4E49-9B9A-0527C0BB96BC}"/>
                </c:ext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9A1-4545-B0CE-0F791CFF759B}"/>
                </c:ext>
              </c:extLst>
            </c:dLbl>
            <c:dLbl>
              <c:idx val="2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A9D-4E49-9B9A-0527C0BB96BC}"/>
                </c:ext>
              </c:extLst>
            </c:dLbl>
            <c:dLbl>
              <c:idx val="2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A9D-4E49-9B9A-0527C0BB96BC}"/>
                </c:ext>
              </c:extLst>
            </c:dLbl>
            <c:dLbl>
              <c:idx val="2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9A1-4545-B0CE-0F791CFF759B}"/>
                </c:ext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0B6-493B-A16F-413FACCDC5B7}"/>
                </c:ext>
              </c:extLst>
            </c:dLbl>
            <c:dLbl>
              <c:idx val="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A9D-4E49-9B9A-0527C0BB96BC}"/>
                </c:ext>
              </c:extLst>
            </c:dLbl>
            <c:dLbl>
              <c:idx val="2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1F3-41E8-AF8F-F915097ED765}"/>
                </c:ext>
              </c:extLst>
            </c:dLbl>
            <c:dLbl>
              <c:idx val="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9A1-4545-B0CE-0F791CFF759B}"/>
                </c:ext>
              </c:extLst>
            </c:dLbl>
            <c:dLbl>
              <c:idx val="3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9A1-4545-B0CE-0F791CFF759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gráfico'!$A$895:$A$934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gráfico'!$E$895:$E$934</c:f>
              <c:numCache>
                <c:formatCode>0%</c:formatCode>
                <c:ptCount val="40"/>
                <c:pt idx="0">
                  <c:v>0.85029940119760483</c:v>
                </c:pt>
                <c:pt idx="1">
                  <c:v>0.87272727272727268</c:v>
                </c:pt>
                <c:pt idx="2">
                  <c:v>0.77721518987341776</c:v>
                </c:pt>
                <c:pt idx="3">
                  <c:v>0.79683597002497919</c:v>
                </c:pt>
                <c:pt idx="4">
                  <c:v>0.78714859437751006</c:v>
                </c:pt>
                <c:pt idx="5">
                  <c:v>#N/A</c:v>
                </c:pt>
                <c:pt idx="6">
                  <c:v>0.8014184397163121</c:v>
                </c:pt>
                <c:pt idx="7">
                  <c:v>0.77412513255567339</c:v>
                </c:pt>
                <c:pt idx="8">
                  <c:v>0</c:v>
                </c:pt>
                <c:pt idx="9">
                  <c:v>0.80216535433070868</c:v>
                </c:pt>
                <c:pt idx="10">
                  <c:v>0.80734693877551023</c:v>
                </c:pt>
                <c:pt idx="11">
                  <c:v>0.83501683501683499</c:v>
                </c:pt>
                <c:pt idx="12">
                  <c:v>0.80392156862745101</c:v>
                </c:pt>
                <c:pt idx="13">
                  <c:v>0.76804123711340211</c:v>
                </c:pt>
                <c:pt idx="14">
                  <c:v>#N/A</c:v>
                </c:pt>
                <c:pt idx="15">
                  <c:v>0</c:v>
                </c:pt>
                <c:pt idx="16">
                  <c:v>0.77302631578947367</c:v>
                </c:pt>
                <c:pt idx="17">
                  <c:v>0</c:v>
                </c:pt>
                <c:pt idx="18">
                  <c:v>0.76146010186757218</c:v>
                </c:pt>
                <c:pt idx="19">
                  <c:v>0.85947712418300659</c:v>
                </c:pt>
                <c:pt idx="20">
                  <c:v>0.75441329179646932</c:v>
                </c:pt>
                <c:pt idx="21">
                  <c:v>0.75025484199796122</c:v>
                </c:pt>
                <c:pt idx="22">
                  <c:v>0.77052631578947373</c:v>
                </c:pt>
                <c:pt idx="23">
                  <c:v>0.8958652373660031</c:v>
                </c:pt>
                <c:pt idx="24">
                  <c:v>0.80619111709286673</c:v>
                </c:pt>
                <c:pt idx="25">
                  <c:v>#N/A</c:v>
                </c:pt>
                <c:pt idx="26">
                  <c:v>0.79808841099163674</c:v>
                </c:pt>
                <c:pt idx="27">
                  <c:v>0.75</c:v>
                </c:pt>
                <c:pt idx="28">
                  <c:v>0</c:v>
                </c:pt>
                <c:pt idx="29">
                  <c:v>0.85365853658536583</c:v>
                </c:pt>
                <c:pt idx="30">
                  <c:v>0.78837209302325584</c:v>
                </c:pt>
                <c:pt idx="31">
                  <c:v>0.76496872207327971</c:v>
                </c:pt>
                <c:pt idx="32">
                  <c:v>0.78281853281853286</c:v>
                </c:pt>
                <c:pt idx="33">
                  <c:v>0.87234042553191493</c:v>
                </c:pt>
                <c:pt idx="34">
                  <c:v>0.87513007284079081</c:v>
                </c:pt>
                <c:pt idx="35">
                  <c:v>#N/A</c:v>
                </c:pt>
                <c:pt idx="36">
                  <c:v>0.88229755178907721</c:v>
                </c:pt>
                <c:pt idx="37">
                  <c:v>0.8222565687789799</c:v>
                </c:pt>
                <c:pt idx="38">
                  <c:v>0.85851142225497423</c:v>
                </c:pt>
                <c:pt idx="39">
                  <c:v>0.84147257700976708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A9D-4E49-9B9A-0527C0BB96BC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1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9A1-4545-B0CE-0F791CFF759B}"/>
                </c:ext>
              </c:extLst>
            </c:dLbl>
            <c:dLbl>
              <c:idx val="2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B6-493B-A16F-413FACCDC5B7}"/>
                </c:ext>
              </c:extLst>
            </c:dLbl>
            <c:dLbl>
              <c:idx val="2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9A1-4545-B0CE-0F791CFF759B}"/>
                </c:ext>
              </c:extLst>
            </c:dLbl>
            <c:dLbl>
              <c:idx val="3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B6-493B-A16F-413FACCDC5B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gráfico'!$A$895:$A$934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gráfico'!$F$895:$F$934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0.71447543160690574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0.69387755102040816</c:v>
                </c:pt>
                <c:pt idx="16">
                  <c:v>0</c:v>
                </c:pt>
                <c:pt idx="17">
                  <c:v>0.70318725099601598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8">
                  <c:v>0.73936750272628138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A9D-4E49-9B9A-0527C0BB96B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41795696"/>
        <c:axId val="341796256"/>
      </c:barChart>
      <c:catAx>
        <c:axId val="34179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41796256"/>
        <c:crosses val="autoZero"/>
        <c:auto val="1"/>
        <c:lblAlgn val="ctr"/>
        <c:lblOffset val="100"/>
        <c:noMultiLvlLbl val="0"/>
      </c:catAx>
      <c:valAx>
        <c:axId val="341796256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4179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11.Quando uma área nesta unidade fica muito movimentada, as demais ajudam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1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9A9-41DC-9523-2C152AB1CF48}"/>
                </c:ext>
              </c:extLst>
            </c:dLbl>
            <c:dLbl>
              <c:idx val="2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595-4DED-A380-688676DAD499}"/>
                </c:ext>
              </c:extLst>
            </c:dLbl>
            <c:dLbl>
              <c:idx val="2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55F-4AE3-8950-E3C1DC183FE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gráfico'!$A$1001:$A$1040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gráfico'!$D$1001:$D$1040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0.48798988621997469</c:v>
                </c:pt>
                <c:pt idx="3">
                  <c:v>0</c:v>
                </c:pt>
                <c:pt idx="4">
                  <c:v>0.48181818181818181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0.49867374005305037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0.48020654044750433</c:v>
                </c:pt>
                <c:pt idx="14">
                  <c:v>#N/A</c:v>
                </c:pt>
                <c:pt idx="15">
                  <c:v>0.4504424778761062</c:v>
                </c:pt>
                <c:pt idx="16">
                  <c:v>0</c:v>
                </c:pt>
                <c:pt idx="17">
                  <c:v>0.44333996023856859</c:v>
                </c:pt>
                <c:pt idx="18">
                  <c:v>0</c:v>
                </c:pt>
                <c:pt idx="19">
                  <c:v>0</c:v>
                </c:pt>
                <c:pt idx="20">
                  <c:v>0.49011446409989595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0.5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0.47902097902097901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595-4DED-A380-688676DAD499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1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55F-4AE3-8950-E3C1DC183FE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gráfico'!$A$1001:$A$1040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gráfico'!$E$1001:$E$1040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595-4DED-A380-688676DAD499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A595-4DED-A380-688676DAD499}"/>
                </c:ext>
              </c:extLst>
            </c:dLbl>
            <c:dLbl>
              <c:idx val="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A595-4DED-A380-688676DAD499}"/>
                </c:ext>
              </c:extLst>
            </c:dLbl>
            <c:dLbl>
              <c:idx val="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095-4544-A310-909A0E012123}"/>
                </c:ext>
              </c:extLst>
            </c:dLbl>
            <c:dLbl>
              <c:idx val="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A595-4DED-A380-688676DAD499}"/>
                </c:ext>
              </c:extLst>
            </c:dLbl>
            <c:dLbl>
              <c:idx val="7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9A9-41DC-9523-2C152AB1CF48}"/>
                </c:ext>
              </c:extLst>
            </c:dLbl>
            <c:dLbl>
              <c:idx val="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A595-4DED-A380-688676DAD499}"/>
                </c:ext>
              </c:extLst>
            </c:dLbl>
            <c:dLbl>
              <c:idx val="1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A595-4DED-A380-688676DAD499}"/>
                </c:ext>
              </c:extLst>
            </c:dLbl>
            <c:dLbl>
              <c:idx val="1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A595-4DED-A380-688676DAD499}"/>
                </c:ext>
              </c:extLst>
            </c:dLbl>
            <c:dLbl>
              <c:idx val="1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A595-4DED-A380-688676DAD499}"/>
                </c:ext>
              </c:extLst>
            </c:dLbl>
            <c:dLbl>
              <c:idx val="1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A595-4DED-A380-688676DAD499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A595-4DED-A380-688676DAD499}"/>
                </c:ext>
              </c:extLst>
            </c:dLbl>
            <c:dLbl>
              <c:idx val="1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9A9-41DC-9523-2C152AB1CF48}"/>
                </c:ext>
              </c:extLst>
            </c:dLbl>
            <c:dLbl>
              <c:idx val="17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A595-4DED-A380-688676DAD499}"/>
                </c:ext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9A9-41DC-9523-2C152AB1CF48}"/>
                </c:ext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A595-4DED-A380-688676DAD499}"/>
                </c:ext>
              </c:extLst>
            </c:dLbl>
            <c:dLbl>
              <c:idx val="2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A595-4DED-A380-688676DAD499}"/>
                </c:ext>
              </c:extLst>
            </c:dLbl>
            <c:dLbl>
              <c:idx val="2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095-4544-A310-909A0E012123}"/>
                </c:ext>
              </c:extLst>
            </c:dLbl>
            <c:dLbl>
              <c:idx val="2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9A9-41DC-9523-2C152AB1CF48}"/>
                </c:ext>
              </c:extLst>
            </c:dLbl>
            <c:dLbl>
              <c:idx val="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55F-4AE3-8950-E3C1DC183FE5}"/>
                </c:ext>
              </c:extLst>
            </c:dLbl>
            <c:dLbl>
              <c:idx val="27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A595-4DED-A380-688676DAD499}"/>
                </c:ext>
              </c:extLst>
            </c:dLbl>
            <c:dLbl>
              <c:idx val="28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A595-4DED-A380-688676DAD499}"/>
                </c:ext>
              </c:extLst>
            </c:dLbl>
            <c:dLbl>
              <c:idx val="2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A595-4DED-A380-688676DAD499}"/>
                </c:ext>
              </c:extLst>
            </c:dLbl>
            <c:dLbl>
              <c:idx val="3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9A9-41DC-9523-2C152AB1CF48}"/>
                </c:ext>
              </c:extLst>
            </c:dLbl>
            <c:dLbl>
              <c:idx val="3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9A9-41DC-9523-2C152AB1CF4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gráfico'!$A$1001:$A$1040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gráfico'!$F$1001:$F$1040</c:f>
              <c:numCache>
                <c:formatCode>0%</c:formatCode>
                <c:ptCount val="40"/>
                <c:pt idx="0">
                  <c:v>0.63363363363363367</c:v>
                </c:pt>
                <c:pt idx="1">
                  <c:v>0.62588473205257833</c:v>
                </c:pt>
                <c:pt idx="2">
                  <c:v>0</c:v>
                </c:pt>
                <c:pt idx="3">
                  <c:v>0.5621351125938282</c:v>
                </c:pt>
                <c:pt idx="4">
                  <c:v>0</c:v>
                </c:pt>
                <c:pt idx="5">
                  <c:v>#N/A</c:v>
                </c:pt>
                <c:pt idx="6">
                  <c:v>0.51943462897526504</c:v>
                </c:pt>
                <c:pt idx="7">
                  <c:v>0.54777070063694266</c:v>
                </c:pt>
                <c:pt idx="8">
                  <c:v>0</c:v>
                </c:pt>
                <c:pt idx="9">
                  <c:v>0.55312810327706052</c:v>
                </c:pt>
                <c:pt idx="10">
                  <c:v>0.50451189499589832</c:v>
                </c:pt>
                <c:pt idx="11">
                  <c:v>0.6283783783783784</c:v>
                </c:pt>
                <c:pt idx="12">
                  <c:v>0.56396866840731075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0.55756578947368418</c:v>
                </c:pt>
                <c:pt idx="17">
                  <c:v>0</c:v>
                </c:pt>
                <c:pt idx="18">
                  <c:v>0.51918158567774941</c:v>
                </c:pt>
                <c:pt idx="19">
                  <c:v>0.69607843137254899</c:v>
                </c:pt>
                <c:pt idx="20">
                  <c:v>0</c:v>
                </c:pt>
                <c:pt idx="21">
                  <c:v>0.50717213114754101</c:v>
                </c:pt>
                <c:pt idx="22">
                  <c:v>0.51419558359621453</c:v>
                </c:pt>
                <c:pt idx="23">
                  <c:v>0.69431643625192008</c:v>
                </c:pt>
                <c:pt idx="24">
                  <c:v>0.56182795698924726</c:v>
                </c:pt>
                <c:pt idx="25">
                  <c:v>#N/A</c:v>
                </c:pt>
                <c:pt idx="26">
                  <c:v>0</c:v>
                </c:pt>
                <c:pt idx="27">
                  <c:v>0.51415797317436662</c:v>
                </c:pt>
                <c:pt idx="28">
                  <c:v>0.51369112814895945</c:v>
                </c:pt>
                <c:pt idx="29">
                  <c:v>0.55973451327433632</c:v>
                </c:pt>
                <c:pt idx="30">
                  <c:v>0</c:v>
                </c:pt>
                <c:pt idx="31">
                  <c:v>0.60483870967741937</c:v>
                </c:pt>
                <c:pt idx="32">
                  <c:v>0.56177606177606176</c:v>
                </c:pt>
                <c:pt idx="33">
                  <c:v>0.66604995374653098</c:v>
                </c:pt>
                <c:pt idx="34">
                  <c:v>0.68925964546402507</c:v>
                </c:pt>
                <c:pt idx="35">
                  <c:v>#N/A</c:v>
                </c:pt>
                <c:pt idx="36">
                  <c:v>0.63137996219281667</c:v>
                </c:pt>
                <c:pt idx="37">
                  <c:v>0.61978361669242654</c:v>
                </c:pt>
                <c:pt idx="38">
                  <c:v>0.57269372693726939</c:v>
                </c:pt>
                <c:pt idx="39">
                  <c:v>0.61261261261261257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A595-4DED-A380-688676DAD49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41810256"/>
        <c:axId val="341810816"/>
      </c:barChart>
      <c:catAx>
        <c:axId val="34181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41810816"/>
        <c:crosses val="autoZero"/>
        <c:auto val="1"/>
        <c:lblAlgn val="ctr"/>
        <c:lblOffset val="100"/>
        <c:noMultiLvlLbl val="0"/>
      </c:catAx>
      <c:valAx>
        <c:axId val="341810816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4181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4.Nesta unidade, as pessoas se tratam com respeito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gráfico'!$A$949:$A$988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gráfico'!$D$949:$D$988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C2-4384-97BE-874BEB0D9372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1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1C2-4384-97BE-874BEB0D9372}"/>
                </c:ext>
              </c:extLst>
            </c:dLbl>
            <c:dLbl>
              <c:idx val="1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FF5-4A5E-888D-7906F60C8918}"/>
                </c:ext>
              </c:extLst>
            </c:dLbl>
            <c:dLbl>
              <c:idx val="1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81C2-4384-97BE-874BEB0D9372}"/>
                </c:ext>
              </c:extLst>
            </c:dLbl>
            <c:dLbl>
              <c:idx val="1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FF5-4A5E-888D-7906F60C8918}"/>
                </c:ext>
              </c:extLst>
            </c:dLbl>
            <c:dLbl>
              <c:idx val="17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1C2-4384-97BE-874BEB0D9372}"/>
                </c:ext>
              </c:extLst>
            </c:dLbl>
            <c:dLbl>
              <c:idx val="18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FF5-4A5E-888D-7906F60C8918}"/>
                </c:ext>
              </c:extLst>
            </c:dLbl>
            <c:dLbl>
              <c:idx val="2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1C2-4384-97BE-874BEB0D9372}"/>
                </c:ext>
              </c:extLst>
            </c:dLbl>
            <c:dLbl>
              <c:idx val="2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1C2-4384-97BE-874BEB0D9372}"/>
                </c:ext>
              </c:extLst>
            </c:dLbl>
            <c:dLbl>
              <c:idx val="2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FF5-4A5E-888D-7906F60C8918}"/>
                </c:ext>
              </c:extLst>
            </c:dLbl>
            <c:dLbl>
              <c:idx val="2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FF5-4A5E-888D-7906F60C8918}"/>
                </c:ext>
              </c:extLst>
            </c:dLbl>
            <c:dLbl>
              <c:idx val="3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FF5-4A5E-888D-7906F60C89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gráfico'!$A$949:$A$988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gráfico'!$E$949:$E$988</c:f>
              <c:numCache>
                <c:formatCode>0%</c:formatCode>
                <c:ptCount val="40"/>
                <c:pt idx="0">
                  <c:v>0.78443113772455086</c:v>
                </c:pt>
                <c:pt idx="1">
                  <c:v>0.88306451612903225</c:v>
                </c:pt>
                <c:pt idx="2">
                  <c:v>0.78987341772151898</c:v>
                </c:pt>
                <c:pt idx="3">
                  <c:v>0.82916666666666672</c:v>
                </c:pt>
                <c:pt idx="4">
                  <c:v>0.80321285140562249</c:v>
                </c:pt>
                <c:pt idx="5">
                  <c:v>#N/A</c:v>
                </c:pt>
                <c:pt idx="6">
                  <c:v>0.81978798586572443</c:v>
                </c:pt>
                <c:pt idx="7">
                  <c:v>0.85425531914893615</c:v>
                </c:pt>
                <c:pt idx="8">
                  <c:v>0.7832446808510638</c:v>
                </c:pt>
                <c:pt idx="9">
                  <c:v>0.8341559723593287</c:v>
                </c:pt>
                <c:pt idx="10">
                  <c:v>0.82107843137254899</c:v>
                </c:pt>
                <c:pt idx="11">
                  <c:v>0.83445945945945943</c:v>
                </c:pt>
                <c:pt idx="12">
                  <c:v>0.83963494132985661</c:v>
                </c:pt>
                <c:pt idx="13">
                  <c:v>0.84879725085910651</c:v>
                </c:pt>
                <c:pt idx="14">
                  <c:v>#N/A</c:v>
                </c:pt>
                <c:pt idx="15">
                  <c:v>0</c:v>
                </c:pt>
                <c:pt idx="16">
                  <c:v>0.81116584564860428</c:v>
                </c:pt>
                <c:pt idx="17">
                  <c:v>0</c:v>
                </c:pt>
                <c:pt idx="18">
                  <c:v>0.82203389830508478</c:v>
                </c:pt>
                <c:pt idx="19">
                  <c:v>0.9058441558441559</c:v>
                </c:pt>
                <c:pt idx="20">
                  <c:v>0.78835153406136249</c:v>
                </c:pt>
                <c:pt idx="21">
                  <c:v>0.77834525025536261</c:v>
                </c:pt>
                <c:pt idx="22">
                  <c:v>0.80021030494216616</c:v>
                </c:pt>
                <c:pt idx="23">
                  <c:v>0.91883614088820831</c:v>
                </c:pt>
                <c:pt idx="24">
                  <c:v>0.86155913978494625</c:v>
                </c:pt>
                <c:pt idx="25">
                  <c:v>#N/A</c:v>
                </c:pt>
                <c:pt idx="26">
                  <c:v>0.82437275985663083</c:v>
                </c:pt>
                <c:pt idx="27">
                  <c:v>0.77462686567164174</c:v>
                </c:pt>
                <c:pt idx="28">
                  <c:v>0.81441048034934493</c:v>
                </c:pt>
                <c:pt idx="29">
                  <c:v>0.85333333333333339</c:v>
                </c:pt>
                <c:pt idx="30">
                  <c:v>0.83333333333333337</c:v>
                </c:pt>
                <c:pt idx="31">
                  <c:v>0.83781362007168458</c:v>
                </c:pt>
                <c:pt idx="32">
                  <c:v>0.84763741562198647</c:v>
                </c:pt>
                <c:pt idx="33">
                  <c:v>0.92428439519852257</c:v>
                </c:pt>
                <c:pt idx="34">
                  <c:v>0.89341692789968652</c:v>
                </c:pt>
                <c:pt idx="35">
                  <c:v>#N/A</c:v>
                </c:pt>
                <c:pt idx="36">
                  <c:v>0.90292177191328937</c:v>
                </c:pt>
                <c:pt idx="37">
                  <c:v>0.88580246913580252</c:v>
                </c:pt>
                <c:pt idx="38">
                  <c:v>0.90641120117907148</c:v>
                </c:pt>
                <c:pt idx="39">
                  <c:v>0.86271567891972989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1C2-4384-97BE-874BEB0D9372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gráfico'!$A$949:$A$988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gráfico'!$F$949:$F$988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0.74224977856510188</c:v>
                </c:pt>
                <c:pt idx="16">
                  <c:v>0</c:v>
                </c:pt>
                <c:pt idx="17">
                  <c:v>0.73053892215568861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1C2-4384-97BE-874BEB0D937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56756400"/>
        <c:axId val="356756960"/>
      </c:barChart>
      <c:catAx>
        <c:axId val="356756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56756960"/>
        <c:crosses val="autoZero"/>
        <c:auto val="1"/>
        <c:lblAlgn val="ctr"/>
        <c:lblOffset val="100"/>
        <c:noMultiLvlLbl val="0"/>
      </c:catAx>
      <c:valAx>
        <c:axId val="356756960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56756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34.Coisas "escapam por entre os dedos” quando os pacientes são transferidos de uma unidade para outra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D60-4F97-82C5-4D531E30FF0C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D60-4F97-82C5-4D531E30FF0C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D60-4F97-82C5-4D531E30FF0C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D60-4F97-82C5-4D531E30FF0C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D60-4F97-82C5-4D531E30FF0C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D60-4F97-82C5-4D531E30FF0C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1BB-4556-A937-0221BAA05951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D60-4F97-82C5-4D531E30FF0C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3-3D60-4F97-82C5-4D531E30FF0C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D60-4F97-82C5-4D531E30FF0C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D60-4F97-82C5-4D531E30FF0C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4-3D60-4F97-82C5-4D531E30FF0C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089-4F25-A04E-56033F2EC3AC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5-3D60-4F97-82C5-4D531E30FF0C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C51-4A29-AEAC-288FC142FA8A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1BB-4556-A937-0221BAA05951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089-4F25-A04E-56033F2EC3AC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C51-4A29-AEAC-288FC142FA8A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D60-4F97-82C5-4D531E30FF0C}"/>
                </c:ext>
              </c:extLst>
            </c:dLbl>
            <c:dLbl>
              <c:idx val="2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C51-4A29-AEAC-288FC142FA8A}"/>
                </c:ext>
              </c:extLst>
            </c:dLbl>
            <c:dLbl>
              <c:idx val="2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D60-4F97-82C5-4D531E30FF0C}"/>
                </c:ext>
              </c:extLst>
            </c:dLbl>
            <c:dLbl>
              <c:idx val="2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D60-4F97-82C5-4D531E30FF0C}"/>
                </c:ext>
              </c:extLst>
            </c:dLbl>
            <c:dLbl>
              <c:idx val="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3D60-4F97-82C5-4D531E30FF0C}"/>
                </c:ext>
              </c:extLst>
            </c:dLbl>
            <c:dLbl>
              <c:idx val="2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3D60-4F97-82C5-4D531E30FF0C}"/>
                </c:ext>
              </c:extLst>
            </c:dLbl>
            <c:dLbl>
              <c:idx val="27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7-3D60-4F97-82C5-4D531E30FF0C}"/>
                </c:ext>
              </c:extLst>
            </c:dLbl>
            <c:dLbl>
              <c:idx val="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3D60-4F97-82C5-4D531E30FF0C}"/>
                </c:ext>
              </c:extLst>
            </c:dLbl>
            <c:dLbl>
              <c:idx val="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C51-4A29-AEAC-288FC142FA8A}"/>
                </c:ext>
              </c:extLst>
            </c:dLbl>
            <c:dLbl>
              <c:idx val="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1BB-4556-A937-0221BAA05951}"/>
                </c:ext>
              </c:extLst>
            </c:dLbl>
            <c:dLbl>
              <c:idx val="3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9-3D60-4F97-82C5-4D531E30FF0C}"/>
                </c:ext>
              </c:extLst>
            </c:dLbl>
            <c:dLbl>
              <c:idx val="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B-3D60-4F97-82C5-4D531E30FF0C}"/>
                </c:ext>
              </c:extLst>
            </c:dLbl>
            <c:dLbl>
              <c:idx val="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C-3D60-4F97-82C5-4D531E30FF0C}"/>
                </c:ext>
              </c:extLst>
            </c:dLbl>
            <c:dLbl>
              <c:idx val="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1BB-4556-A937-0221BAA05951}"/>
                </c:ext>
              </c:extLst>
            </c:dLbl>
            <c:dLbl>
              <c:idx val="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1BB-4556-A937-0221BAA05951}"/>
                </c:ext>
              </c:extLst>
            </c:dLbl>
            <c:dLbl>
              <c:idx val="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C51-4A29-AEAC-288FC142FA8A}"/>
                </c:ext>
              </c:extLst>
            </c:dLbl>
            <c:dLbl>
              <c:idx val="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C51-4A29-AEAC-288FC142FA8A}"/>
                </c:ext>
              </c:extLst>
            </c:dLbl>
            <c:dLbl>
              <c:idx val="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C51-4A29-AEAC-288FC142FA8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gráfico'!$A$1050:$A$1089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gráfico'!$D$1050:$D$1089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0.49132176234979974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0.49913941480206542</c:v>
                </c:pt>
                <c:pt idx="14">
                  <c:v>#N/A</c:v>
                </c:pt>
                <c:pt idx="15">
                  <c:v>0.4228723404255319</c:v>
                </c:pt>
                <c:pt idx="16">
                  <c:v>0</c:v>
                </c:pt>
                <c:pt idx="17">
                  <c:v>0.4</c:v>
                </c:pt>
                <c:pt idx="18">
                  <c:v>0.41971112999150384</c:v>
                </c:pt>
                <c:pt idx="19">
                  <c:v>0</c:v>
                </c:pt>
                <c:pt idx="20">
                  <c:v>0.43941757670306814</c:v>
                </c:pt>
                <c:pt idx="21">
                  <c:v>0.4460431654676259</c:v>
                </c:pt>
                <c:pt idx="22">
                  <c:v>0.44736842105263158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0.44511278195488724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3D60-4F97-82C5-4D531E30FF0C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3D60-4F97-82C5-4D531E30FF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gráfico'!$A$1050:$A$1089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gráfico'!$E$1050:$E$1089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3D60-4F97-82C5-4D531E30FF0C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3D60-4F97-82C5-4D531E30FF0C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3D60-4F97-82C5-4D531E30FF0C}"/>
                </c:ext>
              </c:extLst>
            </c:dLbl>
            <c:dLbl>
              <c:idx val="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3D60-4F97-82C5-4D531E30FF0C}"/>
                </c:ext>
              </c:extLst>
            </c:dLbl>
            <c:dLbl>
              <c:idx val="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3D60-4F97-82C5-4D531E30FF0C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089-4F25-A04E-56033F2EC3AC}"/>
                </c:ext>
              </c:extLst>
            </c:dLbl>
            <c:dLbl>
              <c:idx val="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1BB-4556-A937-0221BAA05951}"/>
                </c:ext>
              </c:extLst>
            </c:dLbl>
            <c:dLbl>
              <c:idx val="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3D60-4F97-82C5-4D531E30FF0C}"/>
                </c:ext>
              </c:extLst>
            </c:dLbl>
            <c:dLbl>
              <c:idx val="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3D60-4F97-82C5-4D531E30FF0C}"/>
                </c:ext>
              </c:extLst>
            </c:dLbl>
            <c:dLbl>
              <c:idx val="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C51-4A29-AEAC-288FC142FA8A}"/>
                </c:ext>
              </c:extLst>
            </c:dLbl>
            <c:dLbl>
              <c:idx val="1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1BB-4556-A937-0221BAA05951}"/>
                </c:ext>
              </c:extLst>
            </c:dLbl>
            <c:dLbl>
              <c:idx val="1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3D60-4F97-82C5-4D531E30FF0C}"/>
                </c:ext>
              </c:extLst>
            </c:dLbl>
            <c:dLbl>
              <c:idx val="1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089-4F25-A04E-56033F2EC3AC}"/>
                </c:ext>
              </c:extLst>
            </c:dLbl>
            <c:dLbl>
              <c:idx val="1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3D60-4F97-82C5-4D531E30FF0C}"/>
                </c:ext>
              </c:extLst>
            </c:dLbl>
            <c:dLbl>
              <c:idx val="1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C51-4A29-AEAC-288FC142FA8A}"/>
                </c:ext>
              </c:extLst>
            </c:dLbl>
            <c:dLbl>
              <c:idx val="1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1BB-4556-A937-0221BAA05951}"/>
                </c:ext>
              </c:extLst>
            </c:dLbl>
            <c:dLbl>
              <c:idx val="1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089-4F25-A04E-56033F2EC3AC}"/>
                </c:ext>
              </c:extLst>
            </c:dLbl>
            <c:dLbl>
              <c:idx val="1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C51-4A29-AEAC-288FC142FA8A}"/>
                </c:ext>
              </c:extLst>
            </c:dLbl>
            <c:dLbl>
              <c:idx val="1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C51-4A29-AEAC-288FC142FA8A}"/>
                </c:ext>
              </c:extLst>
            </c:dLbl>
            <c:dLbl>
              <c:idx val="2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1BB-4556-A937-0221BAA05951}"/>
                </c:ext>
              </c:extLst>
            </c:dLbl>
            <c:dLbl>
              <c:idx val="2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C51-4A29-AEAC-288FC142FA8A}"/>
                </c:ext>
              </c:extLst>
            </c:dLbl>
            <c:dLbl>
              <c:idx val="2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C51-4A29-AEAC-288FC142FA8A}"/>
                </c:ext>
              </c:extLst>
            </c:dLbl>
            <c:dLbl>
              <c:idx val="3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1BB-4556-A937-0221BAA05951}"/>
                </c:ext>
              </c:extLst>
            </c:dLbl>
            <c:dLbl>
              <c:idx val="3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1-3D60-4F97-82C5-4D531E30FF0C}"/>
                </c:ext>
              </c:extLst>
            </c:dLbl>
            <c:dLbl>
              <c:idx val="3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2-3D60-4F97-82C5-4D531E30FF0C}"/>
                </c:ext>
              </c:extLst>
            </c:dLbl>
            <c:dLbl>
              <c:idx val="3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1BB-4556-A937-0221BAA05951}"/>
                </c:ext>
              </c:extLst>
            </c:dLbl>
            <c:dLbl>
              <c:idx val="3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1BB-4556-A937-0221BAA05951}"/>
                </c:ext>
              </c:extLst>
            </c:dLbl>
            <c:dLbl>
              <c:idx val="3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C51-4A29-AEAC-288FC142FA8A}"/>
                </c:ext>
              </c:extLst>
            </c:dLbl>
            <c:dLbl>
              <c:idx val="3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BC51-4A29-AEAC-288FC142FA8A}"/>
                </c:ext>
              </c:extLst>
            </c:dLbl>
            <c:dLbl>
              <c:idx val="3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C51-4A29-AEAC-288FC142FA8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gráfico'!$A$1050:$A$1089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gráfico'!$F$1050:$F$1089</c:f>
              <c:numCache>
                <c:formatCode>0%</c:formatCode>
                <c:ptCount val="40"/>
                <c:pt idx="0">
                  <c:v>0.67168674698795183</c:v>
                </c:pt>
                <c:pt idx="1">
                  <c:v>0.68807339449541283</c:v>
                </c:pt>
                <c:pt idx="2">
                  <c:v>0.52531645569620256</c:v>
                </c:pt>
                <c:pt idx="3">
                  <c:v>0.54590984974958268</c:v>
                </c:pt>
                <c:pt idx="4">
                  <c:v>0.54838709677419351</c:v>
                </c:pt>
                <c:pt idx="5">
                  <c:v>#N/A</c:v>
                </c:pt>
                <c:pt idx="6">
                  <c:v>0.60854092526690395</c:v>
                </c:pt>
                <c:pt idx="7">
                  <c:v>0.52872340425531916</c:v>
                </c:pt>
                <c:pt idx="8">
                  <c:v>0</c:v>
                </c:pt>
                <c:pt idx="9">
                  <c:v>0.59226190476190477</c:v>
                </c:pt>
                <c:pt idx="10">
                  <c:v>0.52945990180032731</c:v>
                </c:pt>
                <c:pt idx="11">
                  <c:v>0.6767676767676768</c:v>
                </c:pt>
                <c:pt idx="12">
                  <c:v>0.58431372549019611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0.51729818780889625</c:v>
                </c:pt>
                <c:pt idx="17">
                  <c:v>0</c:v>
                </c:pt>
                <c:pt idx="18">
                  <c:v>0</c:v>
                </c:pt>
                <c:pt idx="19">
                  <c:v>0.71009771986970682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0.70597243491577333</c:v>
                </c:pt>
                <c:pt idx="24">
                  <c:v>0.522207267833109</c:v>
                </c:pt>
                <c:pt idx="25">
                  <c:v>#N/A</c:v>
                </c:pt>
                <c:pt idx="26">
                  <c:v>0.50961538461538458</c:v>
                </c:pt>
                <c:pt idx="27">
                  <c:v>0</c:v>
                </c:pt>
                <c:pt idx="28">
                  <c:v>0.5236004390779363</c:v>
                </c:pt>
                <c:pt idx="29">
                  <c:v>0.54157303370786514</c:v>
                </c:pt>
                <c:pt idx="30">
                  <c:v>0.53037383177570097</c:v>
                </c:pt>
                <c:pt idx="31">
                  <c:v>0.53327338129496404</c:v>
                </c:pt>
                <c:pt idx="32">
                  <c:v>0.53411306042884987</c:v>
                </c:pt>
                <c:pt idx="33">
                  <c:v>0.69674418604651167</c:v>
                </c:pt>
                <c:pt idx="34">
                  <c:v>0.67607105538140022</c:v>
                </c:pt>
                <c:pt idx="35">
                  <c:v>#N/A</c:v>
                </c:pt>
                <c:pt idx="36">
                  <c:v>0.6556291390728477</c:v>
                </c:pt>
                <c:pt idx="37">
                  <c:v>0.61514683153013905</c:v>
                </c:pt>
                <c:pt idx="38">
                  <c:v>0.65059347181008897</c:v>
                </c:pt>
                <c:pt idx="39">
                  <c:v>0.60060286360211002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3D60-4F97-82C5-4D531E30FF0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41824816"/>
        <c:axId val="341825376"/>
      </c:barChart>
      <c:catAx>
        <c:axId val="34182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41825376"/>
        <c:crosses val="autoZero"/>
        <c:auto val="1"/>
        <c:lblAlgn val="ctr"/>
        <c:lblOffset val="100"/>
        <c:noMultiLvlLbl val="0"/>
      </c:catAx>
      <c:valAx>
        <c:axId val="341825376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4182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36.Importantes informações sobre a assistência se perdem durante as mudanças de turno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A66-4B9C-AC4A-976C317E011A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A66-4B9C-AC4A-976C317E011A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A66-4B9C-AC4A-976C317E011A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A66-4B9C-AC4A-976C317E011A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A66-4B9C-AC4A-976C317E011A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A66-4B9C-AC4A-976C317E011A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B41-4B59-A392-B69AB872DD6C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A66-4B9C-AC4A-976C317E011A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A66-4B9C-AC4A-976C317E011A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A66-4B9C-AC4A-976C317E011A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1-AA66-4B9C-AC4A-976C317E011A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AA66-4B9C-AC4A-976C317E011A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2AC-4EFA-BCC5-5103E2D4432B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C88-4791-9983-BC09555294A8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B41-4B59-A392-B69AB872DD6C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C88-4791-9983-BC09555294A8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C88-4791-9983-BC09555294A8}"/>
                </c:ext>
              </c:extLst>
            </c:dLbl>
            <c:dLbl>
              <c:idx val="2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A66-4B9C-AC4A-976C317E011A}"/>
                </c:ext>
              </c:extLst>
            </c:dLbl>
            <c:dLbl>
              <c:idx val="2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A66-4B9C-AC4A-976C317E011A}"/>
                </c:ext>
              </c:extLst>
            </c:dLbl>
            <c:dLbl>
              <c:idx val="2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A66-4B9C-AC4A-976C317E011A}"/>
                </c:ext>
              </c:extLst>
            </c:dLbl>
            <c:dLbl>
              <c:idx val="27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AA66-4B9C-AC4A-976C317E011A}"/>
                </c:ext>
              </c:extLst>
            </c:dLbl>
            <c:dLbl>
              <c:idx val="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C88-4791-9983-BC09555294A8}"/>
                </c:ext>
              </c:extLst>
            </c:dLbl>
            <c:dLbl>
              <c:idx val="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C88-4791-9983-BC09555294A8}"/>
                </c:ext>
              </c:extLst>
            </c:dLbl>
            <c:dLbl>
              <c:idx val="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B41-4B59-A392-B69AB872DD6C}"/>
                </c:ext>
              </c:extLst>
            </c:dLbl>
            <c:dLbl>
              <c:idx val="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AA66-4B9C-AC4A-976C317E011A}"/>
                </c:ext>
              </c:extLst>
            </c:dLbl>
            <c:dLbl>
              <c:idx val="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B41-4B59-A392-B69AB872DD6C}"/>
                </c:ext>
              </c:extLst>
            </c:dLbl>
            <c:dLbl>
              <c:idx val="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B41-4B59-A392-B69AB872DD6C}"/>
                </c:ext>
              </c:extLst>
            </c:dLbl>
            <c:dLbl>
              <c:idx val="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C88-4791-9983-BC09555294A8}"/>
                </c:ext>
              </c:extLst>
            </c:dLbl>
            <c:dLbl>
              <c:idx val="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C88-4791-9983-BC09555294A8}"/>
                </c:ext>
              </c:extLst>
            </c:dLbl>
            <c:dLbl>
              <c:idx val="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C88-4791-9983-BC09555294A8}"/>
                </c:ext>
              </c:extLst>
            </c:dLbl>
            <c:dLbl>
              <c:idx val="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C88-4791-9983-BC09555294A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gráfico'!$A$1099:$A$1138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gráfico'!$D$1099:$D$1138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0.39200000000000002</c:v>
                </c:pt>
                <c:pt idx="16">
                  <c:v>0.46192052980132453</c:v>
                </c:pt>
                <c:pt idx="17">
                  <c:v>0.35399999999999998</c:v>
                </c:pt>
                <c:pt idx="18">
                  <c:v>0.40696686491079015</c:v>
                </c:pt>
                <c:pt idx="19">
                  <c:v>0</c:v>
                </c:pt>
                <c:pt idx="20">
                  <c:v>0.40833333333333333</c:v>
                </c:pt>
                <c:pt idx="21">
                  <c:v>0.44444444444444442</c:v>
                </c:pt>
                <c:pt idx="22">
                  <c:v>0.43427970557308099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0.48444976076555024</c:v>
                </c:pt>
                <c:pt idx="27">
                  <c:v>0.37967115097159942</c:v>
                </c:pt>
                <c:pt idx="28">
                  <c:v>0.48847420417124038</c:v>
                </c:pt>
                <c:pt idx="29">
                  <c:v>0</c:v>
                </c:pt>
                <c:pt idx="30">
                  <c:v>0</c:v>
                </c:pt>
                <c:pt idx="31">
                  <c:v>0.4742547425474255</c:v>
                </c:pt>
                <c:pt idx="32">
                  <c:v>0.4912451361867704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A66-4B9C-AC4A-976C317E011A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gráfico'!$A$1099:$A$1138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gráfico'!$E$1099:$E$1138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A66-4B9C-AC4A-976C317E011A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AA66-4B9C-AC4A-976C317E011A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AA66-4B9C-AC4A-976C317E011A}"/>
                </c:ext>
              </c:extLst>
            </c:dLbl>
            <c:dLbl>
              <c:idx val="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AA66-4B9C-AC4A-976C317E011A}"/>
                </c:ext>
              </c:extLst>
            </c:dLbl>
            <c:dLbl>
              <c:idx val="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AA66-4B9C-AC4A-976C317E011A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B41-4B59-A392-B69AB872DD6C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AA66-4B9C-AC4A-976C317E011A}"/>
                </c:ext>
              </c:extLst>
            </c:dLbl>
            <c:dLbl>
              <c:idx val="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B41-4B59-A392-B69AB872DD6C}"/>
                </c:ext>
              </c:extLst>
            </c:dLbl>
            <c:dLbl>
              <c:idx val="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AA66-4B9C-AC4A-976C317E011A}"/>
                </c:ext>
              </c:extLst>
            </c:dLbl>
            <c:dLbl>
              <c:idx val="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AA66-4B9C-AC4A-976C317E011A}"/>
                </c:ext>
              </c:extLst>
            </c:dLbl>
            <c:dLbl>
              <c:idx val="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C88-4791-9983-BC09555294A8}"/>
                </c:ext>
              </c:extLst>
            </c:dLbl>
            <c:dLbl>
              <c:idx val="1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B41-4B59-A392-B69AB872DD6C}"/>
                </c:ext>
              </c:extLst>
            </c:dLbl>
            <c:dLbl>
              <c:idx val="1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AA66-4B9C-AC4A-976C317E011A}"/>
                </c:ext>
              </c:extLst>
            </c:dLbl>
            <c:dLbl>
              <c:idx val="1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2AC-4EFA-BCC5-5103E2D4432B}"/>
                </c:ext>
              </c:extLst>
            </c:dLbl>
            <c:dLbl>
              <c:idx val="1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C88-4791-9983-BC09555294A8}"/>
                </c:ext>
              </c:extLst>
            </c:dLbl>
            <c:dLbl>
              <c:idx val="1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B41-4B59-A392-B69AB872DD6C}"/>
                </c:ext>
              </c:extLst>
            </c:dLbl>
            <c:dLbl>
              <c:idx val="1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C88-4791-9983-BC09555294A8}"/>
                </c:ext>
              </c:extLst>
            </c:dLbl>
            <c:dLbl>
              <c:idx val="1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C88-4791-9983-BC09555294A8}"/>
                </c:ext>
              </c:extLst>
            </c:dLbl>
            <c:dLbl>
              <c:idx val="2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B41-4B59-A392-B69AB872DD6C}"/>
                </c:ext>
              </c:extLst>
            </c:dLbl>
            <c:dLbl>
              <c:idx val="2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C88-4791-9983-BC09555294A8}"/>
                </c:ext>
              </c:extLst>
            </c:dLbl>
            <c:dLbl>
              <c:idx val="3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B41-4B59-A392-B69AB872DD6C}"/>
                </c:ext>
              </c:extLst>
            </c:dLbl>
            <c:dLbl>
              <c:idx val="3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AA66-4B9C-AC4A-976C317E011A}"/>
                </c:ext>
              </c:extLst>
            </c:dLbl>
            <c:dLbl>
              <c:idx val="3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B41-4B59-A392-B69AB872DD6C}"/>
                </c:ext>
              </c:extLst>
            </c:dLbl>
            <c:dLbl>
              <c:idx val="3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B41-4B59-A392-B69AB872DD6C}"/>
                </c:ext>
              </c:extLst>
            </c:dLbl>
            <c:dLbl>
              <c:idx val="3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C88-4791-9983-BC09555294A8}"/>
                </c:ext>
              </c:extLst>
            </c:dLbl>
            <c:dLbl>
              <c:idx val="3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C88-4791-9983-BC09555294A8}"/>
                </c:ext>
              </c:extLst>
            </c:dLbl>
            <c:dLbl>
              <c:idx val="3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C88-4791-9983-BC09555294A8}"/>
                </c:ext>
              </c:extLst>
            </c:dLbl>
            <c:dLbl>
              <c:idx val="3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C88-4791-9983-BC09555294A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gráfico'!$A$1099:$A$1138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gráfico'!$F$1099:$F$1138</c:f>
              <c:numCache>
                <c:formatCode>0%</c:formatCode>
                <c:ptCount val="40"/>
                <c:pt idx="0">
                  <c:v>0.63855421686746983</c:v>
                </c:pt>
                <c:pt idx="1">
                  <c:v>0.69512195121951215</c:v>
                </c:pt>
                <c:pt idx="2">
                  <c:v>0.61195928753180662</c:v>
                </c:pt>
                <c:pt idx="3">
                  <c:v>0.58493723849372381</c:v>
                </c:pt>
                <c:pt idx="4">
                  <c:v>0.51967709384460137</c:v>
                </c:pt>
                <c:pt idx="5">
                  <c:v>#N/A</c:v>
                </c:pt>
                <c:pt idx="6">
                  <c:v>0.60142348754448394</c:v>
                </c:pt>
                <c:pt idx="7">
                  <c:v>0.54866310160427811</c:v>
                </c:pt>
                <c:pt idx="8">
                  <c:v>0.55319148936170215</c:v>
                </c:pt>
                <c:pt idx="9">
                  <c:v>0.62475247524752475</c:v>
                </c:pt>
                <c:pt idx="10">
                  <c:v>0.58175842235004105</c:v>
                </c:pt>
                <c:pt idx="11">
                  <c:v>0.66666666666666663</c:v>
                </c:pt>
                <c:pt idx="12">
                  <c:v>0.57424441524310121</c:v>
                </c:pt>
                <c:pt idx="13">
                  <c:v>0.53195164075993095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0.66775244299674263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0.60675883256528418</c:v>
                </c:pt>
                <c:pt idx="24">
                  <c:v>0.52972972972972976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0.50900900900900903</c:v>
                </c:pt>
                <c:pt idx="30">
                  <c:v>0.51635514018691586</c:v>
                </c:pt>
                <c:pt idx="31">
                  <c:v>0</c:v>
                </c:pt>
                <c:pt idx="32">
                  <c:v>0</c:v>
                </c:pt>
                <c:pt idx="33">
                  <c:v>0.67747914735866543</c:v>
                </c:pt>
                <c:pt idx="34">
                  <c:v>0.65376569037656906</c:v>
                </c:pt>
                <c:pt idx="35">
                  <c:v>#N/A</c:v>
                </c:pt>
                <c:pt idx="36">
                  <c:v>0.59073724007561434</c:v>
                </c:pt>
                <c:pt idx="37">
                  <c:v>0.5904173106646059</c:v>
                </c:pt>
                <c:pt idx="38">
                  <c:v>0.721976401179941</c:v>
                </c:pt>
                <c:pt idx="39">
                  <c:v>0.54785229841748306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AA66-4B9C-AC4A-976C317E011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41839376"/>
        <c:axId val="341839936"/>
      </c:barChart>
      <c:catAx>
        <c:axId val="341839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41839936"/>
        <c:crosses val="autoZero"/>
        <c:auto val="1"/>
        <c:lblAlgn val="ctr"/>
        <c:lblOffset val="100"/>
        <c:noMultiLvlLbl val="0"/>
      </c:catAx>
      <c:valAx>
        <c:axId val="341839936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4183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38.Os problemas com frequência ocorrem na troca de informações entre as unidades do hospital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FC3-4AF9-BF77-AF9C750036CC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FC3-4AF9-BF77-AF9C750036CC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FC3-4AF9-BF77-AF9C750036CC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A19-4C96-94C0-58F4D9381C17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FC3-4AF9-BF77-AF9C750036CC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FC3-4AF9-BF77-AF9C750036CC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0A19-4C96-94C0-58F4D9381C17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FC3-4AF9-BF77-AF9C750036CC}"/>
                </c:ext>
              </c:extLst>
            </c:dLbl>
            <c:dLbl>
              <c:idx val="8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EFC3-4AF9-BF77-AF9C750036CC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2AA-45CF-AA83-4496C0DC69B8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2AA-45CF-AA83-4496C0DC69B8}"/>
                </c:ext>
              </c:extLst>
            </c:dLbl>
            <c:dLbl>
              <c:idx val="1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FC3-4AF9-BF77-AF9C750036CC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2AA-45CF-AA83-4496C0DC69B8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2AA-45CF-AA83-4496C0DC69B8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2AA-45CF-AA83-4496C0DC69B8}"/>
                </c:ext>
              </c:extLst>
            </c:dLbl>
            <c:dLbl>
              <c:idx val="2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FC3-4AF9-BF77-AF9C750036CC}"/>
                </c:ext>
              </c:extLst>
            </c:dLbl>
            <c:dLbl>
              <c:idx val="2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FC3-4AF9-BF77-AF9C750036CC}"/>
                </c:ext>
              </c:extLst>
            </c:dLbl>
            <c:dLbl>
              <c:idx val="2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FC3-4AF9-BF77-AF9C750036CC}"/>
                </c:ext>
              </c:extLst>
            </c:dLbl>
            <c:dLbl>
              <c:idx val="27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2AA-45CF-AA83-4496C0DC69B8}"/>
                </c:ext>
              </c:extLst>
            </c:dLbl>
            <c:dLbl>
              <c:idx val="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2AA-45CF-AA83-4496C0DC69B8}"/>
                </c:ext>
              </c:extLst>
            </c:dLbl>
            <c:dLbl>
              <c:idx val="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A19-4C96-94C0-58F4D9381C17}"/>
                </c:ext>
              </c:extLst>
            </c:dLbl>
            <c:dLbl>
              <c:idx val="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EFC3-4AF9-BF77-AF9C750036CC}"/>
                </c:ext>
              </c:extLst>
            </c:dLbl>
            <c:dLbl>
              <c:idx val="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A19-4C96-94C0-58F4D9381C17}"/>
                </c:ext>
              </c:extLst>
            </c:dLbl>
            <c:dLbl>
              <c:idx val="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A19-4C96-94C0-58F4D9381C17}"/>
                </c:ext>
              </c:extLst>
            </c:dLbl>
            <c:dLbl>
              <c:idx val="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2AA-45CF-AA83-4496C0DC69B8}"/>
                </c:ext>
              </c:extLst>
            </c:dLbl>
            <c:dLbl>
              <c:idx val="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A19-4C96-94C0-58F4D9381C17}"/>
                </c:ext>
              </c:extLst>
            </c:dLbl>
            <c:dLbl>
              <c:idx val="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2AA-45CF-AA83-4496C0DC69B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gráfico'!$A$1148:$A$1187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gráfico'!$D$1148:$D$1187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0.48982188295165396</c:v>
                </c:pt>
                <c:pt idx="3">
                  <c:v>0</c:v>
                </c:pt>
                <c:pt idx="4">
                  <c:v>0.49345417925478346</c:v>
                </c:pt>
                <c:pt idx="5">
                  <c:v>#N/A</c:v>
                </c:pt>
                <c:pt idx="6">
                  <c:v>0</c:v>
                </c:pt>
                <c:pt idx="7">
                  <c:v>0.47603833865814699</c:v>
                </c:pt>
                <c:pt idx="8">
                  <c:v>0.45744680851063829</c:v>
                </c:pt>
                <c:pt idx="9">
                  <c:v>0</c:v>
                </c:pt>
                <c:pt idx="10">
                  <c:v>0.47372742200328405</c:v>
                </c:pt>
                <c:pt idx="11">
                  <c:v>0</c:v>
                </c:pt>
                <c:pt idx="12">
                  <c:v>0</c:v>
                </c:pt>
                <c:pt idx="13">
                  <c:v>0.46341463414634149</c:v>
                </c:pt>
                <c:pt idx="14">
                  <c:v>#N/A</c:v>
                </c:pt>
                <c:pt idx="15">
                  <c:v>0.39626001780943898</c:v>
                </c:pt>
                <c:pt idx="16">
                  <c:v>0.49177631578947367</c:v>
                </c:pt>
                <c:pt idx="17">
                  <c:v>0.36726546906187624</c:v>
                </c:pt>
                <c:pt idx="18">
                  <c:v>0.37851662404092073</c:v>
                </c:pt>
                <c:pt idx="19">
                  <c:v>0</c:v>
                </c:pt>
                <c:pt idx="20">
                  <c:v>0.41553701772679874</c:v>
                </c:pt>
                <c:pt idx="21">
                  <c:v>0.43975283213182287</c:v>
                </c:pt>
                <c:pt idx="22">
                  <c:v>0.43953732912723448</c:v>
                </c:pt>
                <c:pt idx="23">
                  <c:v>0</c:v>
                </c:pt>
                <c:pt idx="24">
                  <c:v>0.48586810228802152</c:v>
                </c:pt>
                <c:pt idx="25">
                  <c:v>#N/A</c:v>
                </c:pt>
                <c:pt idx="26">
                  <c:v>0.481437125748503</c:v>
                </c:pt>
                <c:pt idx="27">
                  <c:v>0.38680659670164919</c:v>
                </c:pt>
                <c:pt idx="28">
                  <c:v>0.46871569703622395</c:v>
                </c:pt>
                <c:pt idx="29">
                  <c:v>0.4606741573033708</c:v>
                </c:pt>
                <c:pt idx="30">
                  <c:v>0.48829039812646369</c:v>
                </c:pt>
                <c:pt idx="31">
                  <c:v>0.41027953110910731</c:v>
                </c:pt>
                <c:pt idx="32">
                  <c:v>0.43482490272373542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FC3-4AF9-BF77-AF9C750036CC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gráfico'!$A$1148:$A$1187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gráfico'!$E$1148:$E$1187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FC3-4AF9-BF77-AF9C750036CC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EFC3-4AF9-BF77-AF9C750036CC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FC3-4AF9-BF77-AF9C750036CC}"/>
                </c:ext>
              </c:extLst>
            </c:dLbl>
            <c:dLbl>
              <c:idx val="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A19-4C96-94C0-58F4D9381C17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A19-4C96-94C0-58F4D9381C17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EFC3-4AF9-BF77-AF9C750036CC}"/>
                </c:ext>
              </c:extLst>
            </c:dLbl>
            <c:dLbl>
              <c:idx val="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A19-4C96-94C0-58F4D9381C17}"/>
                </c:ext>
              </c:extLst>
            </c:dLbl>
            <c:dLbl>
              <c:idx val="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2AA-45CF-AA83-4496C0DC69B8}"/>
                </c:ext>
              </c:extLst>
            </c:dLbl>
            <c:dLbl>
              <c:idx val="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2AA-45CF-AA83-4496C0DC69B8}"/>
                </c:ext>
              </c:extLst>
            </c:dLbl>
            <c:dLbl>
              <c:idx val="1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2AA-45CF-AA83-4496C0DC69B8}"/>
                </c:ext>
              </c:extLst>
            </c:dLbl>
            <c:dLbl>
              <c:idx val="1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A19-4C96-94C0-58F4D9381C17}"/>
                </c:ext>
              </c:extLst>
            </c:dLbl>
            <c:dLbl>
              <c:idx val="1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2AA-45CF-AA83-4496C0DC69B8}"/>
                </c:ext>
              </c:extLst>
            </c:dLbl>
            <c:dLbl>
              <c:idx val="1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B2AA-45CF-AA83-4496C0DC69B8}"/>
                </c:ext>
              </c:extLst>
            </c:dLbl>
            <c:dLbl>
              <c:idx val="2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2AA-45CF-AA83-4496C0DC69B8}"/>
                </c:ext>
              </c:extLst>
            </c:dLbl>
            <c:dLbl>
              <c:idx val="3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A19-4C96-94C0-58F4D9381C17}"/>
                </c:ext>
              </c:extLst>
            </c:dLbl>
            <c:dLbl>
              <c:idx val="3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EFC3-4AF9-BF77-AF9C750036CC}"/>
                </c:ext>
              </c:extLst>
            </c:dLbl>
            <c:dLbl>
              <c:idx val="3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A19-4C96-94C0-58F4D9381C17}"/>
                </c:ext>
              </c:extLst>
            </c:dLbl>
            <c:dLbl>
              <c:idx val="3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A19-4C96-94C0-58F4D9381C17}"/>
                </c:ext>
              </c:extLst>
            </c:dLbl>
            <c:dLbl>
              <c:idx val="3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2AA-45CF-AA83-4496C0DC69B8}"/>
                </c:ext>
              </c:extLst>
            </c:dLbl>
            <c:dLbl>
              <c:idx val="3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A19-4C96-94C0-58F4D9381C17}"/>
                </c:ext>
              </c:extLst>
            </c:dLbl>
            <c:dLbl>
              <c:idx val="3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2AA-45CF-AA83-4496C0DC69B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gráfico'!$A$1148:$A$1187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gráfico'!$F$1148:$F$1187</c:f>
              <c:numCache>
                <c:formatCode>0%</c:formatCode>
                <c:ptCount val="40"/>
                <c:pt idx="0">
                  <c:v>0.58181818181818179</c:v>
                </c:pt>
                <c:pt idx="1">
                  <c:v>0.61467889908256879</c:v>
                </c:pt>
                <c:pt idx="2">
                  <c:v>0</c:v>
                </c:pt>
                <c:pt idx="3">
                  <c:v>0.5145954962468724</c:v>
                </c:pt>
                <c:pt idx="4">
                  <c:v>0</c:v>
                </c:pt>
                <c:pt idx="5">
                  <c:v>#N/A</c:v>
                </c:pt>
                <c:pt idx="6">
                  <c:v>0.54642857142857137</c:v>
                </c:pt>
                <c:pt idx="7">
                  <c:v>0</c:v>
                </c:pt>
                <c:pt idx="8">
                  <c:v>0</c:v>
                </c:pt>
                <c:pt idx="9">
                  <c:v>0.57341269841269837</c:v>
                </c:pt>
                <c:pt idx="10">
                  <c:v>0</c:v>
                </c:pt>
                <c:pt idx="11">
                  <c:v>0.59322033898305082</c:v>
                </c:pt>
                <c:pt idx="12">
                  <c:v>0.53473132372214938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0.69155844155844159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0.64362519201228874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0.65245597775718256</c:v>
                </c:pt>
                <c:pt idx="34">
                  <c:v>0.6169102296450939</c:v>
                </c:pt>
                <c:pt idx="35">
                  <c:v>#N/A</c:v>
                </c:pt>
                <c:pt idx="36">
                  <c:v>0.5625</c:v>
                </c:pt>
                <c:pt idx="37">
                  <c:v>0.60681114551083593</c:v>
                </c:pt>
                <c:pt idx="38">
                  <c:v>0.63495575221238942</c:v>
                </c:pt>
                <c:pt idx="39">
                  <c:v>0.53444360333080998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EFC3-4AF9-BF77-AF9C750036C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41853936"/>
        <c:axId val="341854496"/>
      </c:barChart>
      <c:catAx>
        <c:axId val="34185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41854496"/>
        <c:crosses val="autoZero"/>
        <c:auto val="1"/>
        <c:lblAlgn val="ctr"/>
        <c:lblOffset val="100"/>
        <c:noMultiLvlLbl val="0"/>
      </c:catAx>
      <c:valAx>
        <c:axId val="341854496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4185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42.As mudanças de turno são problemáticas para os pacientes deste Hospital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gráfico'!$A$1197:$A$1236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gráfico'!$D$1197:$D$1236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0.48665480427046265</c:v>
                </c:pt>
                <c:pt idx="16">
                  <c:v>0</c:v>
                </c:pt>
                <c:pt idx="17">
                  <c:v>0.49199999999999999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F6-496A-A5C7-32B31793CC4B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9F6-496A-A5C7-32B31793CC4B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19F6-496A-A5C7-32B31793CC4B}"/>
                </c:ext>
              </c:extLst>
            </c:dLbl>
            <c:dLbl>
              <c:idx val="1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58E-41AE-BD69-194181D37497}"/>
                </c:ext>
              </c:extLst>
            </c:dLbl>
            <c:dLbl>
              <c:idx val="1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58E-41AE-BD69-194181D37497}"/>
                </c:ext>
              </c:extLst>
            </c:dLbl>
            <c:dLbl>
              <c:idx val="3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A2F-45FE-81CF-E267A80326B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gráfico'!$A$1197:$A$1236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gráfico'!$E$1197:$E$1236</c:f>
              <c:numCache>
                <c:formatCode>0%</c:formatCode>
                <c:ptCount val="40"/>
                <c:pt idx="0">
                  <c:v>0.77341389728096677</c:v>
                </c:pt>
                <c:pt idx="1">
                  <c:v>0.80224260958205917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0.75170068027210879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0.79738562091503273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0.77518656716417911</c:v>
                </c:pt>
                <c:pt idx="34">
                  <c:v>0.76617954070981209</c:v>
                </c:pt>
                <c:pt idx="35">
                  <c:v>#N/A</c:v>
                </c:pt>
                <c:pt idx="36">
                  <c:v>0.75660377358490571</c:v>
                </c:pt>
                <c:pt idx="37">
                  <c:v>0</c:v>
                </c:pt>
                <c:pt idx="38">
                  <c:v>0.76387860843819388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F6-496A-A5C7-32B31793CC4B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9F6-496A-A5C7-32B31793CC4B}"/>
                </c:ext>
              </c:extLst>
            </c:dLbl>
            <c:dLbl>
              <c:idx val="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9F6-496A-A5C7-32B31793CC4B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9F6-496A-A5C7-32B31793CC4B}"/>
                </c:ext>
              </c:extLst>
            </c:dLbl>
            <c:dLbl>
              <c:idx val="1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60C-4C6B-91EB-AFF664562FAF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9F6-496A-A5C7-32B31793CC4B}"/>
                </c:ext>
              </c:extLst>
            </c:dLbl>
            <c:dLbl>
              <c:idx val="1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58E-41AE-BD69-194181D37497}"/>
                </c:ext>
              </c:extLst>
            </c:dLbl>
            <c:dLbl>
              <c:idx val="18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60C-4C6B-91EB-AFF664562FAF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58E-41AE-BD69-194181D37497}"/>
                </c:ext>
              </c:extLst>
            </c:dLbl>
            <c:dLbl>
              <c:idx val="2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19F6-496A-A5C7-32B31793CC4B}"/>
                </c:ext>
              </c:extLst>
            </c:dLbl>
            <c:dLbl>
              <c:idx val="2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60C-4C6B-91EB-AFF664562FAF}"/>
                </c:ext>
              </c:extLst>
            </c:dLbl>
            <c:dLbl>
              <c:idx val="2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58E-41AE-BD69-194181D37497}"/>
                </c:ext>
              </c:extLst>
            </c:dLbl>
            <c:dLbl>
              <c:idx val="27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9F6-496A-A5C7-32B31793CC4B}"/>
                </c:ext>
              </c:extLst>
            </c:dLbl>
            <c:dLbl>
              <c:idx val="2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58E-41AE-BD69-194181D37497}"/>
                </c:ext>
              </c:extLst>
            </c:dLbl>
            <c:dLbl>
              <c:idx val="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A2F-45FE-81CF-E267A80326B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gráfico'!$A$1197:$A$1236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gráfico'!$F$1197:$F$1236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0.67133757961783436</c:v>
                </c:pt>
                <c:pt idx="3">
                  <c:v>0.66443514644351465</c:v>
                </c:pt>
                <c:pt idx="4">
                  <c:v>0.59696969696969693</c:v>
                </c:pt>
                <c:pt idx="5">
                  <c:v>#N/A</c:v>
                </c:pt>
                <c:pt idx="6">
                  <c:v>0.72857142857142854</c:v>
                </c:pt>
                <c:pt idx="7">
                  <c:v>0.62486716259298614</c:v>
                </c:pt>
                <c:pt idx="8">
                  <c:v>0.61014686248331107</c:v>
                </c:pt>
                <c:pt idx="9">
                  <c:v>0.69452736318407959</c:v>
                </c:pt>
                <c:pt idx="10">
                  <c:v>0.71334971334971331</c:v>
                </c:pt>
                <c:pt idx="11">
                  <c:v>0</c:v>
                </c:pt>
                <c:pt idx="12">
                  <c:v>0.64304461942257218</c:v>
                </c:pt>
                <c:pt idx="13">
                  <c:v>0.59240069084628666</c:v>
                </c:pt>
                <c:pt idx="14">
                  <c:v>#N/A</c:v>
                </c:pt>
                <c:pt idx="15">
                  <c:v>0</c:v>
                </c:pt>
                <c:pt idx="16">
                  <c:v>0.57615894039735094</c:v>
                </c:pt>
                <c:pt idx="17">
                  <c:v>0</c:v>
                </c:pt>
                <c:pt idx="18">
                  <c:v>0.54863481228668942</c:v>
                </c:pt>
                <c:pt idx="19">
                  <c:v>0</c:v>
                </c:pt>
                <c:pt idx="20">
                  <c:v>0.56217345872518287</c:v>
                </c:pt>
                <c:pt idx="21">
                  <c:v>0.56656346749226005</c:v>
                </c:pt>
                <c:pt idx="22">
                  <c:v>0.55168776371308015</c:v>
                </c:pt>
                <c:pt idx="23">
                  <c:v>0.72964669738863286</c:v>
                </c:pt>
                <c:pt idx="24">
                  <c:v>0.58760107816711593</c:v>
                </c:pt>
                <c:pt idx="25">
                  <c:v>#N/A</c:v>
                </c:pt>
                <c:pt idx="26">
                  <c:v>0.61492178098676298</c:v>
                </c:pt>
                <c:pt idx="27">
                  <c:v>0.50300300300300305</c:v>
                </c:pt>
                <c:pt idx="28">
                  <c:v>0.62568605927552146</c:v>
                </c:pt>
                <c:pt idx="29">
                  <c:v>0.64365256124721604</c:v>
                </c:pt>
                <c:pt idx="30">
                  <c:v>0.6502923976608187</c:v>
                </c:pt>
                <c:pt idx="31">
                  <c:v>0.59329710144927539</c:v>
                </c:pt>
                <c:pt idx="32">
                  <c:v>0.59512195121951217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0.72248062015503878</c:v>
                </c:pt>
                <c:pt idx="38">
                  <c:v>0</c:v>
                </c:pt>
                <c:pt idx="39">
                  <c:v>0.64301886792452834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9F6-496A-A5C7-32B31793CC4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44526384"/>
        <c:axId val="344526944"/>
      </c:barChart>
      <c:catAx>
        <c:axId val="344526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5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44526944"/>
        <c:crosses val="autoZero"/>
        <c:auto val="1"/>
        <c:lblAlgn val="ctr"/>
        <c:lblOffset val="100"/>
        <c:noMultiLvlLbl val="0"/>
      </c:catAx>
      <c:valAx>
        <c:axId val="344526944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4452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6.Estamos ativamente buscando melhorias para a segurança do paciente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gráfico'!$A$1246:$A$1285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gráfico'!$D$1246:$D$1285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62-4B4F-B57E-BF9C6AC2DB71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gráfico'!$A$1246:$A$1285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gráfico'!$E$1246:$E$1285</c:f>
              <c:numCache>
                <c:formatCode>0%</c:formatCode>
                <c:ptCount val="40"/>
                <c:pt idx="0">
                  <c:v>0.94311377245508987</c:v>
                </c:pt>
                <c:pt idx="1">
                  <c:v>0.93252769385699896</c:v>
                </c:pt>
                <c:pt idx="2">
                  <c:v>0.91024020227560054</c:v>
                </c:pt>
                <c:pt idx="3">
                  <c:v>0.90666666666666662</c:v>
                </c:pt>
                <c:pt idx="4">
                  <c:v>0.92052313883299797</c:v>
                </c:pt>
                <c:pt idx="5">
                  <c:v>#N/A</c:v>
                </c:pt>
                <c:pt idx="6">
                  <c:v>0.94346289752650181</c:v>
                </c:pt>
                <c:pt idx="7">
                  <c:v>0.91276595744680855</c:v>
                </c:pt>
                <c:pt idx="8">
                  <c:v>0.91866666666666663</c:v>
                </c:pt>
                <c:pt idx="9">
                  <c:v>0.8839285714285714</c:v>
                </c:pt>
                <c:pt idx="10">
                  <c:v>0.9216965742251223</c:v>
                </c:pt>
                <c:pt idx="11">
                  <c:v>0.93898305084745759</c:v>
                </c:pt>
                <c:pt idx="12">
                  <c:v>0.92650918635170598</c:v>
                </c:pt>
                <c:pt idx="13">
                  <c:v>0.88164665523156094</c:v>
                </c:pt>
                <c:pt idx="14">
                  <c:v>#N/A</c:v>
                </c:pt>
                <c:pt idx="15">
                  <c:v>0.8381962864721485</c:v>
                </c:pt>
                <c:pt idx="16">
                  <c:v>0.88303130148270181</c:v>
                </c:pt>
                <c:pt idx="17">
                  <c:v>0.82306163021868783</c:v>
                </c:pt>
                <c:pt idx="18">
                  <c:v>0.86139455782312924</c:v>
                </c:pt>
                <c:pt idx="19">
                  <c:v>0.92532467532467533</c:v>
                </c:pt>
                <c:pt idx="20">
                  <c:v>0.89604989604989604</c:v>
                </c:pt>
                <c:pt idx="21">
                  <c:v>0.84496919917864477</c:v>
                </c:pt>
                <c:pt idx="22">
                  <c:v>0.85909568874868558</c:v>
                </c:pt>
                <c:pt idx="23">
                  <c:v>0.94954128440366969</c:v>
                </c:pt>
                <c:pt idx="24">
                  <c:v>0.91397849462365588</c:v>
                </c:pt>
                <c:pt idx="25">
                  <c:v>#N/A</c:v>
                </c:pt>
                <c:pt idx="26">
                  <c:v>0.87335722819593786</c:v>
                </c:pt>
                <c:pt idx="27">
                  <c:v>0.84776119402985073</c:v>
                </c:pt>
                <c:pt idx="28">
                  <c:v>0.93013100436681218</c:v>
                </c:pt>
                <c:pt idx="29">
                  <c:v>0.93141592920353977</c:v>
                </c:pt>
                <c:pt idx="30">
                  <c:v>0.94405594405594406</c:v>
                </c:pt>
                <c:pt idx="31">
                  <c:v>0.9330357142857143</c:v>
                </c:pt>
                <c:pt idx="32">
                  <c:v>0.92850241545893719</c:v>
                </c:pt>
                <c:pt idx="33">
                  <c:v>0.96947271045328398</c:v>
                </c:pt>
                <c:pt idx="34">
                  <c:v>0.9458333333333333</c:v>
                </c:pt>
                <c:pt idx="35">
                  <c:v>#N/A</c:v>
                </c:pt>
                <c:pt idx="36">
                  <c:v>0.98210922787193977</c:v>
                </c:pt>
                <c:pt idx="37">
                  <c:v>0.92758089368258856</c:v>
                </c:pt>
                <c:pt idx="38">
                  <c:v>0.96233382570162485</c:v>
                </c:pt>
                <c:pt idx="39">
                  <c:v>0.94823705926481616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62-4B4F-B57E-BF9C6AC2DB71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gráfico'!$A$1246:$A$1285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gráfico'!$F$1246:$F$1285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62-4B4F-B57E-BF9C6AC2DB7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44540944"/>
        <c:axId val="344541504"/>
      </c:barChart>
      <c:catAx>
        <c:axId val="344540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44541504"/>
        <c:crosses val="autoZero"/>
        <c:auto val="1"/>
        <c:lblAlgn val="ctr"/>
        <c:lblOffset val="100"/>
        <c:noMultiLvlLbl val="0"/>
      </c:catAx>
      <c:valAx>
        <c:axId val="344541504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44540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9.Erros que ocorreram levaram a mudanças positivas nesta unidade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gráfico'!$A$1295:$A$1334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gráfico'!$D$1295:$D$1334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D5-4D15-A1BE-AEACFFAA72D6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0B0-4323-9224-47F31C99A5D4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FD5-4D15-A1BE-AEACFFAA72D6}"/>
                </c:ext>
              </c:extLst>
            </c:dLbl>
            <c:dLbl>
              <c:idx val="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FD5-4D15-A1BE-AEACFFAA72D6}"/>
                </c:ext>
              </c:extLst>
            </c:dLbl>
            <c:dLbl>
              <c:idx val="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0B0-4323-9224-47F31C99A5D4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EFD-4831-82CD-466654390058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FD5-4D15-A1BE-AEACFFAA72D6}"/>
                </c:ext>
              </c:extLst>
            </c:dLbl>
            <c:dLbl>
              <c:idx val="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EFD-4831-82CD-466654390058}"/>
                </c:ext>
              </c:extLst>
            </c:dLbl>
            <c:dLbl>
              <c:idx val="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F5A-4A96-B069-32C47053F639}"/>
                </c:ext>
              </c:extLst>
            </c:dLbl>
            <c:dLbl>
              <c:idx val="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EFD-4831-82CD-466654390058}"/>
                </c:ext>
              </c:extLst>
            </c:dLbl>
            <c:dLbl>
              <c:idx val="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F5A-4A96-B069-32C47053F639}"/>
                </c:ext>
              </c:extLst>
            </c:dLbl>
            <c:dLbl>
              <c:idx val="1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EFD-4831-82CD-466654390058}"/>
                </c:ext>
              </c:extLst>
            </c:dLbl>
            <c:dLbl>
              <c:idx val="1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F5A-4A96-B069-32C47053F639}"/>
                </c:ext>
              </c:extLst>
            </c:dLbl>
            <c:dLbl>
              <c:idx val="1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F5A-4A96-B069-32C47053F639}"/>
                </c:ext>
              </c:extLst>
            </c:dLbl>
            <c:dLbl>
              <c:idx val="1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F5A-4A96-B069-32C47053F639}"/>
                </c:ext>
              </c:extLst>
            </c:dLbl>
            <c:dLbl>
              <c:idx val="2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F5A-4A96-B069-32C47053F639}"/>
                </c:ext>
              </c:extLst>
            </c:dLbl>
            <c:dLbl>
              <c:idx val="2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F5A-4A96-B069-32C47053F639}"/>
                </c:ext>
              </c:extLst>
            </c:dLbl>
            <c:dLbl>
              <c:idx val="2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F5A-4A96-B069-32C47053F639}"/>
                </c:ext>
              </c:extLst>
            </c:dLbl>
            <c:dLbl>
              <c:idx val="3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EFD-4831-82CD-466654390058}"/>
                </c:ext>
              </c:extLst>
            </c:dLbl>
            <c:dLbl>
              <c:idx val="3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EFD-4831-82CD-466654390058}"/>
                </c:ext>
              </c:extLst>
            </c:dLbl>
            <c:dLbl>
              <c:idx val="3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DFD5-4D15-A1BE-AEACFFAA72D6}"/>
                </c:ext>
              </c:extLst>
            </c:dLbl>
            <c:dLbl>
              <c:idx val="3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DFD5-4D15-A1BE-AEACFFAA72D6}"/>
                </c:ext>
              </c:extLst>
            </c:dLbl>
            <c:dLbl>
              <c:idx val="3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EFD-4831-82CD-466654390058}"/>
                </c:ext>
              </c:extLst>
            </c:dLbl>
            <c:dLbl>
              <c:idx val="3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EFD-4831-82CD-466654390058}"/>
                </c:ext>
              </c:extLst>
            </c:dLbl>
            <c:dLbl>
              <c:idx val="3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EFD-4831-82CD-466654390058}"/>
                </c:ext>
              </c:extLst>
            </c:dLbl>
            <c:dLbl>
              <c:idx val="3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F5A-4A96-B069-32C47053F639}"/>
                </c:ext>
              </c:extLst>
            </c:dLbl>
            <c:dLbl>
              <c:idx val="3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F5A-4A96-B069-32C47053F63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gráfico'!$A$1295:$A$1334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gráfico'!$E$1295:$E$1334</c:f>
              <c:numCache>
                <c:formatCode>0%</c:formatCode>
                <c:ptCount val="40"/>
                <c:pt idx="0">
                  <c:v>0</c:v>
                </c:pt>
                <c:pt idx="1">
                  <c:v>0.82692307692307687</c:v>
                </c:pt>
                <c:pt idx="2">
                  <c:v>0</c:v>
                </c:pt>
                <c:pt idx="3">
                  <c:v>0.76043405676126874</c:v>
                </c:pt>
                <c:pt idx="4">
                  <c:v>0</c:v>
                </c:pt>
                <c:pt idx="5">
                  <c:v>#N/A</c:v>
                </c:pt>
                <c:pt idx="6">
                  <c:v>0.78445229681978801</c:v>
                </c:pt>
                <c:pt idx="7">
                  <c:v>0.75583864118895971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0.75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0.76821192052980136</c:v>
                </c:pt>
                <c:pt idx="17">
                  <c:v>0</c:v>
                </c:pt>
                <c:pt idx="18">
                  <c:v>0</c:v>
                </c:pt>
                <c:pt idx="19">
                  <c:v>0.82084690553745931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0.86789554531490021</c:v>
                </c:pt>
                <c:pt idx="24">
                  <c:v>0.7523553162853297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0.78275109170305679</c:v>
                </c:pt>
                <c:pt idx="29">
                  <c:v>0.79867256637168138</c:v>
                </c:pt>
                <c:pt idx="30">
                  <c:v>0</c:v>
                </c:pt>
                <c:pt idx="31">
                  <c:v>0.77459749552772805</c:v>
                </c:pt>
                <c:pt idx="32">
                  <c:v>0.78688524590163933</c:v>
                </c:pt>
                <c:pt idx="33">
                  <c:v>0.85223048327137552</c:v>
                </c:pt>
                <c:pt idx="34">
                  <c:v>0.81400208986415878</c:v>
                </c:pt>
                <c:pt idx="35">
                  <c:v>#N/A</c:v>
                </c:pt>
                <c:pt idx="36">
                  <c:v>0.8944392082940622</c:v>
                </c:pt>
                <c:pt idx="37">
                  <c:v>0.78703703703703709</c:v>
                </c:pt>
                <c:pt idx="38">
                  <c:v>0.84524686809137806</c:v>
                </c:pt>
                <c:pt idx="39">
                  <c:v>0.79654654654654655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FD5-4D15-A1BE-AEACFFAA72D6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0B0-4323-9224-47F31C99A5D4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DFD5-4D15-A1BE-AEACFFAA72D6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DFD5-4D15-A1BE-AEACFFAA72D6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0B0-4323-9224-47F31C99A5D4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DFD5-4D15-A1BE-AEACFFAA72D6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DFD5-4D15-A1BE-AEACFFAA72D6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EFD-4831-82CD-466654390058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F5A-4A96-B069-32C47053F639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EFD-4831-82CD-466654390058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F5A-4A96-B069-32C47053F639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FEFD-4831-82CD-466654390058}"/>
                </c:ext>
              </c:extLst>
            </c:dLbl>
            <c:dLbl>
              <c:idx val="1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DFD5-4D15-A1BE-AEACFFAA72D6}"/>
                </c:ext>
              </c:extLst>
            </c:dLbl>
            <c:dLbl>
              <c:idx val="1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0B0-4323-9224-47F31C99A5D4}"/>
                </c:ext>
              </c:extLst>
            </c:dLbl>
            <c:dLbl>
              <c:idx val="1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0B0-4323-9224-47F31C99A5D4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F5A-4A96-B069-32C47053F639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DFD5-4D15-A1BE-AEACFFAA72D6}"/>
                </c:ext>
              </c:extLst>
            </c:dLbl>
            <c:dLbl>
              <c:idx val="17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F5A-4A96-B069-32C47053F639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F5A-4A96-B069-32C47053F639}"/>
                </c:ext>
              </c:extLst>
            </c:dLbl>
            <c:dLbl>
              <c:idx val="2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DFD5-4D15-A1BE-AEACFFAA72D6}"/>
                </c:ext>
              </c:extLst>
            </c:dLbl>
            <c:dLbl>
              <c:idx val="2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DFD5-4D15-A1BE-AEACFFAA72D6}"/>
                </c:ext>
              </c:extLst>
            </c:dLbl>
            <c:dLbl>
              <c:idx val="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DFD5-4D15-A1BE-AEACFFAA72D6}"/>
                </c:ext>
              </c:extLst>
            </c:dLbl>
            <c:dLbl>
              <c:idx val="2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DFD5-4D15-A1BE-AEACFFAA72D6}"/>
                </c:ext>
              </c:extLst>
            </c:dLbl>
            <c:dLbl>
              <c:idx val="27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DFD5-4D15-A1BE-AEACFFAA72D6}"/>
                </c:ext>
              </c:extLst>
            </c:dLbl>
            <c:dLbl>
              <c:idx val="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DFD5-4D15-A1BE-AEACFFAA72D6}"/>
                </c:ext>
              </c:extLst>
            </c:dLbl>
            <c:dLbl>
              <c:idx val="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F5A-4A96-B069-32C47053F639}"/>
                </c:ext>
              </c:extLst>
            </c:dLbl>
            <c:dLbl>
              <c:idx val="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EFD-4831-82CD-466654390058}"/>
                </c:ext>
              </c:extLst>
            </c:dLbl>
            <c:dLbl>
              <c:idx val="3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DFD5-4D15-A1BE-AEACFFAA72D6}"/>
                </c:ext>
              </c:extLst>
            </c:dLbl>
            <c:dLbl>
              <c:idx val="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EFD-4831-82CD-466654390058}"/>
                </c:ext>
              </c:extLst>
            </c:dLbl>
            <c:dLbl>
              <c:idx val="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D-DFD5-4D15-A1BE-AEACFFAA72D6}"/>
                </c:ext>
              </c:extLst>
            </c:dLbl>
            <c:dLbl>
              <c:idx val="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DFD5-4D15-A1BE-AEACFFAA72D6}"/>
                </c:ext>
              </c:extLst>
            </c:dLbl>
            <c:dLbl>
              <c:idx val="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EFD-4831-82CD-466654390058}"/>
                </c:ext>
              </c:extLst>
            </c:dLbl>
            <c:dLbl>
              <c:idx val="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EFD-4831-82CD-466654390058}"/>
                </c:ext>
              </c:extLst>
            </c:dLbl>
            <c:dLbl>
              <c:idx val="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F5A-4A96-B069-32C47053F639}"/>
                </c:ext>
              </c:extLst>
            </c:dLbl>
            <c:dLbl>
              <c:idx val="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F5A-4A96-B069-32C47053F639}"/>
                </c:ext>
              </c:extLst>
            </c:dLbl>
            <c:dLbl>
              <c:idx val="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F5A-4A96-B069-32C47053F63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gráfico'!$A$1295:$A$1334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gráfico'!$F$1295:$F$1334</c:f>
              <c:numCache>
                <c:formatCode>0%</c:formatCode>
                <c:ptCount val="40"/>
                <c:pt idx="0">
                  <c:v>0.73873873873873874</c:v>
                </c:pt>
                <c:pt idx="1">
                  <c:v>0</c:v>
                </c:pt>
                <c:pt idx="2">
                  <c:v>0.73891001267427125</c:v>
                </c:pt>
                <c:pt idx="3">
                  <c:v>0</c:v>
                </c:pt>
                <c:pt idx="4">
                  <c:v>0.7210473313192346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0.73803191489361697</c:v>
                </c:pt>
                <c:pt idx="9">
                  <c:v>0.71300893743793448</c:v>
                </c:pt>
                <c:pt idx="10">
                  <c:v>0.73628173628173632</c:v>
                </c:pt>
                <c:pt idx="11">
                  <c:v>0</c:v>
                </c:pt>
                <c:pt idx="12">
                  <c:v>0.74574049803407605</c:v>
                </c:pt>
                <c:pt idx="13">
                  <c:v>0.71600688468158347</c:v>
                </c:pt>
                <c:pt idx="14">
                  <c:v>#N/A</c:v>
                </c:pt>
                <c:pt idx="15">
                  <c:v>0.6203208556149733</c:v>
                </c:pt>
                <c:pt idx="16">
                  <c:v>0</c:v>
                </c:pt>
                <c:pt idx="17">
                  <c:v>0.65200000000000002</c:v>
                </c:pt>
                <c:pt idx="18">
                  <c:v>0.66921768707482998</c:v>
                </c:pt>
                <c:pt idx="19">
                  <c:v>0</c:v>
                </c:pt>
                <c:pt idx="20">
                  <c:v>0.70062370062370061</c:v>
                </c:pt>
                <c:pt idx="21">
                  <c:v>0.69989722507708119</c:v>
                </c:pt>
                <c:pt idx="22">
                  <c:v>0.7142857142857143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0.73892215568862274</c:v>
                </c:pt>
                <c:pt idx="27">
                  <c:v>0.68965517241379315</c:v>
                </c:pt>
                <c:pt idx="28">
                  <c:v>0</c:v>
                </c:pt>
                <c:pt idx="29">
                  <c:v>0</c:v>
                </c:pt>
                <c:pt idx="30">
                  <c:v>0.74242424242424243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DFD5-4D15-A1BE-AEACFFAA72D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44555504"/>
        <c:axId val="344556064"/>
      </c:barChart>
      <c:catAx>
        <c:axId val="344555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44556064"/>
        <c:crosses val="autoZero"/>
        <c:auto val="1"/>
        <c:lblAlgn val="ctr"/>
        <c:lblOffset val="100"/>
        <c:noMultiLvlLbl val="0"/>
      </c:catAx>
      <c:valAx>
        <c:axId val="344556064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44555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13.Quando fazemos mudanças para melhorar a segurança do paciente, nós avaliamos sua efetividade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gráfico'!$A$1344:$A$1383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gráfico'!$D$1344:$D$1383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0D-47A1-B5F7-25EA4D75DDB8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240D-47A1-B5F7-25EA4D75DDB8}"/>
                </c:ext>
              </c:extLst>
            </c:dLbl>
            <c:dLbl>
              <c:idx val="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40D-47A1-B5F7-25EA4D75DDB8}"/>
                </c:ext>
              </c:extLst>
            </c:dLbl>
            <c:dLbl>
              <c:idx val="8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40D-47A1-B5F7-25EA4D75DDB8}"/>
                </c:ext>
              </c:extLst>
            </c:dLbl>
            <c:dLbl>
              <c:idx val="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40D-47A1-B5F7-25EA4D75DDB8}"/>
                </c:ext>
              </c:extLst>
            </c:dLbl>
            <c:dLbl>
              <c:idx val="1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40D-47A1-B5F7-25EA4D75DDB8}"/>
                </c:ext>
              </c:extLst>
            </c:dLbl>
            <c:dLbl>
              <c:idx val="1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40D-47A1-B5F7-25EA4D75DDB8}"/>
                </c:ext>
              </c:extLst>
            </c:dLbl>
            <c:dLbl>
              <c:idx val="1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40D-47A1-B5F7-25EA4D75DDB8}"/>
                </c:ext>
              </c:extLst>
            </c:dLbl>
            <c:dLbl>
              <c:idx val="1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240D-47A1-B5F7-25EA4D75DDB8}"/>
                </c:ext>
              </c:extLst>
            </c:dLbl>
            <c:dLbl>
              <c:idx val="1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240D-47A1-B5F7-25EA4D75DDB8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40D-47A1-B5F7-25EA4D75DDB8}"/>
                </c:ext>
              </c:extLst>
            </c:dLbl>
            <c:dLbl>
              <c:idx val="16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40D-47A1-B5F7-25EA4D75DDB8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40D-47A1-B5F7-25EA4D75DDB8}"/>
                </c:ext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40D-47A1-B5F7-25EA4D75DDB8}"/>
                </c:ext>
              </c:extLst>
            </c:dLbl>
            <c:dLbl>
              <c:idx val="1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240D-47A1-B5F7-25EA4D75DDB8}"/>
                </c:ext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40D-47A1-B5F7-25EA4D75DDB8}"/>
                </c:ext>
              </c:extLst>
            </c:dLbl>
            <c:dLbl>
              <c:idx val="2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40D-47A1-B5F7-25EA4D75DDB8}"/>
                </c:ext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240D-47A1-B5F7-25EA4D75DDB8}"/>
                </c:ext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59E-4B3A-9B1E-BEA0AC0690B1}"/>
                </c:ext>
              </c:extLst>
            </c:dLbl>
            <c:dLbl>
              <c:idx val="2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240D-47A1-B5F7-25EA4D75DDB8}"/>
                </c:ext>
              </c:extLst>
            </c:dLbl>
            <c:dLbl>
              <c:idx val="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CB9-4308-98D5-CC990E0857D7}"/>
                </c:ext>
              </c:extLst>
            </c:dLbl>
            <c:dLbl>
              <c:idx val="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40D-47A1-B5F7-25EA4D75DDB8}"/>
                </c:ext>
              </c:extLst>
            </c:dLbl>
            <c:dLbl>
              <c:idx val="2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201-446C-A118-AC01A8121DDE}"/>
                </c:ext>
              </c:extLst>
            </c:dLbl>
            <c:dLbl>
              <c:idx val="3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59E-4B3A-9B1E-BEA0AC0690B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gráfico'!$A$1344:$A$1383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gráfico'!$E$1344:$E$1383</c:f>
              <c:numCache>
                <c:formatCode>0%</c:formatCode>
                <c:ptCount val="40"/>
                <c:pt idx="0">
                  <c:v>0.77245508982035926</c:v>
                </c:pt>
                <c:pt idx="1">
                  <c:v>0.84817813765182182</c:v>
                </c:pt>
                <c:pt idx="2">
                  <c:v>0.76106194690265483</c:v>
                </c:pt>
                <c:pt idx="3">
                  <c:v>0.78767693588676102</c:v>
                </c:pt>
                <c:pt idx="4">
                  <c:v>0.77240684793554881</c:v>
                </c:pt>
                <c:pt idx="5">
                  <c:v>#N/A</c:v>
                </c:pt>
                <c:pt idx="6">
                  <c:v>0.82269503546099287</c:v>
                </c:pt>
                <c:pt idx="7">
                  <c:v>0.76939426142401701</c:v>
                </c:pt>
                <c:pt idx="8">
                  <c:v>0.77792553191489366</c:v>
                </c:pt>
                <c:pt idx="9">
                  <c:v>0.77502477700693762</c:v>
                </c:pt>
                <c:pt idx="10">
                  <c:v>0.78513071895424835</c:v>
                </c:pt>
                <c:pt idx="11">
                  <c:v>0.82770270270270274</c:v>
                </c:pt>
                <c:pt idx="12">
                  <c:v>0.79712041884816753</c:v>
                </c:pt>
                <c:pt idx="13">
                  <c:v>0.75043029259896732</c:v>
                </c:pt>
                <c:pt idx="14">
                  <c:v>#N/A</c:v>
                </c:pt>
                <c:pt idx="15">
                  <c:v>0</c:v>
                </c:pt>
                <c:pt idx="16">
                  <c:v>0.76151315789473684</c:v>
                </c:pt>
                <c:pt idx="17">
                  <c:v>0</c:v>
                </c:pt>
                <c:pt idx="18">
                  <c:v>0</c:v>
                </c:pt>
                <c:pt idx="19">
                  <c:v>0.88273615635179148</c:v>
                </c:pt>
                <c:pt idx="20">
                  <c:v>0.75012987012987009</c:v>
                </c:pt>
                <c:pt idx="21">
                  <c:v>0</c:v>
                </c:pt>
                <c:pt idx="22">
                  <c:v>0</c:v>
                </c:pt>
                <c:pt idx="23">
                  <c:v>0.86523736600306278</c:v>
                </c:pt>
                <c:pt idx="24">
                  <c:v>0.80888290713324362</c:v>
                </c:pt>
                <c:pt idx="25">
                  <c:v>0.75</c:v>
                </c:pt>
                <c:pt idx="26">
                  <c:v>0.77245508982035926</c:v>
                </c:pt>
                <c:pt idx="27">
                  <c:v>0</c:v>
                </c:pt>
                <c:pt idx="28">
                  <c:v>0.82236842105263153</c:v>
                </c:pt>
                <c:pt idx="29">
                  <c:v>0.8236607142857143</c:v>
                </c:pt>
                <c:pt idx="30">
                  <c:v>0.81395348837209303</c:v>
                </c:pt>
                <c:pt idx="31">
                  <c:v>0.81753130590339895</c:v>
                </c:pt>
                <c:pt idx="32">
                  <c:v>0.82222222222222219</c:v>
                </c:pt>
                <c:pt idx="33">
                  <c:v>0.8574074074074074</c:v>
                </c:pt>
                <c:pt idx="34">
                  <c:v>0.86415882967607105</c:v>
                </c:pt>
                <c:pt idx="35">
                  <c:v>#N/A</c:v>
                </c:pt>
                <c:pt idx="36">
                  <c:v>0.88207547169811318</c:v>
                </c:pt>
                <c:pt idx="37">
                  <c:v>0.82015503875968987</c:v>
                </c:pt>
                <c:pt idx="38">
                  <c:v>0.87194670614359737</c:v>
                </c:pt>
                <c:pt idx="39">
                  <c:v>0.82091798344620015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40D-47A1-B5F7-25EA4D75DDB8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1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59E-4B3A-9B1E-BEA0AC0690B1}"/>
                </c:ext>
              </c:extLst>
            </c:dLbl>
            <c:dLbl>
              <c:idx val="1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240D-47A1-B5F7-25EA4D75DDB8}"/>
                </c:ext>
              </c:extLst>
            </c:dLbl>
            <c:dLbl>
              <c:idx val="1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59E-4B3A-9B1E-BEA0AC0690B1}"/>
                </c:ext>
              </c:extLst>
            </c:dLbl>
            <c:dLbl>
              <c:idx val="2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240D-47A1-B5F7-25EA4D75DDB8}"/>
                </c:ext>
              </c:extLst>
            </c:dLbl>
            <c:dLbl>
              <c:idx val="2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240D-47A1-B5F7-25EA4D75DDB8}"/>
                </c:ext>
              </c:extLst>
            </c:dLbl>
            <c:dLbl>
              <c:idx val="2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59E-4B3A-9B1E-BEA0AC0690B1}"/>
                </c:ext>
              </c:extLst>
            </c:dLbl>
            <c:dLbl>
              <c:idx val="2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CB9-4308-98D5-CC990E0857D7}"/>
                </c:ext>
              </c:extLst>
            </c:dLbl>
            <c:dLbl>
              <c:idx val="2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59E-4B3A-9B1E-BEA0AC0690B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gráfico'!$A$1344:$A$1383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gráfico'!$F$1344:$F$1383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0.67316209034543839</c:v>
                </c:pt>
                <c:pt idx="16">
                  <c:v>0</c:v>
                </c:pt>
                <c:pt idx="17">
                  <c:v>0.68787276341948311</c:v>
                </c:pt>
                <c:pt idx="18">
                  <c:v>0.7157446808510638</c:v>
                </c:pt>
                <c:pt idx="19">
                  <c:v>0</c:v>
                </c:pt>
                <c:pt idx="20">
                  <c:v>0</c:v>
                </c:pt>
                <c:pt idx="21">
                  <c:v>0.74948665297741268</c:v>
                </c:pt>
                <c:pt idx="22">
                  <c:v>0.74842105263157899</c:v>
                </c:pt>
                <c:pt idx="23">
                  <c:v>0</c:v>
                </c:pt>
                <c:pt idx="24">
                  <c:v>0</c:v>
                </c:pt>
                <c:pt idx="26">
                  <c:v>0</c:v>
                </c:pt>
                <c:pt idx="27">
                  <c:v>0.74626865671641796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240D-47A1-B5F7-25EA4D75DDB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44570064"/>
        <c:axId val="344570624"/>
      </c:barChart>
      <c:catAx>
        <c:axId val="34457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5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44570624"/>
        <c:crosses val="autoZero"/>
        <c:auto val="1"/>
        <c:lblAlgn val="ctr"/>
        <c:lblOffset val="100"/>
        <c:noMultiLvlLbl val="0"/>
      </c:catAx>
      <c:valAx>
        <c:axId val="344570624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4457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19.Meu supervisor/gerente elogia quando vê um trabalho feito de acordo com os procedimentos estabelecidos para a segurança do paciente.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gráfico'!$A$1393:$A$1432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gráfico'!$D$1393:$D$1432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3B-45EF-9B22-095295FF2DD9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23B-45EF-9B22-095295FF2DD9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23B-45EF-9B22-095295FF2DD9}"/>
                </c:ext>
              </c:extLst>
            </c:dLbl>
            <c:dLbl>
              <c:idx val="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456-49DA-928D-67B10ED159A0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23B-45EF-9B22-095295FF2DD9}"/>
                </c:ext>
              </c:extLst>
            </c:dLbl>
            <c:dLbl>
              <c:idx val="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456-49DA-928D-67B10ED159A0}"/>
                </c:ext>
              </c:extLst>
            </c:dLbl>
            <c:dLbl>
              <c:idx val="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47D-4866-BFE8-D496323BD91B}"/>
                </c:ext>
              </c:extLst>
            </c:dLbl>
            <c:dLbl>
              <c:idx val="1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47D-4866-BFE8-D496323BD91B}"/>
                </c:ext>
              </c:extLst>
            </c:dLbl>
            <c:dLbl>
              <c:idx val="1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65D-427A-BBD2-1491F31413A1}"/>
                </c:ext>
              </c:extLst>
            </c:dLbl>
            <c:dLbl>
              <c:idx val="1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47D-4866-BFE8-D496323BD91B}"/>
                </c:ext>
              </c:extLst>
            </c:dLbl>
            <c:dLbl>
              <c:idx val="1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456-49DA-928D-67B10ED159A0}"/>
                </c:ext>
              </c:extLst>
            </c:dLbl>
            <c:dLbl>
              <c:idx val="2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47D-4866-BFE8-D496323BD91B}"/>
                </c:ext>
              </c:extLst>
            </c:dLbl>
            <c:dLbl>
              <c:idx val="3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456-49DA-928D-67B10ED159A0}"/>
                </c:ext>
              </c:extLst>
            </c:dLbl>
            <c:dLbl>
              <c:idx val="3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456-49DA-928D-67B10ED159A0}"/>
                </c:ext>
              </c:extLst>
            </c:dLbl>
            <c:dLbl>
              <c:idx val="3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456-49DA-928D-67B10ED159A0}"/>
                </c:ext>
              </c:extLst>
            </c:dLbl>
            <c:dLbl>
              <c:idx val="3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456-49DA-928D-67B10ED159A0}"/>
                </c:ext>
              </c:extLst>
            </c:dLbl>
            <c:dLbl>
              <c:idx val="3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456-49DA-928D-67B10ED159A0}"/>
                </c:ext>
              </c:extLst>
            </c:dLbl>
            <c:dLbl>
              <c:idx val="3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47D-4866-BFE8-D496323BD91B}"/>
                </c:ext>
              </c:extLst>
            </c:dLbl>
            <c:dLbl>
              <c:idx val="3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47D-4866-BFE8-D496323BD91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gráfico'!$A$1393:$A$1432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gráfico'!$E$1393:$E$1432</c:f>
              <c:numCache>
                <c:formatCode>0%</c:formatCode>
                <c:ptCount val="40"/>
                <c:pt idx="0">
                  <c:v>0.75</c:v>
                </c:pt>
                <c:pt idx="1">
                  <c:v>0.83183183183183185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0.82624113475177308</c:v>
                </c:pt>
                <c:pt idx="7">
                  <c:v>0.7751855779427359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0.8087248322147651</c:v>
                </c:pt>
                <c:pt idx="12">
                  <c:v>0</c:v>
                </c:pt>
                <c:pt idx="13">
                  <c:v>0.75689655172413794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0.85389610389610393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0.85582822085889576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0.75022461814914643</c:v>
                </c:pt>
                <c:pt idx="32">
                  <c:v>0.79708737864077672</c:v>
                </c:pt>
                <c:pt idx="33">
                  <c:v>0.84055299539170503</c:v>
                </c:pt>
                <c:pt idx="34">
                  <c:v>0.80020811654526536</c:v>
                </c:pt>
                <c:pt idx="35">
                  <c:v>#N/A</c:v>
                </c:pt>
                <c:pt idx="36">
                  <c:v>0</c:v>
                </c:pt>
                <c:pt idx="37">
                  <c:v>0.79320987654320985</c:v>
                </c:pt>
                <c:pt idx="38">
                  <c:v>0.75</c:v>
                </c:pt>
                <c:pt idx="39">
                  <c:v>0.79502637528259235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23B-45EF-9B22-095295FF2DD9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23B-45EF-9B22-095295FF2DD9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23B-45EF-9B22-095295FF2DD9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23B-45EF-9B22-095295FF2DD9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B456-49DA-928D-67B10ED159A0}"/>
                </c:ext>
              </c:extLst>
            </c:dLbl>
            <c:dLbl>
              <c:idx val="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23B-45EF-9B22-095295FF2DD9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B23B-45EF-9B22-095295FF2DD9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456-49DA-928D-67B10ED159A0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47D-4866-BFE8-D496323BD91B}"/>
                </c:ext>
              </c:extLst>
            </c:dLbl>
            <c:dLbl>
              <c:idx val="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47D-4866-BFE8-D496323BD91B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47D-4866-BFE8-D496323BD91B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65D-427A-BBD2-1491F31413A1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47D-4866-BFE8-D496323BD91B}"/>
                </c:ext>
              </c:extLst>
            </c:dLbl>
            <c:dLbl>
              <c:idx val="16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47D-4866-BFE8-D496323BD91B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456-49DA-928D-67B10ED159A0}"/>
                </c:ext>
              </c:extLst>
            </c:dLbl>
            <c:dLbl>
              <c:idx val="2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23B-45EF-9B22-095295FF2DD9}"/>
                </c:ext>
              </c:extLst>
            </c:dLbl>
            <c:dLbl>
              <c:idx val="2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C47D-4866-BFE8-D496323BD91B}"/>
                </c:ext>
              </c:extLst>
            </c:dLbl>
            <c:dLbl>
              <c:idx val="28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47D-4866-BFE8-D496323BD91B}"/>
                </c:ext>
              </c:extLst>
            </c:dLbl>
            <c:dLbl>
              <c:idx val="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C47D-4866-BFE8-D496323BD91B}"/>
                </c:ext>
              </c:extLst>
            </c:dLbl>
            <c:dLbl>
              <c:idx val="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456-49DA-928D-67B10ED159A0}"/>
                </c:ext>
              </c:extLst>
            </c:dLbl>
            <c:dLbl>
              <c:idx val="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456-49DA-928D-67B10ED159A0}"/>
                </c:ext>
              </c:extLst>
            </c:dLbl>
            <c:dLbl>
              <c:idx val="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456-49DA-928D-67B10ED159A0}"/>
                </c:ext>
              </c:extLst>
            </c:dLbl>
            <c:dLbl>
              <c:idx val="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456-49DA-928D-67B10ED159A0}"/>
                </c:ext>
              </c:extLst>
            </c:dLbl>
            <c:dLbl>
              <c:idx val="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456-49DA-928D-67B10ED159A0}"/>
                </c:ext>
              </c:extLst>
            </c:dLbl>
            <c:dLbl>
              <c:idx val="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47D-4866-BFE8-D496323BD91B}"/>
                </c:ext>
              </c:extLst>
            </c:dLbl>
            <c:dLbl>
              <c:idx val="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C47D-4866-BFE8-D496323BD91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gráfico'!$A$1393:$A$1432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gráfico'!$F$1393:$F$1432</c:f>
              <c:numCache>
                <c:formatCode>0%</c:formatCode>
                <c:ptCount val="40"/>
                <c:pt idx="1">
                  <c:v>0</c:v>
                </c:pt>
                <c:pt idx="2">
                  <c:v>0.70796460176991149</c:v>
                </c:pt>
                <c:pt idx="3">
                  <c:v>0.71072319201995016</c:v>
                </c:pt>
                <c:pt idx="4">
                  <c:v>0.71500503524672709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0.72413793103448276</c:v>
                </c:pt>
                <c:pt idx="9">
                  <c:v>0.72754195459032578</c:v>
                </c:pt>
                <c:pt idx="10">
                  <c:v>0.68022782750203414</c:v>
                </c:pt>
                <c:pt idx="11">
                  <c:v>0</c:v>
                </c:pt>
                <c:pt idx="12">
                  <c:v>0.73856209150326801</c:v>
                </c:pt>
                <c:pt idx="13">
                  <c:v>0</c:v>
                </c:pt>
                <c:pt idx="14">
                  <c:v>#N/A</c:v>
                </c:pt>
                <c:pt idx="15">
                  <c:v>0.58230088495575216</c:v>
                </c:pt>
                <c:pt idx="16">
                  <c:v>0.70345963756177921</c:v>
                </c:pt>
                <c:pt idx="17">
                  <c:v>0.65537848605577687</c:v>
                </c:pt>
                <c:pt idx="18">
                  <c:v>0.57823129251700678</c:v>
                </c:pt>
                <c:pt idx="19">
                  <c:v>0</c:v>
                </c:pt>
                <c:pt idx="20">
                  <c:v>0.62461059190031154</c:v>
                </c:pt>
                <c:pt idx="21">
                  <c:v>0.68845760980592441</c:v>
                </c:pt>
                <c:pt idx="22">
                  <c:v>0.57817418677859389</c:v>
                </c:pt>
                <c:pt idx="23">
                  <c:v>0</c:v>
                </c:pt>
                <c:pt idx="24">
                  <c:v>0.72483221476510062</c:v>
                </c:pt>
                <c:pt idx="25">
                  <c:v>#N/A</c:v>
                </c:pt>
                <c:pt idx="26">
                  <c:v>0.73021582733812951</c:v>
                </c:pt>
                <c:pt idx="27">
                  <c:v>0.69597615499254839</c:v>
                </c:pt>
                <c:pt idx="28">
                  <c:v>0.64725274725274728</c:v>
                </c:pt>
                <c:pt idx="29">
                  <c:v>0.74610244988864138</c:v>
                </c:pt>
                <c:pt idx="30">
                  <c:v>0.72759022118742722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0.73182247403210576</c:v>
                </c:pt>
                <c:pt idx="37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23B-45EF-9B22-095295FF2DD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47470960"/>
        <c:axId val="347471520"/>
      </c:barChart>
      <c:catAx>
        <c:axId val="34747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47471520"/>
        <c:crosses val="autoZero"/>
        <c:auto val="1"/>
        <c:lblAlgn val="ctr"/>
        <c:lblOffset val="100"/>
        <c:noMultiLvlLbl val="0"/>
      </c:catAx>
      <c:valAx>
        <c:axId val="347471520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4747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20.Meu supervisor/gerente considera seriamente as sugestões dos funcionários para melhorar a segurança do paciente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gráfico'!$A$1442:$A$1481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gráfico'!$D$1442:$D$1481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3C-47A7-B500-0912D766C557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13C-47A7-B500-0912D766C557}"/>
                </c:ext>
              </c:extLst>
            </c:dLbl>
            <c:dLbl>
              <c:idx val="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D5A-4C84-9ABA-2B8DF09C8B6E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D5A-4C84-9ABA-2B8DF09C8B6E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13C-47A7-B500-0912D766C557}"/>
                </c:ext>
              </c:extLst>
            </c:dLbl>
            <c:dLbl>
              <c:idx val="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5D5A-4C84-9ABA-2B8DF09C8B6E}"/>
                </c:ext>
              </c:extLst>
            </c:dLbl>
            <c:dLbl>
              <c:idx val="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8A0-40EC-A510-12D2C7668B9C}"/>
                </c:ext>
              </c:extLst>
            </c:dLbl>
            <c:dLbl>
              <c:idx val="1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8A0-40EC-A510-12D2C7668B9C}"/>
                </c:ext>
              </c:extLst>
            </c:dLbl>
            <c:dLbl>
              <c:idx val="1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52B-405D-948A-FA300D558917}"/>
                </c:ext>
              </c:extLst>
            </c:dLbl>
            <c:dLbl>
              <c:idx val="1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8A0-40EC-A510-12D2C7668B9C}"/>
                </c:ext>
              </c:extLst>
            </c:dLbl>
            <c:dLbl>
              <c:idx val="1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5A-4C84-9ABA-2B8DF09C8B6E}"/>
                </c:ext>
              </c:extLst>
            </c:dLbl>
            <c:dLbl>
              <c:idx val="2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5A-4C84-9ABA-2B8DF09C8B6E}"/>
                </c:ext>
              </c:extLst>
            </c:dLbl>
            <c:dLbl>
              <c:idx val="2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8A0-40EC-A510-12D2C7668B9C}"/>
                </c:ext>
              </c:extLst>
            </c:dLbl>
            <c:dLbl>
              <c:idx val="3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5A-4C84-9ABA-2B8DF09C8B6E}"/>
                </c:ext>
              </c:extLst>
            </c:dLbl>
            <c:dLbl>
              <c:idx val="3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5A-4C84-9ABA-2B8DF09C8B6E}"/>
                </c:ext>
              </c:extLst>
            </c:dLbl>
            <c:dLbl>
              <c:idx val="3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D5A-4C84-9ABA-2B8DF09C8B6E}"/>
                </c:ext>
              </c:extLst>
            </c:dLbl>
            <c:dLbl>
              <c:idx val="3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D5A-4C84-9ABA-2B8DF09C8B6E}"/>
                </c:ext>
              </c:extLst>
            </c:dLbl>
            <c:dLbl>
              <c:idx val="3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D5A-4C84-9ABA-2B8DF09C8B6E}"/>
                </c:ext>
              </c:extLst>
            </c:dLbl>
            <c:dLbl>
              <c:idx val="3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8A0-40EC-A510-12D2C7668B9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gráfico'!$A$1442:$A$1481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gráfico'!$E$1442:$E$1481</c:f>
              <c:numCache>
                <c:formatCode>0%</c:formatCode>
                <c:ptCount val="40"/>
                <c:pt idx="0">
                  <c:v>0</c:v>
                </c:pt>
                <c:pt idx="1">
                  <c:v>0.82193158953722334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0.79078014184397161</c:v>
                </c:pt>
                <c:pt idx="7">
                  <c:v>0.77813163481953296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0.77516778523489938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0.83387622149837137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0.85122699386503065</c:v>
                </c:pt>
                <c:pt idx="24">
                  <c:v>0.75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0.79955456570155903</c:v>
                </c:pt>
                <c:pt idx="30">
                  <c:v>0</c:v>
                </c:pt>
                <c:pt idx="31">
                  <c:v>0</c:v>
                </c:pt>
                <c:pt idx="32">
                  <c:v>0.77485380116959068</c:v>
                </c:pt>
                <c:pt idx="33">
                  <c:v>0.80886426592797789</c:v>
                </c:pt>
                <c:pt idx="34">
                  <c:v>0.8026998961578401</c:v>
                </c:pt>
                <c:pt idx="35">
                  <c:v>#N/A</c:v>
                </c:pt>
                <c:pt idx="36">
                  <c:v>0</c:v>
                </c:pt>
                <c:pt idx="37">
                  <c:v>0.78052550231839257</c:v>
                </c:pt>
                <c:pt idx="38">
                  <c:v>0.75</c:v>
                </c:pt>
                <c:pt idx="39">
                  <c:v>0.76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13C-47A7-B500-0912D766C557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13C-47A7-B500-0912D766C557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13C-47A7-B500-0912D766C557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13C-47A7-B500-0912D766C557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5D5A-4C84-9ABA-2B8DF09C8B6E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13C-47A7-B500-0912D766C557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F13C-47A7-B500-0912D766C557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D5A-4C84-9ABA-2B8DF09C8B6E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8A0-40EC-A510-12D2C7668B9C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8A0-40EC-A510-12D2C7668B9C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52B-405D-948A-FA300D558917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8A0-40EC-A510-12D2C7668B9C}"/>
                </c:ext>
              </c:extLst>
            </c:dLbl>
            <c:dLbl>
              <c:idx val="16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8A0-40EC-A510-12D2C7668B9C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8A0-40EC-A510-12D2C7668B9C}"/>
                </c:ext>
              </c:extLst>
            </c:dLbl>
            <c:dLbl>
              <c:idx val="2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F13C-47A7-B500-0912D766C557}"/>
                </c:ext>
              </c:extLst>
            </c:dLbl>
            <c:dLbl>
              <c:idx val="2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8A0-40EC-A510-12D2C7668B9C}"/>
                </c:ext>
              </c:extLst>
            </c:dLbl>
            <c:dLbl>
              <c:idx val="28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8A0-40EC-A510-12D2C7668B9C}"/>
                </c:ext>
              </c:extLst>
            </c:dLbl>
            <c:dLbl>
              <c:idx val="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8A0-40EC-A510-12D2C7668B9C}"/>
                </c:ext>
              </c:extLst>
            </c:dLbl>
            <c:dLbl>
              <c:idx val="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D5A-4C84-9ABA-2B8DF09C8B6E}"/>
                </c:ext>
              </c:extLst>
            </c:dLbl>
            <c:dLbl>
              <c:idx val="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D5A-4C84-9ABA-2B8DF09C8B6E}"/>
                </c:ext>
              </c:extLst>
            </c:dLbl>
            <c:dLbl>
              <c:idx val="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D5A-4C84-9ABA-2B8DF09C8B6E}"/>
                </c:ext>
              </c:extLst>
            </c:dLbl>
            <c:dLbl>
              <c:idx val="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D5A-4C84-9ABA-2B8DF09C8B6E}"/>
                </c:ext>
              </c:extLst>
            </c:dLbl>
            <c:dLbl>
              <c:idx val="38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B8A0-40EC-A510-12D2C7668B9C}"/>
                </c:ext>
              </c:extLst>
            </c:dLbl>
            <c:dLbl>
              <c:idx val="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8A0-40EC-A510-12D2C7668B9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gráfico'!$A$1442:$A$1481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gráfico'!$F$1442:$F$1481</c:f>
              <c:numCache>
                <c:formatCode>0%</c:formatCode>
                <c:ptCount val="40"/>
                <c:pt idx="0">
                  <c:v>0.68468468468468469</c:v>
                </c:pt>
                <c:pt idx="1">
                  <c:v>0</c:v>
                </c:pt>
                <c:pt idx="2">
                  <c:v>0.71807838179519601</c:v>
                </c:pt>
                <c:pt idx="3">
                  <c:v>0.70133111480865229</c:v>
                </c:pt>
                <c:pt idx="4">
                  <c:v>0.71529175050301808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0.7211155378486056</c:v>
                </c:pt>
                <c:pt idx="9">
                  <c:v>0.71146245059288538</c:v>
                </c:pt>
                <c:pt idx="10">
                  <c:v>0.68760195758564435</c:v>
                </c:pt>
                <c:pt idx="11">
                  <c:v>0</c:v>
                </c:pt>
                <c:pt idx="12">
                  <c:v>0.74738219895287961</c:v>
                </c:pt>
                <c:pt idx="13">
                  <c:v>0.71944922547332191</c:v>
                </c:pt>
                <c:pt idx="14">
                  <c:v>#N/A</c:v>
                </c:pt>
                <c:pt idx="15">
                  <c:v>0.5704162976085031</c:v>
                </c:pt>
                <c:pt idx="16">
                  <c:v>0.68369028006589783</c:v>
                </c:pt>
                <c:pt idx="17">
                  <c:v>0.65269461077844315</c:v>
                </c:pt>
                <c:pt idx="18">
                  <c:v>0.58234295415959259</c:v>
                </c:pt>
                <c:pt idx="19">
                  <c:v>0</c:v>
                </c:pt>
                <c:pt idx="20">
                  <c:v>0.62214137214137211</c:v>
                </c:pt>
                <c:pt idx="21">
                  <c:v>0.69057377049180324</c:v>
                </c:pt>
                <c:pt idx="22">
                  <c:v>0.61175236096537255</c:v>
                </c:pt>
                <c:pt idx="23">
                  <c:v>0</c:v>
                </c:pt>
                <c:pt idx="25">
                  <c:v>#N/A</c:v>
                </c:pt>
                <c:pt idx="26">
                  <c:v>0.72355769230769229</c:v>
                </c:pt>
                <c:pt idx="27">
                  <c:v>0.67563527653213751</c:v>
                </c:pt>
                <c:pt idx="28">
                  <c:v>0.69846491228070173</c:v>
                </c:pt>
                <c:pt idx="29">
                  <c:v>0</c:v>
                </c:pt>
                <c:pt idx="30">
                  <c:v>0.67325581395348832</c:v>
                </c:pt>
                <c:pt idx="31">
                  <c:v>0.70657065706570654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0.74291115311909262</c:v>
                </c:pt>
                <c:pt idx="37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F13C-47A7-B500-0912D766C55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47485520"/>
        <c:axId val="347486080"/>
      </c:barChart>
      <c:catAx>
        <c:axId val="34748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47486080"/>
        <c:crosses val="autoZero"/>
        <c:auto val="1"/>
        <c:lblAlgn val="ctr"/>
        <c:lblOffset val="100"/>
        <c:noMultiLvlLbl val="0"/>
      </c:catAx>
      <c:valAx>
        <c:axId val="347486080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4748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21.Sempre que a pressão aumenta, meu supervisor/gerente quer que trabalhemos mais rápido, mesmo que isto signifique tomar atalhos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gráfico'!$A$1491:$A$1530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gráfico'!$D$1491:$D$1530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BF-4D16-808F-350F3FCFF66F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1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9C0-42E9-824F-D31E77B17507}"/>
                </c:ext>
              </c:extLst>
            </c:dLbl>
            <c:dLbl>
              <c:idx val="1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9C0-42E9-824F-D31E77B1750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gráfico'!$A$1491:$A$1530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gráfico'!$E$1491:$E$1530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0.75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0.76872964169381108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0.77641653905053598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0.75306314797360985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BF-4D16-808F-350F3FCFF66F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1BB-4580-8522-625D6AD47C9C}"/>
                </c:ext>
              </c:extLst>
            </c:dLbl>
            <c:dLbl>
              <c:idx val="1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5D1-4076-97D6-422BD3D08AD0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9C0-42E9-824F-D31E77B17507}"/>
                </c:ext>
              </c:extLst>
            </c:dLbl>
            <c:dLbl>
              <c:idx val="18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5D1-4076-97D6-422BD3D08AD0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9C0-42E9-824F-D31E77B17507}"/>
                </c:ext>
              </c:extLst>
            </c:dLbl>
            <c:dLbl>
              <c:idx val="2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5D1-4076-97D6-422BD3D08A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gráfico'!$A$1491:$A$1530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gráfico'!$F$1491:$F$1530</c:f>
              <c:numCache>
                <c:formatCode>0%</c:formatCode>
                <c:ptCount val="40"/>
                <c:pt idx="0">
                  <c:v>0.6107784431137725</c:v>
                </c:pt>
                <c:pt idx="1">
                  <c:v>0.70635721493440973</c:v>
                </c:pt>
                <c:pt idx="2">
                  <c:v>0.62911392405063293</c:v>
                </c:pt>
                <c:pt idx="3">
                  <c:v>0.63575605680868841</c:v>
                </c:pt>
                <c:pt idx="4">
                  <c:v>0.6465256797583081</c:v>
                </c:pt>
                <c:pt idx="5">
                  <c:v>#N/A</c:v>
                </c:pt>
                <c:pt idx="6">
                  <c:v>0.71326164874551967</c:v>
                </c:pt>
                <c:pt idx="7">
                  <c:v>0.62686567164179108</c:v>
                </c:pt>
                <c:pt idx="8">
                  <c:v>0.62682602921646746</c:v>
                </c:pt>
                <c:pt idx="9">
                  <c:v>0.63708086785009865</c:v>
                </c:pt>
                <c:pt idx="10">
                  <c:v>0.63970588235294112</c:v>
                </c:pt>
                <c:pt idx="11">
                  <c:v>0.72972972972972971</c:v>
                </c:pt>
                <c:pt idx="12">
                  <c:v>0.64698162729658792</c:v>
                </c:pt>
                <c:pt idx="13">
                  <c:v>0.59930915371329874</c:v>
                </c:pt>
                <c:pt idx="15">
                  <c:v>0.52612931798051377</c:v>
                </c:pt>
                <c:pt idx="16">
                  <c:v>0.63261943986820424</c:v>
                </c:pt>
                <c:pt idx="17">
                  <c:v>0.54980079681274896</c:v>
                </c:pt>
                <c:pt idx="18">
                  <c:v>0.54545454545454541</c:v>
                </c:pt>
                <c:pt idx="19">
                  <c:v>0</c:v>
                </c:pt>
                <c:pt idx="20">
                  <c:v>0.61855132881709218</c:v>
                </c:pt>
                <c:pt idx="21">
                  <c:v>0.6344969199178645</c:v>
                </c:pt>
                <c:pt idx="22">
                  <c:v>0.57773109243697474</c:v>
                </c:pt>
                <c:pt idx="23">
                  <c:v>0</c:v>
                </c:pt>
                <c:pt idx="24">
                  <c:v>0.67607526881720426</c:v>
                </c:pt>
                <c:pt idx="25">
                  <c:v>#N/A</c:v>
                </c:pt>
                <c:pt idx="26">
                  <c:v>0.63537906137184119</c:v>
                </c:pt>
                <c:pt idx="27">
                  <c:v>0.61169415292353824</c:v>
                </c:pt>
                <c:pt idx="28">
                  <c:v>0.64763995609220637</c:v>
                </c:pt>
                <c:pt idx="29">
                  <c:v>0.6852678571428571</c:v>
                </c:pt>
                <c:pt idx="30">
                  <c:v>0.62558139534883717</c:v>
                </c:pt>
                <c:pt idx="31">
                  <c:v>0.56975697569756978</c:v>
                </c:pt>
                <c:pt idx="32">
                  <c:v>0.5933852140077821</c:v>
                </c:pt>
                <c:pt idx="33">
                  <c:v>0.74513438368860052</c:v>
                </c:pt>
                <c:pt idx="34">
                  <c:v>0.7468619246861925</c:v>
                </c:pt>
                <c:pt idx="35">
                  <c:v>#N/A</c:v>
                </c:pt>
                <c:pt idx="36">
                  <c:v>0</c:v>
                </c:pt>
                <c:pt idx="37">
                  <c:v>0.70015455950540961</c:v>
                </c:pt>
                <c:pt idx="38">
                  <c:v>0.74317343173431738</c:v>
                </c:pt>
                <c:pt idx="39">
                  <c:v>0.66792452830188676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FBF-4D16-808F-350F3FCFF66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47500080"/>
        <c:axId val="347500640"/>
      </c:barChart>
      <c:catAx>
        <c:axId val="34750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5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47500640"/>
        <c:crosses val="autoZero"/>
        <c:auto val="1"/>
        <c:lblAlgn val="ctr"/>
        <c:lblOffset val="100"/>
        <c:noMultiLvlLbl val="0"/>
      </c:catAx>
      <c:valAx>
        <c:axId val="347500640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47500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22.Meu supervisor/gerente ignora problemas recorrentes na segurança do paciente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gráfico'!$A$1540:$A$1579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gráfico'!$D$1540:$D$1579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E6-463C-AE29-DC2989B53658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gráfico'!$A$1540:$A$1579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gráfico'!$E$1540:$E$1579</c:f>
              <c:numCache>
                <c:formatCode>0%</c:formatCode>
                <c:ptCount val="40"/>
                <c:pt idx="0">
                  <c:v>0.8772455089820359</c:v>
                </c:pt>
                <c:pt idx="1">
                  <c:v>0.90495449949443885</c:v>
                </c:pt>
                <c:pt idx="2">
                  <c:v>0.87848101265822787</c:v>
                </c:pt>
                <c:pt idx="3">
                  <c:v>0.88426311407160696</c:v>
                </c:pt>
                <c:pt idx="4">
                  <c:v>0.87122736418511071</c:v>
                </c:pt>
                <c:pt idx="5">
                  <c:v>#N/A</c:v>
                </c:pt>
                <c:pt idx="6">
                  <c:v>0.89323843416370108</c:v>
                </c:pt>
                <c:pt idx="7">
                  <c:v>0.89798087141339</c:v>
                </c:pt>
                <c:pt idx="8">
                  <c:v>0.87782204515272244</c:v>
                </c:pt>
                <c:pt idx="9">
                  <c:v>0.85728444003964321</c:v>
                </c:pt>
                <c:pt idx="10">
                  <c:v>0.8757154538021259</c:v>
                </c:pt>
                <c:pt idx="11">
                  <c:v>0.88513513513513509</c:v>
                </c:pt>
                <c:pt idx="12">
                  <c:v>0.88990825688073394</c:v>
                </c:pt>
                <c:pt idx="13">
                  <c:v>0.84429065743944631</c:v>
                </c:pt>
                <c:pt idx="14">
                  <c:v>#N/A</c:v>
                </c:pt>
                <c:pt idx="15">
                  <c:v>0.78091872791519434</c:v>
                </c:pt>
                <c:pt idx="16">
                  <c:v>0.86138613861386137</c:v>
                </c:pt>
                <c:pt idx="17">
                  <c:v>0.78884462151394419</c:v>
                </c:pt>
                <c:pt idx="18">
                  <c:v>0.78419711129991498</c:v>
                </c:pt>
                <c:pt idx="19">
                  <c:v>0.92182410423452765</c:v>
                </c:pt>
                <c:pt idx="20">
                  <c:v>0.8414188836724048</c:v>
                </c:pt>
                <c:pt idx="21">
                  <c:v>0.83282051282051284</c:v>
                </c:pt>
                <c:pt idx="22">
                  <c:v>0.80947368421052635</c:v>
                </c:pt>
                <c:pt idx="23">
                  <c:v>0.75</c:v>
                </c:pt>
                <c:pt idx="24">
                  <c:v>0.86577181208053688</c:v>
                </c:pt>
                <c:pt idx="25">
                  <c:v>#N/A</c:v>
                </c:pt>
                <c:pt idx="26">
                  <c:v>0.84513805522208885</c:v>
                </c:pt>
                <c:pt idx="27">
                  <c:v>0.83233532934131738</c:v>
                </c:pt>
                <c:pt idx="28">
                  <c:v>0.84961580680570803</c:v>
                </c:pt>
                <c:pt idx="29">
                  <c:v>0.8638392857142857</c:v>
                </c:pt>
                <c:pt idx="30">
                  <c:v>0.86247086247086246</c:v>
                </c:pt>
                <c:pt idx="31">
                  <c:v>0.8579136690647482</c:v>
                </c:pt>
                <c:pt idx="32">
                  <c:v>0.87937743190661477</c:v>
                </c:pt>
                <c:pt idx="33">
                  <c:v>0.92386258124419685</c:v>
                </c:pt>
                <c:pt idx="34">
                  <c:v>0.90918580375782876</c:v>
                </c:pt>
                <c:pt idx="35">
                  <c:v>#N/A</c:v>
                </c:pt>
                <c:pt idx="36">
                  <c:v>0.93308199811498582</c:v>
                </c:pt>
                <c:pt idx="37">
                  <c:v>0.88699690402476783</c:v>
                </c:pt>
                <c:pt idx="38">
                  <c:v>0.94456762749445677</c:v>
                </c:pt>
                <c:pt idx="39">
                  <c:v>0.89240030097817913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E6-463C-AE29-DC2989B53658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gráfico'!$A$1540:$A$1579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gráfico'!$F$1540:$F$1579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E6-463C-AE29-DC2989B5365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47514640"/>
        <c:axId val="347515200"/>
      </c:barChart>
      <c:catAx>
        <c:axId val="347514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47515200"/>
        <c:crosses val="autoZero"/>
        <c:auto val="1"/>
        <c:lblAlgn val="ctr"/>
        <c:lblOffset val="100"/>
        <c:noMultiLvlLbl val="0"/>
      </c:catAx>
      <c:valAx>
        <c:axId val="347515200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4751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10.É apenas por acaso que erros mais sérios não acontecem por aqui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gráfico'!$A$1589:$A$1626</c:f>
              <c:strCache>
                <c:ptCount val="38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</c:strCache>
            </c:strRef>
          </c:cat>
          <c:val>
            <c:numRef>
              <c:f>'Base gráfico'!$D$1589:$D$1626</c:f>
              <c:numCache>
                <c:formatCode>0%</c:formatCode>
                <c:ptCount val="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D2-4563-9F6C-8098AF643816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gráfico'!$A$1589:$A$1626</c:f>
              <c:strCache>
                <c:ptCount val="38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</c:strCache>
            </c:strRef>
          </c:cat>
          <c:val>
            <c:numRef>
              <c:f>'Base gráfico'!$E$1589:$E$1626</c:f>
              <c:numCache>
                <c:formatCode>0%</c:formatCode>
                <c:ptCount val="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D2-4563-9F6C-8098AF643816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1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795-47B5-939F-15320C825940}"/>
                </c:ext>
              </c:extLst>
            </c:dLbl>
            <c:dLbl>
              <c:idx val="2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795-47B5-939F-15320C8259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gráfico'!$A$1589:$A$1626</c:f>
              <c:strCache>
                <c:ptCount val="38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</c:strCache>
            </c:strRef>
          </c:cat>
          <c:val>
            <c:numRef>
              <c:f>'Base gráfico'!$F$1589:$F$1626</c:f>
              <c:numCache>
                <c:formatCode>0%</c:formatCode>
                <c:ptCount val="38"/>
                <c:pt idx="0">
                  <c:v>0.61212121212121207</c:v>
                </c:pt>
                <c:pt idx="1">
                  <c:v>0.67983789260385008</c:v>
                </c:pt>
                <c:pt idx="2">
                  <c:v>0.65656565656565657</c:v>
                </c:pt>
                <c:pt idx="3">
                  <c:v>0.65497076023391809</c:v>
                </c:pt>
                <c:pt idx="4">
                  <c:v>0.66028225806451613</c:v>
                </c:pt>
                <c:pt idx="5">
                  <c:v>#N/A</c:v>
                </c:pt>
                <c:pt idx="6">
                  <c:v>0.64768683274021355</c:v>
                </c:pt>
                <c:pt idx="7">
                  <c:v>0.62632696390658171</c:v>
                </c:pt>
                <c:pt idx="8">
                  <c:v>0.60292164674634796</c:v>
                </c:pt>
                <c:pt idx="9">
                  <c:v>0.61347869177403369</c:v>
                </c:pt>
                <c:pt idx="10">
                  <c:v>0.65466448445171854</c:v>
                </c:pt>
                <c:pt idx="11">
                  <c:v>0.58108108108108103</c:v>
                </c:pt>
                <c:pt idx="12">
                  <c:v>0.65706806282722519</c:v>
                </c:pt>
                <c:pt idx="13">
                  <c:v>0.67469879518072284</c:v>
                </c:pt>
                <c:pt idx="14">
                  <c:v>#N/A</c:v>
                </c:pt>
                <c:pt idx="15">
                  <c:v>0.61367673179396087</c:v>
                </c:pt>
                <c:pt idx="16">
                  <c:v>0.64119601328903653</c:v>
                </c:pt>
                <c:pt idx="17">
                  <c:v>0.55577689243027883</c:v>
                </c:pt>
                <c:pt idx="18">
                  <c:v>0.59433962264150941</c:v>
                </c:pt>
                <c:pt idx="19">
                  <c:v>0.71381578947368418</c:v>
                </c:pt>
                <c:pt idx="20">
                  <c:v>0.6522644456012493</c:v>
                </c:pt>
                <c:pt idx="21">
                  <c:v>0.61071060762100926</c:v>
                </c:pt>
                <c:pt idx="22">
                  <c:v>0.57428872497365646</c:v>
                </c:pt>
                <c:pt idx="23">
                  <c:v>0.72307692307692306</c:v>
                </c:pt>
                <c:pt idx="24">
                  <c:v>0.6253369272237197</c:v>
                </c:pt>
                <c:pt idx="25">
                  <c:v>#N/A</c:v>
                </c:pt>
                <c:pt idx="26">
                  <c:v>0.63745498199279715</c:v>
                </c:pt>
                <c:pt idx="27">
                  <c:v>0.57249626307922274</c:v>
                </c:pt>
                <c:pt idx="28">
                  <c:v>0.6805708013172338</c:v>
                </c:pt>
                <c:pt idx="29">
                  <c:v>0.64876957494407161</c:v>
                </c:pt>
                <c:pt idx="30">
                  <c:v>0.59393232205367563</c:v>
                </c:pt>
                <c:pt idx="31">
                  <c:v>0.55964125560538114</c:v>
                </c:pt>
                <c:pt idx="32">
                  <c:v>0.59805825242718447</c:v>
                </c:pt>
                <c:pt idx="33">
                  <c:v>0.59424326833797581</c:v>
                </c:pt>
                <c:pt idx="34">
                  <c:v>0.62486828240252901</c:v>
                </c:pt>
                <c:pt idx="35">
                  <c:v>#N/A</c:v>
                </c:pt>
                <c:pt idx="36">
                  <c:v>0.65657521286660359</c:v>
                </c:pt>
                <c:pt idx="37">
                  <c:v>0.5316846986089645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D2-4563-9F6C-8098AF64381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47529200"/>
        <c:axId val="347529760"/>
      </c:barChart>
      <c:catAx>
        <c:axId val="34752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5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47529760"/>
        <c:crosses val="autoZero"/>
        <c:auto val="1"/>
        <c:lblAlgn val="ctr"/>
        <c:lblOffset val="100"/>
        <c:noMultiLvlLbl val="0"/>
      </c:catAx>
      <c:valAx>
        <c:axId val="347529760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4752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15.A segurança do paciente nunca é sacrificada em prol de se trabalhar mais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4CC-4AF1-9E51-9B699A1527E3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4CC-4AF1-9E51-9B699A1527E3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4CC-4AF1-9E51-9B699A1527E3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4CC-4AF1-9E51-9B699A1527E3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4CC-4AF1-9E51-9B699A1527E3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4CC-4AF1-9E51-9B699A1527E3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971-463F-888D-B5C4E26BA7D6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4CC-4AF1-9E51-9B699A1527E3}"/>
                </c:ext>
              </c:extLst>
            </c:dLbl>
            <c:dLbl>
              <c:idx val="8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4CC-4AF1-9E51-9B699A1527E3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4CC-4AF1-9E51-9B699A1527E3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1-34CC-4AF1-9E51-9B699A1527E3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2-34CC-4AF1-9E51-9B699A1527E3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5FF-425D-BEB0-BC1A5B9500F0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5FF-425D-BEB0-BC1A5B9500F0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BE-4F8F-ACCC-0995561AA810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971-463F-888D-B5C4E26BA7D6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BE-4F8F-ACCC-0995561AA810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971-463F-888D-B5C4E26BA7D6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4CC-4AF1-9E51-9B699A1527E3}"/>
                </c:ext>
              </c:extLst>
            </c:dLbl>
            <c:dLbl>
              <c:idx val="2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BE-4F8F-ACCC-0995561AA810}"/>
                </c:ext>
              </c:extLst>
            </c:dLbl>
            <c:dLbl>
              <c:idx val="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971-463F-888D-B5C4E26BA7D6}"/>
                </c:ext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4CC-4AF1-9E51-9B699A1527E3}"/>
                </c:ext>
              </c:extLst>
            </c:dLbl>
            <c:dLbl>
              <c:idx val="2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4CC-4AF1-9E51-9B699A1527E3}"/>
                </c:ext>
              </c:extLst>
            </c:dLbl>
            <c:dLbl>
              <c:idx val="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34CC-4AF1-9E51-9B699A1527E3}"/>
                </c:ext>
              </c:extLst>
            </c:dLbl>
            <c:dLbl>
              <c:idx val="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34CC-4AF1-9E51-9B699A1527E3}"/>
                </c:ext>
              </c:extLst>
            </c:dLbl>
            <c:dLbl>
              <c:idx val="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3-34CC-4AF1-9E51-9B699A1527E3}"/>
                </c:ext>
              </c:extLst>
            </c:dLbl>
            <c:dLbl>
              <c:idx val="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BE-4F8F-ACCC-0995561AA810}"/>
                </c:ext>
              </c:extLst>
            </c:dLbl>
            <c:dLbl>
              <c:idx val="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BE-4F8F-ACCC-0995561AA810}"/>
                </c:ext>
              </c:extLst>
            </c:dLbl>
            <c:dLbl>
              <c:idx val="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971-463F-888D-B5C4E26BA7D6}"/>
                </c:ext>
              </c:extLst>
            </c:dLbl>
            <c:dLbl>
              <c:idx val="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7-34CC-4AF1-9E51-9B699A1527E3}"/>
                </c:ext>
              </c:extLst>
            </c:dLbl>
            <c:dLbl>
              <c:idx val="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971-463F-888D-B5C4E26BA7D6}"/>
                </c:ext>
              </c:extLst>
            </c:dLbl>
            <c:dLbl>
              <c:idx val="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971-463F-888D-B5C4E26BA7D6}"/>
                </c:ext>
              </c:extLst>
            </c:dLbl>
            <c:dLbl>
              <c:idx val="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9BE-4F8F-ACCC-0995561AA810}"/>
                </c:ext>
              </c:extLst>
            </c:dLbl>
            <c:dLbl>
              <c:idx val="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9BE-4F8F-ACCC-0995561AA810}"/>
                </c:ext>
              </c:extLst>
            </c:dLbl>
            <c:dLbl>
              <c:idx val="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9BE-4F8F-ACCC-0995561AA810}"/>
                </c:ext>
              </c:extLst>
            </c:dLbl>
            <c:dLbl>
              <c:idx val="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9BE-4F8F-ACCC-0995561AA81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gráfico'!$A$1636:$A$1675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gráfico'!$D$1636:$D$1675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0.49140893470790376</c:v>
                </c:pt>
                <c:pt idx="14">
                  <c:v>#N/A</c:v>
                </c:pt>
                <c:pt idx="15">
                  <c:v>0.42198581560283688</c:v>
                </c:pt>
                <c:pt idx="16">
                  <c:v>0</c:v>
                </c:pt>
                <c:pt idx="17">
                  <c:v>0.45526838966202782</c:v>
                </c:pt>
                <c:pt idx="18">
                  <c:v>0.41880341880341881</c:v>
                </c:pt>
                <c:pt idx="19">
                  <c:v>0</c:v>
                </c:pt>
                <c:pt idx="20">
                  <c:v>0</c:v>
                </c:pt>
                <c:pt idx="21">
                  <c:v>0.49588477366255146</c:v>
                </c:pt>
                <c:pt idx="22">
                  <c:v>0.45846477392218715</c:v>
                </c:pt>
                <c:pt idx="23">
                  <c:v>0</c:v>
                </c:pt>
                <c:pt idx="24">
                  <c:v>0.46639784946236557</c:v>
                </c:pt>
                <c:pt idx="25">
                  <c:v>#N/A</c:v>
                </c:pt>
                <c:pt idx="26">
                  <c:v>0</c:v>
                </c:pt>
                <c:pt idx="27">
                  <c:v>0.49251497005988026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0.48476702508960573</c:v>
                </c:pt>
                <c:pt idx="32">
                  <c:v>0.49708737864077668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34CC-4AF1-9E51-9B699A1527E3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gráfico'!$A$1636:$A$1675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gráfico'!$E$1636:$E$1675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34CC-4AF1-9E51-9B699A1527E3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34CC-4AF1-9E51-9B699A1527E3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34CC-4AF1-9E51-9B699A1527E3}"/>
                </c:ext>
              </c:extLst>
            </c:dLbl>
            <c:dLbl>
              <c:idx val="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34CC-4AF1-9E51-9B699A1527E3}"/>
                </c:ext>
              </c:extLst>
            </c:dLbl>
            <c:dLbl>
              <c:idx val="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34CC-4AF1-9E51-9B699A1527E3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34CC-4AF1-9E51-9B699A1527E3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34CC-4AF1-9E51-9B699A1527E3}"/>
                </c:ext>
              </c:extLst>
            </c:dLbl>
            <c:dLbl>
              <c:idx val="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971-463F-888D-B5C4E26BA7D6}"/>
                </c:ext>
              </c:extLst>
            </c:dLbl>
            <c:dLbl>
              <c:idx val="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9BE-4F8F-ACCC-0995561AA810}"/>
                </c:ext>
              </c:extLst>
            </c:dLbl>
            <c:dLbl>
              <c:idx val="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5FF-425D-BEB0-BC1A5B9500F0}"/>
                </c:ext>
              </c:extLst>
            </c:dLbl>
            <c:dLbl>
              <c:idx val="1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34CC-4AF1-9E51-9B699A1527E3}"/>
                </c:ext>
              </c:extLst>
            </c:dLbl>
            <c:dLbl>
              <c:idx val="1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9BE-4F8F-ACCC-0995561AA810}"/>
                </c:ext>
              </c:extLst>
            </c:dLbl>
            <c:dLbl>
              <c:idx val="1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71-463F-888D-B5C4E26BA7D6}"/>
                </c:ext>
              </c:extLst>
            </c:dLbl>
            <c:dLbl>
              <c:idx val="1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5FF-425D-BEB0-BC1A5B9500F0}"/>
                </c:ext>
              </c:extLst>
            </c:dLbl>
            <c:dLbl>
              <c:idx val="1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9BE-4F8F-ACCC-0995561AA810}"/>
                </c:ext>
              </c:extLst>
            </c:dLbl>
            <c:dLbl>
              <c:idx val="1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971-463F-888D-B5C4E26BA7D6}"/>
                </c:ext>
              </c:extLst>
            </c:dLbl>
            <c:dLbl>
              <c:idx val="1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9BE-4F8F-ACCC-0995561AA810}"/>
                </c:ext>
              </c:extLst>
            </c:dLbl>
            <c:dLbl>
              <c:idx val="1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971-463F-888D-B5C4E26BA7D6}"/>
                </c:ext>
              </c:extLst>
            </c:dLbl>
            <c:dLbl>
              <c:idx val="1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9BE-4F8F-ACCC-0995561AA810}"/>
                </c:ext>
              </c:extLst>
            </c:dLbl>
            <c:dLbl>
              <c:idx val="2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971-463F-888D-B5C4E26BA7D6}"/>
                </c:ext>
              </c:extLst>
            </c:dLbl>
            <c:dLbl>
              <c:idx val="2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9BE-4F8F-ACCC-0995561AA810}"/>
                </c:ext>
              </c:extLst>
            </c:dLbl>
            <c:dLbl>
              <c:idx val="2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971-463F-888D-B5C4E26BA7D6}"/>
                </c:ext>
              </c:extLst>
            </c:dLbl>
            <c:dLbl>
              <c:idx val="2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971-463F-888D-B5C4E26BA7D6}"/>
                </c:ext>
              </c:extLst>
            </c:dLbl>
            <c:dLbl>
              <c:idx val="2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971-463F-888D-B5C4E26BA7D6}"/>
                </c:ext>
              </c:extLst>
            </c:dLbl>
            <c:dLbl>
              <c:idx val="2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A9BE-4F8F-ACCC-0995561AA810}"/>
                </c:ext>
              </c:extLst>
            </c:dLbl>
            <c:dLbl>
              <c:idx val="2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A9BE-4F8F-ACCC-0995561AA810}"/>
                </c:ext>
              </c:extLst>
            </c:dLbl>
            <c:dLbl>
              <c:idx val="3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971-463F-888D-B5C4E26BA7D6}"/>
                </c:ext>
              </c:extLst>
            </c:dLbl>
            <c:dLbl>
              <c:idx val="3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F-34CC-4AF1-9E51-9B699A1527E3}"/>
                </c:ext>
              </c:extLst>
            </c:dLbl>
            <c:dLbl>
              <c:idx val="3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971-463F-888D-B5C4E26BA7D6}"/>
                </c:ext>
              </c:extLst>
            </c:dLbl>
            <c:dLbl>
              <c:idx val="3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971-463F-888D-B5C4E26BA7D6}"/>
                </c:ext>
              </c:extLst>
            </c:dLbl>
            <c:dLbl>
              <c:idx val="3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A9BE-4F8F-ACCC-0995561AA810}"/>
                </c:ext>
              </c:extLst>
            </c:dLbl>
            <c:dLbl>
              <c:idx val="3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A9BE-4F8F-ACCC-0995561AA810}"/>
                </c:ext>
              </c:extLst>
            </c:dLbl>
            <c:dLbl>
              <c:idx val="3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A9BE-4F8F-ACCC-0995561AA810}"/>
                </c:ext>
              </c:extLst>
            </c:dLbl>
            <c:dLbl>
              <c:idx val="3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A9BE-4F8F-ACCC-0995561AA81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gráfico'!$A$1636:$A$1675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gráfico'!$F$1636:$F$1675</c:f>
              <c:numCache>
                <c:formatCode>0%</c:formatCode>
                <c:ptCount val="40"/>
                <c:pt idx="0">
                  <c:v>0.59818731117824775</c:v>
                </c:pt>
                <c:pt idx="1">
                  <c:v>0.60992907801418439</c:v>
                </c:pt>
                <c:pt idx="2">
                  <c:v>0.53358681875792147</c:v>
                </c:pt>
                <c:pt idx="3">
                  <c:v>0.5389121338912134</c:v>
                </c:pt>
                <c:pt idx="4">
                  <c:v>0.55959595959595965</c:v>
                </c:pt>
                <c:pt idx="5">
                  <c:v>#N/A</c:v>
                </c:pt>
                <c:pt idx="6">
                  <c:v>0.51943462897526504</c:v>
                </c:pt>
                <c:pt idx="7">
                  <c:v>0.52238805970149249</c:v>
                </c:pt>
                <c:pt idx="8">
                  <c:v>0.52722443559096943</c:v>
                </c:pt>
                <c:pt idx="9">
                  <c:v>0.54174950298210733</c:v>
                </c:pt>
                <c:pt idx="10">
                  <c:v>0.54022988505747127</c:v>
                </c:pt>
                <c:pt idx="11">
                  <c:v>0.6428571428571429</c:v>
                </c:pt>
                <c:pt idx="12">
                  <c:v>0.53096179183135706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0.50247116968698513</c:v>
                </c:pt>
                <c:pt idx="17">
                  <c:v>0</c:v>
                </c:pt>
                <c:pt idx="18">
                  <c:v>0</c:v>
                </c:pt>
                <c:pt idx="19">
                  <c:v>0.61967213114754094</c:v>
                </c:pt>
                <c:pt idx="20">
                  <c:v>0.50078328981723241</c:v>
                </c:pt>
                <c:pt idx="21">
                  <c:v>0</c:v>
                </c:pt>
                <c:pt idx="22">
                  <c:v>0</c:v>
                </c:pt>
                <c:pt idx="23">
                  <c:v>0.54211332312404292</c:v>
                </c:pt>
                <c:pt idx="24">
                  <c:v>0</c:v>
                </c:pt>
                <c:pt idx="25">
                  <c:v>#N/A</c:v>
                </c:pt>
                <c:pt idx="26">
                  <c:v>0.50784077201447531</c:v>
                </c:pt>
                <c:pt idx="27">
                  <c:v>0</c:v>
                </c:pt>
                <c:pt idx="28">
                  <c:v>0.52026286966045998</c:v>
                </c:pt>
                <c:pt idx="29">
                  <c:v>0.515625</c:v>
                </c:pt>
                <c:pt idx="30">
                  <c:v>0.53325554259043173</c:v>
                </c:pt>
                <c:pt idx="31">
                  <c:v>0</c:v>
                </c:pt>
                <c:pt idx="32">
                  <c:v>0</c:v>
                </c:pt>
                <c:pt idx="33">
                  <c:v>0.58379888268156421</c:v>
                </c:pt>
                <c:pt idx="34">
                  <c:v>0.52400835073068897</c:v>
                </c:pt>
                <c:pt idx="35">
                  <c:v>#N/A</c:v>
                </c:pt>
                <c:pt idx="36">
                  <c:v>0.55681818181818177</c:v>
                </c:pt>
                <c:pt idx="37">
                  <c:v>0.55968992248062011</c:v>
                </c:pt>
                <c:pt idx="38">
                  <c:v>0.5948148148148148</c:v>
                </c:pt>
                <c:pt idx="39">
                  <c:v>0.51467268623024831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34CC-4AF1-9E51-9B699A1527E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49158208"/>
        <c:axId val="349158768"/>
      </c:barChart>
      <c:catAx>
        <c:axId val="349158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49158768"/>
        <c:crosses val="autoZero"/>
        <c:auto val="1"/>
        <c:lblAlgn val="ctr"/>
        <c:lblOffset val="100"/>
        <c:noMultiLvlLbl val="0"/>
      </c:catAx>
      <c:valAx>
        <c:axId val="349158768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49158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17.Temos problemas com a segurança do paciente nesta unidade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gráfico'!$A$1685:$A$1724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gráfico'!$D$1685:$D$1724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C3-4C1E-A8E3-45D06183C4D6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3C3-4C1E-A8E3-45D06183C4D6}"/>
                </c:ext>
              </c:extLst>
            </c:dLbl>
            <c:dLbl>
              <c:idx val="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065-432F-81BD-A393A06A9A35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065-432F-81BD-A393A06A9A35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3C3-4C1E-A8E3-45D06183C4D6}"/>
                </c:ext>
              </c:extLst>
            </c:dLbl>
            <c:dLbl>
              <c:idx val="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065-432F-81BD-A393A06A9A35}"/>
                </c:ext>
              </c:extLst>
            </c:dLbl>
            <c:dLbl>
              <c:idx val="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065-432F-81BD-A393A06A9A35}"/>
                </c:ext>
              </c:extLst>
            </c:dLbl>
            <c:dLbl>
              <c:idx val="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C38-406A-B5DE-A3B72DFDD857}"/>
                </c:ext>
              </c:extLst>
            </c:dLbl>
            <c:dLbl>
              <c:idx val="1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065-432F-81BD-A393A06A9A35}"/>
                </c:ext>
              </c:extLst>
            </c:dLbl>
            <c:dLbl>
              <c:idx val="1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C38-406A-B5DE-A3B72DFDD857}"/>
                </c:ext>
              </c:extLst>
            </c:dLbl>
            <c:dLbl>
              <c:idx val="2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C38-406A-B5DE-A3B72DFDD857}"/>
                </c:ext>
              </c:extLst>
            </c:dLbl>
            <c:dLbl>
              <c:idx val="2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065-432F-81BD-A393A06A9A35}"/>
                </c:ext>
              </c:extLst>
            </c:dLbl>
            <c:dLbl>
              <c:idx val="3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065-432F-81BD-A393A06A9A35}"/>
                </c:ext>
              </c:extLst>
            </c:dLbl>
            <c:dLbl>
              <c:idx val="3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065-432F-81BD-A393A06A9A35}"/>
                </c:ext>
              </c:extLst>
            </c:dLbl>
            <c:dLbl>
              <c:idx val="3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065-432F-81BD-A393A06A9A35}"/>
                </c:ext>
              </c:extLst>
            </c:dLbl>
            <c:dLbl>
              <c:idx val="3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065-432F-81BD-A393A06A9A35}"/>
                </c:ext>
              </c:extLst>
            </c:dLbl>
            <c:dLbl>
              <c:idx val="3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065-432F-81BD-A393A06A9A35}"/>
                </c:ext>
              </c:extLst>
            </c:dLbl>
            <c:dLbl>
              <c:idx val="3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065-432F-81BD-A393A06A9A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gráfico'!$A$1685:$A$1724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gráfico'!$E$1685:$E$1724</c:f>
              <c:numCache>
                <c:formatCode>0%</c:formatCode>
                <c:ptCount val="40"/>
                <c:pt idx="0">
                  <c:v>0.78742514970059885</c:v>
                </c:pt>
                <c:pt idx="1">
                  <c:v>0.81470292044310166</c:v>
                </c:pt>
                <c:pt idx="2">
                  <c:v>0</c:v>
                </c:pt>
                <c:pt idx="3">
                  <c:v>0</c:v>
                </c:pt>
                <c:pt idx="4">
                  <c:v>0.75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0.75721393034825868</c:v>
                </c:pt>
                <c:pt idx="10">
                  <c:v>0</c:v>
                </c:pt>
                <c:pt idx="11">
                  <c:v>0.77288135593220342</c:v>
                </c:pt>
                <c:pt idx="12">
                  <c:v>0.75263157894736843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0.81967213114754101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0.79357798165137616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0.80241187384044532</c:v>
                </c:pt>
                <c:pt idx="34">
                  <c:v>0.80104712041884818</c:v>
                </c:pt>
                <c:pt idx="35">
                  <c:v>#N/A</c:v>
                </c:pt>
                <c:pt idx="36">
                  <c:v>0.8462264150943396</c:v>
                </c:pt>
                <c:pt idx="37">
                  <c:v>0.76234567901234573</c:v>
                </c:pt>
                <c:pt idx="38">
                  <c:v>0.79261992619926203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C3-4C1E-A8E3-45D06183C4D6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3C3-4C1E-A8E3-45D06183C4D6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3C3-4C1E-A8E3-45D06183C4D6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065-432F-81BD-A393A06A9A35}"/>
                </c:ext>
              </c:extLst>
            </c:dLbl>
            <c:dLbl>
              <c:idx val="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3C3-4C1E-A8E3-45D06183C4D6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3C3-4C1E-A8E3-45D06183C4D6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065-432F-81BD-A393A06A9A35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065-432F-81BD-A393A06A9A35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C38-406A-B5DE-A3B72DFDD857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065-432F-81BD-A393A06A9A35}"/>
                </c:ext>
              </c:extLst>
            </c:dLbl>
            <c:dLbl>
              <c:idx val="1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3C3-4C1E-A8E3-45D06183C4D6}"/>
                </c:ext>
              </c:extLst>
            </c:dLbl>
            <c:dLbl>
              <c:idx val="1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C38-406A-B5DE-A3B72DFDD857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C38-406A-B5DE-A3B72DFDD857}"/>
                </c:ext>
              </c:extLst>
            </c:dLbl>
            <c:dLbl>
              <c:idx val="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065-432F-81BD-A393A06A9A35}"/>
                </c:ext>
              </c:extLst>
            </c:dLbl>
            <c:dLbl>
              <c:idx val="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B065-432F-81BD-A393A06A9A35}"/>
                </c:ext>
              </c:extLst>
            </c:dLbl>
            <c:dLbl>
              <c:idx val="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B065-432F-81BD-A393A06A9A35}"/>
                </c:ext>
              </c:extLst>
            </c:dLbl>
            <c:dLbl>
              <c:idx val="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B065-432F-81BD-A393A06A9A35}"/>
                </c:ext>
              </c:extLst>
            </c:dLbl>
            <c:dLbl>
              <c:idx val="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B065-432F-81BD-A393A06A9A35}"/>
                </c:ext>
              </c:extLst>
            </c:dLbl>
            <c:dLbl>
              <c:idx val="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B065-432F-81BD-A393A06A9A35}"/>
                </c:ext>
              </c:extLst>
            </c:dLbl>
            <c:dLbl>
              <c:idx val="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065-432F-81BD-A393A06A9A35}"/>
                </c:ext>
              </c:extLst>
            </c:dLbl>
            <c:dLbl>
              <c:idx val="37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C38-406A-B5DE-A3B72DFDD857}"/>
                </c:ext>
              </c:extLst>
            </c:dLbl>
            <c:dLbl>
              <c:idx val="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065-432F-81BD-A393A06A9A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gráfico'!$A$1685:$A$1724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gráfico'!$F$1685:$F$1724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0.68015170670037928</c:v>
                </c:pt>
                <c:pt idx="3">
                  <c:v>0.74604496253122399</c:v>
                </c:pt>
                <c:pt idx="5">
                  <c:v>#N/A</c:v>
                </c:pt>
                <c:pt idx="6">
                  <c:v>0.71024734982332161</c:v>
                </c:pt>
                <c:pt idx="7">
                  <c:v>0.72611464968152861</c:v>
                </c:pt>
                <c:pt idx="8">
                  <c:v>0.6728723404255319</c:v>
                </c:pt>
                <c:pt idx="9">
                  <c:v>0</c:v>
                </c:pt>
                <c:pt idx="10">
                  <c:v>0.71954210956663944</c:v>
                </c:pt>
                <c:pt idx="11">
                  <c:v>0</c:v>
                </c:pt>
                <c:pt idx="12">
                  <c:v>0</c:v>
                </c:pt>
                <c:pt idx="13">
                  <c:v>0.62607204116638082</c:v>
                </c:pt>
                <c:pt idx="14">
                  <c:v>#N/A</c:v>
                </c:pt>
                <c:pt idx="15">
                  <c:v>0.59143621766280108</c:v>
                </c:pt>
                <c:pt idx="16">
                  <c:v>0.68637110016420366</c:v>
                </c:pt>
                <c:pt idx="17">
                  <c:v>0.59840954274353875</c:v>
                </c:pt>
                <c:pt idx="18">
                  <c:v>0.62969283276450516</c:v>
                </c:pt>
                <c:pt idx="19">
                  <c:v>0</c:v>
                </c:pt>
                <c:pt idx="20">
                  <c:v>0.6565762004175365</c:v>
                </c:pt>
                <c:pt idx="21">
                  <c:v>0.6152263374485597</c:v>
                </c:pt>
                <c:pt idx="22">
                  <c:v>0.63368421052631574</c:v>
                </c:pt>
                <c:pt idx="23">
                  <c:v>0</c:v>
                </c:pt>
                <c:pt idx="24">
                  <c:v>0.69946091644204855</c:v>
                </c:pt>
                <c:pt idx="25">
                  <c:v>#N/A</c:v>
                </c:pt>
                <c:pt idx="26">
                  <c:v>0.68181818181818177</c:v>
                </c:pt>
                <c:pt idx="27">
                  <c:v>0.59165424739195227</c:v>
                </c:pt>
                <c:pt idx="28">
                  <c:v>0.72210065645514221</c:v>
                </c:pt>
                <c:pt idx="29">
                  <c:v>0.73942093541202669</c:v>
                </c:pt>
                <c:pt idx="30">
                  <c:v>0.70361726954492421</c:v>
                </c:pt>
                <c:pt idx="31">
                  <c:v>0.69424460431654678</c:v>
                </c:pt>
                <c:pt idx="32">
                  <c:v>0.73617846750727445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0.71783295711060946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3C3-4C1E-A8E3-45D06183C4D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49172768"/>
        <c:axId val="349173328"/>
      </c:barChart>
      <c:catAx>
        <c:axId val="34917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49173328"/>
        <c:crosses val="autoZero"/>
        <c:auto val="1"/>
        <c:lblAlgn val="ctr"/>
        <c:lblOffset val="100"/>
        <c:noMultiLvlLbl val="0"/>
      </c:catAx>
      <c:valAx>
        <c:axId val="349173328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4917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18.Nossos procedimentos e sistemas são bons para impedir que os erros aconteçam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gráfico'!$A$1734:$A$1773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gráfico'!$D$1734:$D$1773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39-4EF4-A275-E00749E7B2CE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1B5-4C5D-9E45-5128EAF6DD52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F39-4EF4-A275-E00749E7B2CE}"/>
                </c:ext>
              </c:extLst>
            </c:dLbl>
            <c:dLbl>
              <c:idx val="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224-45F2-8559-7B772E9A4AE6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224-45F2-8559-7B772E9A4AE6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F39-4EF4-A275-E00749E7B2CE}"/>
                </c:ext>
              </c:extLst>
            </c:dLbl>
            <c:dLbl>
              <c:idx val="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224-45F2-8559-7B772E9A4AE6}"/>
                </c:ext>
              </c:extLst>
            </c:dLbl>
            <c:dLbl>
              <c:idx val="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224-45F2-8559-7B772E9A4AE6}"/>
                </c:ext>
              </c:extLst>
            </c:dLbl>
            <c:dLbl>
              <c:idx val="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316-459B-B576-19B7CA2EA403}"/>
                </c:ext>
              </c:extLst>
            </c:dLbl>
            <c:dLbl>
              <c:idx val="1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224-45F2-8559-7B772E9A4AE6}"/>
                </c:ext>
              </c:extLst>
            </c:dLbl>
            <c:dLbl>
              <c:idx val="1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316-459B-B576-19B7CA2EA403}"/>
                </c:ext>
              </c:extLst>
            </c:dLbl>
            <c:dLbl>
              <c:idx val="1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316-459B-B576-19B7CA2EA403}"/>
                </c:ext>
              </c:extLst>
            </c:dLbl>
            <c:dLbl>
              <c:idx val="2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224-45F2-8559-7B772E9A4AE6}"/>
                </c:ext>
              </c:extLst>
            </c:dLbl>
            <c:dLbl>
              <c:idx val="2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316-459B-B576-19B7CA2EA403}"/>
                </c:ext>
              </c:extLst>
            </c:dLbl>
            <c:dLbl>
              <c:idx val="2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224-45F2-8559-7B772E9A4AE6}"/>
                </c:ext>
              </c:extLst>
            </c:dLbl>
            <c:dLbl>
              <c:idx val="3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316-459B-B576-19B7CA2EA403}"/>
                </c:ext>
              </c:extLst>
            </c:dLbl>
            <c:dLbl>
              <c:idx val="3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224-45F2-8559-7B772E9A4AE6}"/>
                </c:ext>
              </c:extLst>
            </c:dLbl>
            <c:dLbl>
              <c:idx val="3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224-45F2-8559-7B772E9A4AE6}"/>
                </c:ext>
              </c:extLst>
            </c:dLbl>
            <c:dLbl>
              <c:idx val="3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316-459B-B576-19B7CA2EA403}"/>
                </c:ext>
              </c:extLst>
            </c:dLbl>
            <c:dLbl>
              <c:idx val="3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224-45F2-8559-7B772E9A4AE6}"/>
                </c:ext>
              </c:extLst>
            </c:dLbl>
            <c:dLbl>
              <c:idx val="3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224-45F2-8559-7B772E9A4AE6}"/>
                </c:ext>
              </c:extLst>
            </c:dLbl>
            <c:dLbl>
              <c:idx val="3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224-45F2-8559-7B772E9A4AE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gráfico'!$A$1734:$A$1773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gráfico'!$E$1734:$E$1773</c:f>
              <c:numCache>
                <c:formatCode>0%</c:formatCode>
                <c:ptCount val="40"/>
                <c:pt idx="0">
                  <c:v>0.76646706586826352</c:v>
                </c:pt>
                <c:pt idx="1">
                  <c:v>0.8368580060422961</c:v>
                </c:pt>
                <c:pt idx="2">
                  <c:v>0</c:v>
                </c:pt>
                <c:pt idx="3">
                  <c:v>0.75896580483736442</c:v>
                </c:pt>
                <c:pt idx="4">
                  <c:v>0.75403225806451613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0.75695581014729951</c:v>
                </c:pt>
                <c:pt idx="11">
                  <c:v>0.78716216216216217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0.75</c:v>
                </c:pt>
                <c:pt idx="17">
                  <c:v>0</c:v>
                </c:pt>
                <c:pt idx="18">
                  <c:v>0</c:v>
                </c:pt>
                <c:pt idx="19">
                  <c:v>0.83387622149837137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0.83944954128440363</c:v>
                </c:pt>
                <c:pt idx="24">
                  <c:v>0.75134408602150538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0.79824561403508776</c:v>
                </c:pt>
                <c:pt idx="29">
                  <c:v>0.79732739420935417</c:v>
                </c:pt>
                <c:pt idx="30">
                  <c:v>0.7677946324387398</c:v>
                </c:pt>
                <c:pt idx="31">
                  <c:v>0</c:v>
                </c:pt>
                <c:pt idx="32">
                  <c:v>0</c:v>
                </c:pt>
                <c:pt idx="33">
                  <c:v>0.82838589981447119</c:v>
                </c:pt>
                <c:pt idx="34">
                  <c:v>0.84100418410041844</c:v>
                </c:pt>
                <c:pt idx="35">
                  <c:v>#N/A</c:v>
                </c:pt>
                <c:pt idx="36">
                  <c:v>0.82452830188679249</c:v>
                </c:pt>
                <c:pt idx="37">
                  <c:v>0.80277349768875195</c:v>
                </c:pt>
                <c:pt idx="38">
                  <c:v>0.82066420664206641</c:v>
                </c:pt>
                <c:pt idx="39">
                  <c:v>0.75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F39-4EF4-A275-E00749E7B2CE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1B5-4C5D-9E45-5128EAF6DD52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F39-4EF4-A275-E00749E7B2CE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F39-4EF4-A275-E00749E7B2CE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224-45F2-8559-7B772E9A4AE6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F39-4EF4-A275-E00749E7B2CE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F39-4EF4-A275-E00749E7B2CE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224-45F2-8559-7B772E9A4AE6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316-459B-B576-19B7CA2EA403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316-459B-B576-19B7CA2EA403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9224-45F2-8559-7B772E9A4AE6}"/>
                </c:ext>
              </c:extLst>
            </c:dLbl>
            <c:dLbl>
              <c:idx val="1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EF39-4EF4-A275-E00749E7B2CE}"/>
                </c:ext>
              </c:extLst>
            </c:dLbl>
            <c:dLbl>
              <c:idx val="1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16-459B-B576-19B7CA2EA403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316-459B-B576-19B7CA2EA403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316-459B-B576-19B7CA2EA403}"/>
                </c:ext>
              </c:extLst>
            </c:dLbl>
            <c:dLbl>
              <c:idx val="2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EF39-4EF4-A275-E00749E7B2CE}"/>
                </c:ext>
              </c:extLst>
            </c:dLbl>
            <c:dLbl>
              <c:idx val="2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F39-4EF4-A275-E00749E7B2CE}"/>
                </c:ext>
              </c:extLst>
            </c:dLbl>
            <c:dLbl>
              <c:idx val="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16-459B-B576-19B7CA2EA403}"/>
                </c:ext>
              </c:extLst>
            </c:dLbl>
            <c:dLbl>
              <c:idx val="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316-459B-B576-19B7CA2EA403}"/>
                </c:ext>
              </c:extLst>
            </c:dLbl>
            <c:dLbl>
              <c:idx val="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16-459B-B576-19B7CA2EA403}"/>
                </c:ext>
              </c:extLst>
            </c:dLbl>
            <c:dLbl>
              <c:idx val="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9224-45F2-8559-7B772E9A4AE6}"/>
                </c:ext>
              </c:extLst>
            </c:dLbl>
            <c:dLbl>
              <c:idx val="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9224-45F2-8559-7B772E9A4AE6}"/>
                </c:ext>
              </c:extLst>
            </c:dLbl>
            <c:dLbl>
              <c:idx val="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224-45F2-8559-7B772E9A4AE6}"/>
                </c:ext>
              </c:extLst>
            </c:dLbl>
            <c:dLbl>
              <c:idx val="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8316-459B-B576-19B7CA2EA403}"/>
                </c:ext>
              </c:extLst>
            </c:dLbl>
            <c:dLbl>
              <c:idx val="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316-459B-B576-19B7CA2EA403}"/>
                </c:ext>
              </c:extLst>
            </c:dLbl>
            <c:dLbl>
              <c:idx val="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9224-45F2-8559-7B772E9A4AE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gráfico'!$A$1734:$A$1773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gráfico'!$F$1734:$F$1773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0.71954314720812185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0.67021276595744683</c:v>
                </c:pt>
                <c:pt idx="7">
                  <c:v>0.74601487778958553</c:v>
                </c:pt>
                <c:pt idx="8">
                  <c:v>0.71105193075898798</c:v>
                </c:pt>
                <c:pt idx="9">
                  <c:v>0.73960396039603959</c:v>
                </c:pt>
                <c:pt idx="10">
                  <c:v>0</c:v>
                </c:pt>
                <c:pt idx="11">
                  <c:v>0</c:v>
                </c:pt>
                <c:pt idx="12">
                  <c:v>0.74738219895287961</c:v>
                </c:pt>
                <c:pt idx="13">
                  <c:v>0.70497427101200683</c:v>
                </c:pt>
                <c:pt idx="14">
                  <c:v>#N/A</c:v>
                </c:pt>
                <c:pt idx="15">
                  <c:v>0.66961913197519929</c:v>
                </c:pt>
                <c:pt idx="17">
                  <c:v>0.58167330677290841</c:v>
                </c:pt>
                <c:pt idx="18">
                  <c:v>0.68197278911564629</c:v>
                </c:pt>
                <c:pt idx="19">
                  <c:v>0</c:v>
                </c:pt>
                <c:pt idx="20">
                  <c:v>0.70929018789144049</c:v>
                </c:pt>
                <c:pt idx="21">
                  <c:v>0.68589083419155505</c:v>
                </c:pt>
                <c:pt idx="22">
                  <c:v>0.68881856540084385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0.64910179640718568</c:v>
                </c:pt>
                <c:pt idx="27">
                  <c:v>0.67809239940387478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0.72441651705565535</c:v>
                </c:pt>
                <c:pt idx="32">
                  <c:v>0.71331389698736636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F39-4EF4-A275-E00749E7B2C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49187328"/>
        <c:axId val="349187888"/>
      </c:barChart>
      <c:catAx>
        <c:axId val="34918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49187888"/>
        <c:crosses val="autoZero"/>
        <c:auto val="1"/>
        <c:lblAlgn val="ctr"/>
        <c:lblOffset val="100"/>
        <c:noMultiLvlLbl val="0"/>
      </c:catAx>
      <c:valAx>
        <c:axId val="349187888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4918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8.Os funcionários sentem que seus erros são usados contra eles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72C-45C3-B32D-113E12ACC1D1}"/>
                </c:ext>
              </c:extLst>
            </c:dLbl>
            <c:dLbl>
              <c:idx val="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680-4702-A170-B6730DD49888}"/>
                </c:ext>
              </c:extLst>
            </c:dLbl>
            <c:dLbl>
              <c:idx val="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680-4702-A170-B6730DD49888}"/>
                </c:ext>
              </c:extLst>
            </c:dLbl>
            <c:dLbl>
              <c:idx val="1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C7-41A4-B0E5-D25A839BE7E4}"/>
                </c:ext>
              </c:extLst>
            </c:dLbl>
            <c:dLbl>
              <c:idx val="2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E680-4702-A170-B6730DD49888}"/>
                </c:ext>
              </c:extLst>
            </c:dLbl>
            <c:dLbl>
              <c:idx val="2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93B-4B20-8545-9A3A21CCEA34}"/>
                </c:ext>
              </c:extLst>
            </c:dLbl>
            <c:dLbl>
              <c:idx val="2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0C7-41A4-B0E5-D25A839BE7E4}"/>
                </c:ext>
              </c:extLst>
            </c:dLbl>
            <c:dLbl>
              <c:idx val="2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93B-4B20-8545-9A3A21CCEA34}"/>
                </c:ext>
              </c:extLst>
            </c:dLbl>
            <c:dLbl>
              <c:idx val="2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93B-4B20-8545-9A3A21CCEA34}"/>
                </c:ext>
              </c:extLst>
            </c:dLbl>
            <c:dLbl>
              <c:idx val="3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72C-45C3-B32D-113E12ACC1D1}"/>
                </c:ext>
              </c:extLst>
            </c:dLbl>
            <c:dLbl>
              <c:idx val="3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C7-41A4-B0E5-D25A839BE7E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gráfico'!$A$1783:$A$1822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gráfico'!$D$1783:$D$1822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0.49621212121212122</c:v>
                </c:pt>
                <c:pt idx="3">
                  <c:v>0</c:v>
                </c:pt>
                <c:pt idx="4">
                  <c:v>0.48286290322580644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0.4971381847914963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0.4817777777777778</c:v>
                </c:pt>
                <c:pt idx="16">
                  <c:v>0</c:v>
                </c:pt>
                <c:pt idx="17">
                  <c:v>0.49301397205588821</c:v>
                </c:pt>
                <c:pt idx="18">
                  <c:v>0.49021276595744678</c:v>
                </c:pt>
                <c:pt idx="19">
                  <c:v>0</c:v>
                </c:pt>
                <c:pt idx="20">
                  <c:v>0.46878251821019773</c:v>
                </c:pt>
                <c:pt idx="21">
                  <c:v>0</c:v>
                </c:pt>
                <c:pt idx="22">
                  <c:v>0.49316508937960041</c:v>
                </c:pt>
                <c:pt idx="23">
                  <c:v>0.5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0.43990665110851807</c:v>
                </c:pt>
                <c:pt idx="31">
                  <c:v>0.47982062780269058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680-4702-A170-B6730DD49888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gráfico'!$A$1783:$A$1822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gráfico'!$E$1783:$E$1822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680-4702-A170-B6730DD49888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E680-4702-A170-B6730DD49888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D72C-45C3-B32D-113E12ACC1D1}"/>
                </c:ext>
              </c:extLst>
            </c:dLbl>
            <c:dLbl>
              <c:idx val="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680-4702-A170-B6730DD49888}"/>
                </c:ext>
              </c:extLst>
            </c:dLbl>
            <c:dLbl>
              <c:idx val="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E680-4702-A170-B6730DD49888}"/>
                </c:ext>
              </c:extLst>
            </c:dLbl>
            <c:dLbl>
              <c:idx val="7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D72C-45C3-B32D-113E12ACC1D1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E680-4702-A170-B6730DD49888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680-4702-A170-B6730DD49888}"/>
                </c:ext>
              </c:extLst>
            </c:dLbl>
            <c:dLbl>
              <c:idx val="1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E680-4702-A170-B6730DD49888}"/>
                </c:ext>
              </c:extLst>
            </c:dLbl>
            <c:dLbl>
              <c:idx val="1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680-4702-A170-B6730DD49888}"/>
                </c:ext>
              </c:extLst>
            </c:dLbl>
            <c:dLbl>
              <c:idx val="1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0C7-41A4-B0E5-D25A839BE7E4}"/>
                </c:ext>
              </c:extLst>
            </c:dLbl>
            <c:dLbl>
              <c:idx val="1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72C-45C3-B32D-113E12ACC1D1}"/>
                </c:ext>
              </c:extLst>
            </c:dLbl>
            <c:dLbl>
              <c:idx val="1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E680-4702-A170-B6730DD49888}"/>
                </c:ext>
              </c:extLst>
            </c:dLbl>
            <c:dLbl>
              <c:idx val="16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E680-4702-A170-B6730DD49888}"/>
                </c:ext>
              </c:extLst>
            </c:dLbl>
            <c:dLbl>
              <c:idx val="17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E680-4702-A170-B6730DD49888}"/>
                </c:ext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E680-4702-A170-B6730DD49888}"/>
                </c:ext>
              </c:extLst>
            </c:dLbl>
            <c:dLbl>
              <c:idx val="1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E680-4702-A170-B6730DD49888}"/>
                </c:ext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E680-4702-A170-B6730DD49888}"/>
                </c:ext>
              </c:extLst>
            </c:dLbl>
            <c:dLbl>
              <c:idx val="2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E680-4702-A170-B6730DD49888}"/>
                </c:ext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72C-45C3-B32D-113E12ACC1D1}"/>
                </c:ext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0C7-41A4-B0E5-D25A839BE7E4}"/>
                </c:ext>
              </c:extLst>
            </c:dLbl>
            <c:dLbl>
              <c:idx val="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0C7-41A4-B0E5-D25A839BE7E4}"/>
                </c:ext>
              </c:extLst>
            </c:dLbl>
            <c:dLbl>
              <c:idx val="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93B-4B20-8545-9A3A21CCEA34}"/>
                </c:ext>
              </c:extLst>
            </c:dLbl>
            <c:dLbl>
              <c:idx val="2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72C-45C3-B32D-113E12ACC1D1}"/>
                </c:ext>
              </c:extLst>
            </c:dLbl>
            <c:dLbl>
              <c:idx val="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72C-45C3-B32D-113E12ACC1D1}"/>
                </c:ext>
              </c:extLst>
            </c:dLbl>
            <c:dLbl>
              <c:idx val="3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0C7-41A4-B0E5-D25A839BE7E4}"/>
                </c:ext>
              </c:extLst>
            </c:dLbl>
            <c:dLbl>
              <c:idx val="3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0C7-41A4-B0E5-D25A839BE7E4}"/>
                </c:ext>
              </c:extLst>
            </c:dLbl>
            <c:dLbl>
              <c:idx val="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A0C7-41A4-B0E5-D25A839BE7E4}"/>
                </c:ext>
              </c:extLst>
            </c:dLbl>
            <c:dLbl>
              <c:idx val="3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A0C7-41A4-B0E5-D25A839BE7E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gráfico'!$A$1783:$A$1822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gráfico'!$F$1783:$F$1822</c:f>
              <c:numCache>
                <c:formatCode>0%</c:formatCode>
                <c:ptCount val="40"/>
                <c:pt idx="0">
                  <c:v>0.50898203592814373</c:v>
                </c:pt>
                <c:pt idx="1">
                  <c:v>0.59919028340080971</c:v>
                </c:pt>
                <c:pt idx="2">
                  <c:v>0</c:v>
                </c:pt>
                <c:pt idx="3">
                  <c:v>0.52297410192147031</c:v>
                </c:pt>
                <c:pt idx="4">
                  <c:v>0</c:v>
                </c:pt>
                <c:pt idx="5">
                  <c:v>#N/A</c:v>
                </c:pt>
                <c:pt idx="6">
                  <c:v>0.59010600706713778</c:v>
                </c:pt>
                <c:pt idx="7">
                  <c:v>0.51910828025477707</c:v>
                </c:pt>
                <c:pt idx="8">
                  <c:v>0.51394422310756971</c:v>
                </c:pt>
                <c:pt idx="9">
                  <c:v>0.51139742319127846</c:v>
                </c:pt>
                <c:pt idx="10">
                  <c:v>0</c:v>
                </c:pt>
                <c:pt idx="11">
                  <c:v>0.6317567567567568</c:v>
                </c:pt>
                <c:pt idx="12">
                  <c:v>0.55263157894736847</c:v>
                </c:pt>
                <c:pt idx="13">
                  <c:v>0.54905335628227192</c:v>
                </c:pt>
                <c:pt idx="14">
                  <c:v>#N/A</c:v>
                </c:pt>
                <c:pt idx="15">
                  <c:v>0</c:v>
                </c:pt>
                <c:pt idx="16">
                  <c:v>0.58540630182421227</c:v>
                </c:pt>
                <c:pt idx="17">
                  <c:v>0</c:v>
                </c:pt>
                <c:pt idx="18">
                  <c:v>0</c:v>
                </c:pt>
                <c:pt idx="19">
                  <c:v>0.71895424836601307</c:v>
                </c:pt>
                <c:pt idx="20">
                  <c:v>0</c:v>
                </c:pt>
                <c:pt idx="21">
                  <c:v>0.57420675537359267</c:v>
                </c:pt>
                <c:pt idx="22">
                  <c:v>0</c:v>
                </c:pt>
                <c:pt idx="24">
                  <c:v>0.61911170928667569</c:v>
                </c:pt>
                <c:pt idx="25">
                  <c:v>#N/A</c:v>
                </c:pt>
                <c:pt idx="26">
                  <c:v>0.56220095693779903</c:v>
                </c:pt>
                <c:pt idx="27">
                  <c:v>0.5246636771300448</c:v>
                </c:pt>
                <c:pt idx="28">
                  <c:v>0.57360959651035992</c:v>
                </c:pt>
                <c:pt idx="29">
                  <c:v>0.59333333333333338</c:v>
                </c:pt>
                <c:pt idx="30">
                  <c:v>0</c:v>
                </c:pt>
                <c:pt idx="31">
                  <c:v>0</c:v>
                </c:pt>
                <c:pt idx="32">
                  <c:v>0.52570320077594568</c:v>
                </c:pt>
                <c:pt idx="33">
                  <c:v>0.64040778498609829</c:v>
                </c:pt>
                <c:pt idx="34">
                  <c:v>0.62198952879581149</c:v>
                </c:pt>
                <c:pt idx="35">
                  <c:v>#N/A</c:v>
                </c:pt>
                <c:pt idx="36">
                  <c:v>0.55818353831598866</c:v>
                </c:pt>
                <c:pt idx="37">
                  <c:v>0.58114374034003091</c:v>
                </c:pt>
                <c:pt idx="38">
                  <c:v>0.68312453942520268</c:v>
                </c:pt>
                <c:pt idx="39">
                  <c:v>0.59579263711495112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E680-4702-A170-B6730DD4988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49201888"/>
        <c:axId val="349202448"/>
      </c:barChart>
      <c:catAx>
        <c:axId val="34920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49202448"/>
        <c:crosses val="autoZero"/>
        <c:auto val="1"/>
        <c:lblAlgn val="ctr"/>
        <c:lblOffset val="100"/>
        <c:noMultiLvlLbl val="0"/>
      </c:catAx>
      <c:valAx>
        <c:axId val="349202448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4920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12.Quando um evento é notificado, sentimos que o foco se concentra no indivíduo, e não no problema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D49-47A6-915D-4B4FD19B2489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8CD-4F87-90DD-D391C35B9108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8CD-4F87-90DD-D391C35B9108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353-4071-B782-80AFFA20D834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8CD-4F87-90DD-D391C35B9108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1-F8CD-4F87-90DD-D391C35B9108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353-4071-B782-80AFFA20D834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8CD-4F87-90DD-D391C35B9108}"/>
                </c:ext>
              </c:extLst>
            </c:dLbl>
            <c:dLbl>
              <c:idx val="8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2F8-4971-82FC-DDFFFB8833EC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353-4071-B782-80AFFA20D834}"/>
                </c:ext>
              </c:extLst>
            </c:dLbl>
            <c:dLbl>
              <c:idx val="1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F8CD-4F87-90DD-D391C35B9108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2F8-4971-82FC-DDFFFB8833EC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8353-4071-B782-80AFFA20D834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8CD-4F87-90DD-D391C35B9108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8CD-4F87-90DD-D391C35B9108}"/>
                </c:ext>
              </c:extLst>
            </c:dLbl>
            <c:dLbl>
              <c:idx val="17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2F8-4971-82FC-DDFFFB8833EC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8CD-4F87-90DD-D391C35B9108}"/>
                </c:ext>
              </c:extLst>
            </c:dLbl>
            <c:dLbl>
              <c:idx val="2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8CD-4F87-90DD-D391C35B9108}"/>
                </c:ext>
              </c:extLst>
            </c:dLbl>
            <c:dLbl>
              <c:idx val="2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8CD-4F87-90DD-D391C35B9108}"/>
                </c:ext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8CD-4F87-90DD-D391C35B9108}"/>
                </c:ext>
              </c:extLst>
            </c:dLbl>
            <c:dLbl>
              <c:idx val="2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8CD-4F87-90DD-D391C35B9108}"/>
                </c:ext>
              </c:extLst>
            </c:dLbl>
            <c:dLbl>
              <c:idx val="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2F8-4971-82FC-DDFFFB8833EC}"/>
                </c:ext>
              </c:extLst>
            </c:dLbl>
            <c:dLbl>
              <c:idx val="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F-F8CD-4F87-90DD-D391C35B9108}"/>
                </c:ext>
              </c:extLst>
            </c:dLbl>
            <c:dLbl>
              <c:idx val="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F8CD-4F87-90DD-D391C35B9108}"/>
                </c:ext>
              </c:extLst>
            </c:dLbl>
            <c:dLbl>
              <c:idx val="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2F8-4971-82FC-DDFFFB8833EC}"/>
                </c:ext>
              </c:extLst>
            </c:dLbl>
            <c:dLbl>
              <c:idx val="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53-4071-B782-80AFFA20D834}"/>
                </c:ext>
              </c:extLst>
            </c:dLbl>
            <c:dLbl>
              <c:idx val="3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C-F8CD-4F87-90DD-D391C35B9108}"/>
                </c:ext>
              </c:extLst>
            </c:dLbl>
            <c:dLbl>
              <c:idx val="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F8CD-4F87-90DD-D391C35B9108}"/>
                </c:ext>
              </c:extLst>
            </c:dLbl>
            <c:dLbl>
              <c:idx val="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353-4071-B782-80AFFA20D834}"/>
                </c:ext>
              </c:extLst>
            </c:dLbl>
            <c:dLbl>
              <c:idx val="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2F8-4971-82FC-DDFFFB8833EC}"/>
                </c:ext>
              </c:extLst>
            </c:dLbl>
            <c:dLbl>
              <c:idx val="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2F8-4971-82FC-DDFFFB8833EC}"/>
                </c:ext>
              </c:extLst>
            </c:dLbl>
            <c:dLbl>
              <c:idx val="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2F8-4971-82FC-DDFFFB8833EC}"/>
                </c:ext>
              </c:extLst>
            </c:dLbl>
            <c:dLbl>
              <c:idx val="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2F8-4971-82FC-DDFFFB8833E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gráfico'!$A$1832:$A$1871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gráfico'!$D$1832:$D$1871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0.5</c:v>
                </c:pt>
                <c:pt idx="3">
                  <c:v>0</c:v>
                </c:pt>
                <c:pt idx="4">
                  <c:v>0.48640483383685801</c:v>
                </c:pt>
                <c:pt idx="5">
                  <c:v>#N/A</c:v>
                </c:pt>
                <c:pt idx="6">
                  <c:v>0</c:v>
                </c:pt>
                <c:pt idx="7">
                  <c:v>0.47821466524973433</c:v>
                </c:pt>
                <c:pt idx="8">
                  <c:v>0.48735019973368843</c:v>
                </c:pt>
                <c:pt idx="9">
                  <c:v>0.48959365708622399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0.46719858156028371</c:v>
                </c:pt>
                <c:pt idx="16">
                  <c:v>0</c:v>
                </c:pt>
                <c:pt idx="17">
                  <c:v>0.46322067594433397</c:v>
                </c:pt>
                <c:pt idx="18">
                  <c:v>0.47744680851063831</c:v>
                </c:pt>
                <c:pt idx="19">
                  <c:v>0</c:v>
                </c:pt>
                <c:pt idx="20">
                  <c:v>0.48492723492723494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0.48135198135198137</c:v>
                </c:pt>
                <c:pt idx="31">
                  <c:v>0.49641577060931902</c:v>
                </c:pt>
                <c:pt idx="32">
                  <c:v>0.5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8CD-4F87-90DD-D391C35B9108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gráfico'!$A$1832:$A$1871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gráfico'!$E$1832:$E$1871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F8CD-4F87-90DD-D391C35B9108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D49-47A6-915D-4B4FD19B2489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F8CD-4F87-90DD-D391C35B9108}"/>
                </c:ext>
              </c:extLst>
            </c:dLbl>
            <c:dLbl>
              <c:idx val="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D49-47A6-915D-4B4FD19B2489}"/>
                </c:ext>
              </c:extLst>
            </c:dLbl>
            <c:dLbl>
              <c:idx val="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353-4071-B782-80AFFA20D834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353-4071-B782-80AFFA20D834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F8CD-4F87-90DD-D391C35B9108}"/>
                </c:ext>
              </c:extLst>
            </c:dLbl>
            <c:dLbl>
              <c:idx val="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353-4071-B782-80AFFA20D834}"/>
                </c:ext>
              </c:extLst>
            </c:dLbl>
            <c:dLbl>
              <c:idx val="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353-4071-B782-80AFFA20D834}"/>
                </c:ext>
              </c:extLst>
            </c:dLbl>
            <c:dLbl>
              <c:idx val="1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353-4071-B782-80AFFA20D834}"/>
                </c:ext>
              </c:extLst>
            </c:dLbl>
            <c:dLbl>
              <c:idx val="1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353-4071-B782-80AFFA20D834}"/>
                </c:ext>
              </c:extLst>
            </c:dLbl>
            <c:dLbl>
              <c:idx val="1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353-4071-B782-80AFFA20D834}"/>
                </c:ext>
              </c:extLst>
            </c:dLbl>
            <c:dLbl>
              <c:idx val="1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353-4071-B782-80AFFA20D834}"/>
                </c:ext>
              </c:extLst>
            </c:dLbl>
            <c:dLbl>
              <c:idx val="1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2F8-4971-82FC-DDFFFB8833EC}"/>
                </c:ext>
              </c:extLst>
            </c:dLbl>
            <c:dLbl>
              <c:idx val="1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2F8-4971-82FC-DDFFFB8833EC}"/>
                </c:ext>
              </c:extLst>
            </c:dLbl>
            <c:dLbl>
              <c:idx val="2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2F8-4971-82FC-DDFFFB8833EC}"/>
                </c:ext>
              </c:extLst>
            </c:dLbl>
            <c:dLbl>
              <c:idx val="2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2F8-4971-82FC-DDFFFB8833EC}"/>
                </c:ext>
              </c:extLst>
            </c:dLbl>
            <c:dLbl>
              <c:idx val="2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F8CD-4F87-90DD-D391C35B9108}"/>
                </c:ext>
              </c:extLst>
            </c:dLbl>
            <c:dLbl>
              <c:idx val="2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2F8-4971-82FC-DDFFFB8833EC}"/>
                </c:ext>
              </c:extLst>
            </c:dLbl>
            <c:dLbl>
              <c:idx val="2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C2F8-4971-82FC-DDFFFB8833EC}"/>
                </c:ext>
              </c:extLst>
            </c:dLbl>
            <c:dLbl>
              <c:idx val="3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53-4071-B782-80AFFA20D834}"/>
                </c:ext>
              </c:extLst>
            </c:dLbl>
            <c:dLbl>
              <c:idx val="3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353-4071-B782-80AFFA20D834}"/>
                </c:ext>
              </c:extLst>
            </c:dLbl>
            <c:dLbl>
              <c:idx val="3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353-4071-B782-80AFFA20D834}"/>
                </c:ext>
              </c:extLst>
            </c:dLbl>
            <c:dLbl>
              <c:idx val="3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2F8-4971-82FC-DDFFFB8833EC}"/>
                </c:ext>
              </c:extLst>
            </c:dLbl>
            <c:dLbl>
              <c:idx val="3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53-4071-B782-80AFFA20D834}"/>
                </c:ext>
              </c:extLst>
            </c:dLbl>
            <c:dLbl>
              <c:idx val="3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C2F8-4971-82FC-DDFFFB8833EC}"/>
                </c:ext>
              </c:extLst>
            </c:dLbl>
            <c:dLbl>
              <c:idx val="3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2F8-4971-82FC-DDFFFB8833E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gráfico'!$A$1832:$A$1871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gráfico'!$F$1832:$F$1871</c:f>
              <c:numCache>
                <c:formatCode>0%</c:formatCode>
                <c:ptCount val="40"/>
                <c:pt idx="0">
                  <c:v>0.51796407185628746</c:v>
                </c:pt>
                <c:pt idx="1">
                  <c:v>0.59533468559837732</c:v>
                </c:pt>
                <c:pt idx="3">
                  <c:v>0.52666666666666662</c:v>
                </c:pt>
                <c:pt idx="4">
                  <c:v>0</c:v>
                </c:pt>
                <c:pt idx="5">
                  <c:v>#N/A</c:v>
                </c:pt>
                <c:pt idx="6">
                  <c:v>0.6063829787234043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0.52897959183673471</c:v>
                </c:pt>
                <c:pt idx="11">
                  <c:v>0.52542372881355937</c:v>
                </c:pt>
                <c:pt idx="12">
                  <c:v>0.51895424836601312</c:v>
                </c:pt>
                <c:pt idx="13">
                  <c:v>0.54545454545454541</c:v>
                </c:pt>
                <c:pt idx="14">
                  <c:v>#N/A</c:v>
                </c:pt>
                <c:pt idx="15">
                  <c:v>0</c:v>
                </c:pt>
                <c:pt idx="16">
                  <c:v>0.5714285714285714</c:v>
                </c:pt>
                <c:pt idx="17">
                  <c:v>0</c:v>
                </c:pt>
                <c:pt idx="18">
                  <c:v>0</c:v>
                </c:pt>
                <c:pt idx="19">
                  <c:v>0.63961038961038963</c:v>
                </c:pt>
                <c:pt idx="20">
                  <c:v>0</c:v>
                </c:pt>
                <c:pt idx="21">
                  <c:v>0.53476482617586907</c:v>
                </c:pt>
                <c:pt idx="22">
                  <c:v>0.50998948475289174</c:v>
                </c:pt>
                <c:pt idx="23">
                  <c:v>0.67687595712098014</c:v>
                </c:pt>
                <c:pt idx="24">
                  <c:v>0.55989232839838488</c:v>
                </c:pt>
                <c:pt idx="25">
                  <c:v>#N/A</c:v>
                </c:pt>
                <c:pt idx="26">
                  <c:v>0.54066985645933019</c:v>
                </c:pt>
                <c:pt idx="27">
                  <c:v>0.53363228699551568</c:v>
                </c:pt>
                <c:pt idx="28">
                  <c:v>0.53333333333333333</c:v>
                </c:pt>
                <c:pt idx="29">
                  <c:v>0.61073825503355705</c:v>
                </c:pt>
                <c:pt idx="30">
                  <c:v>0</c:v>
                </c:pt>
                <c:pt idx="31">
                  <c:v>0</c:v>
                </c:pt>
                <c:pt idx="33">
                  <c:v>0.61296296296296293</c:v>
                </c:pt>
                <c:pt idx="34">
                  <c:v>0.59062499999999996</c:v>
                </c:pt>
                <c:pt idx="35">
                  <c:v>#N/A</c:v>
                </c:pt>
                <c:pt idx="36">
                  <c:v>0.57587181903864282</c:v>
                </c:pt>
                <c:pt idx="37">
                  <c:v>0.57253086419753085</c:v>
                </c:pt>
                <c:pt idx="38">
                  <c:v>0.67846607669616521</c:v>
                </c:pt>
                <c:pt idx="39">
                  <c:v>0.54661654135338344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F8CD-4F87-90DD-D391C35B910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49216448"/>
        <c:axId val="349217008"/>
      </c:barChart>
      <c:catAx>
        <c:axId val="349216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49217008"/>
        <c:crosses val="autoZero"/>
        <c:auto val="1"/>
        <c:lblAlgn val="ctr"/>
        <c:lblOffset val="100"/>
        <c:noMultiLvlLbl val="0"/>
      </c:catAx>
      <c:valAx>
        <c:axId val="349217008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49216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16.Os funcionários se preocupam que seus erros sejam registrados em seu arquivo funcional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gráfico'!$A$1881:$A$1920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gráfico'!$D$1881:$D$1920</c:f>
              <c:numCache>
                <c:formatCode>0%</c:formatCode>
                <c:ptCount val="40"/>
                <c:pt idx="0">
                  <c:v>0.19461077844311378</c:v>
                </c:pt>
                <c:pt idx="1">
                  <c:v>0.22851365015166836</c:v>
                </c:pt>
                <c:pt idx="2">
                  <c:v>0.2068527918781726</c:v>
                </c:pt>
                <c:pt idx="3">
                  <c:v>0.185</c:v>
                </c:pt>
                <c:pt idx="4">
                  <c:v>0.17860746720484358</c:v>
                </c:pt>
                <c:pt idx="5">
                  <c:v>#N/A</c:v>
                </c:pt>
                <c:pt idx="6">
                  <c:v>0.19858156028368795</c:v>
                </c:pt>
                <c:pt idx="7">
                  <c:v>0.19406150583244963</c:v>
                </c:pt>
                <c:pt idx="8">
                  <c:v>0.21010638297872342</c:v>
                </c:pt>
                <c:pt idx="9">
                  <c:v>0.17378351539225423</c:v>
                </c:pt>
                <c:pt idx="10">
                  <c:v>0.19526143790849673</c:v>
                </c:pt>
                <c:pt idx="11">
                  <c:v>0.23208191126279865</c:v>
                </c:pt>
                <c:pt idx="12">
                  <c:v>0.22673656618610746</c:v>
                </c:pt>
                <c:pt idx="13">
                  <c:v>0.23063683304647159</c:v>
                </c:pt>
                <c:pt idx="14">
                  <c:v>#N/A</c:v>
                </c:pt>
                <c:pt idx="15">
                  <c:v>0.2005323868677906</c:v>
                </c:pt>
                <c:pt idx="16">
                  <c:v>0.31301482701812189</c:v>
                </c:pt>
                <c:pt idx="17">
                  <c:v>0.25298804780876494</c:v>
                </c:pt>
                <c:pt idx="18">
                  <c:v>0.17106382978723406</c:v>
                </c:pt>
                <c:pt idx="19">
                  <c:v>0.37785016286644951</c:v>
                </c:pt>
                <c:pt idx="20">
                  <c:v>0.18851174934725848</c:v>
                </c:pt>
                <c:pt idx="21">
                  <c:v>0.27440904419321688</c:v>
                </c:pt>
                <c:pt idx="22">
                  <c:v>0.23449001051524712</c:v>
                </c:pt>
                <c:pt idx="23">
                  <c:v>0.26186830015313933</c:v>
                </c:pt>
                <c:pt idx="24">
                  <c:v>0.22580645161290322</c:v>
                </c:pt>
                <c:pt idx="25">
                  <c:v>#N/A</c:v>
                </c:pt>
                <c:pt idx="26">
                  <c:v>0.23501199040767387</c:v>
                </c:pt>
                <c:pt idx="27">
                  <c:v>0.28699551569506726</c:v>
                </c:pt>
                <c:pt idx="28">
                  <c:v>0.22782037239868566</c:v>
                </c:pt>
                <c:pt idx="29">
                  <c:v>0.27455357142857145</c:v>
                </c:pt>
                <c:pt idx="30">
                  <c:v>0.16802800466744458</c:v>
                </c:pt>
                <c:pt idx="31">
                  <c:v>0.15529622980251345</c:v>
                </c:pt>
                <c:pt idx="32">
                  <c:v>0.20174587778855479</c:v>
                </c:pt>
                <c:pt idx="33">
                  <c:v>0.1750465549348231</c:v>
                </c:pt>
                <c:pt idx="34">
                  <c:v>0.20062695924764889</c:v>
                </c:pt>
                <c:pt idx="35">
                  <c:v>#N/A</c:v>
                </c:pt>
                <c:pt idx="36">
                  <c:v>0.11342155009451796</c:v>
                </c:pt>
                <c:pt idx="37">
                  <c:v>0.19319938176197837</c:v>
                </c:pt>
                <c:pt idx="38">
                  <c:v>0.24907612712490762</c:v>
                </c:pt>
                <c:pt idx="39">
                  <c:v>0.17819548872180452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B1-4CCC-A580-596B68888307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gráfico'!$A$1881:$A$1920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gráfico'!$E$1881:$E$1920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B1-4CCC-A580-596B68888307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gráfico'!$A$1881:$A$1920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gráfico'!$F$1881:$F$1920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B1-4CCC-A580-596B6888830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49231008"/>
        <c:axId val="349231568"/>
      </c:barChart>
      <c:catAx>
        <c:axId val="34923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49231568"/>
        <c:crosses val="autoZero"/>
        <c:auto val="1"/>
        <c:lblAlgn val="ctr"/>
        <c:lblOffset val="100"/>
        <c:noMultiLvlLbl val="0"/>
      </c:catAx>
      <c:valAx>
        <c:axId val="349231568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4923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2.Temos pessoas suficientes para lidar com o volume de trabalho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C5F-4C9F-82DD-260F30422E46}"/>
                </c:ext>
              </c:extLst>
            </c:dLbl>
            <c:dLbl>
              <c:idx val="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C5F-4C9F-82DD-260F30422E46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5C5F-4C9F-82DD-260F30422E46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D27-417E-9ABE-592B79654FA4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D27-417E-9ABE-592B79654FA4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D27-417E-9ABE-592B79654FA4}"/>
                </c:ext>
              </c:extLst>
            </c:dLbl>
            <c:dLbl>
              <c:idx val="1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322-4C75-9A93-058B387B9792}"/>
                </c:ext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5F-4C9F-82DD-260F30422E46}"/>
                </c:ext>
              </c:extLst>
            </c:dLbl>
            <c:dLbl>
              <c:idx val="2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C5F-4C9F-82DD-260F30422E46}"/>
                </c:ext>
              </c:extLst>
            </c:dLbl>
            <c:dLbl>
              <c:idx val="2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5F-4C9F-82DD-260F30422E46}"/>
                </c:ext>
              </c:extLst>
            </c:dLbl>
            <c:dLbl>
              <c:idx val="2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322-4C75-9A93-058B387B9792}"/>
                </c:ext>
              </c:extLst>
            </c:dLbl>
            <c:dLbl>
              <c:idx val="28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322-4C75-9A93-058B387B9792}"/>
                </c:ext>
              </c:extLst>
            </c:dLbl>
            <c:dLbl>
              <c:idx val="2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322-4C75-9A93-058B387B9792}"/>
                </c:ext>
              </c:extLst>
            </c:dLbl>
            <c:dLbl>
              <c:idx val="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AAC-4E9C-8248-B8534D9F7665}"/>
                </c:ext>
              </c:extLst>
            </c:dLbl>
            <c:dLbl>
              <c:idx val="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D27-417E-9ABE-592B79654FA4}"/>
                </c:ext>
              </c:extLst>
            </c:dLbl>
            <c:dLbl>
              <c:idx val="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322-4C75-9A93-058B387B9792}"/>
                </c:ext>
              </c:extLst>
            </c:dLbl>
            <c:dLbl>
              <c:idx val="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D27-417E-9ABE-592B79654FA4}"/>
                </c:ext>
              </c:extLst>
            </c:dLbl>
            <c:dLbl>
              <c:idx val="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322-4C75-9A93-058B387B979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gráfico'!$A$1931:$A$1970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gráfico'!$D$1931:$D$1970</c:f>
              <c:numCache>
                <c:formatCode>0%</c:formatCode>
                <c:ptCount val="40"/>
                <c:pt idx="0">
                  <c:v>0.48348348348348347</c:v>
                </c:pt>
                <c:pt idx="1">
                  <c:v>0</c:v>
                </c:pt>
                <c:pt idx="2">
                  <c:v>0.28156565656565657</c:v>
                </c:pt>
                <c:pt idx="3">
                  <c:v>0.34054954204829307</c:v>
                </c:pt>
                <c:pt idx="4">
                  <c:v>0.48341708542713568</c:v>
                </c:pt>
                <c:pt idx="5">
                  <c:v>#N/A</c:v>
                </c:pt>
                <c:pt idx="6">
                  <c:v>0.49823321554770317</c:v>
                </c:pt>
                <c:pt idx="7">
                  <c:v>0.31595744680851062</c:v>
                </c:pt>
                <c:pt idx="8">
                  <c:v>0.28912466843501328</c:v>
                </c:pt>
                <c:pt idx="9">
                  <c:v>0.32773938795656465</c:v>
                </c:pt>
                <c:pt idx="10">
                  <c:v>0.35544635544635544</c:v>
                </c:pt>
                <c:pt idx="11">
                  <c:v>0</c:v>
                </c:pt>
                <c:pt idx="12">
                  <c:v>0.4</c:v>
                </c:pt>
                <c:pt idx="13">
                  <c:v>0.24356775300171526</c:v>
                </c:pt>
                <c:pt idx="14">
                  <c:v>#N/A</c:v>
                </c:pt>
                <c:pt idx="15">
                  <c:v>0.27836879432624112</c:v>
                </c:pt>
                <c:pt idx="16">
                  <c:v>0.28618421052631576</c:v>
                </c:pt>
                <c:pt idx="17">
                  <c:v>0.25298804780876494</c:v>
                </c:pt>
                <c:pt idx="18">
                  <c:v>0.27976190476190477</c:v>
                </c:pt>
                <c:pt idx="19">
                  <c:v>0</c:v>
                </c:pt>
                <c:pt idx="20">
                  <c:v>0.38816813700051894</c:v>
                </c:pt>
                <c:pt idx="21">
                  <c:v>0.36717948717948717</c:v>
                </c:pt>
                <c:pt idx="22">
                  <c:v>0.44058885383806518</c:v>
                </c:pt>
                <c:pt idx="23">
                  <c:v>0</c:v>
                </c:pt>
                <c:pt idx="24">
                  <c:v>0.3391655450874832</c:v>
                </c:pt>
                <c:pt idx="25">
                  <c:v>#N/A</c:v>
                </c:pt>
                <c:pt idx="26">
                  <c:v>0.45574162679425839</c:v>
                </c:pt>
                <c:pt idx="27">
                  <c:v>0.25633383010432192</c:v>
                </c:pt>
                <c:pt idx="28">
                  <c:v>0.31366120218579235</c:v>
                </c:pt>
                <c:pt idx="29">
                  <c:v>0</c:v>
                </c:pt>
                <c:pt idx="30">
                  <c:v>0.47502903600464574</c:v>
                </c:pt>
                <c:pt idx="31">
                  <c:v>0.38193202146690519</c:v>
                </c:pt>
                <c:pt idx="32">
                  <c:v>0.40193236714975844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0.44026548672566373</c:v>
                </c:pt>
                <c:pt idx="39">
                  <c:v>0.44594594594594594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C5F-4C9F-82DD-260F30422E46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gráfico'!$A$1931:$A$1970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gráfico'!$E$1931:$E$1970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C5F-4C9F-82DD-260F30422E46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D27-417E-9ABE-592B79654FA4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5C5F-4C9F-82DD-260F30422E46}"/>
                </c:ext>
              </c:extLst>
            </c:dLbl>
            <c:dLbl>
              <c:idx val="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D27-417E-9ABE-592B79654FA4}"/>
                </c:ext>
              </c:extLst>
            </c:dLbl>
            <c:dLbl>
              <c:idx val="1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D27-417E-9ABE-592B79654FA4}"/>
                </c:ext>
              </c:extLst>
            </c:dLbl>
            <c:dLbl>
              <c:idx val="1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D27-417E-9ABE-592B79654FA4}"/>
                </c:ext>
              </c:extLst>
            </c:dLbl>
            <c:dLbl>
              <c:idx val="2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322-4C75-9A93-058B387B9792}"/>
                </c:ext>
              </c:extLst>
            </c:dLbl>
            <c:dLbl>
              <c:idx val="3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AAC-4E9C-8248-B8534D9F7665}"/>
                </c:ext>
              </c:extLst>
            </c:dLbl>
            <c:dLbl>
              <c:idx val="3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D27-417E-9ABE-592B79654FA4}"/>
                </c:ext>
              </c:extLst>
            </c:dLbl>
            <c:dLbl>
              <c:idx val="3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D27-417E-9ABE-592B79654FA4}"/>
                </c:ext>
              </c:extLst>
            </c:dLbl>
            <c:dLbl>
              <c:idx val="3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D27-417E-9ABE-592B79654FA4}"/>
                </c:ext>
              </c:extLst>
            </c:dLbl>
            <c:dLbl>
              <c:idx val="3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322-4C75-9A93-058B387B979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gráfico'!$A$1931:$A$1970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gráfico'!$F$1931:$F$1970</c:f>
              <c:numCache>
                <c:formatCode>0%</c:formatCode>
                <c:ptCount val="40"/>
                <c:pt idx="0">
                  <c:v>0</c:v>
                </c:pt>
                <c:pt idx="1">
                  <c:v>0.54591321897073664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0.56081081081081086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0.55374592833876224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0.6447166921898928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0.53333333333333333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0.68547641073080479</c:v>
                </c:pt>
                <c:pt idx="34">
                  <c:v>0.65412748171368862</c:v>
                </c:pt>
                <c:pt idx="35">
                  <c:v>#N/A</c:v>
                </c:pt>
                <c:pt idx="36">
                  <c:v>0.65192850423330195</c:v>
                </c:pt>
                <c:pt idx="37">
                  <c:v>0.50928792569659442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C5F-4C9F-82DD-260F30422E4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49245568"/>
        <c:axId val="349246128"/>
      </c:barChart>
      <c:catAx>
        <c:axId val="349245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49246128"/>
        <c:crosses val="autoZero"/>
        <c:auto val="1"/>
        <c:lblAlgn val="ctr"/>
        <c:lblOffset val="100"/>
        <c:noMultiLvlLbl val="0"/>
      </c:catAx>
      <c:valAx>
        <c:axId val="349246128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49245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5.Os funcionários desta unidade trabalham mais horas do que o recomendado no atendimento a pacientes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291-4148-B191-9E75A7FC333F}"/>
                </c:ext>
              </c:extLst>
            </c:dLbl>
            <c:dLbl>
              <c:idx val="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D291-4148-B191-9E75A7FC333F}"/>
                </c:ext>
              </c:extLst>
            </c:dLbl>
            <c:dLbl>
              <c:idx val="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90B-424C-9C2B-C9972FA5148F}"/>
                </c:ext>
              </c:extLst>
            </c:dLbl>
            <c:dLbl>
              <c:idx val="1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D291-4148-B191-9E75A7FC333F}"/>
                </c:ext>
              </c:extLst>
            </c:dLbl>
            <c:dLbl>
              <c:idx val="1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90B-424C-9C2B-C9972FA5148F}"/>
                </c:ext>
              </c:extLst>
            </c:dLbl>
            <c:dLbl>
              <c:idx val="2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677-488E-A7DC-978A74650D73}"/>
                </c:ext>
              </c:extLst>
            </c:dLbl>
            <c:dLbl>
              <c:idx val="2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677-488E-A7DC-978A74650D73}"/>
                </c:ext>
              </c:extLst>
            </c:dLbl>
            <c:dLbl>
              <c:idx val="3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90B-424C-9C2B-C9972FA5148F}"/>
                </c:ext>
              </c:extLst>
            </c:dLbl>
            <c:dLbl>
              <c:idx val="3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90B-424C-9C2B-C9972FA514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gráfico'!$A$1980:$A$2019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gráfico'!$D$1980:$D$2019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0.47655259822560203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0.44208289054197664</c:v>
                </c:pt>
                <c:pt idx="8">
                  <c:v>0.45225464190981435</c:v>
                </c:pt>
                <c:pt idx="9">
                  <c:v>0</c:v>
                </c:pt>
                <c:pt idx="10">
                  <c:v>0.49426229508196723</c:v>
                </c:pt>
                <c:pt idx="11">
                  <c:v>0</c:v>
                </c:pt>
                <c:pt idx="12">
                  <c:v>0</c:v>
                </c:pt>
                <c:pt idx="13">
                  <c:v>0.38037865748709121</c:v>
                </c:pt>
                <c:pt idx="14">
                  <c:v>#N/A</c:v>
                </c:pt>
                <c:pt idx="15">
                  <c:v>0.45446507515473034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0.49745158002038736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0.39253731343283582</c:v>
                </c:pt>
                <c:pt idx="28">
                  <c:v>0.49454148471615722</c:v>
                </c:pt>
                <c:pt idx="29">
                  <c:v>0.48997772828507796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91-4148-B191-9E75A7FC333F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3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677-488E-A7DC-978A74650D7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gráfico'!$A$1980:$A$2019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gráfico'!$E$1980:$E$2019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291-4148-B191-9E75A7FC333F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291-4148-B191-9E75A7FC333F}"/>
                </c:ext>
              </c:extLst>
            </c:dLbl>
            <c:dLbl>
              <c:idx val="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291-4148-B191-9E75A7FC333F}"/>
                </c:ext>
              </c:extLst>
            </c:dLbl>
            <c:dLbl>
              <c:idx val="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E57-4FBA-BFAE-B13729D2267C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291-4148-B191-9E75A7FC333F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291-4148-B191-9E75A7FC333F}"/>
                </c:ext>
              </c:extLst>
            </c:dLbl>
            <c:dLbl>
              <c:idx val="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291-4148-B191-9E75A7FC333F}"/>
                </c:ext>
              </c:extLst>
            </c:dLbl>
            <c:dLbl>
              <c:idx val="1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90B-424C-9C2B-C9972FA5148F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D291-4148-B191-9E75A7FC333F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291-4148-B191-9E75A7FC333F}"/>
                </c:ext>
              </c:extLst>
            </c:dLbl>
            <c:dLbl>
              <c:idx val="1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E57-4FBA-BFAE-B13729D2267C}"/>
                </c:ext>
              </c:extLst>
            </c:dLbl>
            <c:dLbl>
              <c:idx val="1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D291-4148-B191-9E75A7FC333F}"/>
                </c:ext>
              </c:extLst>
            </c:dLbl>
            <c:dLbl>
              <c:idx val="16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90B-424C-9C2B-C9972FA5148F}"/>
                </c:ext>
              </c:extLst>
            </c:dLbl>
            <c:dLbl>
              <c:idx val="1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90B-424C-9C2B-C9972FA5148F}"/>
                </c:ext>
              </c:extLst>
            </c:dLbl>
            <c:dLbl>
              <c:idx val="2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90B-424C-9C2B-C9972FA5148F}"/>
                </c:ext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677-488E-A7DC-978A74650D73}"/>
                </c:ext>
              </c:extLst>
            </c:dLbl>
            <c:dLbl>
              <c:idx val="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677-488E-A7DC-978A74650D73}"/>
                </c:ext>
              </c:extLst>
            </c:dLbl>
            <c:dLbl>
              <c:idx val="27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90B-424C-9C2B-C9972FA5148F}"/>
                </c:ext>
              </c:extLst>
            </c:dLbl>
            <c:dLbl>
              <c:idx val="28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D291-4148-B191-9E75A7FC333F}"/>
                </c:ext>
              </c:extLst>
            </c:dLbl>
            <c:dLbl>
              <c:idx val="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90B-424C-9C2B-C9972FA5148F}"/>
                </c:ext>
              </c:extLst>
            </c:dLbl>
            <c:dLbl>
              <c:idx val="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90B-424C-9C2B-C9972FA5148F}"/>
                </c:ext>
              </c:extLst>
            </c:dLbl>
            <c:dLbl>
              <c:idx val="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677-488E-A7DC-978A74650D7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gráfico'!$A$1980:$A$2019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gráfico'!$F$1980:$F$2019</c:f>
              <c:numCache>
                <c:formatCode>0%</c:formatCode>
                <c:ptCount val="40"/>
                <c:pt idx="0">
                  <c:v>0.59880239520958078</c:v>
                </c:pt>
                <c:pt idx="1">
                  <c:v>0.62563580874872837</c:v>
                </c:pt>
                <c:pt idx="2">
                  <c:v>0</c:v>
                </c:pt>
                <c:pt idx="3">
                  <c:v>0.50375312760633861</c:v>
                </c:pt>
                <c:pt idx="4">
                  <c:v>0.5558912386706949</c:v>
                </c:pt>
                <c:pt idx="5">
                  <c:v>#N/A</c:v>
                </c:pt>
                <c:pt idx="6">
                  <c:v>0.53710247349823326</c:v>
                </c:pt>
                <c:pt idx="7">
                  <c:v>0</c:v>
                </c:pt>
                <c:pt idx="8">
                  <c:v>0</c:v>
                </c:pt>
                <c:pt idx="9">
                  <c:v>0.51683168316831685</c:v>
                </c:pt>
                <c:pt idx="10">
                  <c:v>0</c:v>
                </c:pt>
                <c:pt idx="11">
                  <c:v>0.61016949152542377</c:v>
                </c:pt>
                <c:pt idx="12">
                  <c:v>0.50717079530638853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0.55008210180623973</c:v>
                </c:pt>
                <c:pt idx="17">
                  <c:v>0.5239043824701195</c:v>
                </c:pt>
                <c:pt idx="18">
                  <c:v>0.54212765957446807</c:v>
                </c:pt>
                <c:pt idx="19">
                  <c:v>0.62866449511400646</c:v>
                </c:pt>
                <c:pt idx="20">
                  <c:v>0.60948905109489049</c:v>
                </c:pt>
                <c:pt idx="21">
                  <c:v>0</c:v>
                </c:pt>
                <c:pt idx="22">
                  <c:v>0.57833859095688744</c:v>
                </c:pt>
                <c:pt idx="23">
                  <c:v>0.65591397849462363</c:v>
                </c:pt>
                <c:pt idx="24">
                  <c:v>0.50201884253028262</c:v>
                </c:pt>
                <c:pt idx="25">
                  <c:v>#N/A</c:v>
                </c:pt>
                <c:pt idx="26">
                  <c:v>0.54610778443113772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0.56627906976744191</c:v>
                </c:pt>
                <c:pt idx="31">
                  <c:v>0.5125673249551167</c:v>
                </c:pt>
                <c:pt idx="32">
                  <c:v>0.51690821256038644</c:v>
                </c:pt>
                <c:pt idx="33">
                  <c:v>0.6857670979667283</c:v>
                </c:pt>
                <c:pt idx="34">
                  <c:v>0.71741397288842546</c:v>
                </c:pt>
                <c:pt idx="35">
                  <c:v>#N/A</c:v>
                </c:pt>
                <c:pt idx="36">
                  <c:v>0.67075471698113209</c:v>
                </c:pt>
                <c:pt idx="37">
                  <c:v>0.63790446841294302</c:v>
                </c:pt>
                <c:pt idx="38">
                  <c:v>0.51474926253687314</c:v>
                </c:pt>
                <c:pt idx="39">
                  <c:v>0.58302028549962437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291-4148-B191-9E75A7FC333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49258448"/>
        <c:axId val="349259008"/>
      </c:barChart>
      <c:catAx>
        <c:axId val="349258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49259008"/>
        <c:crosses val="autoZero"/>
        <c:auto val="1"/>
        <c:lblAlgn val="ctr"/>
        <c:lblOffset val="100"/>
        <c:noMultiLvlLbl val="0"/>
      </c:catAx>
      <c:valAx>
        <c:axId val="349259008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4925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14.Trabalhamos “em modo de crise”, tentando fazer coisas demais, rápido demais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016-4BDD-8DB2-B49861E7CAA1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016-4BDD-8DB2-B49861E7CAA1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016-4BDD-8DB2-B49861E7CAA1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558-45DD-AEB2-D5C20C8ED520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016-4BDD-8DB2-B49861E7CAA1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558-45DD-AEB2-D5C20C8ED520}"/>
                </c:ext>
              </c:extLst>
            </c:dLbl>
            <c:dLbl>
              <c:idx val="7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1DA-43A4-9C5C-7BCEB4775E4C}"/>
                </c:ext>
              </c:extLst>
            </c:dLbl>
            <c:dLbl>
              <c:idx val="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1DA-43A4-9C5C-7BCEB4775E4C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1DA-43A4-9C5C-7BCEB4775E4C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016-4BDD-8DB2-B49861E7CAA1}"/>
                </c:ext>
              </c:extLst>
            </c:dLbl>
            <c:dLbl>
              <c:idx val="1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016-4BDD-8DB2-B49861E7CAA1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1DA-43A4-9C5C-7BCEB4775E4C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016-4BDD-8DB2-B49861E7CAA1}"/>
                </c:ext>
              </c:extLst>
            </c:dLbl>
            <c:dLbl>
              <c:idx val="2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016-4BDD-8DB2-B49861E7CAA1}"/>
                </c:ext>
              </c:extLst>
            </c:dLbl>
            <c:dLbl>
              <c:idx val="2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016-4BDD-8DB2-B49861E7CAA1}"/>
                </c:ext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1DA-43A4-9C5C-7BCEB4775E4C}"/>
                </c:ext>
              </c:extLst>
            </c:dLbl>
            <c:dLbl>
              <c:idx val="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1DA-43A4-9C5C-7BCEB4775E4C}"/>
                </c:ext>
              </c:extLst>
            </c:dLbl>
            <c:dLbl>
              <c:idx val="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558-45DD-AEB2-D5C20C8ED520}"/>
                </c:ext>
              </c:extLst>
            </c:dLbl>
            <c:dLbl>
              <c:idx val="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1DA-43A4-9C5C-7BCEB4775E4C}"/>
                </c:ext>
              </c:extLst>
            </c:dLbl>
            <c:dLbl>
              <c:idx val="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0016-4BDD-8DB2-B49861E7CAA1}"/>
                </c:ext>
              </c:extLst>
            </c:dLbl>
            <c:dLbl>
              <c:idx val="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558-45DD-AEB2-D5C20C8ED520}"/>
                </c:ext>
              </c:extLst>
            </c:dLbl>
            <c:dLbl>
              <c:idx val="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558-45DD-AEB2-D5C20C8ED520}"/>
                </c:ext>
              </c:extLst>
            </c:dLbl>
            <c:dLbl>
              <c:idx val="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1DA-43A4-9C5C-7BCEB4775E4C}"/>
                </c:ext>
              </c:extLst>
            </c:dLbl>
            <c:dLbl>
              <c:idx val="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1DA-43A4-9C5C-7BCEB4775E4C}"/>
                </c:ext>
              </c:extLst>
            </c:dLbl>
            <c:dLbl>
              <c:idx val="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1DA-43A4-9C5C-7BCEB4775E4C}"/>
                </c:ext>
              </c:extLst>
            </c:dLbl>
            <c:dLbl>
              <c:idx val="3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1DA-43A4-9C5C-7BCEB4775E4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gráfico'!$A$2078:$A$2117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gráfico'!$D$2078:$D$2117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0.41878172588832485</c:v>
                </c:pt>
                <c:pt idx="3">
                  <c:v>0.41881765195670273</c:v>
                </c:pt>
                <c:pt idx="4">
                  <c:v>0.4823766364551863</c:v>
                </c:pt>
                <c:pt idx="5">
                  <c:v>#N/A</c:v>
                </c:pt>
                <c:pt idx="6">
                  <c:v>0.48763250883392228</c:v>
                </c:pt>
                <c:pt idx="7">
                  <c:v>0.4140127388535032</c:v>
                </c:pt>
                <c:pt idx="8">
                  <c:v>0.40026595744680848</c:v>
                </c:pt>
                <c:pt idx="9">
                  <c:v>0.45409674234945707</c:v>
                </c:pt>
                <c:pt idx="10">
                  <c:v>0.43090760425183972</c:v>
                </c:pt>
                <c:pt idx="11">
                  <c:v>0</c:v>
                </c:pt>
                <c:pt idx="12">
                  <c:v>0.46325459317585299</c:v>
                </c:pt>
                <c:pt idx="13">
                  <c:v>0.34819897084048029</c:v>
                </c:pt>
                <c:pt idx="14">
                  <c:v>#N/A</c:v>
                </c:pt>
                <c:pt idx="15">
                  <c:v>0.35518157661647476</c:v>
                </c:pt>
                <c:pt idx="16">
                  <c:v>0.42598684210526316</c:v>
                </c:pt>
                <c:pt idx="17">
                  <c:v>0.35387673956262428</c:v>
                </c:pt>
                <c:pt idx="18">
                  <c:v>0.36618521665250636</c:v>
                </c:pt>
                <c:pt idx="19">
                  <c:v>0</c:v>
                </c:pt>
                <c:pt idx="20">
                  <c:v>0.43632567849686849</c:v>
                </c:pt>
                <c:pt idx="21">
                  <c:v>0.5</c:v>
                </c:pt>
                <c:pt idx="22">
                  <c:v>0.43697478991596639</c:v>
                </c:pt>
                <c:pt idx="23">
                  <c:v>0</c:v>
                </c:pt>
                <c:pt idx="24">
                  <c:v>0.49259757738896365</c:v>
                </c:pt>
                <c:pt idx="25">
                  <c:v>#N/A</c:v>
                </c:pt>
                <c:pt idx="26">
                  <c:v>0.47248803827751196</c:v>
                </c:pt>
                <c:pt idx="27">
                  <c:v>0.38244047619047616</c:v>
                </c:pt>
                <c:pt idx="28">
                  <c:v>0.44420131291028447</c:v>
                </c:pt>
                <c:pt idx="29">
                  <c:v>0</c:v>
                </c:pt>
                <c:pt idx="30">
                  <c:v>0.4819557625145518</c:v>
                </c:pt>
                <c:pt idx="31">
                  <c:v>0.39605734767025091</c:v>
                </c:pt>
                <c:pt idx="32">
                  <c:v>0.46808510638297873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016-4BDD-8DB2-B49861E7CAA1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gráfico'!$A$2078:$A$2117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gráfico'!$E$2078:$E$2117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016-4BDD-8DB2-B49861E7CAA1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558-45DD-AEB2-D5C20C8ED520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558-45DD-AEB2-D5C20C8ED520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0016-4BDD-8DB2-B49861E7CAA1}"/>
                </c:ext>
              </c:extLst>
            </c:dLbl>
            <c:dLbl>
              <c:idx val="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558-45DD-AEB2-D5C20C8ED520}"/>
                </c:ext>
              </c:extLst>
            </c:dLbl>
            <c:dLbl>
              <c:idx val="1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01DA-43A4-9C5C-7BCEB4775E4C}"/>
                </c:ext>
              </c:extLst>
            </c:dLbl>
            <c:dLbl>
              <c:idx val="1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1DA-43A4-9C5C-7BCEB4775E4C}"/>
                </c:ext>
              </c:extLst>
            </c:dLbl>
            <c:dLbl>
              <c:idx val="1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01DA-43A4-9C5C-7BCEB4775E4C}"/>
                </c:ext>
              </c:extLst>
            </c:dLbl>
            <c:dLbl>
              <c:idx val="1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01DA-43A4-9C5C-7BCEB4775E4C}"/>
                </c:ext>
              </c:extLst>
            </c:dLbl>
            <c:dLbl>
              <c:idx val="2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01DA-43A4-9C5C-7BCEB4775E4C}"/>
                </c:ext>
              </c:extLst>
            </c:dLbl>
            <c:dLbl>
              <c:idx val="2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01DA-43A4-9C5C-7BCEB4775E4C}"/>
                </c:ext>
              </c:extLst>
            </c:dLbl>
            <c:dLbl>
              <c:idx val="2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558-45DD-AEB2-D5C20C8ED520}"/>
                </c:ext>
              </c:extLst>
            </c:dLbl>
            <c:dLbl>
              <c:idx val="2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01DA-43A4-9C5C-7BCEB4775E4C}"/>
                </c:ext>
              </c:extLst>
            </c:dLbl>
            <c:dLbl>
              <c:idx val="3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0016-4BDD-8DB2-B49861E7CAA1}"/>
                </c:ext>
              </c:extLst>
            </c:dLbl>
            <c:dLbl>
              <c:idx val="3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558-45DD-AEB2-D5C20C8ED520}"/>
                </c:ext>
              </c:extLst>
            </c:dLbl>
            <c:dLbl>
              <c:idx val="3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558-45DD-AEB2-D5C20C8ED520}"/>
                </c:ext>
              </c:extLst>
            </c:dLbl>
            <c:dLbl>
              <c:idx val="3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01DA-43A4-9C5C-7BCEB4775E4C}"/>
                </c:ext>
              </c:extLst>
            </c:dLbl>
            <c:dLbl>
              <c:idx val="3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01DA-43A4-9C5C-7BCEB4775E4C}"/>
                </c:ext>
              </c:extLst>
            </c:dLbl>
            <c:dLbl>
              <c:idx val="3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01DA-43A4-9C5C-7BCEB4775E4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gráfico'!$A$2078:$A$2117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gráfico'!$F$2078:$F$2117</c:f>
              <c:numCache>
                <c:formatCode>0%</c:formatCode>
                <c:ptCount val="40"/>
                <c:pt idx="0">
                  <c:v>0.51051051051051055</c:v>
                </c:pt>
                <c:pt idx="1">
                  <c:v>0.55858585858585863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0.59322033898305082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0.64495114006514653</c:v>
                </c:pt>
                <c:pt idx="20">
                  <c:v>0</c:v>
                </c:pt>
                <c:pt idx="22">
                  <c:v>0</c:v>
                </c:pt>
                <c:pt idx="23">
                  <c:v>0.66156202143950993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0.56000000000000005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0.66108007448789574</c:v>
                </c:pt>
                <c:pt idx="34">
                  <c:v>0.65726227795193315</c:v>
                </c:pt>
                <c:pt idx="35">
                  <c:v>#N/A</c:v>
                </c:pt>
                <c:pt idx="36">
                  <c:v>0.60169491525423724</c:v>
                </c:pt>
                <c:pt idx="37">
                  <c:v>0.58268933539412671</c:v>
                </c:pt>
                <c:pt idx="38">
                  <c:v>0.54646017699115046</c:v>
                </c:pt>
                <c:pt idx="39">
                  <c:v>0.50527108433734935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0016-4BDD-8DB2-B49861E7CAA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56718320"/>
        <c:axId val="356718880"/>
      </c:barChart>
      <c:catAx>
        <c:axId val="35671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5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56718880"/>
        <c:crosses val="autoZero"/>
        <c:auto val="1"/>
        <c:lblAlgn val="ctr"/>
        <c:lblOffset val="100"/>
        <c:noMultiLvlLbl val="0"/>
      </c:catAx>
      <c:valAx>
        <c:axId val="356718880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5671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7.Utilizamos mais funcionários temporários do que o recomendado no atendimento a paciente</a:t>
            </a:r>
          </a:p>
        </c:rich>
      </c:tx>
      <c:layout>
        <c:manualLayout>
          <c:xMode val="edge"/>
          <c:yMode val="edge"/>
          <c:x val="0.19231399694852577"/>
          <c:y val="2.322257404862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gráfico'!$A$2029:$A$2068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gráfico'!$D$2029:$D$2068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A4-4B99-88D3-A712389E7A94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58F-40D8-B5AB-97394F006B92}"/>
                </c:ext>
              </c:extLst>
            </c:dLbl>
            <c:dLbl>
              <c:idx val="1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ACE-40B4-938D-CCDAF3C62A91}"/>
                </c:ext>
              </c:extLst>
            </c:dLbl>
            <c:dLbl>
              <c:idx val="1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D08-4EA8-8867-B4AF76E939FB}"/>
                </c:ext>
              </c:extLst>
            </c:dLbl>
            <c:dLbl>
              <c:idx val="1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ACE-40B4-938D-CCDAF3C62A91}"/>
                </c:ext>
              </c:extLst>
            </c:dLbl>
            <c:dLbl>
              <c:idx val="2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ACE-40B4-938D-CCDAF3C62A91}"/>
                </c:ext>
              </c:extLst>
            </c:dLbl>
            <c:dLbl>
              <c:idx val="3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ACE-40B4-938D-CCDAF3C62A9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gráfico'!$A$2029:$A$2068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gráfico'!$E$2029:$E$2068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0.76486988847583648</c:v>
                </c:pt>
                <c:pt idx="34">
                  <c:v>0.75130616509926851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A4-4B99-88D3-A712389E7A94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58F-40D8-B5AB-97394F006B92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ACE-40B4-938D-CCDAF3C62A91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ACE-40B4-938D-CCDAF3C62A91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D08-4EA8-8867-B4AF76E939FB}"/>
                </c:ext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ACE-40B4-938D-CCDAF3C62A91}"/>
                </c:ext>
              </c:extLst>
            </c:dLbl>
            <c:dLbl>
              <c:idx val="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ACE-40B4-938D-CCDAF3C62A9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gráfico'!$A$2029:$A$2068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gráfico'!$F$2029:$F$2068</c:f>
              <c:numCache>
                <c:formatCode>0%</c:formatCode>
                <c:ptCount val="40"/>
                <c:pt idx="0">
                  <c:v>0.70870870870870872</c:v>
                </c:pt>
                <c:pt idx="1">
                  <c:v>0.74696356275303644</c:v>
                </c:pt>
                <c:pt idx="2">
                  <c:v>0.59343434343434343</c:v>
                </c:pt>
                <c:pt idx="3">
                  <c:v>0.66610878661087869</c:v>
                </c:pt>
                <c:pt idx="4">
                  <c:v>0.70534813319878908</c:v>
                </c:pt>
                <c:pt idx="5">
                  <c:v>#N/A</c:v>
                </c:pt>
                <c:pt idx="6">
                  <c:v>0.59010600706713778</c:v>
                </c:pt>
                <c:pt idx="7">
                  <c:v>0.60680127523910732</c:v>
                </c:pt>
                <c:pt idx="8">
                  <c:v>0.62732095490716178</c:v>
                </c:pt>
                <c:pt idx="9">
                  <c:v>0.67359050445103863</c:v>
                </c:pt>
                <c:pt idx="10">
                  <c:v>0.69885433715220946</c:v>
                </c:pt>
                <c:pt idx="11">
                  <c:v>0.67567567567567566</c:v>
                </c:pt>
                <c:pt idx="12">
                  <c:v>0.6317169069462647</c:v>
                </c:pt>
                <c:pt idx="13">
                  <c:v>0.67357512953367871</c:v>
                </c:pt>
                <c:pt idx="14">
                  <c:v>#N/A</c:v>
                </c:pt>
                <c:pt idx="15">
                  <c:v>0.66725978647686834</c:v>
                </c:pt>
                <c:pt idx="16">
                  <c:v>0.73848684210526316</c:v>
                </c:pt>
                <c:pt idx="17">
                  <c:v>0.68400000000000005</c:v>
                </c:pt>
                <c:pt idx="18">
                  <c:v>0.6919148936170213</c:v>
                </c:pt>
                <c:pt idx="19">
                  <c:v>0.72077922077922074</c:v>
                </c:pt>
                <c:pt idx="20">
                  <c:v>0.6881832378969287</c:v>
                </c:pt>
                <c:pt idx="21">
                  <c:v>0.65020576131687247</c:v>
                </c:pt>
                <c:pt idx="22">
                  <c:v>0.66876971608832803</c:v>
                </c:pt>
                <c:pt idx="23">
                  <c:v>0.73966309341500769</c:v>
                </c:pt>
                <c:pt idx="24">
                  <c:v>0.66890982503364738</c:v>
                </c:pt>
                <c:pt idx="25">
                  <c:v>#N/A</c:v>
                </c:pt>
                <c:pt idx="26">
                  <c:v>0.74131736526946113</c:v>
                </c:pt>
                <c:pt idx="27">
                  <c:v>0.60388639760837071</c:v>
                </c:pt>
                <c:pt idx="28">
                  <c:v>0.55786026200873362</c:v>
                </c:pt>
                <c:pt idx="29">
                  <c:v>0.68596881959910916</c:v>
                </c:pt>
                <c:pt idx="30">
                  <c:v>0.66744730679156905</c:v>
                </c:pt>
                <c:pt idx="31">
                  <c:v>0.651705565529623</c:v>
                </c:pt>
                <c:pt idx="32">
                  <c:v>0.65280464216634426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0.68207547169811322</c:v>
                </c:pt>
                <c:pt idx="37">
                  <c:v>0.68006182380216385</c:v>
                </c:pt>
                <c:pt idx="38">
                  <c:v>0.73707533234859679</c:v>
                </c:pt>
                <c:pt idx="39">
                  <c:v>0.67194570135746612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4A4-4B99-88D3-A712389E7A9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56746320"/>
        <c:axId val="356746880"/>
      </c:barChart>
      <c:catAx>
        <c:axId val="356746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5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56746880"/>
        <c:crosses val="autoZero"/>
        <c:auto val="1"/>
        <c:lblAlgn val="ctr"/>
        <c:lblOffset val="100"/>
        <c:noMultiLvlLbl val="0"/>
      </c:catAx>
      <c:valAx>
        <c:axId val="356746880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56746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>
                <a:solidFill>
                  <a:schemeClr val="tx1">
                    <a:lumMod val="85000"/>
                    <a:lumOff val="15000"/>
                  </a:schemeClr>
                </a:solidFill>
              </a:rPr>
              <a:t>Nota geral para a segurança do paciente em sua área/unidade de trabalho hospitalar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'Tabela 2022'!$C$88</c:f>
              <c:strCache>
                <c:ptCount val="1"/>
                <c:pt idx="0">
                  <c:v>Excelente e Muito boa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'Tabela 2022'!$D$3:$BF$3</c:f>
              <c:strCache>
                <c:ptCount val="55"/>
                <c:pt idx="0">
                  <c:v>Aliança</c:v>
                </c:pt>
                <c:pt idx="1">
                  <c:v>Anália Franco</c:v>
                </c:pt>
                <c:pt idx="2">
                  <c:v>Barra D'Or</c:v>
                </c:pt>
                <c:pt idx="3">
                  <c:v>Brasil</c:v>
                </c:pt>
                <c:pt idx="4">
                  <c:v>Cárdio Pulmonar</c:v>
                </c:pt>
                <c:pt idx="5">
                  <c:v>Copa D'Or</c:v>
                </c:pt>
                <c:pt idx="6">
                  <c:v>Copa Star</c:v>
                </c:pt>
                <c:pt idx="7">
                  <c:v>Coração do Brasil</c:v>
                </c:pt>
                <c:pt idx="8">
                  <c:v>DF Star</c:v>
                </c:pt>
                <c:pt idx="9">
                  <c:v>Esperança</c:v>
                </c:pt>
                <c:pt idx="10">
                  <c:v>Itaim</c:v>
                </c:pt>
                <c:pt idx="11">
                  <c:v>Jutta Batista</c:v>
                </c:pt>
                <c:pt idx="12">
                  <c:v>Memorial</c:v>
                </c:pt>
                <c:pt idx="13">
                  <c:v>Morumbi</c:v>
                </c:pt>
                <c:pt idx="14">
                  <c:v>Perinatal Barra</c:v>
                </c:pt>
                <c:pt idx="15">
                  <c:v>Perinatal Laranjeiras</c:v>
                </c:pt>
                <c:pt idx="16">
                  <c:v>Quinta D'Or</c:v>
                </c:pt>
                <c:pt idx="17">
                  <c:v>Santa Cruz</c:v>
                </c:pt>
                <c:pt idx="18">
                  <c:v>Santa Luzia</c:v>
                </c:pt>
                <c:pt idx="19">
                  <c:v>São Lucas</c:v>
                </c:pt>
                <c:pt idx="20">
                  <c:v>São Rafael</c:v>
                </c:pt>
                <c:pt idx="21">
                  <c:v>São Vicente</c:v>
                </c:pt>
                <c:pt idx="22">
                  <c:v>Vila Nova Star</c:v>
                </c:pt>
                <c:pt idx="23">
                  <c:v>Vivalle</c:v>
                </c:pt>
                <c:pt idx="24">
                  <c:v>Assunção</c:v>
                </c:pt>
                <c:pt idx="25">
                  <c:v>Brasil - Mauá</c:v>
                </c:pt>
                <c:pt idx="26">
                  <c:v>Caxias D'Or</c:v>
                </c:pt>
                <c:pt idx="27">
                  <c:v>Esperança Olinda</c:v>
                </c:pt>
                <c:pt idx="28">
                  <c:v>Glória D'Or</c:v>
                </c:pt>
                <c:pt idx="29">
                  <c:v>Jabaquara/ Criança</c:v>
                </c:pt>
                <c:pt idx="30">
                  <c:v>Niterói D'Or</c:v>
                </c:pt>
                <c:pt idx="31">
                  <c:v>Norte D'Or</c:v>
                </c:pt>
                <c:pt idx="32">
                  <c:v>Oeste D'Or</c:v>
                </c:pt>
                <c:pt idx="33">
                  <c:v>Real D'Or</c:v>
                </c:pt>
                <c:pt idx="34">
                  <c:v>Rios D'Or</c:v>
                </c:pt>
                <c:pt idx="35">
                  <c:v>Santa Helena</c:v>
                </c:pt>
                <c:pt idx="36">
                  <c:v>São Caetano</c:v>
                </c:pt>
                <c:pt idx="37">
                  <c:v>São Carlos</c:v>
                </c:pt>
                <c:pt idx="38">
                  <c:v>São Marcos</c:v>
                </c:pt>
                <c:pt idx="39">
                  <c:v>UDI</c:v>
                </c:pt>
                <c:pt idx="40">
                  <c:v>Villa Lobos</c:v>
                </c:pt>
                <c:pt idx="41">
                  <c:v>Alpha Med</c:v>
                </c:pt>
                <c:pt idx="42">
                  <c:v>Antônio Afonso</c:v>
                </c:pt>
                <c:pt idx="43">
                  <c:v>Aviccena</c:v>
                </c:pt>
                <c:pt idx="44">
                  <c:v>Balbino</c:v>
                </c:pt>
                <c:pt idx="45">
                  <c:v>Bangu</c:v>
                </c:pt>
                <c:pt idx="46">
                  <c:v>Bartira</c:v>
                </c:pt>
                <c:pt idx="47">
                  <c:v>Central Leste</c:v>
                </c:pt>
                <c:pt idx="48">
                  <c:v>IFOR</c:v>
                </c:pt>
                <c:pt idx="49">
                  <c:v>Osasco</c:v>
                </c:pt>
                <c:pt idx="50">
                  <c:v>Ribeirão Pires</c:v>
                </c:pt>
                <c:pt idx="51">
                  <c:v>Rio Barra</c:v>
                </c:pt>
                <c:pt idx="52">
                  <c:v>Samer</c:v>
                </c:pt>
                <c:pt idx="53">
                  <c:v>São Lucas Macaé</c:v>
                </c:pt>
                <c:pt idx="54">
                  <c:v>Serra Mayor</c:v>
                </c:pt>
              </c:strCache>
            </c:strRef>
          </c:cat>
          <c:val>
            <c:numRef>
              <c:f>'Tabela 2022'!$D$88:$BF$88</c:f>
              <c:numCache>
                <c:formatCode>0%</c:formatCode>
                <c:ptCount val="55"/>
                <c:pt idx="0">
                  <c:v>0.78390000000000004</c:v>
                </c:pt>
                <c:pt idx="1">
                  <c:v>0.56059999999999999</c:v>
                </c:pt>
                <c:pt idx="2">
                  <c:v>0.83509999999999995</c:v>
                </c:pt>
                <c:pt idx="3">
                  <c:v>0.55359999999999998</c:v>
                </c:pt>
                <c:pt idx="4">
                  <c:v>0.80180000000000007</c:v>
                </c:pt>
                <c:pt idx="5">
                  <c:v>0.74380000000000002</c:v>
                </c:pt>
                <c:pt idx="6">
                  <c:v>0.78730000000000011</c:v>
                </c:pt>
                <c:pt idx="7">
                  <c:v>0.74439999999999995</c:v>
                </c:pt>
                <c:pt idx="8">
                  <c:v>0.75619999999999998</c:v>
                </c:pt>
                <c:pt idx="9">
                  <c:v>0.82810000000000006</c:v>
                </c:pt>
                <c:pt idx="10">
                  <c:v>0.65640000000000009</c:v>
                </c:pt>
                <c:pt idx="11">
                  <c:v>0.67379999999999995</c:v>
                </c:pt>
                <c:pt idx="12">
                  <c:v>0.73940000000000006</c:v>
                </c:pt>
                <c:pt idx="13">
                  <c:v>0.61369999999999991</c:v>
                </c:pt>
                <c:pt idx="14">
                  <c:v>0.70710000000000006</c:v>
                </c:pt>
                <c:pt idx="15">
                  <c:v>0.68330000000000002</c:v>
                </c:pt>
                <c:pt idx="16">
                  <c:v>0.76190000000000002</c:v>
                </c:pt>
                <c:pt idx="17">
                  <c:v>0.6431</c:v>
                </c:pt>
                <c:pt idx="18">
                  <c:v>0.68869999999999998</c:v>
                </c:pt>
                <c:pt idx="19">
                  <c:v>0.80909999999999993</c:v>
                </c:pt>
                <c:pt idx="20">
                  <c:v>0.80469999999999997</c:v>
                </c:pt>
                <c:pt idx="21">
                  <c:v>0.65110000000000001</c:v>
                </c:pt>
                <c:pt idx="22">
                  <c:v>0.66470000000000007</c:v>
                </c:pt>
                <c:pt idx="23">
                  <c:v>0.72589999999999999</c:v>
                </c:pt>
                <c:pt idx="24">
                  <c:v>0.6452</c:v>
                </c:pt>
                <c:pt idx="25">
                  <c:v>0.65129999999999999</c:v>
                </c:pt>
                <c:pt idx="26">
                  <c:v>0.66539999999999999</c:v>
                </c:pt>
                <c:pt idx="27">
                  <c:v>0.79869999999999997</c:v>
                </c:pt>
                <c:pt idx="28">
                  <c:v>0.75439999999999996</c:v>
                </c:pt>
                <c:pt idx="29">
                  <c:v>0.56430000000000002</c:v>
                </c:pt>
                <c:pt idx="30">
                  <c:v>0.73669999999999991</c:v>
                </c:pt>
                <c:pt idx="31">
                  <c:v>0.68169999999999997</c:v>
                </c:pt>
                <c:pt idx="32">
                  <c:v>0.72370000000000001</c:v>
                </c:pt>
                <c:pt idx="33">
                  <c:v>0.71050000000000002</c:v>
                </c:pt>
                <c:pt idx="34">
                  <c:v>0.71629999999999994</c:v>
                </c:pt>
                <c:pt idx="35">
                  <c:v>0.67330000000000001</c:v>
                </c:pt>
                <c:pt idx="36">
                  <c:v>0.68740000000000001</c:v>
                </c:pt>
                <c:pt idx="37">
                  <c:v>0.68399999999999994</c:v>
                </c:pt>
                <c:pt idx="38">
                  <c:v>0.72340000000000004</c:v>
                </c:pt>
                <c:pt idx="39">
                  <c:v>0.69550000000000001</c:v>
                </c:pt>
                <c:pt idx="40">
                  <c:v>0.57079999999999997</c:v>
                </c:pt>
                <c:pt idx="41">
                  <c:v>0.56420000000000003</c:v>
                </c:pt>
                <c:pt idx="42">
                  <c:v>0.65300000000000002</c:v>
                </c:pt>
                <c:pt idx="43">
                  <c:v>0.56879999999999997</c:v>
                </c:pt>
                <c:pt idx="44">
                  <c:v>0.5625</c:v>
                </c:pt>
                <c:pt idx="45">
                  <c:v>0.75229999999999997</c:v>
                </c:pt>
                <c:pt idx="46">
                  <c:v>0.504</c:v>
                </c:pt>
                <c:pt idx="47">
                  <c:v>0.62240000000000006</c:v>
                </c:pt>
                <c:pt idx="48">
                  <c:v>0.82729999999999992</c:v>
                </c:pt>
                <c:pt idx="49">
                  <c:v>0.54610000000000003</c:v>
                </c:pt>
                <c:pt idx="50">
                  <c:v>0.80699999999999994</c:v>
                </c:pt>
                <c:pt idx="51">
                  <c:v>0.67540000000000022</c:v>
                </c:pt>
                <c:pt idx="52">
                  <c:v>0.68240000000000001</c:v>
                </c:pt>
                <c:pt idx="53">
                  <c:v>0.5766</c:v>
                </c:pt>
                <c:pt idx="54">
                  <c:v>0.49240000000000006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BA-42DB-9C17-221A80E88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axId val="356749680"/>
        <c:axId val="356750240"/>
      </c:barChart>
      <c:catAx>
        <c:axId val="356749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56750240"/>
        <c:crosses val="autoZero"/>
        <c:auto val="1"/>
        <c:lblAlgn val="ctr"/>
        <c:lblOffset val="100"/>
        <c:noMultiLvlLbl val="0"/>
      </c:catAx>
      <c:valAx>
        <c:axId val="356750240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5674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0328956477782091"/>
          <c:y val="0.87229338869954698"/>
          <c:w val="0.17025251763296256"/>
          <c:h val="6.8005118763139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>
                <a:solidFill>
                  <a:schemeClr val="tx1">
                    <a:lumMod val="85000"/>
                    <a:lumOff val="15000"/>
                  </a:schemeClr>
                </a:solidFill>
              </a:rPr>
              <a:t>Número de Eventos Notificados nos últimos 12 meses, quantas notificações de evento você preencheu e enviou?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'Tabela 2022'!$C$51</c:f>
              <c:strCache>
                <c:ptCount val="1"/>
                <c:pt idx="0">
                  <c:v>a. Nenhuma notificações de eventos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'Tabela 2022'!$D$3:$BF$3</c:f>
              <c:strCache>
                <c:ptCount val="55"/>
                <c:pt idx="0">
                  <c:v>Aliança</c:v>
                </c:pt>
                <c:pt idx="1">
                  <c:v>Anália Franco</c:v>
                </c:pt>
                <c:pt idx="2">
                  <c:v>Barra D'Or</c:v>
                </c:pt>
                <c:pt idx="3">
                  <c:v>Brasil</c:v>
                </c:pt>
                <c:pt idx="4">
                  <c:v>Cárdio Pulmonar</c:v>
                </c:pt>
                <c:pt idx="5">
                  <c:v>Copa D'Or</c:v>
                </c:pt>
                <c:pt idx="6">
                  <c:v>Copa Star</c:v>
                </c:pt>
                <c:pt idx="7">
                  <c:v>Coração do Brasil</c:v>
                </c:pt>
                <c:pt idx="8">
                  <c:v>DF Star</c:v>
                </c:pt>
                <c:pt idx="9">
                  <c:v>Esperança</c:v>
                </c:pt>
                <c:pt idx="10">
                  <c:v>Itaim</c:v>
                </c:pt>
                <c:pt idx="11">
                  <c:v>Jutta Batista</c:v>
                </c:pt>
                <c:pt idx="12">
                  <c:v>Memorial</c:v>
                </c:pt>
                <c:pt idx="13">
                  <c:v>Morumbi</c:v>
                </c:pt>
                <c:pt idx="14">
                  <c:v>Perinatal Barra</c:v>
                </c:pt>
                <c:pt idx="15">
                  <c:v>Perinatal Laranjeiras</c:v>
                </c:pt>
                <c:pt idx="16">
                  <c:v>Quinta D'Or</c:v>
                </c:pt>
                <c:pt idx="17">
                  <c:v>Santa Cruz</c:v>
                </c:pt>
                <c:pt idx="18">
                  <c:v>Santa Luzia</c:v>
                </c:pt>
                <c:pt idx="19">
                  <c:v>São Lucas</c:v>
                </c:pt>
                <c:pt idx="20">
                  <c:v>São Rafael</c:v>
                </c:pt>
                <c:pt idx="21">
                  <c:v>São Vicente</c:v>
                </c:pt>
                <c:pt idx="22">
                  <c:v>Vila Nova Star</c:v>
                </c:pt>
                <c:pt idx="23">
                  <c:v>Vivalle</c:v>
                </c:pt>
                <c:pt idx="24">
                  <c:v>Assunção</c:v>
                </c:pt>
                <c:pt idx="25">
                  <c:v>Brasil - Mauá</c:v>
                </c:pt>
                <c:pt idx="26">
                  <c:v>Caxias D'Or</c:v>
                </c:pt>
                <c:pt idx="27">
                  <c:v>Esperança Olinda</c:v>
                </c:pt>
                <c:pt idx="28">
                  <c:v>Glória D'Or</c:v>
                </c:pt>
                <c:pt idx="29">
                  <c:v>Jabaquara/ Criança</c:v>
                </c:pt>
                <c:pt idx="30">
                  <c:v>Niterói D'Or</c:v>
                </c:pt>
                <c:pt idx="31">
                  <c:v>Norte D'Or</c:v>
                </c:pt>
                <c:pt idx="32">
                  <c:v>Oeste D'Or</c:v>
                </c:pt>
                <c:pt idx="33">
                  <c:v>Real D'Or</c:v>
                </c:pt>
                <c:pt idx="34">
                  <c:v>Rios D'Or</c:v>
                </c:pt>
                <c:pt idx="35">
                  <c:v>Santa Helena</c:v>
                </c:pt>
                <c:pt idx="36">
                  <c:v>São Caetano</c:v>
                </c:pt>
                <c:pt idx="37">
                  <c:v>São Carlos</c:v>
                </c:pt>
                <c:pt idx="38">
                  <c:v>São Marcos</c:v>
                </c:pt>
                <c:pt idx="39">
                  <c:v>UDI</c:v>
                </c:pt>
                <c:pt idx="40">
                  <c:v>Villa Lobos</c:v>
                </c:pt>
                <c:pt idx="41">
                  <c:v>Alpha Med</c:v>
                </c:pt>
                <c:pt idx="42">
                  <c:v>Antônio Afonso</c:v>
                </c:pt>
                <c:pt idx="43">
                  <c:v>Aviccena</c:v>
                </c:pt>
                <c:pt idx="44">
                  <c:v>Balbino</c:v>
                </c:pt>
                <c:pt idx="45">
                  <c:v>Bangu</c:v>
                </c:pt>
                <c:pt idx="46">
                  <c:v>Bartira</c:v>
                </c:pt>
                <c:pt idx="47">
                  <c:v>Central Leste</c:v>
                </c:pt>
                <c:pt idx="48">
                  <c:v>IFOR</c:v>
                </c:pt>
                <c:pt idx="49">
                  <c:v>Osasco</c:v>
                </c:pt>
                <c:pt idx="50">
                  <c:v>Ribeirão Pires</c:v>
                </c:pt>
                <c:pt idx="51">
                  <c:v>Rio Barra</c:v>
                </c:pt>
                <c:pt idx="52">
                  <c:v>Samer</c:v>
                </c:pt>
                <c:pt idx="53">
                  <c:v>São Lucas Macaé</c:v>
                </c:pt>
                <c:pt idx="54">
                  <c:v>Serra Mayor</c:v>
                </c:pt>
              </c:strCache>
            </c:strRef>
          </c:cat>
          <c:val>
            <c:numRef>
              <c:f>'Tabela 2022'!$D$51:$BF$51</c:f>
              <c:numCache>
                <c:formatCode>0%</c:formatCode>
                <c:ptCount val="55"/>
                <c:pt idx="0">
                  <c:v>0.62929999999999997</c:v>
                </c:pt>
                <c:pt idx="1">
                  <c:v>0.41239999999999999</c:v>
                </c:pt>
                <c:pt idx="2">
                  <c:v>0.502</c:v>
                </c:pt>
                <c:pt idx="3">
                  <c:v>0.39950000000000002</c:v>
                </c:pt>
                <c:pt idx="4">
                  <c:v>0.57379999999999998</c:v>
                </c:pt>
                <c:pt idx="5">
                  <c:v>0.5071</c:v>
                </c:pt>
                <c:pt idx="6">
                  <c:v>0.45269999999999999</c:v>
                </c:pt>
                <c:pt idx="7">
                  <c:v>0.37719999999999998</c:v>
                </c:pt>
                <c:pt idx="8">
                  <c:v>0.44919999999999999</c:v>
                </c:pt>
                <c:pt idx="9">
                  <c:v>0.47089999999999999</c:v>
                </c:pt>
                <c:pt idx="10">
                  <c:v>0.32279999999999998</c:v>
                </c:pt>
                <c:pt idx="11">
                  <c:v>0.51960000000000006</c:v>
                </c:pt>
                <c:pt idx="12">
                  <c:v>0.40660000000000002</c:v>
                </c:pt>
                <c:pt idx="13">
                  <c:v>0.33439999999999998</c:v>
                </c:pt>
                <c:pt idx="14">
                  <c:v>0.38629999999999998</c:v>
                </c:pt>
                <c:pt idx="15">
                  <c:v>0.47949999999999998</c:v>
                </c:pt>
                <c:pt idx="16">
                  <c:v>0.40550000000000003</c:v>
                </c:pt>
                <c:pt idx="17">
                  <c:v>0.43390000000000001</c:v>
                </c:pt>
                <c:pt idx="18">
                  <c:v>0.5</c:v>
                </c:pt>
                <c:pt idx="19">
                  <c:v>0.48249999999999998</c:v>
                </c:pt>
                <c:pt idx="20">
                  <c:v>0.67110000000000003</c:v>
                </c:pt>
                <c:pt idx="21">
                  <c:v>0.3679</c:v>
                </c:pt>
                <c:pt idx="22">
                  <c:v>0.313</c:v>
                </c:pt>
                <c:pt idx="23">
                  <c:v>0.47749999999999998</c:v>
                </c:pt>
                <c:pt idx="24">
                  <c:v>0.36680000000000001</c:v>
                </c:pt>
                <c:pt idx="25">
                  <c:v>0.54339999999999999</c:v>
                </c:pt>
                <c:pt idx="26">
                  <c:v>0.32869999999999999</c:v>
                </c:pt>
                <c:pt idx="27">
                  <c:v>0.44850000000000001</c:v>
                </c:pt>
                <c:pt idx="28">
                  <c:v>0.45350000000000001</c:v>
                </c:pt>
                <c:pt idx="29">
                  <c:v>0.36890000000000001</c:v>
                </c:pt>
                <c:pt idx="30">
                  <c:v>0.39150000000000001</c:v>
                </c:pt>
                <c:pt idx="31">
                  <c:v>0.3715</c:v>
                </c:pt>
                <c:pt idx="32">
                  <c:v>0.48609999999999998</c:v>
                </c:pt>
                <c:pt idx="33">
                  <c:v>0.31309999999999999</c:v>
                </c:pt>
                <c:pt idx="34">
                  <c:v>0.4869</c:v>
                </c:pt>
                <c:pt idx="35">
                  <c:v>0.3926</c:v>
                </c:pt>
                <c:pt idx="36">
                  <c:v>0.41970000000000002</c:v>
                </c:pt>
                <c:pt idx="37">
                  <c:v>0.45050000000000001</c:v>
                </c:pt>
                <c:pt idx="38">
                  <c:v>0.29499999999999998</c:v>
                </c:pt>
                <c:pt idx="39">
                  <c:v>0.41839999999999999</c:v>
                </c:pt>
                <c:pt idx="40">
                  <c:v>0.33079999999999998</c:v>
                </c:pt>
                <c:pt idx="41">
                  <c:v>0.45279999999999998</c:v>
                </c:pt>
                <c:pt idx="42">
                  <c:v>0.53759999999999997</c:v>
                </c:pt>
                <c:pt idx="43">
                  <c:v>0.3674</c:v>
                </c:pt>
                <c:pt idx="44">
                  <c:v>0.55920000000000003</c:v>
                </c:pt>
                <c:pt idx="45">
                  <c:v>0.25380000000000003</c:v>
                </c:pt>
                <c:pt idx="46">
                  <c:v>0.38600000000000001</c:v>
                </c:pt>
                <c:pt idx="47">
                  <c:v>0.36870000000000003</c:v>
                </c:pt>
                <c:pt idx="48">
                  <c:v>0.33770000000000011</c:v>
                </c:pt>
                <c:pt idx="49">
                  <c:v>0.42020000000000002</c:v>
                </c:pt>
                <c:pt idx="50">
                  <c:v>0.34760000000000002</c:v>
                </c:pt>
                <c:pt idx="51">
                  <c:v>0.39389999999999997</c:v>
                </c:pt>
                <c:pt idx="52">
                  <c:v>0.5</c:v>
                </c:pt>
                <c:pt idx="53">
                  <c:v>0.45479999999999998</c:v>
                </c:pt>
                <c:pt idx="54">
                  <c:v>0.41749999999999998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A5-429A-9BB4-8A6524C3E3A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axId val="356752480"/>
        <c:axId val="356753040"/>
      </c:barChart>
      <c:catAx>
        <c:axId val="35675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56753040"/>
        <c:crosses val="autoZero"/>
        <c:auto val="1"/>
        <c:lblAlgn val="ctr"/>
        <c:lblOffset val="100"/>
        <c:noMultiLvlLbl val="0"/>
      </c:catAx>
      <c:valAx>
        <c:axId val="356753040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5675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>
                <a:solidFill>
                  <a:schemeClr val="tx1">
                    <a:lumMod val="85000"/>
                    <a:lumOff val="15000"/>
                  </a:schemeClr>
                </a:solidFill>
              </a:rPr>
              <a:t>24. Os funcionários falam voluntariamente se vêem algo que possa afetar negativamente o atendimento aos pacientes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rgbClr val="CC3300"/>
            </a:solidFill>
            <a:ln>
              <a:noFill/>
            </a:ln>
            <a:effectLst/>
          </c:spPr>
          <c:invertIfNegative val="0"/>
          <c:dLbls>
            <c:dLbl>
              <c:idx val="1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35D-49AB-ABC0-3189EF5F8E8E}"/>
                </c:ext>
              </c:extLst>
            </c:dLbl>
            <c:dLbl>
              <c:idx val="2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451-4C79-920E-39A3E1FC434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gráfico'!$A$4:$A$43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gráfico'!$D$4:$D$35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A2-4EB7-B888-91AA7C6FC39D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1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451-4C79-920E-39A3E1FC434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'Base gráfico'!$E$4:$E$35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0.75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A2-4EB7-B888-91AA7C6FC39D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1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35D-49AB-ABC0-3189EF5F8E8E}"/>
                </c:ext>
              </c:extLst>
            </c:dLbl>
            <c:dLbl>
              <c:idx val="1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35D-49AB-ABC0-3189EF5F8E8E}"/>
                </c:ext>
              </c:extLst>
            </c:dLbl>
            <c:dLbl>
              <c:idx val="18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FA2-4EB7-B888-91AA7C6FC39D}"/>
                </c:ext>
              </c:extLst>
            </c:dLbl>
            <c:dLbl>
              <c:idx val="1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35D-49AB-ABC0-3189EF5F8E8E}"/>
                </c:ext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451-4C79-920E-39A3E1FC434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'Base gráfico'!$F$4:$F$35</c:f>
              <c:numCache>
                <c:formatCode>0%</c:formatCode>
                <c:ptCount val="32"/>
                <c:pt idx="0">
                  <c:v>0.5495495495495496</c:v>
                </c:pt>
                <c:pt idx="1">
                  <c:v>0.67236180904522613</c:v>
                </c:pt>
                <c:pt idx="2">
                  <c:v>0.59847522236340533</c:v>
                </c:pt>
                <c:pt idx="3">
                  <c:v>0.59517871986699922</c:v>
                </c:pt>
                <c:pt idx="4">
                  <c:v>0.6391959798994975</c:v>
                </c:pt>
                <c:pt idx="5">
                  <c:v>#N/A</c:v>
                </c:pt>
                <c:pt idx="6">
                  <c:v>0.64768683274021355</c:v>
                </c:pt>
                <c:pt idx="7">
                  <c:v>0.58006362672322376</c:v>
                </c:pt>
                <c:pt idx="8">
                  <c:v>0.5771276595744681</c:v>
                </c:pt>
                <c:pt idx="9">
                  <c:v>0.59900990099009899</c:v>
                </c:pt>
                <c:pt idx="10">
                  <c:v>0.62009803921568629</c:v>
                </c:pt>
                <c:pt idx="11">
                  <c:v>0.62289562289562295</c:v>
                </c:pt>
                <c:pt idx="12">
                  <c:v>0.58769633507853403</c:v>
                </c:pt>
                <c:pt idx="13">
                  <c:v>0.66838487972508587</c:v>
                </c:pt>
                <c:pt idx="14">
                  <c:v>#N/A</c:v>
                </c:pt>
                <c:pt idx="15">
                  <c:v>0.5083996463306808</c:v>
                </c:pt>
                <c:pt idx="16">
                  <c:v>0.56765676567656764</c:v>
                </c:pt>
                <c:pt idx="17">
                  <c:v>0.53280318091451295</c:v>
                </c:pt>
                <c:pt idx="18">
                  <c:v>0.53486394557823125</c:v>
                </c:pt>
                <c:pt idx="20">
                  <c:v>0.52442827442827444</c:v>
                </c:pt>
                <c:pt idx="21">
                  <c:v>0.55942622950819676</c:v>
                </c:pt>
                <c:pt idx="22">
                  <c:v>0.55263157894736847</c:v>
                </c:pt>
                <c:pt idx="23">
                  <c:v>0.72171253822629966</c:v>
                </c:pt>
                <c:pt idx="24">
                  <c:v>0.54925775978407554</c:v>
                </c:pt>
                <c:pt idx="25">
                  <c:v>#N/A</c:v>
                </c:pt>
                <c:pt idx="26">
                  <c:v>0.64302884615384615</c:v>
                </c:pt>
                <c:pt idx="27">
                  <c:v>0.57035928143712578</c:v>
                </c:pt>
                <c:pt idx="28">
                  <c:v>0.57923497267759561</c:v>
                </c:pt>
                <c:pt idx="29">
                  <c:v>0.63677130044843044</c:v>
                </c:pt>
                <c:pt idx="30">
                  <c:v>0.53667054714784634</c:v>
                </c:pt>
                <c:pt idx="31">
                  <c:v>0.57155715571557153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FA2-4EB7-B888-91AA7C6FC39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260717760"/>
        <c:axId val="260718320"/>
      </c:barChart>
      <c:catAx>
        <c:axId val="260717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60718320"/>
        <c:crosses val="autoZero"/>
        <c:auto val="1"/>
        <c:lblAlgn val="ctr"/>
        <c:lblOffset val="100"/>
        <c:noMultiLvlLbl val="0"/>
      </c:catAx>
      <c:valAx>
        <c:axId val="260718320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26071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>
                <a:solidFill>
                  <a:schemeClr val="tx1">
                    <a:lumMod val="85000"/>
                    <a:lumOff val="15000"/>
                  </a:schemeClr>
                </a:solidFill>
              </a:rPr>
              <a:t>26. Os funcionários sentem-se à vontade para questionar decisões ou ações dos que têm mais autoridade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gráfico'!$A$57:$A$88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gráfico'!$D$57:$D$88</c:f>
              <c:numCache>
                <c:formatCode>0%</c:formatCode>
                <c:ptCount val="32"/>
                <c:pt idx="0">
                  <c:v>0.28528528528528529</c:v>
                </c:pt>
                <c:pt idx="1">
                  <c:v>0.37965760322255793</c:v>
                </c:pt>
                <c:pt idx="2">
                  <c:v>0.30632911392405066</c:v>
                </c:pt>
                <c:pt idx="3">
                  <c:v>0.33333333333333331</c:v>
                </c:pt>
                <c:pt idx="4">
                  <c:v>0.34236947791164657</c:v>
                </c:pt>
                <c:pt idx="5">
                  <c:v>#N/A</c:v>
                </c:pt>
                <c:pt idx="6">
                  <c:v>0.34163701067615659</c:v>
                </c:pt>
                <c:pt idx="7">
                  <c:v>0.33722163308589609</c:v>
                </c:pt>
                <c:pt idx="8">
                  <c:v>0.28989361702127658</c:v>
                </c:pt>
                <c:pt idx="9">
                  <c:v>0.30257936507936506</c:v>
                </c:pt>
                <c:pt idx="10">
                  <c:v>0.32379394930498773</c:v>
                </c:pt>
                <c:pt idx="11">
                  <c:v>0.45945945945945948</c:v>
                </c:pt>
                <c:pt idx="12">
                  <c:v>0.34034165571616293</c:v>
                </c:pt>
                <c:pt idx="13">
                  <c:v>0.35517241379310344</c:v>
                </c:pt>
                <c:pt idx="14">
                  <c:v>#N/A</c:v>
                </c:pt>
                <c:pt idx="15">
                  <c:v>0.26306465899025688</c:v>
                </c:pt>
                <c:pt idx="16">
                  <c:v>0.33996683250414594</c:v>
                </c:pt>
                <c:pt idx="17">
                  <c:v>0.29859719438877758</c:v>
                </c:pt>
                <c:pt idx="18">
                  <c:v>0.2423469387755102</c:v>
                </c:pt>
                <c:pt idx="19">
                  <c:v>0</c:v>
                </c:pt>
                <c:pt idx="20">
                  <c:v>0.28303850156087407</c:v>
                </c:pt>
                <c:pt idx="21">
                  <c:v>0.3788501026694045</c:v>
                </c:pt>
                <c:pt idx="22">
                  <c:v>0.31861198738170349</c:v>
                </c:pt>
                <c:pt idx="23">
                  <c:v>0</c:v>
                </c:pt>
                <c:pt idx="24">
                  <c:v>0.35309973045822102</c:v>
                </c:pt>
                <c:pt idx="25">
                  <c:v>#N/A</c:v>
                </c:pt>
                <c:pt idx="26">
                  <c:v>0.39088729016786572</c:v>
                </c:pt>
                <c:pt idx="27">
                  <c:v>0.37349397590361444</c:v>
                </c:pt>
                <c:pt idx="28">
                  <c:v>0.31366120218579235</c:v>
                </c:pt>
                <c:pt idx="29">
                  <c:v>0.4282511210762332</c:v>
                </c:pt>
                <c:pt idx="30">
                  <c:v>0.28637951105937137</c:v>
                </c:pt>
                <c:pt idx="31">
                  <c:v>0.33573357335733572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0E-45C3-87B3-A6E1C0F10B88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gráfico'!$A$57:$A$88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gráfico'!$E$57:$E$88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0E-45C3-87B3-A6E1C0F10B88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gráfico'!$A$57:$A$88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gráfico'!$F$57:$F$88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0.54220779220779225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0.52380952380952384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0E-45C3-87B3-A6E1C0F10B8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262155312"/>
        <c:axId val="262155872"/>
      </c:barChart>
      <c:catAx>
        <c:axId val="26215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62155872"/>
        <c:crosses val="autoZero"/>
        <c:auto val="1"/>
        <c:lblAlgn val="ctr"/>
        <c:lblOffset val="100"/>
        <c:noMultiLvlLbl val="0"/>
      </c:catAx>
      <c:valAx>
        <c:axId val="262155872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26215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28.Os funcionários têm receio de perguntar quando algo não parece certo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5F4-47B3-961B-AC6811B8DD40}"/>
                </c:ext>
              </c:extLst>
            </c:dLbl>
            <c:dLbl>
              <c:idx val="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5F4-47B3-961B-AC6811B8DD40}"/>
                </c:ext>
              </c:extLst>
            </c:dLbl>
            <c:dLbl>
              <c:idx val="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5F4-47B3-961B-AC6811B8DD40}"/>
                </c:ext>
              </c:extLst>
            </c:dLbl>
            <c:dLbl>
              <c:idx val="1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5F4-47B3-961B-AC6811B8DD40}"/>
                </c:ext>
              </c:extLst>
            </c:dLbl>
            <c:dLbl>
              <c:idx val="1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5F4-47B3-961B-AC6811B8DD40}"/>
                </c:ext>
              </c:extLst>
            </c:dLbl>
            <c:dLbl>
              <c:idx val="1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C22-431A-B3D3-4C8C537C944B}"/>
                </c:ext>
              </c:extLst>
            </c:dLbl>
            <c:dLbl>
              <c:idx val="2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C22-431A-B3D3-4C8C537C944B}"/>
                </c:ext>
              </c:extLst>
            </c:dLbl>
            <c:dLbl>
              <c:idx val="2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5F4-47B3-961B-AC6811B8DD40}"/>
                </c:ext>
              </c:extLst>
            </c:dLbl>
            <c:dLbl>
              <c:idx val="2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05F4-47B3-961B-AC6811B8DD40}"/>
                </c:ext>
              </c:extLst>
            </c:dLbl>
            <c:dLbl>
              <c:idx val="2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05F4-47B3-961B-AC6811B8DD40}"/>
                </c:ext>
              </c:extLst>
            </c:dLbl>
            <c:dLbl>
              <c:idx val="2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05F4-47B3-961B-AC6811B8DD40}"/>
                </c:ext>
              </c:extLst>
            </c:dLbl>
            <c:dLbl>
              <c:idx val="2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C22-431A-B3D3-4C8C537C944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gráfico'!$A$109:$A$140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gráfico'!$D$109:$D$140</c:f>
              <c:numCache>
                <c:formatCode>0%</c:formatCode>
                <c:ptCount val="32"/>
                <c:pt idx="0">
                  <c:v>0.47747747747747749</c:v>
                </c:pt>
                <c:pt idx="1">
                  <c:v>0</c:v>
                </c:pt>
                <c:pt idx="2">
                  <c:v>0.47908745247148288</c:v>
                </c:pt>
                <c:pt idx="3">
                  <c:v>0</c:v>
                </c:pt>
                <c:pt idx="4">
                  <c:v>0.45527638190954772</c:v>
                </c:pt>
                <c:pt idx="5">
                  <c:v>#N/A</c:v>
                </c:pt>
                <c:pt idx="6">
                  <c:v>0</c:v>
                </c:pt>
                <c:pt idx="7">
                  <c:v>0.47826086956521741</c:v>
                </c:pt>
                <c:pt idx="8">
                  <c:v>0.47872340425531917</c:v>
                </c:pt>
                <c:pt idx="9">
                  <c:v>0.49506903353057197</c:v>
                </c:pt>
                <c:pt idx="10">
                  <c:v>0</c:v>
                </c:pt>
                <c:pt idx="11">
                  <c:v>0</c:v>
                </c:pt>
                <c:pt idx="12">
                  <c:v>0.49934469200524245</c:v>
                </c:pt>
                <c:pt idx="13">
                  <c:v>0</c:v>
                </c:pt>
                <c:pt idx="14">
                  <c:v>#N/A</c:v>
                </c:pt>
                <c:pt idx="15">
                  <c:v>0.43544078361531613</c:v>
                </c:pt>
                <c:pt idx="16">
                  <c:v>0</c:v>
                </c:pt>
                <c:pt idx="17">
                  <c:v>0.44223107569721115</c:v>
                </c:pt>
                <c:pt idx="18">
                  <c:v>0.44842284739982952</c:v>
                </c:pt>
                <c:pt idx="19">
                  <c:v>0</c:v>
                </c:pt>
                <c:pt idx="20">
                  <c:v>0.44438642297650133</c:v>
                </c:pt>
                <c:pt idx="21">
                  <c:v>0</c:v>
                </c:pt>
                <c:pt idx="22">
                  <c:v>0.45531019978969506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0.5</c:v>
                </c:pt>
                <c:pt idx="29">
                  <c:v>0</c:v>
                </c:pt>
                <c:pt idx="30">
                  <c:v>0.45146198830409356</c:v>
                </c:pt>
                <c:pt idx="31">
                  <c:v>0.46852517985611508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5F4-47B3-961B-AC6811B8DD40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gráfico'!$A$109:$A$140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gráfico'!$E$109:$E$140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5F4-47B3-961B-AC6811B8DD40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05F4-47B3-961B-AC6811B8DD40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05F4-47B3-961B-AC6811B8DD40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B2B-4BF1-BB4E-A4B13214317B}"/>
                </c:ext>
              </c:extLst>
            </c:dLbl>
            <c:dLbl>
              <c:idx val="7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C22-431A-B3D3-4C8C537C944B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B2B-4BF1-BB4E-A4B13214317B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05F4-47B3-961B-AC6811B8DD40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05F4-47B3-961B-AC6811B8DD40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C22-431A-B3D3-4C8C537C944B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B2B-4BF1-BB4E-A4B13214317B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05F4-47B3-961B-AC6811B8DD40}"/>
                </c:ext>
              </c:extLst>
            </c:dLbl>
            <c:dLbl>
              <c:idx val="1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05F4-47B3-961B-AC6811B8DD40}"/>
                </c:ext>
              </c:extLst>
            </c:dLbl>
            <c:dLbl>
              <c:idx val="1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05F4-47B3-961B-AC6811B8DD40}"/>
                </c:ext>
              </c:extLst>
            </c:dLbl>
            <c:dLbl>
              <c:idx val="16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05F4-47B3-961B-AC6811B8DD40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05F4-47B3-961B-AC6811B8DD40}"/>
                </c:ext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C22-431A-B3D3-4C8C537C944B}"/>
                </c:ext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C22-431A-B3D3-4C8C537C944B}"/>
                </c:ext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05F4-47B3-961B-AC6811B8DD40}"/>
                </c:ext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05F4-47B3-961B-AC6811B8DD40}"/>
                </c:ext>
              </c:extLst>
            </c:dLbl>
            <c:dLbl>
              <c:idx val="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05F4-47B3-961B-AC6811B8DD40}"/>
                </c:ext>
              </c:extLst>
            </c:dLbl>
            <c:dLbl>
              <c:idx val="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C22-431A-B3D3-4C8C537C944B}"/>
                </c:ext>
              </c:extLst>
            </c:dLbl>
            <c:dLbl>
              <c:idx val="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C22-431A-B3D3-4C8C537C944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gráfico'!$A$109:$A$140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gráfico'!$F$109:$F$140</c:f>
              <c:numCache>
                <c:formatCode>0%</c:formatCode>
                <c:ptCount val="32"/>
                <c:pt idx="0">
                  <c:v>0</c:v>
                </c:pt>
                <c:pt idx="1">
                  <c:v>0.60060362173038229</c:v>
                </c:pt>
                <c:pt idx="2">
                  <c:v>0</c:v>
                </c:pt>
                <c:pt idx="3">
                  <c:v>0.51542952460383651</c:v>
                </c:pt>
                <c:pt idx="4">
                  <c:v>0</c:v>
                </c:pt>
                <c:pt idx="5">
                  <c:v>#N/A</c:v>
                </c:pt>
                <c:pt idx="6">
                  <c:v>0.58718861209964412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0.5131147540983606</c:v>
                </c:pt>
                <c:pt idx="11">
                  <c:v>0.55218855218855223</c:v>
                </c:pt>
                <c:pt idx="12">
                  <c:v>0</c:v>
                </c:pt>
                <c:pt idx="13">
                  <c:v>0.52249134948096887</c:v>
                </c:pt>
                <c:pt idx="14">
                  <c:v>#N/A</c:v>
                </c:pt>
                <c:pt idx="15">
                  <c:v>0</c:v>
                </c:pt>
                <c:pt idx="16">
                  <c:v>0.52310231023102305</c:v>
                </c:pt>
                <c:pt idx="17">
                  <c:v>0</c:v>
                </c:pt>
                <c:pt idx="18">
                  <c:v>0</c:v>
                </c:pt>
                <c:pt idx="19">
                  <c:v>0.6785714285714286</c:v>
                </c:pt>
                <c:pt idx="20">
                  <c:v>0</c:v>
                </c:pt>
                <c:pt idx="21">
                  <c:v>0.52832131822863027</c:v>
                </c:pt>
                <c:pt idx="22">
                  <c:v>0</c:v>
                </c:pt>
                <c:pt idx="23">
                  <c:v>0.67434715821812596</c:v>
                </c:pt>
                <c:pt idx="24">
                  <c:v>0.56469002695417791</c:v>
                </c:pt>
                <c:pt idx="25">
                  <c:v>#N/A</c:v>
                </c:pt>
                <c:pt idx="26">
                  <c:v>0.51918465227817745</c:v>
                </c:pt>
                <c:pt idx="27">
                  <c:v>0.54191616766467066</c:v>
                </c:pt>
                <c:pt idx="29">
                  <c:v>0.5424107142857143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05F4-47B3-961B-AC6811B8DD4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262742192"/>
        <c:axId val="262742752"/>
      </c:barChart>
      <c:catAx>
        <c:axId val="26274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62742752"/>
        <c:crosses val="autoZero"/>
        <c:auto val="1"/>
        <c:lblAlgn val="ctr"/>
        <c:lblOffset val="100"/>
        <c:noMultiLvlLbl val="0"/>
      </c:catAx>
      <c:valAx>
        <c:axId val="262742752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26274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572-41A4-BD12-CB9053B45CE1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572-41A4-BD12-CB9053B45CE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572-41A4-BD12-CB9053B45CE1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572-41A4-BD12-CB9053B45C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23.Recebemos feedback das mudanças implementadas com base nos eventos notificados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204-4C67-9FB8-9478F618BECA}"/>
                </c:ext>
              </c:extLst>
            </c:dLbl>
            <c:dLbl>
              <c:idx val="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204-4C67-9FB8-9478F618BECA}"/>
                </c:ext>
              </c:extLst>
            </c:dLbl>
            <c:dLbl>
              <c:idx val="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386-4F53-83F8-FEB6A2BC96D3}"/>
                </c:ext>
              </c:extLst>
            </c:dLbl>
            <c:dLbl>
              <c:idx val="1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386-4F53-83F8-FEB6A2BC96D3}"/>
                </c:ext>
              </c:extLst>
            </c:dLbl>
            <c:dLbl>
              <c:idx val="1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386-4F53-83F8-FEB6A2BC96D3}"/>
                </c:ext>
              </c:extLst>
            </c:dLbl>
            <c:dLbl>
              <c:idx val="1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204-4C67-9FB8-9478F618BECA}"/>
                </c:ext>
              </c:extLst>
            </c:dLbl>
            <c:dLbl>
              <c:idx val="1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204-4C67-9FB8-9478F618BECA}"/>
                </c:ext>
              </c:extLst>
            </c:dLbl>
            <c:dLbl>
              <c:idx val="1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386-4F53-83F8-FEB6A2BC96D3}"/>
                </c:ext>
              </c:extLst>
            </c:dLbl>
            <c:dLbl>
              <c:idx val="2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386-4F53-83F8-FEB6A2BC96D3}"/>
                </c:ext>
              </c:extLst>
            </c:dLbl>
            <c:dLbl>
              <c:idx val="2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386-4F53-83F8-FEB6A2BC96D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gráfico'!$A$162:$A$193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gráfico'!$D$162:$D$193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0.44159292035398229</c:v>
                </c:pt>
                <c:pt idx="16">
                  <c:v>0</c:v>
                </c:pt>
                <c:pt idx="17">
                  <c:v>0.44930417495029823</c:v>
                </c:pt>
                <c:pt idx="18">
                  <c:v>0.42020373514431242</c:v>
                </c:pt>
                <c:pt idx="19">
                  <c:v>0</c:v>
                </c:pt>
                <c:pt idx="20">
                  <c:v>0.5</c:v>
                </c:pt>
                <c:pt idx="21">
                  <c:v>0</c:v>
                </c:pt>
                <c:pt idx="22">
                  <c:v>0.47478991596638653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204-4C67-9FB8-9478F618BECA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gráfico'!$A$162:$A$193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gráfico'!$E$162:$E$193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204-4C67-9FB8-9478F618BECA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204-4C67-9FB8-9478F618BECA}"/>
                </c:ext>
              </c:extLst>
            </c:dLbl>
            <c:dLbl>
              <c:idx val="7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386-4F53-83F8-FEB6A2BC96D3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386-4F53-83F8-FEB6A2BC96D3}"/>
                </c:ext>
              </c:extLst>
            </c:dLbl>
            <c:dLbl>
              <c:idx val="1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F204-4C67-9FB8-9478F618BECA}"/>
                </c:ext>
              </c:extLst>
            </c:dLbl>
            <c:dLbl>
              <c:idx val="1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F204-4C67-9FB8-9478F618BECA}"/>
                </c:ext>
              </c:extLst>
            </c:dLbl>
            <c:dLbl>
              <c:idx val="1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F204-4C67-9FB8-9478F618BECA}"/>
                </c:ext>
              </c:extLst>
            </c:dLbl>
            <c:dLbl>
              <c:idx val="16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F204-4C67-9FB8-9478F618BECA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F204-4C67-9FB8-9478F618BECA}"/>
                </c:ext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F204-4C67-9FB8-9478F618BECA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F204-4C67-9FB8-9478F618BECA}"/>
                </c:ext>
              </c:extLst>
            </c:dLbl>
            <c:dLbl>
              <c:idx val="2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386-4F53-83F8-FEB6A2BC96D3}"/>
                </c:ext>
              </c:extLst>
            </c:dLbl>
            <c:dLbl>
              <c:idx val="2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386-4F53-83F8-FEB6A2BC96D3}"/>
                </c:ext>
              </c:extLst>
            </c:dLbl>
            <c:dLbl>
              <c:idx val="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386-4F53-83F8-FEB6A2BC96D3}"/>
                </c:ext>
              </c:extLst>
            </c:dLbl>
            <c:dLbl>
              <c:idx val="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386-4F53-83F8-FEB6A2BC96D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gráfico'!$A$162:$A$193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gráfico'!$F$162:$F$193</c:f>
              <c:numCache>
                <c:formatCode>0%</c:formatCode>
                <c:ptCount val="32"/>
                <c:pt idx="0">
                  <c:v>0.5285285285285285</c:v>
                </c:pt>
                <c:pt idx="1">
                  <c:v>0.66868076535750254</c:v>
                </c:pt>
                <c:pt idx="2">
                  <c:v>0.53797468354430378</c:v>
                </c:pt>
                <c:pt idx="3">
                  <c:v>0.59151414309484196</c:v>
                </c:pt>
                <c:pt idx="4">
                  <c:v>0.56224899598393574</c:v>
                </c:pt>
                <c:pt idx="5">
                  <c:v>#N/A</c:v>
                </c:pt>
                <c:pt idx="6">
                  <c:v>0.62857142857142856</c:v>
                </c:pt>
                <c:pt idx="7">
                  <c:v>0.57066950053134968</c:v>
                </c:pt>
                <c:pt idx="8">
                  <c:v>0.54654255319148937</c:v>
                </c:pt>
                <c:pt idx="9">
                  <c:v>0.58045409674234949</c:v>
                </c:pt>
                <c:pt idx="10">
                  <c:v>0.57294213528932358</c:v>
                </c:pt>
                <c:pt idx="11">
                  <c:v>0.58922558922558921</c:v>
                </c:pt>
                <c:pt idx="12">
                  <c:v>0.57516339869281041</c:v>
                </c:pt>
                <c:pt idx="13">
                  <c:v>0.54561101549053359</c:v>
                </c:pt>
                <c:pt idx="14">
                  <c:v>#N/A</c:v>
                </c:pt>
                <c:pt idx="15">
                  <c:v>0</c:v>
                </c:pt>
                <c:pt idx="16">
                  <c:v>0.55189456342668863</c:v>
                </c:pt>
                <c:pt idx="17">
                  <c:v>0</c:v>
                </c:pt>
                <c:pt idx="18">
                  <c:v>0</c:v>
                </c:pt>
                <c:pt idx="19">
                  <c:v>0.70226537216828477</c:v>
                </c:pt>
                <c:pt idx="20">
                  <c:v>0</c:v>
                </c:pt>
                <c:pt idx="21">
                  <c:v>0.56512820512820516</c:v>
                </c:pt>
                <c:pt idx="22">
                  <c:v>0</c:v>
                </c:pt>
                <c:pt idx="23">
                  <c:v>0.66003062787136291</c:v>
                </c:pt>
                <c:pt idx="24">
                  <c:v>0.54447439353099736</c:v>
                </c:pt>
                <c:pt idx="25">
                  <c:v>#N/A</c:v>
                </c:pt>
                <c:pt idx="26">
                  <c:v>0.57005988023952092</c:v>
                </c:pt>
                <c:pt idx="27">
                  <c:v>0.53720238095238093</c:v>
                </c:pt>
                <c:pt idx="28">
                  <c:v>0.51366120218579236</c:v>
                </c:pt>
                <c:pt idx="29">
                  <c:v>0.5803571428571429</c:v>
                </c:pt>
                <c:pt idx="30">
                  <c:v>0.54418604651162794</c:v>
                </c:pt>
                <c:pt idx="31">
                  <c:v>0.5895589558955896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F204-4C67-9FB8-9478F618BEC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263703872"/>
        <c:axId val="263704432"/>
      </c:barChart>
      <c:catAx>
        <c:axId val="26370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5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63704432"/>
        <c:crosses val="autoZero"/>
        <c:auto val="1"/>
        <c:lblAlgn val="ctr"/>
        <c:lblOffset val="100"/>
        <c:noMultiLvlLbl val="0"/>
      </c:catAx>
      <c:valAx>
        <c:axId val="263704432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26370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52C-4A8D-94E7-83D9FCA48472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52C-4A8D-94E7-83D9FCA4847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52C-4A8D-94E7-83D9FCA48472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52C-4A8D-94E7-83D9FCA48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25.Somos informados sobre os erros que acontecem nesta unidade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1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C08-4510-8D37-13F6ED10A52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gráfico'!$A$216:$A$247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gráfico'!$D$216:$D$247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0.49734042553191488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9E-4321-AD76-3F7F630B578D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gráfico'!$A$216:$A$247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gráfico'!$E$216:$E$247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9E-4321-AD76-3F7F630B578D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B9E-4321-AD76-3F7F630B578D}"/>
                </c:ext>
              </c:extLst>
            </c:dLbl>
            <c:dLbl>
              <c:idx val="18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C08-4510-8D37-13F6ED10A52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gráfico'!$A$216:$A$247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gráfico'!$F$216:$F$247</c:f>
              <c:numCache>
                <c:formatCode>0%</c:formatCode>
                <c:ptCount val="32"/>
                <c:pt idx="0">
                  <c:v>0.51807228915662651</c:v>
                </c:pt>
                <c:pt idx="1">
                  <c:v>0.71557788944723622</c:v>
                </c:pt>
                <c:pt idx="2">
                  <c:v>0.59339263024142308</c:v>
                </c:pt>
                <c:pt idx="3">
                  <c:v>0.6652789342214821</c:v>
                </c:pt>
                <c:pt idx="4">
                  <c:v>0.65861027190332322</c:v>
                </c:pt>
                <c:pt idx="5">
                  <c:v>#N/A</c:v>
                </c:pt>
                <c:pt idx="6">
                  <c:v>0.64768683274021355</c:v>
                </c:pt>
                <c:pt idx="7">
                  <c:v>0.59129511677282376</c:v>
                </c:pt>
                <c:pt idx="8">
                  <c:v>0.59308510638297873</c:v>
                </c:pt>
                <c:pt idx="9">
                  <c:v>0.6177339901477833</c:v>
                </c:pt>
                <c:pt idx="10">
                  <c:v>0.65905383360522019</c:v>
                </c:pt>
                <c:pt idx="11">
                  <c:v>0.58783783783783783</c:v>
                </c:pt>
                <c:pt idx="12">
                  <c:v>0.57667103538663167</c:v>
                </c:pt>
                <c:pt idx="13">
                  <c:v>0.60517241379310349</c:v>
                </c:pt>
                <c:pt idx="14">
                  <c:v>#N/A</c:v>
                </c:pt>
                <c:pt idx="15">
                  <c:v>0</c:v>
                </c:pt>
                <c:pt idx="16">
                  <c:v>0.58085808580858089</c:v>
                </c:pt>
                <c:pt idx="17">
                  <c:v>0.51297405189620759</c:v>
                </c:pt>
                <c:pt idx="18">
                  <c:v>0.50042553191489358</c:v>
                </c:pt>
                <c:pt idx="19">
                  <c:v>0.71335504885993484</c:v>
                </c:pt>
                <c:pt idx="20">
                  <c:v>0.57365955231650179</c:v>
                </c:pt>
                <c:pt idx="21">
                  <c:v>0.57672502574665296</c:v>
                </c:pt>
                <c:pt idx="22">
                  <c:v>0.52421052631578946</c:v>
                </c:pt>
                <c:pt idx="23">
                  <c:v>0.66921898928024504</c:v>
                </c:pt>
                <c:pt idx="24">
                  <c:v>0.55047106325706596</c:v>
                </c:pt>
                <c:pt idx="25">
                  <c:v>#N/A</c:v>
                </c:pt>
                <c:pt idx="26">
                  <c:v>0.63038277511961727</c:v>
                </c:pt>
                <c:pt idx="27">
                  <c:v>0.55688622754491013</c:v>
                </c:pt>
                <c:pt idx="28">
                  <c:v>0.51859956236323856</c:v>
                </c:pt>
                <c:pt idx="29">
                  <c:v>0.6912751677852349</c:v>
                </c:pt>
                <c:pt idx="30">
                  <c:v>0.62281722933643768</c:v>
                </c:pt>
                <c:pt idx="31">
                  <c:v>0.67596759675967599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9E-4321-AD76-3F7F630B578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264306464"/>
        <c:axId val="264307024"/>
      </c:barChart>
      <c:catAx>
        <c:axId val="26430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5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64307024"/>
        <c:crosses val="autoZero"/>
        <c:auto val="1"/>
        <c:lblAlgn val="ctr"/>
        <c:lblOffset val="100"/>
        <c:noMultiLvlLbl val="0"/>
      </c:catAx>
      <c:valAx>
        <c:axId val="264307024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264306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830-4D00-98A5-63AC4A10B29D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830-4D00-98A5-63AC4A10B29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830-4D00-98A5-63AC4A10B29D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830-4D00-98A5-63AC4A10B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27.Nesta unidade, discutimos maneiras de impedir que os erros tornem a acontecer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gráfico'!$A$270:$A$301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gráfico'!$D$270:$D$301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0.5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93-4128-AE3F-F705750B0F48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93-4128-AE3F-F705750B0F48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093-4128-AE3F-F705750B0F48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093-4128-AE3F-F705750B0F48}"/>
                </c:ext>
              </c:extLst>
            </c:dLbl>
            <c:dLbl>
              <c:idx val="2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F42-4C32-B014-AB9ADE0091FB}"/>
                </c:ext>
              </c:extLst>
            </c:dLbl>
            <c:dLbl>
              <c:idx val="2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F42-4C32-B014-AB9ADE0091F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gráfico'!$A$270:$A$301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gráfico'!$E$270:$E$301</c:f>
              <c:numCache>
                <c:formatCode>0%</c:formatCode>
                <c:ptCount val="32"/>
                <c:pt idx="0">
                  <c:v>0</c:v>
                </c:pt>
                <c:pt idx="1">
                  <c:v>0.80524722502522705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0.7857142857142857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0.81345565749235471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0.75391498881431762</c:v>
                </c:pt>
                <c:pt idx="30">
                  <c:v>0.75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093-4128-AE3F-F705750B0F48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093-4128-AE3F-F705750B0F48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093-4128-AE3F-F705750B0F48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093-4128-AE3F-F705750B0F48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093-4128-AE3F-F705750B0F48}"/>
                </c:ext>
              </c:extLst>
            </c:dLbl>
            <c:dLbl>
              <c:idx val="2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F42-4C32-B014-AB9ADE0091FB}"/>
                </c:ext>
              </c:extLst>
            </c:dLbl>
            <c:dLbl>
              <c:idx val="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093-4128-AE3F-F705750B0F48}"/>
                </c:ext>
              </c:extLst>
            </c:dLbl>
            <c:dLbl>
              <c:idx val="3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F42-4C32-B014-AB9ADE0091F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gráfico'!$A$270:$A$301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gráfico'!$F$270:$F$301</c:f>
              <c:numCache>
                <c:formatCode>0%</c:formatCode>
                <c:ptCount val="32"/>
                <c:pt idx="0">
                  <c:v>0.67469879518072284</c:v>
                </c:pt>
                <c:pt idx="1">
                  <c:v>0</c:v>
                </c:pt>
                <c:pt idx="2">
                  <c:v>0.69455006337135616</c:v>
                </c:pt>
                <c:pt idx="3">
                  <c:v>0.71833333333333338</c:v>
                </c:pt>
                <c:pt idx="4">
                  <c:v>0.72910372608257801</c:v>
                </c:pt>
                <c:pt idx="5">
                  <c:v>#N/A</c:v>
                </c:pt>
                <c:pt idx="6">
                  <c:v>0.72953736654804269</c:v>
                </c:pt>
                <c:pt idx="7">
                  <c:v>0.73007438894792775</c:v>
                </c:pt>
                <c:pt idx="8">
                  <c:v>0.69241011984021306</c:v>
                </c:pt>
                <c:pt idx="9">
                  <c:v>0.70029673590504449</c:v>
                </c:pt>
                <c:pt idx="10">
                  <c:v>0.71954210956663944</c:v>
                </c:pt>
                <c:pt idx="11">
                  <c:v>0.74747474747474751</c:v>
                </c:pt>
                <c:pt idx="12">
                  <c:v>0.72010512483574241</c:v>
                </c:pt>
                <c:pt idx="13">
                  <c:v>0.69827586206896552</c:v>
                </c:pt>
                <c:pt idx="14">
                  <c:v>#N/A</c:v>
                </c:pt>
                <c:pt idx="15">
                  <c:v>0.57307351638618242</c:v>
                </c:pt>
                <c:pt idx="16">
                  <c:v>0.65174129353233834</c:v>
                </c:pt>
                <c:pt idx="17">
                  <c:v>0.59599999999999997</c:v>
                </c:pt>
                <c:pt idx="18">
                  <c:v>0.58262350936967633</c:v>
                </c:pt>
                <c:pt idx="19">
                  <c:v>0</c:v>
                </c:pt>
                <c:pt idx="20">
                  <c:v>0.65364583333333337</c:v>
                </c:pt>
                <c:pt idx="21">
                  <c:v>0.66495375128468659</c:v>
                </c:pt>
                <c:pt idx="22">
                  <c:v>0.62908324552160166</c:v>
                </c:pt>
                <c:pt idx="24">
                  <c:v>0.67520215633423175</c:v>
                </c:pt>
                <c:pt idx="25">
                  <c:v>#N/A</c:v>
                </c:pt>
                <c:pt idx="26">
                  <c:v>0.67067307692307687</c:v>
                </c:pt>
                <c:pt idx="27">
                  <c:v>0.66167664670658688</c:v>
                </c:pt>
                <c:pt idx="28">
                  <c:v>0.6827133479212254</c:v>
                </c:pt>
                <c:pt idx="29">
                  <c:v>0</c:v>
                </c:pt>
                <c:pt idx="31">
                  <c:v>0.73063063063063061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093-4128-AE3F-F705750B0F4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265215152"/>
        <c:axId val="265215712"/>
      </c:barChart>
      <c:catAx>
        <c:axId val="265215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5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65215712"/>
        <c:crosses val="autoZero"/>
        <c:auto val="1"/>
        <c:lblAlgn val="ctr"/>
        <c:lblOffset val="100"/>
        <c:noMultiLvlLbl val="0"/>
      </c:catAx>
      <c:valAx>
        <c:axId val="265215712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26521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6F5-4478-80AE-1F9B12088A34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6F5-4478-80AE-1F9B12088A3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6F5-4478-80AE-1F9B12088A34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6F5-4478-80AE-1F9B12088A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29.Quando acontece um erro, mas ele é identificado e corrigido antes de afetar o paciente, com que frequência é notificado?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gráfico'!$A$325:$A$356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gráfico'!$D$325:$D$356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0.49829351535836175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98-4988-A43F-15356284A327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gráfico'!$A$325:$A$356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gráfico'!$E$325:$E$356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98-4988-A43F-15356284A327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gráfico'!$A$325:$A$356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gráfico'!$F$325:$F$356</c:f>
              <c:numCache>
                <c:formatCode>0%</c:formatCode>
                <c:ptCount val="32"/>
                <c:pt idx="0">
                  <c:v>0.69369369369369371</c:v>
                </c:pt>
                <c:pt idx="1">
                  <c:v>0.64292878635907724</c:v>
                </c:pt>
                <c:pt idx="2">
                  <c:v>0.59188846641318127</c:v>
                </c:pt>
                <c:pt idx="3">
                  <c:v>0.63780183180682759</c:v>
                </c:pt>
                <c:pt idx="4">
                  <c:v>0.56884422110552768</c:v>
                </c:pt>
                <c:pt idx="5">
                  <c:v>#N/A</c:v>
                </c:pt>
                <c:pt idx="6">
                  <c:v>0.58007117437722422</c:v>
                </c:pt>
                <c:pt idx="7">
                  <c:v>0.56263269639065816</c:v>
                </c:pt>
                <c:pt idx="8">
                  <c:v>0.57180851063829785</c:v>
                </c:pt>
                <c:pt idx="9">
                  <c:v>0.65411298315163524</c:v>
                </c:pt>
                <c:pt idx="10">
                  <c:v>0.62091503267973858</c:v>
                </c:pt>
                <c:pt idx="11">
                  <c:v>0.66666666666666663</c:v>
                </c:pt>
                <c:pt idx="12">
                  <c:v>0.64052287581699341</c:v>
                </c:pt>
                <c:pt idx="13">
                  <c:v>0.55267702936096719</c:v>
                </c:pt>
                <c:pt idx="14">
                  <c:v>#N/A</c:v>
                </c:pt>
                <c:pt idx="15">
                  <c:v>0.5186170212765957</c:v>
                </c:pt>
                <c:pt idx="16">
                  <c:v>0.6354679802955665</c:v>
                </c:pt>
                <c:pt idx="17">
                  <c:v>0.56175298804780871</c:v>
                </c:pt>
                <c:pt idx="18">
                  <c:v>0</c:v>
                </c:pt>
                <c:pt idx="19">
                  <c:v>0.70873786407766992</c:v>
                </c:pt>
                <c:pt idx="20">
                  <c:v>0.64207792207792203</c:v>
                </c:pt>
                <c:pt idx="21">
                  <c:v>0.61459403905447074</c:v>
                </c:pt>
                <c:pt idx="22">
                  <c:v>0.57413249211356465</c:v>
                </c:pt>
                <c:pt idx="23">
                  <c:v>0.69877675840978593</c:v>
                </c:pt>
                <c:pt idx="24">
                  <c:v>0.54716981132075471</c:v>
                </c:pt>
                <c:pt idx="25">
                  <c:v>#N/A</c:v>
                </c:pt>
                <c:pt idx="26">
                  <c:v>0.60620525059665875</c:v>
                </c:pt>
                <c:pt idx="27">
                  <c:v>0.61400894187779431</c:v>
                </c:pt>
                <c:pt idx="28">
                  <c:v>0.60679079956188386</c:v>
                </c:pt>
                <c:pt idx="29">
                  <c:v>0.62331838565022424</c:v>
                </c:pt>
                <c:pt idx="30">
                  <c:v>0.60560093348891486</c:v>
                </c:pt>
                <c:pt idx="31">
                  <c:v>0.5798016230838593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98-4988-A43F-15356284A32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265550448"/>
        <c:axId val="265551008"/>
      </c:barChart>
      <c:catAx>
        <c:axId val="26555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5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65551008"/>
        <c:crosses val="autoZero"/>
        <c:auto val="1"/>
        <c:lblAlgn val="ctr"/>
        <c:lblOffset val="100"/>
        <c:noMultiLvlLbl val="0"/>
      </c:catAx>
      <c:valAx>
        <c:axId val="265551008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26555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781-4208-A8FB-6B18653ACB4F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781-4208-A8FB-6B18653ACB4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781-4208-A8FB-6B18653ACB4F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781-4208-A8FB-6B18653ACB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30.Quando acontece um erro, mas que não tem potencial de dano ao paciente, com que frequência é notificado?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gráfico'!$A$374:$A$405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gráfico'!$D$374:$D$405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0.5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0.47521367521367519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D7-477C-9A40-6AE31EB4E3A2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gráfico'!$A$374:$A$405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gráfico'!$E$374:$E$405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D7-477C-9A40-6AE31EB4E3A2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AC-4655-B5D9-BE9853A98A7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gráfico'!$A$374:$A$405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gráfico'!$F$374:$F$405</c:f>
              <c:numCache>
                <c:formatCode>0%</c:formatCode>
                <c:ptCount val="32"/>
                <c:pt idx="0">
                  <c:v>0.6786786786786787</c:v>
                </c:pt>
                <c:pt idx="1">
                  <c:v>0.62828282828282833</c:v>
                </c:pt>
                <c:pt idx="2">
                  <c:v>0.56234096692111957</c:v>
                </c:pt>
                <c:pt idx="3">
                  <c:v>0.59950041631973361</c:v>
                </c:pt>
                <c:pt idx="4">
                  <c:v>0.55331991951710258</c:v>
                </c:pt>
                <c:pt idx="5">
                  <c:v>#N/A</c:v>
                </c:pt>
                <c:pt idx="6">
                  <c:v>0.54092526690391463</c:v>
                </c:pt>
                <c:pt idx="7">
                  <c:v>0.5478723404255319</c:v>
                </c:pt>
                <c:pt idx="9">
                  <c:v>0.64314115308151099</c:v>
                </c:pt>
                <c:pt idx="10">
                  <c:v>0.61475409836065575</c:v>
                </c:pt>
                <c:pt idx="11">
                  <c:v>0.62962962962962965</c:v>
                </c:pt>
                <c:pt idx="12">
                  <c:v>0.60367454068241466</c:v>
                </c:pt>
                <c:pt idx="13">
                  <c:v>0.51038062283737029</c:v>
                </c:pt>
                <c:pt idx="14">
                  <c:v>#N/A</c:v>
                </c:pt>
                <c:pt idx="15">
                  <c:v>0.50711743772241991</c:v>
                </c:pt>
                <c:pt idx="16">
                  <c:v>0.64473684210526316</c:v>
                </c:pt>
                <c:pt idx="17">
                  <c:v>0.53493013972055892</c:v>
                </c:pt>
                <c:pt idx="18">
                  <c:v>0</c:v>
                </c:pt>
                <c:pt idx="19">
                  <c:v>0.72077922077922074</c:v>
                </c:pt>
                <c:pt idx="20">
                  <c:v>0.60634425377015078</c:v>
                </c:pt>
                <c:pt idx="21">
                  <c:v>0.59403905447070915</c:v>
                </c:pt>
                <c:pt idx="22">
                  <c:v>0.57728706624605675</c:v>
                </c:pt>
                <c:pt idx="23">
                  <c:v>0.69892473118279574</c:v>
                </c:pt>
                <c:pt idx="24">
                  <c:v>0.5539083557951483</c:v>
                </c:pt>
                <c:pt idx="25">
                  <c:v>#N/A</c:v>
                </c:pt>
                <c:pt idx="26">
                  <c:v>0.58183990442054956</c:v>
                </c:pt>
                <c:pt idx="27">
                  <c:v>0.56221889055472263</c:v>
                </c:pt>
                <c:pt idx="28">
                  <c:v>0.56078860898138005</c:v>
                </c:pt>
                <c:pt idx="29">
                  <c:v>0.62556053811659196</c:v>
                </c:pt>
                <c:pt idx="30">
                  <c:v>0.58624708624708621</c:v>
                </c:pt>
                <c:pt idx="31">
                  <c:v>0.53943789664551223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D7-477C-9A40-6AE31EB4E3A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298419488"/>
        <c:axId val="298420048"/>
      </c:barChart>
      <c:catAx>
        <c:axId val="29841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5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98420048"/>
        <c:crosses val="autoZero"/>
        <c:auto val="1"/>
        <c:lblAlgn val="ctr"/>
        <c:lblOffset val="100"/>
        <c:noMultiLvlLbl val="0"/>
      </c:catAx>
      <c:valAx>
        <c:axId val="298420048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29841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039-4482-90A9-0B2CC03434B0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039-4482-90A9-0B2CC03434B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039-4482-90A9-0B2CC03434B0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039-4482-90A9-0B2CC0343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31.Quando acontece um erro que poderia prejudicar o paciente, mas isto não ocorreu, com que frequência é notificado?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gráfico'!$A$428:$A$459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gráfico'!$D$428:$D$459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80-4821-8352-93511F783082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gráfico'!$A$428:$A$459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gráfico'!$E$428:$E$459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80-4821-8352-93511F783082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gráfico'!$A$428:$A$459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gráfico'!$F$428:$F$459</c:f>
              <c:numCache>
                <c:formatCode>0%</c:formatCode>
                <c:ptCount val="32"/>
                <c:pt idx="0">
                  <c:v>0.69277108433734935</c:v>
                </c:pt>
                <c:pt idx="1">
                  <c:v>0.69653767820773926</c:v>
                </c:pt>
                <c:pt idx="2">
                  <c:v>0.63913595933926304</c:v>
                </c:pt>
                <c:pt idx="3">
                  <c:v>0.6547420965058236</c:v>
                </c:pt>
                <c:pt idx="4">
                  <c:v>0.62134944612286003</c:v>
                </c:pt>
                <c:pt idx="5">
                  <c:v>#N/A</c:v>
                </c:pt>
                <c:pt idx="6">
                  <c:v>0.60854092526690395</c:v>
                </c:pt>
                <c:pt idx="7">
                  <c:v>0.6187433439829606</c:v>
                </c:pt>
                <c:pt idx="8">
                  <c:v>0.58500669344042833</c:v>
                </c:pt>
                <c:pt idx="9">
                  <c:v>0.65739821251241315</c:v>
                </c:pt>
                <c:pt idx="10">
                  <c:v>0.6622950819672131</c:v>
                </c:pt>
                <c:pt idx="11">
                  <c:v>0.66440677966101691</c:v>
                </c:pt>
                <c:pt idx="12">
                  <c:v>0.65183246073298429</c:v>
                </c:pt>
                <c:pt idx="13">
                  <c:v>0.59067357512953367</c:v>
                </c:pt>
                <c:pt idx="14">
                  <c:v>#N/A</c:v>
                </c:pt>
                <c:pt idx="15">
                  <c:v>0.54569653948535934</c:v>
                </c:pt>
                <c:pt idx="16">
                  <c:v>0.65188834154351394</c:v>
                </c:pt>
                <c:pt idx="17">
                  <c:v>0.55179282868525892</c:v>
                </c:pt>
                <c:pt idx="18">
                  <c:v>0.53116994022203246</c:v>
                </c:pt>
                <c:pt idx="19">
                  <c:v>0.73376623376623373</c:v>
                </c:pt>
                <c:pt idx="20">
                  <c:v>0.66961959353830125</c:v>
                </c:pt>
                <c:pt idx="21">
                  <c:v>0.63244353182751545</c:v>
                </c:pt>
                <c:pt idx="22">
                  <c:v>0.62565720294426919</c:v>
                </c:pt>
                <c:pt idx="23">
                  <c:v>0.73926380368098155</c:v>
                </c:pt>
                <c:pt idx="24">
                  <c:v>0.58625336927223715</c:v>
                </c:pt>
                <c:pt idx="25">
                  <c:v>#N/A</c:v>
                </c:pt>
                <c:pt idx="26">
                  <c:v>0.61409796893667856</c:v>
                </c:pt>
                <c:pt idx="27">
                  <c:v>0.57271364317841078</c:v>
                </c:pt>
                <c:pt idx="28">
                  <c:v>0.61428571428571432</c:v>
                </c:pt>
                <c:pt idx="29">
                  <c:v>0.65315315315315314</c:v>
                </c:pt>
                <c:pt idx="30">
                  <c:v>0.64678362573099413</c:v>
                </c:pt>
                <c:pt idx="31">
                  <c:v>0.58348457350272231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80-4821-8352-93511F78308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299132608"/>
        <c:axId val="299133168"/>
      </c:barChart>
      <c:catAx>
        <c:axId val="29913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5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99133168"/>
        <c:crosses val="autoZero"/>
        <c:auto val="1"/>
        <c:lblAlgn val="ctr"/>
        <c:lblOffset val="100"/>
        <c:noMultiLvlLbl val="0"/>
      </c:catAx>
      <c:valAx>
        <c:axId val="299133168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29913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7F1-4296-89BD-A1E3A51EC21C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7F1-4296-89BD-A1E3A51EC21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7F1-4296-89BD-A1E3A51EC21C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7F1-4296-89BD-A1E3A51EC2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32.A administração do hospital cria um ambiente de trabalho que promove a segurança do paciente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gráfico'!$A$485:$A$516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gráfico'!$D$485:$D$516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2E-4220-8B81-A2A711355161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18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609-4CB3-8F93-77D461C6E09F}"/>
                </c:ext>
              </c:extLst>
            </c:dLbl>
            <c:dLbl>
              <c:idx val="2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609-4CB3-8F93-77D461C6E09F}"/>
                </c:ext>
              </c:extLst>
            </c:dLbl>
            <c:dLbl>
              <c:idx val="2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609-4CB3-8F93-77D461C6E0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gráfico'!$A$485:$A$516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gráfico'!$E$485:$E$516</c:f>
              <c:numCache>
                <c:formatCode>0%</c:formatCode>
                <c:ptCount val="32"/>
                <c:pt idx="0">
                  <c:v>0.85196374622356497</c:v>
                </c:pt>
                <c:pt idx="1">
                  <c:v>0.90101010101010104</c:v>
                </c:pt>
                <c:pt idx="2">
                  <c:v>0.78326996197718635</c:v>
                </c:pt>
                <c:pt idx="3">
                  <c:v>0.85</c:v>
                </c:pt>
                <c:pt idx="4">
                  <c:v>0.87109768378650554</c:v>
                </c:pt>
                <c:pt idx="5">
                  <c:v>#N/A</c:v>
                </c:pt>
                <c:pt idx="6">
                  <c:v>0.8291814946619217</c:v>
                </c:pt>
                <c:pt idx="7">
                  <c:v>0.84305408271474014</c:v>
                </c:pt>
                <c:pt idx="8">
                  <c:v>0.82047872340425532</c:v>
                </c:pt>
                <c:pt idx="9">
                  <c:v>0.82132280355380061</c:v>
                </c:pt>
                <c:pt idx="10">
                  <c:v>0.82952691680261015</c:v>
                </c:pt>
                <c:pt idx="11">
                  <c:v>0.84848484848484851</c:v>
                </c:pt>
                <c:pt idx="12">
                  <c:v>0.85882352941176465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0.77011494252873558</c:v>
                </c:pt>
                <c:pt idx="17">
                  <c:v>0</c:v>
                </c:pt>
                <c:pt idx="18">
                  <c:v>0</c:v>
                </c:pt>
                <c:pt idx="19">
                  <c:v>0.91909385113268605</c:v>
                </c:pt>
                <c:pt idx="20">
                  <c:v>0.79428571428571426</c:v>
                </c:pt>
                <c:pt idx="21">
                  <c:v>0.75051334702258732</c:v>
                </c:pt>
                <c:pt idx="22">
                  <c:v>0.7678571428571429</c:v>
                </c:pt>
                <c:pt idx="23">
                  <c:v>0.90381679389312974</c:v>
                </c:pt>
                <c:pt idx="24">
                  <c:v>0.83310901749663524</c:v>
                </c:pt>
                <c:pt idx="25">
                  <c:v>#N/A</c:v>
                </c:pt>
                <c:pt idx="26">
                  <c:v>0.80406212664277177</c:v>
                </c:pt>
                <c:pt idx="27">
                  <c:v>0</c:v>
                </c:pt>
                <c:pt idx="28">
                  <c:v>0.87417943107221008</c:v>
                </c:pt>
                <c:pt idx="29">
                  <c:v>0.84563758389261745</c:v>
                </c:pt>
                <c:pt idx="30">
                  <c:v>0.88111888111888115</c:v>
                </c:pt>
                <c:pt idx="31">
                  <c:v>0.83888388838883887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72E-4220-8B81-A2A711355161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gráfico'!$A$485:$A$516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gráfico'!$F$485:$F$516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0.73275862068965514</c:v>
                </c:pt>
                <c:pt idx="14">
                  <c:v>#N/A</c:v>
                </c:pt>
                <c:pt idx="15">
                  <c:v>0.70311111111111113</c:v>
                </c:pt>
                <c:pt idx="16">
                  <c:v>0</c:v>
                </c:pt>
                <c:pt idx="17">
                  <c:v>0.68924302788844627</c:v>
                </c:pt>
                <c:pt idx="18">
                  <c:v>0.74319727891156462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0.74925373134328355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72E-4220-8B81-A2A71135516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299987088"/>
        <c:axId val="299987648"/>
      </c:barChart>
      <c:catAx>
        <c:axId val="299987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5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99987648"/>
        <c:crosses val="autoZero"/>
        <c:auto val="1"/>
        <c:lblAlgn val="ctr"/>
        <c:lblOffset val="100"/>
        <c:noMultiLvlLbl val="0"/>
      </c:catAx>
      <c:valAx>
        <c:axId val="299987648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299987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495-4CED-967F-CCEF6851A23E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495-4CED-967F-CCEF6851A23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495-4CED-967F-CCEF6851A23E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495-4CED-967F-CCEF6851A2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39.As ações da administração do hospital mostram que a segurança do paciente é uma prioridade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gráfico'!$A$540:$A$571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gráfico'!$D$540:$D$571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40-4F1F-B208-26578F5DBD62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275-4252-B06F-5558A20E5026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940-4F1F-B208-26578F5DBD62}"/>
                </c:ext>
              </c:extLst>
            </c:dLbl>
            <c:dLbl>
              <c:idx val="18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275-4252-B06F-5558A20E5026}"/>
                </c:ext>
              </c:extLst>
            </c:dLbl>
            <c:dLbl>
              <c:idx val="2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275-4252-B06F-5558A20E5026}"/>
                </c:ext>
              </c:extLst>
            </c:dLbl>
            <c:dLbl>
              <c:idx val="2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275-4252-B06F-5558A20E50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gráfico'!$A$540:$A$571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gráfico'!$E$540:$E$571</c:f>
              <c:numCache>
                <c:formatCode>0%</c:formatCode>
                <c:ptCount val="32"/>
                <c:pt idx="0">
                  <c:v>0.84036144578313254</c:v>
                </c:pt>
                <c:pt idx="1">
                  <c:v>0.88085539714867622</c:v>
                </c:pt>
                <c:pt idx="2">
                  <c:v>0.78471337579617839</c:v>
                </c:pt>
                <c:pt idx="3">
                  <c:v>0.8582151793160967</c:v>
                </c:pt>
                <c:pt idx="4">
                  <c:v>0.8408862034239678</c:v>
                </c:pt>
                <c:pt idx="5">
                  <c:v>#N/A</c:v>
                </c:pt>
                <c:pt idx="6">
                  <c:v>0.85409252669039148</c:v>
                </c:pt>
                <c:pt idx="7">
                  <c:v>0.82021276595744685</c:v>
                </c:pt>
                <c:pt idx="8">
                  <c:v>0.80053191489361697</c:v>
                </c:pt>
                <c:pt idx="9">
                  <c:v>0.78097125867195238</c:v>
                </c:pt>
                <c:pt idx="10">
                  <c:v>0.8288288288288288</c:v>
                </c:pt>
                <c:pt idx="11">
                  <c:v>0.83333333333333337</c:v>
                </c:pt>
                <c:pt idx="12">
                  <c:v>0.83137254901960789</c:v>
                </c:pt>
                <c:pt idx="13">
                  <c:v>0.75605536332179935</c:v>
                </c:pt>
                <c:pt idx="14">
                  <c:v>#N/A</c:v>
                </c:pt>
                <c:pt idx="15">
                  <c:v>0</c:v>
                </c:pt>
                <c:pt idx="16">
                  <c:v>0.78653530377668313</c:v>
                </c:pt>
                <c:pt idx="17">
                  <c:v>0</c:v>
                </c:pt>
                <c:pt idx="18">
                  <c:v>0.75</c:v>
                </c:pt>
                <c:pt idx="19">
                  <c:v>0.87622149837133545</c:v>
                </c:pt>
                <c:pt idx="20">
                  <c:v>0.78367134685387418</c:v>
                </c:pt>
                <c:pt idx="21">
                  <c:v>0</c:v>
                </c:pt>
                <c:pt idx="22">
                  <c:v>0</c:v>
                </c:pt>
                <c:pt idx="23">
                  <c:v>0.89522342064714944</c:v>
                </c:pt>
                <c:pt idx="24">
                  <c:v>0.81965006729475098</c:v>
                </c:pt>
                <c:pt idx="25">
                  <c:v>#N/A</c:v>
                </c:pt>
                <c:pt idx="26">
                  <c:v>0.81916167664670658</c:v>
                </c:pt>
                <c:pt idx="27">
                  <c:v>0</c:v>
                </c:pt>
                <c:pt idx="28">
                  <c:v>0.83916849015317285</c:v>
                </c:pt>
                <c:pt idx="29">
                  <c:v>0.84080717488789236</c:v>
                </c:pt>
                <c:pt idx="30">
                  <c:v>0.8539719626168224</c:v>
                </c:pt>
                <c:pt idx="31">
                  <c:v>0.84248424842484249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940-4F1F-B208-26578F5DBD62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1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275-4252-B06F-5558A20E5026}"/>
                </c:ext>
              </c:extLst>
            </c:dLbl>
            <c:dLbl>
              <c:idx val="1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275-4252-B06F-5558A20E50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gráfico'!$A$540:$A$571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gráfico'!$F$540:$F$571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0.67589285714285718</c:v>
                </c:pt>
                <c:pt idx="16">
                  <c:v>0</c:v>
                </c:pt>
                <c:pt idx="17">
                  <c:v>0.66067864271457089</c:v>
                </c:pt>
                <c:pt idx="19">
                  <c:v>0</c:v>
                </c:pt>
                <c:pt idx="20">
                  <c:v>0</c:v>
                </c:pt>
                <c:pt idx="21">
                  <c:v>0.74871794871794872</c:v>
                </c:pt>
                <c:pt idx="22">
                  <c:v>0.74396642182581318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0.73163418290854576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940-4F1F-B208-26578F5DBD6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00735456"/>
        <c:axId val="300736016"/>
      </c:barChart>
      <c:catAx>
        <c:axId val="30073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5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00736016"/>
        <c:crosses val="autoZero"/>
        <c:auto val="1"/>
        <c:lblAlgn val="ctr"/>
        <c:lblOffset val="100"/>
        <c:noMultiLvlLbl val="0"/>
      </c:catAx>
      <c:valAx>
        <c:axId val="300736016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0073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E46-470B-ACA0-51AFD81D5FD0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E46-470B-ACA0-51AFD81D5FD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E46-470B-ACA0-51AFD81D5FD0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E46-470B-ACA0-51AFD81D5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40.A administração do hospital parece se interessar pela segurança do paciente apenas quando acontece um evento adverso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gráfico'!$A$595:$A$626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gráfico'!$D$595:$D$626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45-4FA8-96BD-B4D5C6054BD5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845-4FA8-96BD-B4D5C6054BD5}"/>
                </c:ext>
              </c:extLst>
            </c:dLbl>
            <c:dLbl>
              <c:idx val="2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845-4FA8-96BD-B4D5C6054BD5}"/>
                </c:ext>
              </c:extLst>
            </c:dLbl>
            <c:dLbl>
              <c:idx val="2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911-46D3-A47E-153BDD614D0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gráfico'!$A$595:$A$626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gráfico'!$E$595:$E$626</c:f>
              <c:numCache>
                <c:formatCode>0%</c:formatCode>
                <c:ptCount val="32"/>
                <c:pt idx="0">
                  <c:v>0</c:v>
                </c:pt>
                <c:pt idx="1">
                  <c:v>0.76398779247202442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0.76428571428571423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845-4FA8-96BD-B4D5C6054BD5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845-4FA8-96BD-B4D5C6054BD5}"/>
                </c:ext>
              </c:extLst>
            </c:dLbl>
            <c:dLbl>
              <c:idx val="2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845-4FA8-96BD-B4D5C6054BD5}"/>
                </c:ext>
              </c:extLst>
            </c:dLbl>
            <c:dLbl>
              <c:idx val="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911-46D3-A47E-153BDD614D0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gráfico'!$A$595:$A$626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gráfico'!$F$595:$F$626</c:f>
              <c:numCache>
                <c:formatCode>0%</c:formatCode>
                <c:ptCount val="32"/>
                <c:pt idx="0">
                  <c:v>0.68674698795180722</c:v>
                </c:pt>
                <c:pt idx="1">
                  <c:v>0</c:v>
                </c:pt>
                <c:pt idx="2">
                  <c:v>0.60991105463786532</c:v>
                </c:pt>
                <c:pt idx="3">
                  <c:v>0.74228523769808175</c:v>
                </c:pt>
                <c:pt idx="4">
                  <c:v>0.69797979797979803</c:v>
                </c:pt>
                <c:pt idx="5">
                  <c:v>#N/A</c:v>
                </c:pt>
                <c:pt idx="6">
                  <c:v>0</c:v>
                </c:pt>
                <c:pt idx="7">
                  <c:v>0.66453674121405748</c:v>
                </c:pt>
                <c:pt idx="8">
                  <c:v>0.61569148936170215</c:v>
                </c:pt>
                <c:pt idx="9">
                  <c:v>0.64554455445544556</c:v>
                </c:pt>
                <c:pt idx="10">
                  <c:v>0.66366612111292966</c:v>
                </c:pt>
                <c:pt idx="11">
                  <c:v>0.67006802721088432</c:v>
                </c:pt>
                <c:pt idx="12">
                  <c:v>0.64267015706806285</c:v>
                </c:pt>
                <c:pt idx="13">
                  <c:v>0.65277777777777779</c:v>
                </c:pt>
                <c:pt idx="14">
                  <c:v>#N/A</c:v>
                </c:pt>
                <c:pt idx="15">
                  <c:v>0.54755555555555557</c:v>
                </c:pt>
                <c:pt idx="16">
                  <c:v>0.61359867330016582</c:v>
                </c:pt>
                <c:pt idx="17">
                  <c:v>0.5410821643286573</c:v>
                </c:pt>
                <c:pt idx="18">
                  <c:v>0.57943925233644855</c:v>
                </c:pt>
                <c:pt idx="19">
                  <c:v>0.71753246753246758</c:v>
                </c:pt>
                <c:pt idx="20">
                  <c:v>0.61835245046923881</c:v>
                </c:pt>
                <c:pt idx="21">
                  <c:v>0.58316221765913756</c:v>
                </c:pt>
                <c:pt idx="22">
                  <c:v>0.59033613445378152</c:v>
                </c:pt>
                <c:pt idx="23">
                  <c:v>0.74347158218125964</c:v>
                </c:pt>
                <c:pt idx="24">
                  <c:v>0.65456989247311825</c:v>
                </c:pt>
                <c:pt idx="25">
                  <c:v>#N/A</c:v>
                </c:pt>
                <c:pt idx="26">
                  <c:v>0.64825930372148854</c:v>
                </c:pt>
                <c:pt idx="27">
                  <c:v>0.56865671641791049</c:v>
                </c:pt>
                <c:pt idx="28">
                  <c:v>0.67688937568455643</c:v>
                </c:pt>
                <c:pt idx="29">
                  <c:v>0.6941964285714286</c:v>
                </c:pt>
                <c:pt idx="30">
                  <c:v>0.66238317757009346</c:v>
                </c:pt>
                <c:pt idx="31">
                  <c:v>0.64118705035971224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845-4FA8-96BD-B4D5C6054BD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01125472"/>
        <c:axId val="301126032"/>
      </c:barChart>
      <c:catAx>
        <c:axId val="30112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5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01126032"/>
        <c:crosses val="autoZero"/>
        <c:auto val="1"/>
        <c:lblAlgn val="ctr"/>
        <c:lblOffset val="100"/>
        <c:noMultiLvlLbl val="0"/>
      </c:catAx>
      <c:valAx>
        <c:axId val="301126032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0112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8A7-4CA3-A58D-E982C8D1505E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8A7-4CA3-A58D-E982C8D1505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8A7-4CA3-A58D-E982C8D1505E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8A7-4CA3-A58D-E982C8D15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33.As unidades hospitalares não se coordenam bem entre si.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1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3A1-4239-8D74-9058DD2CF192}"/>
                </c:ext>
              </c:extLst>
            </c:dLbl>
            <c:dLbl>
              <c:idx val="1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4C4-46AB-B566-789C9B1F8B19}"/>
                </c:ext>
              </c:extLst>
            </c:dLbl>
            <c:dLbl>
              <c:idx val="1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4C4-46AB-B566-789C9B1F8B1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gráfico'!$A$650:$A$681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gráfico'!$D$650:$D$681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0.43111111111111111</c:v>
                </c:pt>
                <c:pt idx="16">
                  <c:v>0</c:v>
                </c:pt>
                <c:pt idx="17">
                  <c:v>0.37848605577689243</c:v>
                </c:pt>
                <c:pt idx="18">
                  <c:v>0.48934356351236147</c:v>
                </c:pt>
                <c:pt idx="19">
                  <c:v>0</c:v>
                </c:pt>
                <c:pt idx="20">
                  <c:v>0.48076923076923078</c:v>
                </c:pt>
                <c:pt idx="21">
                  <c:v>0</c:v>
                </c:pt>
                <c:pt idx="22">
                  <c:v>0</c:v>
                </c:pt>
                <c:pt idx="23">
                  <c:v>0.5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0.47826086956521741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A1-4239-8D74-9058DD2CF192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gráfico'!$A$650:$A$681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gráfico'!$E$650:$E$681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3A1-4239-8D74-9058DD2CF192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3A1-4239-8D74-9058DD2CF192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3A1-4239-8D74-9058DD2CF192}"/>
                </c:ext>
              </c:extLst>
            </c:dLbl>
            <c:dLbl>
              <c:idx val="1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4C4-46AB-B566-789C9B1F8B19}"/>
                </c:ext>
              </c:extLst>
            </c:dLbl>
            <c:dLbl>
              <c:idx val="1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4C4-46AB-B566-789C9B1F8B19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3A1-4239-8D74-9058DD2CF192}"/>
                </c:ext>
              </c:extLst>
            </c:dLbl>
            <c:dLbl>
              <c:idx val="18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3A1-4239-8D74-9058DD2CF192}"/>
                </c:ext>
              </c:extLst>
            </c:dLbl>
            <c:dLbl>
              <c:idx val="1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4C4-46AB-B566-789C9B1F8B19}"/>
                </c:ext>
              </c:extLst>
            </c:dLbl>
            <c:dLbl>
              <c:idx val="2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4C4-46AB-B566-789C9B1F8B19}"/>
                </c:ext>
              </c:extLst>
            </c:dLbl>
            <c:dLbl>
              <c:idx val="2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4C4-46AB-B566-789C9B1F8B19}"/>
                </c:ext>
              </c:extLst>
            </c:dLbl>
            <c:dLbl>
              <c:idx val="3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4C4-46AB-B566-789C9B1F8B1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gráfico'!$A$650:$A$681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gráfico'!$F$650:$F$681</c:f>
              <c:numCache>
                <c:formatCode>0%</c:formatCode>
                <c:ptCount val="32"/>
                <c:pt idx="0">
                  <c:v>0.60542168674698793</c:v>
                </c:pt>
                <c:pt idx="1">
                  <c:v>0.68223350253807102</c:v>
                </c:pt>
                <c:pt idx="2">
                  <c:v>0.51457541191381495</c:v>
                </c:pt>
                <c:pt idx="3">
                  <c:v>0.55796497080900753</c:v>
                </c:pt>
                <c:pt idx="4">
                  <c:v>0.56955645161290325</c:v>
                </c:pt>
                <c:pt idx="5">
                  <c:v>#N/A</c:v>
                </c:pt>
                <c:pt idx="6">
                  <c:v>0.6</c:v>
                </c:pt>
                <c:pt idx="7">
                  <c:v>0.55520169851380041</c:v>
                </c:pt>
                <c:pt idx="8">
                  <c:v>0.53466666666666662</c:v>
                </c:pt>
                <c:pt idx="9">
                  <c:v>0.56818181818181823</c:v>
                </c:pt>
                <c:pt idx="10">
                  <c:v>0.54255319148936165</c:v>
                </c:pt>
                <c:pt idx="11">
                  <c:v>0.65319865319865322</c:v>
                </c:pt>
                <c:pt idx="12">
                  <c:v>0.58638743455497377</c:v>
                </c:pt>
                <c:pt idx="13">
                  <c:v>0.52068965517241383</c:v>
                </c:pt>
                <c:pt idx="14">
                  <c:v>#N/A</c:v>
                </c:pt>
                <c:pt idx="15">
                  <c:v>0</c:v>
                </c:pt>
                <c:pt idx="16">
                  <c:v>0.55024711696869855</c:v>
                </c:pt>
                <c:pt idx="17">
                  <c:v>0</c:v>
                </c:pt>
                <c:pt idx="18">
                  <c:v>0</c:v>
                </c:pt>
                <c:pt idx="19">
                  <c:v>0.67207792207792205</c:v>
                </c:pt>
                <c:pt idx="20">
                  <c:v>0</c:v>
                </c:pt>
                <c:pt idx="21">
                  <c:v>0.51851851851851849</c:v>
                </c:pt>
                <c:pt idx="22">
                  <c:v>0.51941238195173134</c:v>
                </c:pt>
                <c:pt idx="24">
                  <c:v>0.54704301075268813</c:v>
                </c:pt>
                <c:pt idx="25">
                  <c:v>#N/A</c:v>
                </c:pt>
                <c:pt idx="26">
                  <c:v>0.53532934131736531</c:v>
                </c:pt>
                <c:pt idx="27">
                  <c:v>0</c:v>
                </c:pt>
                <c:pt idx="28">
                  <c:v>0.57299670691547755</c:v>
                </c:pt>
                <c:pt idx="29">
                  <c:v>0.59731543624161076</c:v>
                </c:pt>
                <c:pt idx="30">
                  <c:v>0.58488372093023255</c:v>
                </c:pt>
                <c:pt idx="31">
                  <c:v>0.56744604316546765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3A1-4239-8D74-9058DD2CF19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01921632"/>
        <c:axId val="301922192"/>
      </c:barChart>
      <c:catAx>
        <c:axId val="30192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5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01922192"/>
        <c:crosses val="autoZero"/>
        <c:auto val="1"/>
        <c:lblAlgn val="ctr"/>
        <c:lblOffset val="100"/>
        <c:noMultiLvlLbl val="0"/>
      </c:catAx>
      <c:valAx>
        <c:axId val="301922192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0192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A01-49EA-A09F-36159C518112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A01-49EA-A09F-36159C51811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A01-49EA-A09F-36159C518112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A01-49EA-A09F-36159C5181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35.Existe uma boa cooperação entre as unidades hospitalares que precisam trabalhar juntas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gráfico'!$A$699:$A$730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gráfico'!$D$699:$D$730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0.47779751332149201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EB-4639-A43F-7E4FD0441C60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7EB-4639-A43F-7E4FD0441C6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gráfico'!$A$699:$A$730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gráfico'!$E$699:$E$730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0.79870129870129869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0.79326186830015311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0.75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EB-4639-A43F-7E4FD0441C60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7EB-4639-A43F-7E4FD0441C60}"/>
                </c:ext>
              </c:extLst>
            </c:dLbl>
            <c:dLbl>
              <c:idx val="2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987-411C-B2AF-37AC56F276A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gráfico'!$A$699:$A$730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gráfico'!$F$699:$F$730</c:f>
              <c:numCache>
                <c:formatCode>0%</c:formatCode>
                <c:ptCount val="32"/>
                <c:pt idx="0">
                  <c:v>0.71084337349397586</c:v>
                </c:pt>
                <c:pt idx="1">
                  <c:v>0.74617737003058104</c:v>
                </c:pt>
                <c:pt idx="2">
                  <c:v>0.56852791878172593</c:v>
                </c:pt>
                <c:pt idx="3">
                  <c:v>0.64720600500417014</c:v>
                </c:pt>
                <c:pt idx="4">
                  <c:v>0.61832829808660628</c:v>
                </c:pt>
                <c:pt idx="5">
                  <c:v>#N/A</c:v>
                </c:pt>
                <c:pt idx="6">
                  <c:v>0.66192170818505336</c:v>
                </c:pt>
                <c:pt idx="7">
                  <c:v>0.63800424628450103</c:v>
                </c:pt>
                <c:pt idx="8">
                  <c:v>0.56324900133155797</c:v>
                </c:pt>
                <c:pt idx="9">
                  <c:v>0.65677546983184965</c:v>
                </c:pt>
                <c:pt idx="10">
                  <c:v>0.59280457890433358</c:v>
                </c:pt>
                <c:pt idx="11">
                  <c:v>0.74832214765100669</c:v>
                </c:pt>
                <c:pt idx="12">
                  <c:v>0.67279894875164259</c:v>
                </c:pt>
                <c:pt idx="13">
                  <c:v>0.62694300518134716</c:v>
                </c:pt>
                <c:pt idx="14">
                  <c:v>#N/A</c:v>
                </c:pt>
                <c:pt idx="15">
                  <c:v>0</c:v>
                </c:pt>
                <c:pt idx="16">
                  <c:v>0.60955518945634268</c:v>
                </c:pt>
                <c:pt idx="17">
                  <c:v>0.51896207584830334</c:v>
                </c:pt>
                <c:pt idx="18">
                  <c:v>0.54923599320882854</c:v>
                </c:pt>
                <c:pt idx="19">
                  <c:v>0</c:v>
                </c:pt>
                <c:pt idx="20">
                  <c:v>0.56116605934409158</c:v>
                </c:pt>
                <c:pt idx="21">
                  <c:v>0.54432989690721645</c:v>
                </c:pt>
                <c:pt idx="22">
                  <c:v>0.56827731092436973</c:v>
                </c:pt>
                <c:pt idx="23">
                  <c:v>0</c:v>
                </c:pt>
                <c:pt idx="24">
                  <c:v>0.59514170040485825</c:v>
                </c:pt>
                <c:pt idx="25">
                  <c:v>#N/A</c:v>
                </c:pt>
                <c:pt idx="26">
                  <c:v>0.63321385902031069</c:v>
                </c:pt>
                <c:pt idx="27">
                  <c:v>0.54491017964071853</c:v>
                </c:pt>
                <c:pt idx="28">
                  <c:v>0.60592755214050498</c:v>
                </c:pt>
                <c:pt idx="30">
                  <c:v>0.59743290548424732</c:v>
                </c:pt>
                <c:pt idx="31">
                  <c:v>0.62759242560865647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7EB-4639-A43F-7E4FD0441C6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02537856"/>
        <c:axId val="302538416"/>
      </c:barChart>
      <c:catAx>
        <c:axId val="302537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5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02538416"/>
        <c:crosses val="autoZero"/>
        <c:auto val="1"/>
        <c:lblAlgn val="ctr"/>
        <c:lblOffset val="100"/>
        <c:noMultiLvlLbl val="0"/>
      </c:catAx>
      <c:valAx>
        <c:axId val="302538416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02537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EFF-44E3-A22E-1470CA89C2E6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EFF-44E3-A22E-1470CA89C2E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EFF-44E3-A22E-1470CA89C2E6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EFF-44E3-A22E-1470CA89C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37.Muitas vezes é desagradável trabalhar unidades com funcionários de outras unidades do hospital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B96-412E-AEA4-9A4E74F12747}"/>
                </c:ext>
              </c:extLst>
            </c:dLbl>
            <c:dLbl>
              <c:idx val="1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B96-412E-AEA4-9A4E74F12747}"/>
                </c:ext>
              </c:extLst>
            </c:dLbl>
            <c:dLbl>
              <c:idx val="1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472-479E-8038-F5E1FA0B0A14}"/>
                </c:ext>
              </c:extLst>
            </c:dLbl>
            <c:dLbl>
              <c:idx val="1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B96-412E-AEA4-9A4E74F12747}"/>
                </c:ext>
              </c:extLst>
            </c:dLbl>
            <c:dLbl>
              <c:idx val="1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B96-412E-AEA4-9A4E74F12747}"/>
                </c:ext>
              </c:extLst>
            </c:dLbl>
            <c:dLbl>
              <c:idx val="2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B96-412E-AEA4-9A4E74F127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gráfico'!$A$748:$A$779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gráfico'!$D$748:$D$779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0.482174688057041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72-479E-8038-F5E1FA0B0A14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gráfico'!$A$748:$A$779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gráfico'!$E$748:$E$779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0.76872964169381108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472-479E-8038-F5E1FA0B0A14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B96-412E-AEA4-9A4E74F12747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B96-412E-AEA4-9A4E74F12747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472-479E-8038-F5E1FA0B0A14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B96-412E-AEA4-9A4E74F12747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B96-412E-AEA4-9A4E74F12747}"/>
                </c:ext>
              </c:extLst>
            </c:dLbl>
            <c:dLbl>
              <c:idx val="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B96-412E-AEA4-9A4E74F12747}"/>
                </c:ext>
              </c:extLst>
            </c:dLbl>
            <c:dLbl>
              <c:idx val="2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B96-412E-AEA4-9A4E74F127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gráfico'!$A$748:$A$779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gráfico'!$F$748:$F$779</c:f>
              <c:numCache>
                <c:formatCode>0%</c:formatCode>
                <c:ptCount val="32"/>
                <c:pt idx="0">
                  <c:v>0.60240963855421692</c:v>
                </c:pt>
                <c:pt idx="1">
                  <c:v>0.65720081135902642</c:v>
                </c:pt>
                <c:pt idx="2">
                  <c:v>0.5412960609911055</c:v>
                </c:pt>
                <c:pt idx="3">
                  <c:v>0.57907949790794977</c:v>
                </c:pt>
                <c:pt idx="4">
                  <c:v>0.52318548387096775</c:v>
                </c:pt>
                <c:pt idx="5">
                  <c:v>#N/A</c:v>
                </c:pt>
                <c:pt idx="6">
                  <c:v>0.61565836298932386</c:v>
                </c:pt>
                <c:pt idx="7">
                  <c:v>0.57765957446808514</c:v>
                </c:pt>
                <c:pt idx="8">
                  <c:v>0.54255319148936165</c:v>
                </c:pt>
                <c:pt idx="9">
                  <c:v>0.62017804154302669</c:v>
                </c:pt>
                <c:pt idx="10">
                  <c:v>0.54664484451718498</c:v>
                </c:pt>
                <c:pt idx="11">
                  <c:v>0.68027210884353739</c:v>
                </c:pt>
                <c:pt idx="12">
                  <c:v>0.54057591623036649</c:v>
                </c:pt>
                <c:pt idx="13">
                  <c:v>0.58131487889273359</c:v>
                </c:pt>
                <c:pt idx="14">
                  <c:v>#N/A</c:v>
                </c:pt>
                <c:pt idx="15">
                  <c:v>0</c:v>
                </c:pt>
                <c:pt idx="16">
                  <c:v>0.59868421052631582</c:v>
                </c:pt>
                <c:pt idx="17">
                  <c:v>0.52409638554216864</c:v>
                </c:pt>
                <c:pt idx="18">
                  <c:v>0.55564995751911639</c:v>
                </c:pt>
                <c:pt idx="19">
                  <c:v>0</c:v>
                </c:pt>
                <c:pt idx="20">
                  <c:v>0.52842983828899326</c:v>
                </c:pt>
                <c:pt idx="21">
                  <c:v>0.5611510791366906</c:v>
                </c:pt>
                <c:pt idx="22">
                  <c:v>0.56138509968520467</c:v>
                </c:pt>
                <c:pt idx="23">
                  <c:v>0.7250384024577573</c:v>
                </c:pt>
                <c:pt idx="24">
                  <c:v>0.60969044414535667</c:v>
                </c:pt>
                <c:pt idx="25">
                  <c:v>#N/A</c:v>
                </c:pt>
                <c:pt idx="26">
                  <c:v>0.62007168458781359</c:v>
                </c:pt>
                <c:pt idx="27">
                  <c:v>0.57657657657657657</c:v>
                </c:pt>
                <c:pt idx="28">
                  <c:v>0.56907894736842102</c:v>
                </c:pt>
                <c:pt idx="29">
                  <c:v>0.56306306306306309</c:v>
                </c:pt>
                <c:pt idx="30">
                  <c:v>0.57059509918319717</c:v>
                </c:pt>
                <c:pt idx="31">
                  <c:v>0.51444043321299637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472-479E-8038-F5E1FA0B0A1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02552416"/>
        <c:axId val="302552976"/>
      </c:barChart>
      <c:catAx>
        <c:axId val="30255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5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02552976"/>
        <c:crosses val="autoZero"/>
        <c:auto val="1"/>
        <c:lblAlgn val="ctr"/>
        <c:lblOffset val="100"/>
        <c:noMultiLvlLbl val="0"/>
      </c:catAx>
      <c:valAx>
        <c:axId val="302552976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0255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4E4-4F17-A5D8-84A178693CA3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4E4-4F17-A5D8-84A178693CA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4E4-4F17-A5D8-84A178693CA3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4E4-4F17-A5D8-84A178693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41.As unidades do hospital trabalham bem juntas para prestar o melhor atendimento aos pacientes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gráfico'!$A$797:$A$828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gráfico'!$D$797:$D$828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F4-4A89-80DA-1B564E403E59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3F4-4A89-80DA-1B564E403E59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3F4-4A89-80DA-1B564E403E59}"/>
                </c:ext>
              </c:extLst>
            </c:dLbl>
            <c:dLbl>
              <c:idx val="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3F4-4A89-80DA-1B564E403E59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3F4-4A89-80DA-1B564E403E59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3F4-4A89-80DA-1B564E403E59}"/>
                </c:ext>
              </c:extLst>
            </c:dLbl>
            <c:dLbl>
              <c:idx val="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3F4-4A89-80DA-1B564E403E59}"/>
                </c:ext>
              </c:extLst>
            </c:dLbl>
            <c:dLbl>
              <c:idx val="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900-4C86-A8B6-10D622C26D20}"/>
                </c:ext>
              </c:extLst>
            </c:dLbl>
            <c:dLbl>
              <c:idx val="1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900-4C86-A8B6-10D622C26D20}"/>
                </c:ext>
              </c:extLst>
            </c:dLbl>
            <c:dLbl>
              <c:idx val="1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900-4C86-A8B6-10D622C26D20}"/>
                </c:ext>
              </c:extLst>
            </c:dLbl>
            <c:dLbl>
              <c:idx val="2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3F4-4A89-80DA-1B564E403E59}"/>
                </c:ext>
              </c:extLst>
            </c:dLbl>
            <c:dLbl>
              <c:idx val="2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3F4-4A89-80DA-1B564E403E59}"/>
                </c:ext>
              </c:extLst>
            </c:dLbl>
            <c:dLbl>
              <c:idx val="2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3F4-4A89-80DA-1B564E403E59}"/>
                </c:ext>
              </c:extLst>
            </c:dLbl>
            <c:dLbl>
              <c:idx val="2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900-4C86-A8B6-10D622C26D20}"/>
                </c:ext>
              </c:extLst>
            </c:dLbl>
            <c:dLbl>
              <c:idx val="2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900-4C86-A8B6-10D622C26D2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gráfico'!$A$797:$A$828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gráfico'!$E$797:$E$828</c:f>
              <c:numCache>
                <c:formatCode>0%</c:formatCode>
                <c:ptCount val="32"/>
                <c:pt idx="0">
                  <c:v>0.797583081570997</c:v>
                </c:pt>
                <c:pt idx="1">
                  <c:v>0.85859613428280768</c:v>
                </c:pt>
                <c:pt idx="2">
                  <c:v>0</c:v>
                </c:pt>
                <c:pt idx="3">
                  <c:v>0.78881469115191982</c:v>
                </c:pt>
                <c:pt idx="4">
                  <c:v>0</c:v>
                </c:pt>
                <c:pt idx="5">
                  <c:v>#N/A</c:v>
                </c:pt>
                <c:pt idx="6">
                  <c:v>0.8214285714285714</c:v>
                </c:pt>
                <c:pt idx="7">
                  <c:v>0.75266524520255862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0.80546075085324231</c:v>
                </c:pt>
                <c:pt idx="12">
                  <c:v>0.76701570680628273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0.86363636363636365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0.86349693251533743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0.76477024070021882</c:v>
                </c:pt>
                <c:pt idx="29">
                  <c:v>0.78396436525612467</c:v>
                </c:pt>
                <c:pt idx="30">
                  <c:v>0.757327080890973</c:v>
                </c:pt>
                <c:pt idx="31">
                  <c:v>0.75022542831379624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3F4-4A89-80DA-1B564E403E59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C3F4-4A89-80DA-1B564E403E59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3F4-4A89-80DA-1B564E403E59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C3F4-4A89-80DA-1B564E403E59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C3F4-4A89-80DA-1B564E403E59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C3F4-4A89-80DA-1B564E403E59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C3F4-4A89-80DA-1B564E403E59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900-4C86-A8B6-10D622C26D20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900-4C86-A8B6-10D622C26D20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900-4C86-A8B6-10D622C26D20}"/>
                </c:ext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C3F4-4A89-80DA-1B564E403E59}"/>
                </c:ext>
              </c:extLst>
            </c:dLbl>
            <c:dLbl>
              <c:idx val="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C3F4-4A89-80DA-1B564E403E59}"/>
                </c:ext>
              </c:extLst>
            </c:dLbl>
            <c:dLbl>
              <c:idx val="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C3F4-4A89-80DA-1B564E403E59}"/>
                </c:ext>
              </c:extLst>
            </c:dLbl>
            <c:dLbl>
              <c:idx val="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900-4C86-A8B6-10D622C26D20}"/>
                </c:ext>
              </c:extLst>
            </c:dLbl>
            <c:dLbl>
              <c:idx val="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900-4C86-A8B6-10D622C26D2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gráfico'!$A$797:$A$828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gráfico'!$F$797:$F$828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0.72461928934010156</c:v>
                </c:pt>
                <c:pt idx="3">
                  <c:v>0</c:v>
                </c:pt>
                <c:pt idx="4">
                  <c:v>0.73864783047426841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0.71105193075898798</c:v>
                </c:pt>
                <c:pt idx="9">
                  <c:v>0.74626865671641796</c:v>
                </c:pt>
                <c:pt idx="10">
                  <c:v>0.74856674856674854</c:v>
                </c:pt>
                <c:pt idx="11">
                  <c:v>0</c:v>
                </c:pt>
                <c:pt idx="12">
                  <c:v>0</c:v>
                </c:pt>
                <c:pt idx="13">
                  <c:v>0.7081174438687392</c:v>
                </c:pt>
                <c:pt idx="14">
                  <c:v>#N/A</c:v>
                </c:pt>
                <c:pt idx="15">
                  <c:v>0.57978723404255317</c:v>
                </c:pt>
                <c:pt idx="16">
                  <c:v>0.72607260726072609</c:v>
                </c:pt>
                <c:pt idx="17">
                  <c:v>0.61399999999999999</c:v>
                </c:pt>
                <c:pt idx="18">
                  <c:v>0.65473145780051156</c:v>
                </c:pt>
                <c:pt idx="19">
                  <c:v>0</c:v>
                </c:pt>
                <c:pt idx="20">
                  <c:v>0.6958115183246073</c:v>
                </c:pt>
                <c:pt idx="21">
                  <c:v>0.66872427983539096</c:v>
                </c:pt>
                <c:pt idx="22">
                  <c:v>0.72257383966244726</c:v>
                </c:pt>
                <c:pt idx="23">
                  <c:v>0</c:v>
                </c:pt>
                <c:pt idx="24">
                  <c:v>0.71293800539083563</c:v>
                </c:pt>
                <c:pt idx="25">
                  <c:v>#N/A</c:v>
                </c:pt>
                <c:pt idx="26">
                  <c:v>0.73614457831325297</c:v>
                </c:pt>
                <c:pt idx="27">
                  <c:v>0.68215892053973015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C3F4-4A89-80DA-1B564E403E5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03654448"/>
        <c:axId val="303655008"/>
      </c:barChart>
      <c:catAx>
        <c:axId val="30365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5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03655008"/>
        <c:crosses val="autoZero"/>
        <c:auto val="1"/>
        <c:lblAlgn val="ctr"/>
        <c:lblOffset val="100"/>
        <c:noMultiLvlLbl val="0"/>
      </c:catAx>
      <c:valAx>
        <c:axId val="303655008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0365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0CA-4AE6-A9A8-73D4DCC9A3BA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0CA-4AE6-A9A8-73D4DCC9A3B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0CA-4AE6-A9A8-73D4DCC9A3BA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0CA-4AE6-A9A8-73D4DCC9A3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1.As pessoas se apoiam umas às outras nesta unidade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gráfico'!$A$846:$A$877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gráfico'!$D$846:$D$877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48-4463-A58D-45159DBC25F0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2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8FC-4C94-BF89-A0B67C890A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gráfico'!$A$846:$A$877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gráfico'!$E$846:$E$877</c:f>
              <c:numCache>
                <c:formatCode>0%</c:formatCode>
                <c:ptCount val="32"/>
                <c:pt idx="0">
                  <c:v>0</c:v>
                </c:pt>
                <c:pt idx="1">
                  <c:v>0.80161943319838058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0.75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0.82084690553745931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0.85626911314984711</c:v>
                </c:pt>
                <c:pt idx="24">
                  <c:v>0.76850605652759085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0.82666666666666666</c:v>
                </c:pt>
                <c:pt idx="30">
                  <c:v>0.75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48-4463-A58D-45159DBC25F0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8FC-4C94-BF89-A0B67C890A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gráfico'!$A$846:$A$877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gráfico'!$F$846:$F$877</c:f>
              <c:numCache>
                <c:formatCode>0%</c:formatCode>
                <c:ptCount val="32"/>
                <c:pt idx="0">
                  <c:v>0.70180722891566261</c:v>
                </c:pt>
                <c:pt idx="1">
                  <c:v>0</c:v>
                </c:pt>
                <c:pt idx="2">
                  <c:v>0.68060836501901145</c:v>
                </c:pt>
                <c:pt idx="3">
                  <c:v>0.72916666666666663</c:v>
                </c:pt>
                <c:pt idx="4">
                  <c:v>0.70210631895687059</c:v>
                </c:pt>
                <c:pt idx="5">
                  <c:v>#N/A</c:v>
                </c:pt>
                <c:pt idx="6">
                  <c:v>0.73144876325088337</c:v>
                </c:pt>
                <c:pt idx="7">
                  <c:v>0.73113708820403822</c:v>
                </c:pt>
                <c:pt idx="8">
                  <c:v>0.67729083665338641</c:v>
                </c:pt>
                <c:pt idx="9">
                  <c:v>0.71668311944718655</c:v>
                </c:pt>
                <c:pt idx="10">
                  <c:v>0.73001631321370308</c:v>
                </c:pt>
                <c:pt idx="12">
                  <c:v>0.73307291666666663</c:v>
                </c:pt>
                <c:pt idx="13">
                  <c:v>0.72977624784853701</c:v>
                </c:pt>
                <c:pt idx="14">
                  <c:v>#N/A</c:v>
                </c:pt>
                <c:pt idx="15">
                  <c:v>0.6566371681415929</c:v>
                </c:pt>
                <c:pt idx="16">
                  <c:v>0.70578512396694215</c:v>
                </c:pt>
                <c:pt idx="17">
                  <c:v>0.62674650698602796</c:v>
                </c:pt>
                <c:pt idx="18">
                  <c:v>0.71622769753610871</c:v>
                </c:pt>
                <c:pt idx="19">
                  <c:v>0</c:v>
                </c:pt>
                <c:pt idx="20">
                  <c:v>0.71539657853810268</c:v>
                </c:pt>
                <c:pt idx="21">
                  <c:v>0.69222903885480569</c:v>
                </c:pt>
                <c:pt idx="22">
                  <c:v>0.67439409905163328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0.74729241877256314</c:v>
                </c:pt>
                <c:pt idx="27">
                  <c:v>0.69161676646706582</c:v>
                </c:pt>
                <c:pt idx="28">
                  <c:v>0.72568306010928962</c:v>
                </c:pt>
                <c:pt idx="29">
                  <c:v>0</c:v>
                </c:pt>
                <c:pt idx="31">
                  <c:v>0.70892857142857146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A48-4463-A58D-45159DBC25F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04111632"/>
        <c:axId val="304112192"/>
      </c:barChart>
      <c:catAx>
        <c:axId val="30411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5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04112192"/>
        <c:crosses val="autoZero"/>
        <c:auto val="1"/>
        <c:lblAlgn val="ctr"/>
        <c:lblOffset val="100"/>
        <c:noMultiLvlLbl val="0"/>
      </c:catAx>
      <c:valAx>
        <c:axId val="304112192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0411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17B-4112-AE4A-D8999E78B995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17B-4112-AE4A-D8999E78B99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17B-4112-AE4A-D8999E78B995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7B-4112-AE4A-D8999E78B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3.Quando há muito trabalho a ser feito e rapidamente, trabalhamos juntos em equipe para realizar a tarefa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gráfico'!$A$895:$A$926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gráfico'!$D$895:$D$926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F8-4401-B64B-F0D23041B33A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49F-4320-9B19-C810D83CD3A5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4F8-4401-B64B-F0D23041B33A}"/>
                </c:ext>
              </c:extLst>
            </c:dLbl>
            <c:dLbl>
              <c:idx val="18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49F-4320-9B19-C810D83CD3A5}"/>
                </c:ext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4F8-4401-B64B-F0D23041B33A}"/>
                </c:ext>
              </c:extLst>
            </c:dLbl>
            <c:dLbl>
              <c:idx val="2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4F8-4401-B64B-F0D23041B33A}"/>
                </c:ext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49F-4320-9B19-C810D83CD3A5}"/>
                </c:ext>
              </c:extLst>
            </c:dLbl>
            <c:dLbl>
              <c:idx val="2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49F-4320-9B19-C810D83CD3A5}"/>
                </c:ext>
              </c:extLst>
            </c:dLbl>
            <c:dLbl>
              <c:idx val="3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49F-4320-9B19-C810D83CD3A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gráfico'!$A$895:$A$926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gráfico'!$E$895:$E$926</c:f>
              <c:numCache>
                <c:formatCode>0%</c:formatCode>
                <c:ptCount val="32"/>
                <c:pt idx="0">
                  <c:v>0.85029940119760483</c:v>
                </c:pt>
                <c:pt idx="1">
                  <c:v>0.87272727272727268</c:v>
                </c:pt>
                <c:pt idx="2">
                  <c:v>0.77721518987341776</c:v>
                </c:pt>
                <c:pt idx="3">
                  <c:v>0.79683597002497919</c:v>
                </c:pt>
                <c:pt idx="4">
                  <c:v>0.78714859437751006</c:v>
                </c:pt>
                <c:pt idx="5">
                  <c:v>#N/A</c:v>
                </c:pt>
                <c:pt idx="6">
                  <c:v>0.8014184397163121</c:v>
                </c:pt>
                <c:pt idx="7">
                  <c:v>0.77412513255567339</c:v>
                </c:pt>
                <c:pt idx="8">
                  <c:v>0</c:v>
                </c:pt>
                <c:pt idx="9">
                  <c:v>0.80216535433070868</c:v>
                </c:pt>
                <c:pt idx="10">
                  <c:v>0.80734693877551023</c:v>
                </c:pt>
                <c:pt idx="11">
                  <c:v>0.83501683501683499</c:v>
                </c:pt>
                <c:pt idx="12">
                  <c:v>0.80392156862745101</c:v>
                </c:pt>
                <c:pt idx="13">
                  <c:v>0.76804123711340211</c:v>
                </c:pt>
                <c:pt idx="14">
                  <c:v>#N/A</c:v>
                </c:pt>
                <c:pt idx="15">
                  <c:v>0</c:v>
                </c:pt>
                <c:pt idx="16">
                  <c:v>0.77302631578947367</c:v>
                </c:pt>
                <c:pt idx="17">
                  <c:v>0</c:v>
                </c:pt>
                <c:pt idx="18">
                  <c:v>0.76146010186757218</c:v>
                </c:pt>
                <c:pt idx="19">
                  <c:v>0.85947712418300659</c:v>
                </c:pt>
                <c:pt idx="20">
                  <c:v>0.75441329179646932</c:v>
                </c:pt>
                <c:pt idx="21">
                  <c:v>0.75025484199796122</c:v>
                </c:pt>
                <c:pt idx="22">
                  <c:v>0.77052631578947373</c:v>
                </c:pt>
                <c:pt idx="23">
                  <c:v>0.8958652373660031</c:v>
                </c:pt>
                <c:pt idx="24">
                  <c:v>0.80619111709286673</c:v>
                </c:pt>
                <c:pt idx="25">
                  <c:v>#N/A</c:v>
                </c:pt>
                <c:pt idx="26">
                  <c:v>0.79808841099163674</c:v>
                </c:pt>
                <c:pt idx="27">
                  <c:v>0.75</c:v>
                </c:pt>
                <c:pt idx="28">
                  <c:v>0</c:v>
                </c:pt>
                <c:pt idx="29">
                  <c:v>0.85365853658536583</c:v>
                </c:pt>
                <c:pt idx="30">
                  <c:v>0.78837209302325584</c:v>
                </c:pt>
                <c:pt idx="31">
                  <c:v>0.76496872207327971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4F8-4401-B64B-F0D23041B33A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1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49F-4320-9B19-C810D83CD3A5}"/>
                </c:ext>
              </c:extLst>
            </c:dLbl>
            <c:dLbl>
              <c:idx val="1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49F-4320-9B19-C810D83CD3A5}"/>
                </c:ext>
              </c:extLst>
            </c:dLbl>
            <c:dLbl>
              <c:idx val="2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49F-4320-9B19-C810D83CD3A5}"/>
                </c:ext>
              </c:extLst>
            </c:dLbl>
            <c:dLbl>
              <c:idx val="2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49F-4320-9B19-C810D83CD3A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gráfico'!$A$895:$A$926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gráfico'!$F$895:$F$926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0.71447543160690574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0.69387755102040816</c:v>
                </c:pt>
                <c:pt idx="16">
                  <c:v>0</c:v>
                </c:pt>
                <c:pt idx="17">
                  <c:v>0.70318725099601598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8">
                  <c:v>0.73936750272628138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4F8-4401-B64B-F0D23041B33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04708016"/>
        <c:axId val="304708576"/>
      </c:barChart>
      <c:catAx>
        <c:axId val="30470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5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04708576"/>
        <c:crosses val="autoZero"/>
        <c:auto val="1"/>
        <c:lblAlgn val="ctr"/>
        <c:lblOffset val="100"/>
        <c:noMultiLvlLbl val="0"/>
      </c:catAx>
      <c:valAx>
        <c:axId val="304708576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0470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C94-4C02-9097-8BA8FE39C73E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C94-4C02-9097-8BA8FE39C73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C94-4C02-9097-8BA8FE39C73E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C94-4C02-9097-8BA8FE39C7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11.Quando uma área nesta unidade fica muito movimentada, as demais ajudam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195-4F59-8AE6-FC89F99EFBE5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195-4F59-8AE6-FC89F99EFBE5}"/>
                </c:ext>
              </c:extLst>
            </c:dLbl>
            <c:dLbl>
              <c:idx val="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95-4F59-8AE6-FC89F99EFBE5}"/>
                </c:ext>
              </c:extLst>
            </c:dLbl>
            <c:dLbl>
              <c:idx val="1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195-4F59-8AE6-FC89F99EFBE5}"/>
                </c:ext>
              </c:extLst>
            </c:dLbl>
            <c:dLbl>
              <c:idx val="1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031-4F41-8BA2-D65829E58A05}"/>
                </c:ext>
              </c:extLst>
            </c:dLbl>
            <c:dLbl>
              <c:idx val="1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031-4F41-8BA2-D65829E58A05}"/>
                </c:ext>
              </c:extLst>
            </c:dLbl>
            <c:dLbl>
              <c:idx val="1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031-4F41-8BA2-D65829E58A05}"/>
                </c:ext>
              </c:extLst>
            </c:dLbl>
            <c:dLbl>
              <c:idx val="2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195-4F59-8AE6-FC89F99EFBE5}"/>
                </c:ext>
              </c:extLst>
            </c:dLbl>
            <c:dLbl>
              <c:idx val="2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031-4F41-8BA2-D65829E58A05}"/>
                </c:ext>
              </c:extLst>
            </c:dLbl>
            <c:dLbl>
              <c:idx val="2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195-4F59-8AE6-FC89F99EFBE5}"/>
                </c:ext>
              </c:extLst>
            </c:dLbl>
            <c:dLbl>
              <c:idx val="2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031-4F41-8BA2-D65829E58A05}"/>
                </c:ext>
              </c:extLst>
            </c:dLbl>
            <c:dLbl>
              <c:idx val="3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031-4F41-8BA2-D65829E58A0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gráfico'!$A$1001:$A$1032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gráfico'!$D$1001:$D$1032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0.48798988621997469</c:v>
                </c:pt>
                <c:pt idx="3">
                  <c:v>0</c:v>
                </c:pt>
                <c:pt idx="4">
                  <c:v>0.48181818181818181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0.49867374005305037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0.48020654044750433</c:v>
                </c:pt>
                <c:pt idx="14">
                  <c:v>#N/A</c:v>
                </c:pt>
                <c:pt idx="15">
                  <c:v>0.4504424778761062</c:v>
                </c:pt>
                <c:pt idx="16">
                  <c:v>0</c:v>
                </c:pt>
                <c:pt idx="17">
                  <c:v>0.44333996023856859</c:v>
                </c:pt>
                <c:pt idx="18">
                  <c:v>0</c:v>
                </c:pt>
                <c:pt idx="19">
                  <c:v>0</c:v>
                </c:pt>
                <c:pt idx="20">
                  <c:v>0.49011446409989595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0.5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0.47902097902097901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195-4F59-8AE6-FC89F99EFBE5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gráfico'!$A$1001:$A$1032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gráfico'!$E$1001:$E$1032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195-4F59-8AE6-FC89F99EFBE5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B195-4F59-8AE6-FC89F99EFBE5}"/>
                </c:ext>
              </c:extLst>
            </c:dLbl>
            <c:dLbl>
              <c:idx val="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195-4F59-8AE6-FC89F99EFBE5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195-4F59-8AE6-FC89F99EFBE5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195-4F59-8AE6-FC89F99EFBE5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195-4F59-8AE6-FC89F99EFBE5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031-4F41-8BA2-D65829E58A05}"/>
                </c:ext>
              </c:extLst>
            </c:dLbl>
            <c:dLbl>
              <c:idx val="1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B195-4F59-8AE6-FC89F99EFBE5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031-4F41-8BA2-D65829E58A05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B195-4F59-8AE6-FC89F99EFBE5}"/>
                </c:ext>
              </c:extLst>
            </c:dLbl>
            <c:dLbl>
              <c:idx val="18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031-4F41-8BA2-D65829E58A05}"/>
                </c:ext>
              </c:extLst>
            </c:dLbl>
            <c:dLbl>
              <c:idx val="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B195-4F59-8AE6-FC89F99EFBE5}"/>
                </c:ext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031-4F41-8BA2-D65829E58A05}"/>
                </c:ext>
              </c:extLst>
            </c:dLbl>
            <c:dLbl>
              <c:idx val="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B195-4F59-8AE6-FC89F99EFBE5}"/>
                </c:ext>
              </c:extLst>
            </c:dLbl>
            <c:dLbl>
              <c:idx val="28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B195-4F59-8AE6-FC89F99EFBE5}"/>
                </c:ext>
              </c:extLst>
            </c:dLbl>
            <c:dLbl>
              <c:idx val="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031-4F41-8BA2-D65829E58A05}"/>
                </c:ext>
              </c:extLst>
            </c:dLbl>
            <c:dLbl>
              <c:idx val="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031-4F41-8BA2-D65829E58A0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gráfico'!$A$1001:$A$1032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gráfico'!$F$1001:$F$1032</c:f>
              <c:numCache>
                <c:formatCode>0%</c:formatCode>
                <c:ptCount val="32"/>
                <c:pt idx="0">
                  <c:v>0.63363363363363367</c:v>
                </c:pt>
                <c:pt idx="1">
                  <c:v>0.62588473205257833</c:v>
                </c:pt>
                <c:pt idx="2">
                  <c:v>0</c:v>
                </c:pt>
                <c:pt idx="3">
                  <c:v>0.5621351125938282</c:v>
                </c:pt>
                <c:pt idx="4">
                  <c:v>0</c:v>
                </c:pt>
                <c:pt idx="5">
                  <c:v>#N/A</c:v>
                </c:pt>
                <c:pt idx="6">
                  <c:v>0.51943462897526504</c:v>
                </c:pt>
                <c:pt idx="7">
                  <c:v>0.54777070063694266</c:v>
                </c:pt>
                <c:pt idx="8">
                  <c:v>0</c:v>
                </c:pt>
                <c:pt idx="9">
                  <c:v>0.55312810327706052</c:v>
                </c:pt>
                <c:pt idx="10">
                  <c:v>0.50451189499589832</c:v>
                </c:pt>
                <c:pt idx="11">
                  <c:v>0.6283783783783784</c:v>
                </c:pt>
                <c:pt idx="12">
                  <c:v>0.56396866840731075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0.55756578947368418</c:v>
                </c:pt>
                <c:pt idx="17">
                  <c:v>0</c:v>
                </c:pt>
                <c:pt idx="18">
                  <c:v>0.51918158567774941</c:v>
                </c:pt>
                <c:pt idx="19">
                  <c:v>0.69607843137254899</c:v>
                </c:pt>
                <c:pt idx="20">
                  <c:v>0</c:v>
                </c:pt>
                <c:pt idx="21">
                  <c:v>0.50717213114754101</c:v>
                </c:pt>
                <c:pt idx="22">
                  <c:v>0.51419558359621453</c:v>
                </c:pt>
                <c:pt idx="23">
                  <c:v>0.69431643625192008</c:v>
                </c:pt>
                <c:pt idx="24">
                  <c:v>0.56182795698924726</c:v>
                </c:pt>
                <c:pt idx="25">
                  <c:v>#N/A</c:v>
                </c:pt>
                <c:pt idx="26">
                  <c:v>0</c:v>
                </c:pt>
                <c:pt idx="27">
                  <c:v>0.51415797317436662</c:v>
                </c:pt>
                <c:pt idx="28">
                  <c:v>0.51369112814895945</c:v>
                </c:pt>
                <c:pt idx="29">
                  <c:v>0.55973451327433632</c:v>
                </c:pt>
                <c:pt idx="30">
                  <c:v>0</c:v>
                </c:pt>
                <c:pt idx="31">
                  <c:v>0.60483870967741937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B195-4F59-8AE6-FC89F99EFBE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04722576"/>
        <c:axId val="304723136"/>
      </c:barChart>
      <c:catAx>
        <c:axId val="30472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5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04723136"/>
        <c:crosses val="autoZero"/>
        <c:auto val="1"/>
        <c:lblAlgn val="ctr"/>
        <c:lblOffset val="100"/>
        <c:noMultiLvlLbl val="0"/>
      </c:catAx>
      <c:valAx>
        <c:axId val="304723136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0472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E13-460C-AE68-2E817902DB16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E13-460C-AE68-2E817902DB1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E13-460C-AE68-2E817902DB16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E13-460C-AE68-2E817902D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34.Coisas "escapam por entre os dedos” quando os pacientes são transferidos de uma unidade para outra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DE8-4136-ADB5-75452AA6B435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DE8-4136-ADB5-75452AA6B435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E8-4136-ADB5-75452AA6B435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E8-4136-ADB5-75452AA6B435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E8-4136-ADB5-75452AA6B435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E8-4136-ADB5-75452AA6B435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DE8-4136-ADB5-75452AA6B435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9FD-4BE7-8FFF-438DA41C57C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DE8-4136-ADB5-75452AA6B435}"/>
                </c:ext>
              </c:extLst>
            </c:dLbl>
            <c:dLbl>
              <c:idx val="1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9FD-4BE7-8FFF-438DA41C57C2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DE8-4136-ADB5-75452AA6B435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9FD-4BE7-8FFF-438DA41C57C2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DE8-4136-ADB5-75452AA6B435}"/>
                </c:ext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FD-4BE7-8FFF-438DA41C57C2}"/>
                </c:ext>
              </c:extLst>
            </c:dLbl>
            <c:dLbl>
              <c:idx val="2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5DE8-4136-ADB5-75452AA6B435}"/>
                </c:ext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5DE8-4136-ADB5-75452AA6B435}"/>
                </c:ext>
              </c:extLst>
            </c:dLbl>
            <c:dLbl>
              <c:idx val="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5DE8-4136-ADB5-75452AA6B435}"/>
                </c:ext>
              </c:extLst>
            </c:dLbl>
            <c:dLbl>
              <c:idx val="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5DE8-4136-ADB5-75452AA6B435}"/>
                </c:ext>
              </c:extLst>
            </c:dLbl>
            <c:dLbl>
              <c:idx val="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9FD-4BE7-8FFF-438DA41C57C2}"/>
                </c:ext>
              </c:extLst>
            </c:dLbl>
            <c:dLbl>
              <c:idx val="28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5DE8-4136-ADB5-75452AA6B435}"/>
                </c:ext>
              </c:extLst>
            </c:dLbl>
            <c:dLbl>
              <c:idx val="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FD-4BE7-8FFF-438DA41C57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gráfico'!$A$1050:$A$1081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gráfico'!$D$1050:$D$1081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0.49132176234979974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0.49913941480206542</c:v>
                </c:pt>
                <c:pt idx="14">
                  <c:v>#N/A</c:v>
                </c:pt>
                <c:pt idx="15">
                  <c:v>0.4228723404255319</c:v>
                </c:pt>
                <c:pt idx="16">
                  <c:v>0</c:v>
                </c:pt>
                <c:pt idx="17">
                  <c:v>0.4</c:v>
                </c:pt>
                <c:pt idx="18">
                  <c:v>0.41971112999150384</c:v>
                </c:pt>
                <c:pt idx="19">
                  <c:v>0</c:v>
                </c:pt>
                <c:pt idx="20">
                  <c:v>0.43941757670306814</c:v>
                </c:pt>
                <c:pt idx="21">
                  <c:v>0.4460431654676259</c:v>
                </c:pt>
                <c:pt idx="22">
                  <c:v>0.44736842105263158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0.44511278195488724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5DE8-4136-ADB5-75452AA6B435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gráfico'!$A$1050:$A$1081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gráfico'!$E$1050:$E$1081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5DE8-4136-ADB5-75452AA6B435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5DE8-4136-ADB5-75452AA6B435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5DE8-4136-ADB5-75452AA6B435}"/>
                </c:ext>
              </c:extLst>
            </c:dLbl>
            <c:dLbl>
              <c:idx val="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5DE8-4136-ADB5-75452AA6B435}"/>
                </c:ext>
              </c:extLst>
            </c:dLbl>
            <c:dLbl>
              <c:idx val="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5DE8-4136-ADB5-75452AA6B435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5DE8-4136-ADB5-75452AA6B435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5DE8-4136-ADB5-75452AA6B435}"/>
                </c:ext>
              </c:extLst>
            </c:dLbl>
            <c:dLbl>
              <c:idx val="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5DE8-4136-ADB5-75452AA6B435}"/>
                </c:ext>
              </c:extLst>
            </c:dLbl>
            <c:dLbl>
              <c:idx val="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9FD-4BE7-8FFF-438DA41C57C2}"/>
                </c:ext>
              </c:extLst>
            </c:dLbl>
            <c:dLbl>
              <c:idx val="1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9FD-4BE7-8FFF-438DA41C57C2}"/>
                </c:ext>
              </c:extLst>
            </c:dLbl>
            <c:dLbl>
              <c:idx val="1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5DE8-4136-ADB5-75452AA6B435}"/>
                </c:ext>
              </c:extLst>
            </c:dLbl>
            <c:dLbl>
              <c:idx val="1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9FD-4BE7-8FFF-438DA41C57C2}"/>
                </c:ext>
              </c:extLst>
            </c:dLbl>
            <c:dLbl>
              <c:idx val="1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5DE8-4136-ADB5-75452AA6B435}"/>
                </c:ext>
              </c:extLst>
            </c:dLbl>
            <c:dLbl>
              <c:idx val="2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9FD-4BE7-8FFF-438DA41C57C2}"/>
                </c:ext>
              </c:extLst>
            </c:dLbl>
            <c:dLbl>
              <c:idx val="2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5DE8-4136-ADB5-75452AA6B435}"/>
                </c:ext>
              </c:extLst>
            </c:dLbl>
            <c:dLbl>
              <c:idx val="2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5DE8-4136-ADB5-75452AA6B435}"/>
                </c:ext>
              </c:extLst>
            </c:dLbl>
            <c:dLbl>
              <c:idx val="2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5DE8-4136-ADB5-75452AA6B435}"/>
                </c:ext>
              </c:extLst>
            </c:dLbl>
            <c:dLbl>
              <c:idx val="2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9FD-4BE7-8FFF-438DA41C57C2}"/>
                </c:ext>
              </c:extLst>
            </c:dLbl>
            <c:dLbl>
              <c:idx val="3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9FD-4BE7-8FFF-438DA41C57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gráfico'!$A$1050:$A$1081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gráfico'!$F$1050:$F$1081</c:f>
              <c:numCache>
                <c:formatCode>0%</c:formatCode>
                <c:ptCount val="32"/>
                <c:pt idx="0">
                  <c:v>0.67168674698795183</c:v>
                </c:pt>
                <c:pt idx="1">
                  <c:v>0.68807339449541283</c:v>
                </c:pt>
                <c:pt idx="2">
                  <c:v>0.52531645569620256</c:v>
                </c:pt>
                <c:pt idx="3">
                  <c:v>0.54590984974958268</c:v>
                </c:pt>
                <c:pt idx="4">
                  <c:v>0.54838709677419351</c:v>
                </c:pt>
                <c:pt idx="5">
                  <c:v>#N/A</c:v>
                </c:pt>
                <c:pt idx="6">
                  <c:v>0.60854092526690395</c:v>
                </c:pt>
                <c:pt idx="7">
                  <c:v>0.52872340425531916</c:v>
                </c:pt>
                <c:pt idx="8">
                  <c:v>0</c:v>
                </c:pt>
                <c:pt idx="9">
                  <c:v>0.59226190476190477</c:v>
                </c:pt>
                <c:pt idx="10">
                  <c:v>0.52945990180032731</c:v>
                </c:pt>
                <c:pt idx="11">
                  <c:v>0.6767676767676768</c:v>
                </c:pt>
                <c:pt idx="12">
                  <c:v>0.58431372549019611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0.51729818780889625</c:v>
                </c:pt>
                <c:pt idx="17">
                  <c:v>0</c:v>
                </c:pt>
                <c:pt idx="18">
                  <c:v>0</c:v>
                </c:pt>
                <c:pt idx="19">
                  <c:v>0.71009771986970682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0.70597243491577333</c:v>
                </c:pt>
                <c:pt idx="24">
                  <c:v>0.522207267833109</c:v>
                </c:pt>
                <c:pt idx="25">
                  <c:v>#N/A</c:v>
                </c:pt>
                <c:pt idx="26">
                  <c:v>0.50961538461538458</c:v>
                </c:pt>
                <c:pt idx="27">
                  <c:v>0</c:v>
                </c:pt>
                <c:pt idx="28">
                  <c:v>0.5236004390779363</c:v>
                </c:pt>
                <c:pt idx="29">
                  <c:v>0.54157303370786514</c:v>
                </c:pt>
                <c:pt idx="30">
                  <c:v>0.53037383177570097</c:v>
                </c:pt>
                <c:pt idx="31">
                  <c:v>0.53327338129496404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5DE8-4136-ADB5-75452AA6B43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06766080"/>
        <c:axId val="306766640"/>
      </c:barChart>
      <c:catAx>
        <c:axId val="306766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5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06766640"/>
        <c:crosses val="autoZero"/>
        <c:auto val="1"/>
        <c:lblAlgn val="ctr"/>
        <c:lblOffset val="100"/>
        <c:noMultiLvlLbl val="0"/>
      </c:catAx>
      <c:valAx>
        <c:axId val="306766640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06766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F2F-40F6-BF8D-32F4E8B63B90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F2F-40F6-BF8D-32F4E8B63B9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F2F-40F6-BF8D-32F4E8B63B90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F2F-40F6-BF8D-32F4E8B63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36.Importantes informações sobre a assistência se perdem durante as mudanças de turno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122-4F70-822F-786941A1A5FA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122-4F70-822F-786941A1A5FA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122-4F70-822F-786941A1A5FA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122-4F70-822F-786941A1A5FA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122-4F70-822F-786941A1A5FA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122-4F70-822F-786941A1A5FA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122-4F70-822F-786941A1A5FA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122-4F70-822F-786941A1A5FA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122-4F70-822F-786941A1A5FA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F9D-4C07-B12F-463A6E67D1CE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F9D-4C07-B12F-463A6E67D1CE}"/>
                </c:ext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122-4F70-822F-786941A1A5FA}"/>
                </c:ext>
              </c:extLst>
            </c:dLbl>
            <c:dLbl>
              <c:idx val="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122-4F70-822F-786941A1A5FA}"/>
                </c:ext>
              </c:extLst>
            </c:dLbl>
            <c:dLbl>
              <c:idx val="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122-4F70-822F-786941A1A5FA}"/>
                </c:ext>
              </c:extLst>
            </c:dLbl>
            <c:dLbl>
              <c:idx val="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F9D-4C07-B12F-463A6E67D1CE}"/>
                </c:ext>
              </c:extLst>
            </c:dLbl>
            <c:dLbl>
              <c:idx val="28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F9D-4C07-B12F-463A6E67D1C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gráfico'!$A$1099:$A$1130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gráfico'!$D$1099:$D$1130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0.39200000000000002</c:v>
                </c:pt>
                <c:pt idx="16">
                  <c:v>0.46192052980132453</c:v>
                </c:pt>
                <c:pt idx="17">
                  <c:v>0.35399999999999998</c:v>
                </c:pt>
                <c:pt idx="18">
                  <c:v>0.40696686491079015</c:v>
                </c:pt>
                <c:pt idx="19">
                  <c:v>0</c:v>
                </c:pt>
                <c:pt idx="20">
                  <c:v>0.40833333333333333</c:v>
                </c:pt>
                <c:pt idx="21">
                  <c:v>0.44444444444444442</c:v>
                </c:pt>
                <c:pt idx="22">
                  <c:v>0.43427970557308099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0.48444976076555024</c:v>
                </c:pt>
                <c:pt idx="27">
                  <c:v>0.37967115097159942</c:v>
                </c:pt>
                <c:pt idx="28">
                  <c:v>0.48847420417124038</c:v>
                </c:pt>
                <c:pt idx="29">
                  <c:v>0</c:v>
                </c:pt>
                <c:pt idx="30">
                  <c:v>0</c:v>
                </c:pt>
                <c:pt idx="31">
                  <c:v>0.4742547425474255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122-4F70-822F-786941A1A5FA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gráfico'!$A$1099:$A$1130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gráfico'!$E$1099:$E$1130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122-4F70-822F-786941A1A5FA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A122-4F70-822F-786941A1A5FA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A122-4F70-822F-786941A1A5FA}"/>
                </c:ext>
              </c:extLst>
            </c:dLbl>
            <c:dLbl>
              <c:idx val="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A122-4F70-822F-786941A1A5FA}"/>
                </c:ext>
              </c:extLst>
            </c:dLbl>
            <c:dLbl>
              <c:idx val="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A122-4F70-822F-786941A1A5FA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A122-4F70-822F-786941A1A5FA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A122-4F70-822F-786941A1A5FA}"/>
                </c:ext>
              </c:extLst>
            </c:dLbl>
            <c:dLbl>
              <c:idx val="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A122-4F70-822F-786941A1A5FA}"/>
                </c:ext>
              </c:extLst>
            </c:dLbl>
            <c:dLbl>
              <c:idx val="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A122-4F70-822F-786941A1A5FA}"/>
                </c:ext>
              </c:extLst>
            </c:dLbl>
            <c:dLbl>
              <c:idx val="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A122-4F70-822F-786941A1A5FA}"/>
                </c:ext>
              </c:extLst>
            </c:dLbl>
            <c:dLbl>
              <c:idx val="1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F9D-4C07-B12F-463A6E67D1CE}"/>
                </c:ext>
              </c:extLst>
            </c:dLbl>
            <c:dLbl>
              <c:idx val="1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F9D-4C07-B12F-463A6E67D1CE}"/>
                </c:ext>
              </c:extLst>
            </c:dLbl>
            <c:dLbl>
              <c:idx val="2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A122-4F70-822F-786941A1A5FA}"/>
                </c:ext>
              </c:extLst>
            </c:dLbl>
            <c:dLbl>
              <c:idx val="2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A122-4F70-822F-786941A1A5FA}"/>
                </c:ext>
              </c:extLst>
            </c:dLbl>
            <c:dLbl>
              <c:idx val="2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A122-4F70-822F-786941A1A5FA}"/>
                </c:ext>
              </c:extLst>
            </c:dLbl>
            <c:dLbl>
              <c:idx val="2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F9D-4C07-B12F-463A6E67D1C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gráfico'!$A$1099:$A$1130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gráfico'!$F$1099:$F$1130</c:f>
              <c:numCache>
                <c:formatCode>0%</c:formatCode>
                <c:ptCount val="32"/>
                <c:pt idx="0">
                  <c:v>0.63855421686746983</c:v>
                </c:pt>
                <c:pt idx="1">
                  <c:v>0.69512195121951215</c:v>
                </c:pt>
                <c:pt idx="2">
                  <c:v>0.61195928753180662</c:v>
                </c:pt>
                <c:pt idx="3">
                  <c:v>0.58493723849372381</c:v>
                </c:pt>
                <c:pt idx="4">
                  <c:v>0.51967709384460137</c:v>
                </c:pt>
                <c:pt idx="5">
                  <c:v>#N/A</c:v>
                </c:pt>
                <c:pt idx="6">
                  <c:v>0.60142348754448394</c:v>
                </c:pt>
                <c:pt idx="7">
                  <c:v>0.54866310160427811</c:v>
                </c:pt>
                <c:pt idx="8">
                  <c:v>0.55319148936170215</c:v>
                </c:pt>
                <c:pt idx="9">
                  <c:v>0.62475247524752475</c:v>
                </c:pt>
                <c:pt idx="10">
                  <c:v>0.58175842235004105</c:v>
                </c:pt>
                <c:pt idx="11">
                  <c:v>0.66666666666666663</c:v>
                </c:pt>
                <c:pt idx="12">
                  <c:v>0.57424441524310121</c:v>
                </c:pt>
                <c:pt idx="13">
                  <c:v>0.53195164075993095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0.66775244299674263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0.60675883256528418</c:v>
                </c:pt>
                <c:pt idx="24">
                  <c:v>0.52972972972972976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0.50900900900900903</c:v>
                </c:pt>
                <c:pt idx="30">
                  <c:v>0.51635514018691586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A122-4F70-822F-786941A1A5F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06780640"/>
        <c:axId val="306781200"/>
      </c:barChart>
      <c:catAx>
        <c:axId val="30678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5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06781200"/>
        <c:crosses val="autoZero"/>
        <c:auto val="1"/>
        <c:lblAlgn val="ctr"/>
        <c:lblOffset val="100"/>
        <c:noMultiLvlLbl val="0"/>
      </c:catAx>
      <c:valAx>
        <c:axId val="306781200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0678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180-4278-8375-6B87A759D1D9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180-4278-8375-6B87A759D1D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180-4278-8375-6B87A759D1D9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180-4278-8375-6B87A759D1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38.Os problemas com frequência ocorrem na troca de informações entre as unidades do hospital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4D-455C-BC9D-A5B42FE424B0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4D-455C-BC9D-A5B42FE424B0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04D-455C-BC9D-A5B42FE424B0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04D-455C-BC9D-A5B42FE424B0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04D-455C-BC9D-A5B42FE424B0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04D-455C-BC9D-A5B42FE424B0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E07-4A7B-AD11-67886874F19A}"/>
                </c:ext>
              </c:extLst>
            </c:dLbl>
            <c:dLbl>
              <c:idx val="1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E07-4A7B-AD11-67886874F19A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E07-4A7B-AD11-67886874F19A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E07-4A7B-AD11-67886874F19A}"/>
                </c:ext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04D-455C-BC9D-A5B42FE424B0}"/>
                </c:ext>
              </c:extLst>
            </c:dLbl>
            <c:dLbl>
              <c:idx val="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04D-455C-BC9D-A5B42FE424B0}"/>
                </c:ext>
              </c:extLst>
            </c:dLbl>
            <c:dLbl>
              <c:idx val="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04D-455C-BC9D-A5B42FE424B0}"/>
                </c:ext>
              </c:extLst>
            </c:dLbl>
            <c:dLbl>
              <c:idx val="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E07-4A7B-AD11-67886874F19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gráfico'!$A$1148:$A$1179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gráfico'!$D$1148:$D$1179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0.48982188295165396</c:v>
                </c:pt>
                <c:pt idx="3">
                  <c:v>0</c:v>
                </c:pt>
                <c:pt idx="4">
                  <c:v>0.49345417925478346</c:v>
                </c:pt>
                <c:pt idx="5">
                  <c:v>#N/A</c:v>
                </c:pt>
                <c:pt idx="6">
                  <c:v>0</c:v>
                </c:pt>
                <c:pt idx="7">
                  <c:v>0.47603833865814699</c:v>
                </c:pt>
                <c:pt idx="8">
                  <c:v>0.45744680851063829</c:v>
                </c:pt>
                <c:pt idx="9">
                  <c:v>0</c:v>
                </c:pt>
                <c:pt idx="10">
                  <c:v>0.47372742200328405</c:v>
                </c:pt>
                <c:pt idx="11">
                  <c:v>0</c:v>
                </c:pt>
                <c:pt idx="12">
                  <c:v>0</c:v>
                </c:pt>
                <c:pt idx="13">
                  <c:v>0.46341463414634149</c:v>
                </c:pt>
                <c:pt idx="14">
                  <c:v>#N/A</c:v>
                </c:pt>
                <c:pt idx="15">
                  <c:v>0.39626001780943898</c:v>
                </c:pt>
                <c:pt idx="16">
                  <c:v>0.49177631578947367</c:v>
                </c:pt>
                <c:pt idx="17">
                  <c:v>0.36726546906187624</c:v>
                </c:pt>
                <c:pt idx="18">
                  <c:v>0.37851662404092073</c:v>
                </c:pt>
                <c:pt idx="19">
                  <c:v>0</c:v>
                </c:pt>
                <c:pt idx="20">
                  <c:v>0.41553701772679874</c:v>
                </c:pt>
                <c:pt idx="21">
                  <c:v>0.43975283213182287</c:v>
                </c:pt>
                <c:pt idx="22">
                  <c:v>0.43953732912723448</c:v>
                </c:pt>
                <c:pt idx="23">
                  <c:v>0</c:v>
                </c:pt>
                <c:pt idx="24">
                  <c:v>0.48586810228802152</c:v>
                </c:pt>
                <c:pt idx="25">
                  <c:v>#N/A</c:v>
                </c:pt>
                <c:pt idx="26">
                  <c:v>0.481437125748503</c:v>
                </c:pt>
                <c:pt idx="27">
                  <c:v>0.38680659670164919</c:v>
                </c:pt>
                <c:pt idx="28">
                  <c:v>0.46871569703622395</c:v>
                </c:pt>
                <c:pt idx="29">
                  <c:v>0.4606741573033708</c:v>
                </c:pt>
                <c:pt idx="30">
                  <c:v>0.48829039812646369</c:v>
                </c:pt>
                <c:pt idx="31">
                  <c:v>0.41027953110910731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04D-455C-BC9D-A5B42FE424B0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gráfico'!$A$1148:$A$1179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gráfico'!$E$1148:$E$1179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04D-455C-BC9D-A5B42FE424B0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D04D-455C-BC9D-A5B42FE424B0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D04D-455C-BC9D-A5B42FE424B0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D04D-455C-BC9D-A5B42FE424B0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D04D-455C-BC9D-A5B42FE424B0}"/>
                </c:ext>
              </c:extLst>
            </c:dLbl>
            <c:dLbl>
              <c:idx val="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D04D-455C-BC9D-A5B42FE424B0}"/>
                </c:ext>
              </c:extLst>
            </c:dLbl>
            <c:dLbl>
              <c:idx val="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E07-4A7B-AD11-67886874F19A}"/>
                </c:ext>
              </c:extLst>
            </c:dLbl>
            <c:dLbl>
              <c:idx val="1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E07-4A7B-AD11-67886874F19A}"/>
                </c:ext>
              </c:extLst>
            </c:dLbl>
            <c:dLbl>
              <c:idx val="1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E07-4A7B-AD11-67886874F19A}"/>
                </c:ext>
              </c:extLst>
            </c:dLbl>
            <c:dLbl>
              <c:idx val="2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D04D-455C-BC9D-A5B42FE424B0}"/>
                </c:ext>
              </c:extLst>
            </c:dLbl>
            <c:dLbl>
              <c:idx val="2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D04D-455C-BC9D-A5B42FE424B0}"/>
                </c:ext>
              </c:extLst>
            </c:dLbl>
            <c:dLbl>
              <c:idx val="2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D04D-455C-BC9D-A5B42FE424B0}"/>
                </c:ext>
              </c:extLst>
            </c:dLbl>
            <c:dLbl>
              <c:idx val="2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E07-4A7B-AD11-67886874F19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gráfico'!$A$1148:$A$1179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gráfico'!$F$1148:$F$1179</c:f>
              <c:numCache>
                <c:formatCode>0%</c:formatCode>
                <c:ptCount val="32"/>
                <c:pt idx="0">
                  <c:v>0.58181818181818179</c:v>
                </c:pt>
                <c:pt idx="1">
                  <c:v>0.61467889908256879</c:v>
                </c:pt>
                <c:pt idx="2">
                  <c:v>0</c:v>
                </c:pt>
                <c:pt idx="3">
                  <c:v>0.5145954962468724</c:v>
                </c:pt>
                <c:pt idx="4">
                  <c:v>0</c:v>
                </c:pt>
                <c:pt idx="5">
                  <c:v>#N/A</c:v>
                </c:pt>
                <c:pt idx="6">
                  <c:v>0.54642857142857137</c:v>
                </c:pt>
                <c:pt idx="7">
                  <c:v>0</c:v>
                </c:pt>
                <c:pt idx="8">
                  <c:v>0</c:v>
                </c:pt>
                <c:pt idx="9">
                  <c:v>0.57341269841269837</c:v>
                </c:pt>
                <c:pt idx="10">
                  <c:v>0</c:v>
                </c:pt>
                <c:pt idx="11">
                  <c:v>0.59322033898305082</c:v>
                </c:pt>
                <c:pt idx="12">
                  <c:v>0.53473132372214938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0.69155844155844159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0.64362519201228874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D04D-455C-BC9D-A5B42FE424B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07535008"/>
        <c:axId val="307535568"/>
      </c:barChart>
      <c:catAx>
        <c:axId val="30753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5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07535568"/>
        <c:crosses val="autoZero"/>
        <c:auto val="1"/>
        <c:lblAlgn val="ctr"/>
        <c:lblOffset val="100"/>
        <c:noMultiLvlLbl val="0"/>
      </c:catAx>
      <c:valAx>
        <c:axId val="307535568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0753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EEA-4A2B-BAE8-37BCE79E68F7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EEA-4A2B-BAE8-37BCE79E68F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EEA-4A2B-BAE8-37BCE79E68F7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EA-4A2B-BAE8-37BCE79E68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42.As mudanças de turno são problemáticas para os pacientes deste Hospital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gráfico'!$A$1197:$A$1228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gráfico'!$D$1197:$D$1228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0.48665480427046265</c:v>
                </c:pt>
                <c:pt idx="16">
                  <c:v>0</c:v>
                </c:pt>
                <c:pt idx="17">
                  <c:v>0.49199999999999999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23-480F-B480-D6DC7A064477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223-480F-B480-D6DC7A064477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223-480F-B480-D6DC7A06447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gráfico'!$A$1197:$A$1228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gráfico'!$E$1197:$E$1228</c:f>
              <c:numCache>
                <c:formatCode>0%</c:formatCode>
                <c:ptCount val="32"/>
                <c:pt idx="0">
                  <c:v>0.77341389728096677</c:v>
                </c:pt>
                <c:pt idx="1">
                  <c:v>0.80224260958205917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0.75170068027210879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0.79738562091503273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223-480F-B480-D6DC7A064477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223-480F-B480-D6DC7A064477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223-480F-B480-D6DC7A064477}"/>
                </c:ext>
              </c:extLst>
            </c:dLbl>
            <c:dLbl>
              <c:idx val="1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14D-47B2-BC0D-6849AF5307C0}"/>
                </c:ext>
              </c:extLst>
            </c:dLbl>
            <c:dLbl>
              <c:idx val="18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14D-47B2-BC0D-6849AF5307C0}"/>
                </c:ext>
              </c:extLst>
            </c:dLbl>
            <c:dLbl>
              <c:idx val="2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14D-47B2-BC0D-6849AF5307C0}"/>
                </c:ext>
              </c:extLst>
            </c:dLbl>
            <c:dLbl>
              <c:idx val="2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14D-47B2-BC0D-6849AF5307C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gráfico'!$A$1197:$A$1228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gráfico'!$F$1197:$F$1228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0.67133757961783436</c:v>
                </c:pt>
                <c:pt idx="3">
                  <c:v>0.66443514644351465</c:v>
                </c:pt>
                <c:pt idx="4">
                  <c:v>0.59696969696969693</c:v>
                </c:pt>
                <c:pt idx="5">
                  <c:v>#N/A</c:v>
                </c:pt>
                <c:pt idx="6">
                  <c:v>0.72857142857142854</c:v>
                </c:pt>
                <c:pt idx="7">
                  <c:v>0.62486716259298614</c:v>
                </c:pt>
                <c:pt idx="8">
                  <c:v>0.61014686248331107</c:v>
                </c:pt>
                <c:pt idx="9">
                  <c:v>0.69452736318407959</c:v>
                </c:pt>
                <c:pt idx="10">
                  <c:v>0.71334971334971331</c:v>
                </c:pt>
                <c:pt idx="11">
                  <c:v>0</c:v>
                </c:pt>
                <c:pt idx="12">
                  <c:v>0.64304461942257218</c:v>
                </c:pt>
                <c:pt idx="13">
                  <c:v>0.59240069084628666</c:v>
                </c:pt>
                <c:pt idx="14">
                  <c:v>#N/A</c:v>
                </c:pt>
                <c:pt idx="15">
                  <c:v>0</c:v>
                </c:pt>
                <c:pt idx="16">
                  <c:v>0.57615894039735094</c:v>
                </c:pt>
                <c:pt idx="17">
                  <c:v>0</c:v>
                </c:pt>
                <c:pt idx="18">
                  <c:v>0.54863481228668942</c:v>
                </c:pt>
                <c:pt idx="19">
                  <c:v>0</c:v>
                </c:pt>
                <c:pt idx="20">
                  <c:v>0.56217345872518287</c:v>
                </c:pt>
                <c:pt idx="21">
                  <c:v>0.56656346749226005</c:v>
                </c:pt>
                <c:pt idx="22">
                  <c:v>0.55168776371308015</c:v>
                </c:pt>
                <c:pt idx="23">
                  <c:v>0.72964669738863286</c:v>
                </c:pt>
                <c:pt idx="24">
                  <c:v>0.58760107816711593</c:v>
                </c:pt>
                <c:pt idx="25">
                  <c:v>#N/A</c:v>
                </c:pt>
                <c:pt idx="26">
                  <c:v>0.61492178098676298</c:v>
                </c:pt>
                <c:pt idx="27">
                  <c:v>0.50300300300300305</c:v>
                </c:pt>
                <c:pt idx="28">
                  <c:v>0.62568605927552146</c:v>
                </c:pt>
                <c:pt idx="29">
                  <c:v>0.64365256124721604</c:v>
                </c:pt>
                <c:pt idx="30">
                  <c:v>0.6502923976608187</c:v>
                </c:pt>
                <c:pt idx="31">
                  <c:v>0.59329710144927539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223-480F-B480-D6DC7A06447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08637904"/>
        <c:axId val="308638464"/>
      </c:barChart>
      <c:catAx>
        <c:axId val="30863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5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08638464"/>
        <c:crosses val="autoZero"/>
        <c:auto val="1"/>
        <c:lblAlgn val="ctr"/>
        <c:lblOffset val="100"/>
        <c:noMultiLvlLbl val="0"/>
      </c:catAx>
      <c:valAx>
        <c:axId val="308638464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0863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421-42BB-A5AD-62C8ADF70981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421-42BB-A5AD-62C8ADF7098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421-42BB-A5AD-62C8ADF70981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421-42BB-A5AD-62C8ADF70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6.Estamos ativamente buscando melhorias para a segurança do paciente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gráfico'!$A$1246:$A$1277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gráfico'!$D$1246:$D$1277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B0-40C9-8AF0-E8CEBF74E6D3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gráfico'!$A$1246:$A$1277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gráfico'!$E$1246:$E$1277</c:f>
              <c:numCache>
                <c:formatCode>0%</c:formatCode>
                <c:ptCount val="32"/>
                <c:pt idx="0">
                  <c:v>0.94311377245508987</c:v>
                </c:pt>
                <c:pt idx="1">
                  <c:v>0.93252769385699896</c:v>
                </c:pt>
                <c:pt idx="2">
                  <c:v>0.91024020227560054</c:v>
                </c:pt>
                <c:pt idx="3">
                  <c:v>0.90666666666666662</c:v>
                </c:pt>
                <c:pt idx="4">
                  <c:v>0.92052313883299797</c:v>
                </c:pt>
                <c:pt idx="5">
                  <c:v>#N/A</c:v>
                </c:pt>
                <c:pt idx="6">
                  <c:v>0.94346289752650181</c:v>
                </c:pt>
                <c:pt idx="7">
                  <c:v>0.91276595744680855</c:v>
                </c:pt>
                <c:pt idx="8">
                  <c:v>0.91866666666666663</c:v>
                </c:pt>
                <c:pt idx="9">
                  <c:v>0.8839285714285714</c:v>
                </c:pt>
                <c:pt idx="10">
                  <c:v>0.9216965742251223</c:v>
                </c:pt>
                <c:pt idx="11">
                  <c:v>0.93898305084745759</c:v>
                </c:pt>
                <c:pt idx="12">
                  <c:v>0.92650918635170598</c:v>
                </c:pt>
                <c:pt idx="13">
                  <c:v>0.88164665523156094</c:v>
                </c:pt>
                <c:pt idx="14">
                  <c:v>#N/A</c:v>
                </c:pt>
                <c:pt idx="15">
                  <c:v>0.8381962864721485</c:v>
                </c:pt>
                <c:pt idx="16">
                  <c:v>0.88303130148270181</c:v>
                </c:pt>
                <c:pt idx="17">
                  <c:v>0.82306163021868783</c:v>
                </c:pt>
                <c:pt idx="18">
                  <c:v>0.86139455782312924</c:v>
                </c:pt>
                <c:pt idx="19">
                  <c:v>0.92532467532467533</c:v>
                </c:pt>
                <c:pt idx="20">
                  <c:v>0.89604989604989604</c:v>
                </c:pt>
                <c:pt idx="21">
                  <c:v>0.84496919917864477</c:v>
                </c:pt>
                <c:pt idx="22">
                  <c:v>0.85909568874868558</c:v>
                </c:pt>
                <c:pt idx="23">
                  <c:v>0.94954128440366969</c:v>
                </c:pt>
                <c:pt idx="24">
                  <c:v>0.91397849462365588</c:v>
                </c:pt>
                <c:pt idx="25">
                  <c:v>#N/A</c:v>
                </c:pt>
                <c:pt idx="26">
                  <c:v>0.87335722819593786</c:v>
                </c:pt>
                <c:pt idx="27">
                  <c:v>0.84776119402985073</c:v>
                </c:pt>
                <c:pt idx="28">
                  <c:v>0.93013100436681218</c:v>
                </c:pt>
                <c:pt idx="29">
                  <c:v>0.93141592920353977</c:v>
                </c:pt>
                <c:pt idx="30">
                  <c:v>0.94405594405594406</c:v>
                </c:pt>
                <c:pt idx="31">
                  <c:v>0.9330357142857143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B0-40C9-8AF0-E8CEBF74E6D3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gráfico'!$A$1246:$A$1277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gráfico'!$F$1246:$F$1277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B0-40C9-8AF0-E8CEBF74E6D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08652464"/>
        <c:axId val="308653024"/>
      </c:barChart>
      <c:catAx>
        <c:axId val="30865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5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08653024"/>
        <c:crosses val="autoZero"/>
        <c:auto val="1"/>
        <c:lblAlgn val="ctr"/>
        <c:lblOffset val="100"/>
        <c:noMultiLvlLbl val="0"/>
      </c:catAx>
      <c:valAx>
        <c:axId val="308653024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0865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AE1-43BD-80E8-03392D6555E6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AE1-43BD-80E8-03392D6555E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AE1-43BD-80E8-03392D6555E6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AE1-43BD-80E8-03392D6555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9.Erros que ocorreram levaram a mudanças positivas nesta unidade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gráfico'!$A$1295:$A$1326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gráfico'!$D$1295:$D$1326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27-49EB-937F-443535DC7541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427-49EB-937F-443535DC7541}"/>
                </c:ext>
              </c:extLst>
            </c:dLbl>
            <c:dLbl>
              <c:idx val="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427-49EB-937F-443535DC7541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427-49EB-937F-443535DC7541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427-49EB-937F-443535DC7541}"/>
                </c:ext>
              </c:extLst>
            </c:dLbl>
            <c:dLbl>
              <c:idx val="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48C-4BB7-B77A-EF616798C4CF}"/>
                </c:ext>
              </c:extLst>
            </c:dLbl>
            <c:dLbl>
              <c:idx val="1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48C-4BB7-B77A-EF616798C4CF}"/>
                </c:ext>
              </c:extLst>
            </c:dLbl>
            <c:dLbl>
              <c:idx val="1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48C-4BB7-B77A-EF616798C4CF}"/>
                </c:ext>
              </c:extLst>
            </c:dLbl>
            <c:dLbl>
              <c:idx val="2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427-49EB-937F-443535DC7541}"/>
                </c:ext>
              </c:extLst>
            </c:dLbl>
            <c:dLbl>
              <c:idx val="2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427-49EB-937F-443535DC7541}"/>
                </c:ext>
              </c:extLst>
            </c:dLbl>
            <c:dLbl>
              <c:idx val="2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427-49EB-937F-443535DC7541}"/>
                </c:ext>
              </c:extLst>
            </c:dLbl>
            <c:dLbl>
              <c:idx val="2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427-49EB-937F-443535DC7541}"/>
                </c:ext>
              </c:extLst>
            </c:dLbl>
            <c:dLbl>
              <c:idx val="2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48C-4BB7-B77A-EF616798C4CF}"/>
                </c:ext>
              </c:extLst>
            </c:dLbl>
            <c:dLbl>
              <c:idx val="2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B427-49EB-937F-443535DC7541}"/>
                </c:ext>
              </c:extLst>
            </c:dLbl>
            <c:dLbl>
              <c:idx val="3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48C-4BB7-B77A-EF616798C4C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gráfico'!$A$1295:$A$1326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gráfico'!$E$1295:$E$1326</c:f>
              <c:numCache>
                <c:formatCode>0%</c:formatCode>
                <c:ptCount val="32"/>
                <c:pt idx="0">
                  <c:v>0</c:v>
                </c:pt>
                <c:pt idx="1">
                  <c:v>0.82692307692307687</c:v>
                </c:pt>
                <c:pt idx="2">
                  <c:v>0</c:v>
                </c:pt>
                <c:pt idx="3">
                  <c:v>0.76043405676126874</c:v>
                </c:pt>
                <c:pt idx="4">
                  <c:v>0</c:v>
                </c:pt>
                <c:pt idx="5">
                  <c:v>#N/A</c:v>
                </c:pt>
                <c:pt idx="6">
                  <c:v>0.78445229681978801</c:v>
                </c:pt>
                <c:pt idx="7">
                  <c:v>0.75583864118895971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0.75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0.76821192052980136</c:v>
                </c:pt>
                <c:pt idx="17">
                  <c:v>0</c:v>
                </c:pt>
                <c:pt idx="18">
                  <c:v>0</c:v>
                </c:pt>
                <c:pt idx="19">
                  <c:v>0.82084690553745931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0.86789554531490021</c:v>
                </c:pt>
                <c:pt idx="24">
                  <c:v>0.7523553162853297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0.78275109170305679</c:v>
                </c:pt>
                <c:pt idx="29">
                  <c:v>0.79867256637168138</c:v>
                </c:pt>
                <c:pt idx="30">
                  <c:v>0</c:v>
                </c:pt>
                <c:pt idx="31">
                  <c:v>0.77459749552772805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427-49EB-937F-443535DC7541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427-49EB-937F-443535DC7541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427-49EB-937F-443535DC7541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427-49EB-937F-443535DC7541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427-49EB-937F-443535DC7541}"/>
                </c:ext>
              </c:extLst>
            </c:dLbl>
            <c:dLbl>
              <c:idx val="1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B427-49EB-937F-443535DC7541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48C-4BB7-B77A-EF616798C4CF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B427-49EB-937F-443535DC7541}"/>
                </c:ext>
              </c:extLst>
            </c:dLbl>
            <c:dLbl>
              <c:idx val="17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48C-4BB7-B77A-EF616798C4CF}"/>
                </c:ext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B427-49EB-937F-443535DC7541}"/>
                </c:ext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B427-49EB-937F-443535DC7541}"/>
                </c:ext>
              </c:extLst>
            </c:dLbl>
            <c:dLbl>
              <c:idx val="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B427-49EB-937F-443535DC7541}"/>
                </c:ext>
              </c:extLst>
            </c:dLbl>
            <c:dLbl>
              <c:idx val="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B427-49EB-937F-443535DC7541}"/>
                </c:ext>
              </c:extLst>
            </c:dLbl>
            <c:dLbl>
              <c:idx val="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48C-4BB7-B77A-EF616798C4CF}"/>
                </c:ext>
              </c:extLst>
            </c:dLbl>
            <c:dLbl>
              <c:idx val="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B427-49EB-937F-443535DC7541}"/>
                </c:ext>
              </c:extLst>
            </c:dLbl>
            <c:dLbl>
              <c:idx val="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48C-4BB7-B77A-EF616798C4C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gráfico'!$A$1295:$A$1326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gráfico'!$F$1295:$F$1326</c:f>
              <c:numCache>
                <c:formatCode>0%</c:formatCode>
                <c:ptCount val="32"/>
                <c:pt idx="0">
                  <c:v>0.73873873873873874</c:v>
                </c:pt>
                <c:pt idx="1">
                  <c:v>0</c:v>
                </c:pt>
                <c:pt idx="2">
                  <c:v>0.73891001267427125</c:v>
                </c:pt>
                <c:pt idx="3">
                  <c:v>0</c:v>
                </c:pt>
                <c:pt idx="4">
                  <c:v>0.7210473313192346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0.73803191489361697</c:v>
                </c:pt>
                <c:pt idx="9">
                  <c:v>0.71300893743793448</c:v>
                </c:pt>
                <c:pt idx="10">
                  <c:v>0.73628173628173632</c:v>
                </c:pt>
                <c:pt idx="11">
                  <c:v>0</c:v>
                </c:pt>
                <c:pt idx="12">
                  <c:v>0.74574049803407605</c:v>
                </c:pt>
                <c:pt idx="13">
                  <c:v>0.71600688468158347</c:v>
                </c:pt>
                <c:pt idx="14">
                  <c:v>#N/A</c:v>
                </c:pt>
                <c:pt idx="15">
                  <c:v>0.6203208556149733</c:v>
                </c:pt>
                <c:pt idx="16">
                  <c:v>0</c:v>
                </c:pt>
                <c:pt idx="17">
                  <c:v>0.65200000000000002</c:v>
                </c:pt>
                <c:pt idx="18">
                  <c:v>0.66921768707482998</c:v>
                </c:pt>
                <c:pt idx="19">
                  <c:v>0</c:v>
                </c:pt>
                <c:pt idx="20">
                  <c:v>0.70062370062370061</c:v>
                </c:pt>
                <c:pt idx="21">
                  <c:v>0.69989722507708119</c:v>
                </c:pt>
                <c:pt idx="22">
                  <c:v>0.7142857142857143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0.73892215568862274</c:v>
                </c:pt>
                <c:pt idx="27">
                  <c:v>0.68965517241379315</c:v>
                </c:pt>
                <c:pt idx="28">
                  <c:v>0</c:v>
                </c:pt>
                <c:pt idx="29">
                  <c:v>0</c:v>
                </c:pt>
                <c:pt idx="30">
                  <c:v>0.74242424242424243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B427-49EB-937F-443535DC754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08667024"/>
        <c:axId val="308667584"/>
      </c:barChart>
      <c:catAx>
        <c:axId val="308667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5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08667584"/>
        <c:crosses val="autoZero"/>
        <c:auto val="1"/>
        <c:lblAlgn val="ctr"/>
        <c:lblOffset val="100"/>
        <c:noMultiLvlLbl val="0"/>
      </c:catAx>
      <c:valAx>
        <c:axId val="308667584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0866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D2C-4AA8-BCA6-83095E8193C9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D2C-4AA8-BCA6-83095E8193C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D2C-4AA8-BCA6-83095E8193C9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D2C-4AA8-BCA6-83095E819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13.Quando fazemos mudanças para melhorar a segurança do paciente, nós avaliamos sua efetividade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gráfico'!$A$1344:$A$1375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gráfico'!$D$1344:$D$1375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48-4C12-9571-9CB610F5D559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048-4C12-9571-9CB610F5D559}"/>
                </c:ext>
              </c:extLst>
            </c:dLbl>
            <c:dLbl>
              <c:idx val="8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048-4C12-9571-9CB610F5D559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048-4C12-9571-9CB610F5D559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048-4C12-9571-9CB610F5D559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048-4C12-9571-9CB610F5D559}"/>
                </c:ext>
              </c:extLst>
            </c:dLbl>
            <c:dLbl>
              <c:idx val="1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048-4C12-9571-9CB610F5D559}"/>
                </c:ext>
              </c:extLst>
            </c:dLbl>
            <c:dLbl>
              <c:idx val="1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0F9-4F3A-B18B-97D087FF5EBB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048-4C12-9571-9CB610F5D559}"/>
                </c:ext>
              </c:extLst>
            </c:dLbl>
            <c:dLbl>
              <c:idx val="16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048-4C12-9571-9CB610F5D559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048-4C12-9571-9CB610F5D559}"/>
                </c:ext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0048-4C12-9571-9CB610F5D559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0F9-4F3A-B18B-97D087FF5EBB}"/>
                </c:ext>
              </c:extLst>
            </c:dLbl>
            <c:dLbl>
              <c:idx val="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0048-4C12-9571-9CB610F5D559}"/>
                </c:ext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0F9-4F3A-B18B-97D087FF5EBB}"/>
                </c:ext>
              </c:extLst>
            </c:dLbl>
            <c:dLbl>
              <c:idx val="2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0F9-4F3A-B18B-97D087FF5EBB}"/>
                </c:ext>
              </c:extLst>
            </c:dLbl>
            <c:dLbl>
              <c:idx val="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0F9-4F3A-B18B-97D087FF5EB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gráfico'!$A$1344:$A$1375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gráfico'!$E$1344:$E$1375</c:f>
              <c:numCache>
                <c:formatCode>0%</c:formatCode>
                <c:ptCount val="32"/>
                <c:pt idx="0">
                  <c:v>0.77245508982035926</c:v>
                </c:pt>
                <c:pt idx="1">
                  <c:v>0.84817813765182182</c:v>
                </c:pt>
                <c:pt idx="2">
                  <c:v>0.76106194690265483</c:v>
                </c:pt>
                <c:pt idx="3">
                  <c:v>0.78767693588676102</c:v>
                </c:pt>
                <c:pt idx="4">
                  <c:v>0.77240684793554881</c:v>
                </c:pt>
                <c:pt idx="5">
                  <c:v>#N/A</c:v>
                </c:pt>
                <c:pt idx="6">
                  <c:v>0.82269503546099287</c:v>
                </c:pt>
                <c:pt idx="7">
                  <c:v>0.76939426142401701</c:v>
                </c:pt>
                <c:pt idx="8">
                  <c:v>0.77792553191489366</c:v>
                </c:pt>
                <c:pt idx="9">
                  <c:v>0.77502477700693762</c:v>
                </c:pt>
                <c:pt idx="10">
                  <c:v>0.78513071895424835</c:v>
                </c:pt>
                <c:pt idx="11">
                  <c:v>0.82770270270270274</c:v>
                </c:pt>
                <c:pt idx="12">
                  <c:v>0.79712041884816753</c:v>
                </c:pt>
                <c:pt idx="13">
                  <c:v>0.75043029259896732</c:v>
                </c:pt>
                <c:pt idx="14">
                  <c:v>#N/A</c:v>
                </c:pt>
                <c:pt idx="15">
                  <c:v>0</c:v>
                </c:pt>
                <c:pt idx="16">
                  <c:v>0.76151315789473684</c:v>
                </c:pt>
                <c:pt idx="17">
                  <c:v>0</c:v>
                </c:pt>
                <c:pt idx="18">
                  <c:v>0</c:v>
                </c:pt>
                <c:pt idx="19">
                  <c:v>0.88273615635179148</c:v>
                </c:pt>
                <c:pt idx="20">
                  <c:v>0.75012987012987009</c:v>
                </c:pt>
                <c:pt idx="21">
                  <c:v>0</c:v>
                </c:pt>
                <c:pt idx="22">
                  <c:v>0</c:v>
                </c:pt>
                <c:pt idx="23">
                  <c:v>0.86523736600306278</c:v>
                </c:pt>
                <c:pt idx="24">
                  <c:v>0.80888290713324362</c:v>
                </c:pt>
                <c:pt idx="25">
                  <c:v>0.75</c:v>
                </c:pt>
                <c:pt idx="26">
                  <c:v>0.77245508982035926</c:v>
                </c:pt>
                <c:pt idx="27">
                  <c:v>0</c:v>
                </c:pt>
                <c:pt idx="28">
                  <c:v>0.82236842105263153</c:v>
                </c:pt>
                <c:pt idx="29">
                  <c:v>0.8236607142857143</c:v>
                </c:pt>
                <c:pt idx="30">
                  <c:v>0.81395348837209303</c:v>
                </c:pt>
                <c:pt idx="31">
                  <c:v>0.81753130590339895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048-4C12-9571-9CB610F5D559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0048-4C12-9571-9CB610F5D559}"/>
                </c:ext>
              </c:extLst>
            </c:dLbl>
            <c:dLbl>
              <c:idx val="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0048-4C12-9571-9CB610F5D559}"/>
                </c:ext>
              </c:extLst>
            </c:dLbl>
            <c:dLbl>
              <c:idx val="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0048-4C12-9571-9CB610F5D559}"/>
                </c:ext>
              </c:extLst>
            </c:dLbl>
            <c:dLbl>
              <c:idx val="1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0048-4C12-9571-9CB610F5D559}"/>
                </c:ext>
              </c:extLst>
            </c:dLbl>
            <c:dLbl>
              <c:idx val="1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0F9-4F3A-B18B-97D087FF5EBB}"/>
                </c:ext>
              </c:extLst>
            </c:dLbl>
            <c:dLbl>
              <c:idx val="1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0F9-4F3A-B18B-97D087FF5EBB}"/>
                </c:ext>
              </c:extLst>
            </c:dLbl>
            <c:dLbl>
              <c:idx val="1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0048-4C12-9571-9CB610F5D559}"/>
                </c:ext>
              </c:extLst>
            </c:dLbl>
            <c:dLbl>
              <c:idx val="1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0048-4C12-9571-9CB610F5D559}"/>
                </c:ext>
              </c:extLst>
            </c:dLbl>
            <c:dLbl>
              <c:idx val="1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0F9-4F3A-B18B-97D087FF5EBB}"/>
                </c:ext>
              </c:extLst>
            </c:dLbl>
            <c:dLbl>
              <c:idx val="2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0048-4C12-9571-9CB610F5D559}"/>
                </c:ext>
              </c:extLst>
            </c:dLbl>
            <c:dLbl>
              <c:idx val="2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0F9-4F3A-B18B-97D087FF5EBB}"/>
                </c:ext>
              </c:extLst>
            </c:dLbl>
            <c:dLbl>
              <c:idx val="2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0F9-4F3A-B18B-97D087FF5EB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gráfico'!$A$1344:$A$1375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gráfico'!$F$1344:$F$1375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0.67316209034543839</c:v>
                </c:pt>
                <c:pt idx="16">
                  <c:v>0</c:v>
                </c:pt>
                <c:pt idx="17">
                  <c:v>0.68787276341948311</c:v>
                </c:pt>
                <c:pt idx="18">
                  <c:v>0.7157446808510638</c:v>
                </c:pt>
                <c:pt idx="19">
                  <c:v>0</c:v>
                </c:pt>
                <c:pt idx="20">
                  <c:v>0</c:v>
                </c:pt>
                <c:pt idx="21">
                  <c:v>0.74948665297741268</c:v>
                </c:pt>
                <c:pt idx="22">
                  <c:v>0.74842105263157899</c:v>
                </c:pt>
                <c:pt idx="23">
                  <c:v>0</c:v>
                </c:pt>
                <c:pt idx="24">
                  <c:v>0</c:v>
                </c:pt>
                <c:pt idx="26">
                  <c:v>0</c:v>
                </c:pt>
                <c:pt idx="27">
                  <c:v>0.74626865671641796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0048-4C12-9571-9CB610F5D55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10346816"/>
        <c:axId val="310347376"/>
      </c:barChart>
      <c:catAx>
        <c:axId val="31034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5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10347376"/>
        <c:crosses val="autoZero"/>
        <c:auto val="1"/>
        <c:lblAlgn val="ctr"/>
        <c:lblOffset val="100"/>
        <c:noMultiLvlLbl val="0"/>
      </c:catAx>
      <c:valAx>
        <c:axId val="310347376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1034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772-460A-82B9-A95A77BDA2AD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772-460A-82B9-A95A77BDA2A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772-460A-82B9-A95A77BDA2AD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772-460A-82B9-A95A77BDA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19.Meu supervisor/gerente elogia quando vê um trabalho feito de acordo com os procedimentos estabelecidos para a segurança do paciente.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gráfico'!$A$1393:$A$1424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gráfico'!$D$1393:$D$1424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CA-4B95-975F-CDCA5D08A233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DCA-4B95-975F-CDCA5D08A233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DCA-4B95-975F-CDCA5D08A233}"/>
                </c:ext>
              </c:extLst>
            </c:dLbl>
            <c:dLbl>
              <c:idx val="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DCA-4B95-975F-CDCA5D08A233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DCA-4B95-975F-CDCA5D08A233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DCA-4B95-975F-CDCA5D08A233}"/>
                </c:ext>
              </c:extLst>
            </c:dLbl>
            <c:dLbl>
              <c:idx val="1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4A6-4671-A4C3-AB6EF561DF5C}"/>
                </c:ext>
              </c:extLst>
            </c:dLbl>
            <c:dLbl>
              <c:idx val="2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4A6-4671-A4C3-AB6EF561DF5C}"/>
                </c:ext>
              </c:extLst>
            </c:dLbl>
            <c:dLbl>
              <c:idx val="2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4A6-4671-A4C3-AB6EF561DF5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gráfico'!$A$1393:$A$1424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gráfico'!$E$1393:$E$1424</c:f>
              <c:numCache>
                <c:formatCode>0%</c:formatCode>
                <c:ptCount val="32"/>
                <c:pt idx="0">
                  <c:v>0.75</c:v>
                </c:pt>
                <c:pt idx="1">
                  <c:v>0.83183183183183185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0.82624113475177308</c:v>
                </c:pt>
                <c:pt idx="7">
                  <c:v>0.7751855779427359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0.8087248322147651</c:v>
                </c:pt>
                <c:pt idx="12">
                  <c:v>0</c:v>
                </c:pt>
                <c:pt idx="13">
                  <c:v>0.75689655172413794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0.85389610389610393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0.85582822085889576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0.75022461814914643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DCA-4B95-975F-CDCA5D08A233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DCA-4B95-975F-CDCA5D08A233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DCA-4B95-975F-CDCA5D08A233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DCA-4B95-975F-CDCA5D08A233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DCA-4B95-975F-CDCA5D08A233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DCA-4B95-975F-CDCA5D08A233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4A6-4671-A4C3-AB6EF561DF5C}"/>
                </c:ext>
              </c:extLst>
            </c:dLbl>
            <c:dLbl>
              <c:idx val="2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DCA-4B95-975F-CDCA5D08A233}"/>
                </c:ext>
              </c:extLst>
            </c:dLbl>
            <c:dLbl>
              <c:idx val="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4A6-4671-A4C3-AB6EF561DF5C}"/>
                </c:ext>
              </c:extLst>
            </c:dLbl>
            <c:dLbl>
              <c:idx val="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4A6-4671-A4C3-AB6EF561DF5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gráfico'!$A$1393:$A$1424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gráfico'!$F$1393:$F$1424</c:f>
              <c:numCache>
                <c:formatCode>0%</c:formatCode>
                <c:ptCount val="32"/>
                <c:pt idx="1">
                  <c:v>0</c:v>
                </c:pt>
                <c:pt idx="2">
                  <c:v>0.70796460176991149</c:v>
                </c:pt>
                <c:pt idx="3">
                  <c:v>0.71072319201995016</c:v>
                </c:pt>
                <c:pt idx="4">
                  <c:v>0.71500503524672709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0.72413793103448276</c:v>
                </c:pt>
                <c:pt idx="9">
                  <c:v>0.72754195459032578</c:v>
                </c:pt>
                <c:pt idx="10">
                  <c:v>0.68022782750203414</c:v>
                </c:pt>
                <c:pt idx="11">
                  <c:v>0</c:v>
                </c:pt>
                <c:pt idx="12">
                  <c:v>0.73856209150326801</c:v>
                </c:pt>
                <c:pt idx="13">
                  <c:v>0</c:v>
                </c:pt>
                <c:pt idx="14">
                  <c:v>#N/A</c:v>
                </c:pt>
                <c:pt idx="15">
                  <c:v>0.58230088495575216</c:v>
                </c:pt>
                <c:pt idx="16">
                  <c:v>0.70345963756177921</c:v>
                </c:pt>
                <c:pt idx="17">
                  <c:v>0.65537848605577687</c:v>
                </c:pt>
                <c:pt idx="18">
                  <c:v>0.57823129251700678</c:v>
                </c:pt>
                <c:pt idx="19">
                  <c:v>0</c:v>
                </c:pt>
                <c:pt idx="20">
                  <c:v>0.62461059190031154</c:v>
                </c:pt>
                <c:pt idx="21">
                  <c:v>0.68845760980592441</c:v>
                </c:pt>
                <c:pt idx="22">
                  <c:v>0.57817418677859389</c:v>
                </c:pt>
                <c:pt idx="23">
                  <c:v>0</c:v>
                </c:pt>
                <c:pt idx="24">
                  <c:v>0.72483221476510062</c:v>
                </c:pt>
                <c:pt idx="25">
                  <c:v>#N/A</c:v>
                </c:pt>
                <c:pt idx="26">
                  <c:v>0.73021582733812951</c:v>
                </c:pt>
                <c:pt idx="27">
                  <c:v>0.69597615499254839</c:v>
                </c:pt>
                <c:pt idx="28">
                  <c:v>0.64725274725274728</c:v>
                </c:pt>
                <c:pt idx="29">
                  <c:v>0.74610244988864138</c:v>
                </c:pt>
                <c:pt idx="30">
                  <c:v>0.72759022118742722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DCA-4B95-975F-CDCA5D08A23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10361376"/>
        <c:axId val="310361936"/>
      </c:barChart>
      <c:catAx>
        <c:axId val="31036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5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10361936"/>
        <c:crosses val="autoZero"/>
        <c:auto val="1"/>
        <c:lblAlgn val="ctr"/>
        <c:lblOffset val="100"/>
        <c:noMultiLvlLbl val="0"/>
      </c:catAx>
      <c:valAx>
        <c:axId val="310361936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1036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DFE-4E3B-BD9D-CB999C18842E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DFE-4E3B-BD9D-CB999C18842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DFE-4E3B-BD9D-CB999C18842E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DFE-4E3B-BD9D-CB999C188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20.Meu supervisor/gerente considera seriamente as sugestões dos funcionários para melhorar a segurança do paciente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gráfico'!$A$1442:$A$1473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gráfico'!$D$1442:$D$1473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4C-4BE9-A468-F5712128BA5F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F4C-4BE9-A468-F5712128BA5F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F4C-4BE9-A468-F5712128BA5F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F4C-4BE9-A468-F5712128BA5F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F4C-4BE9-A468-F5712128BA5F}"/>
                </c:ext>
              </c:extLst>
            </c:dLbl>
            <c:dLbl>
              <c:idx val="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535-41BF-8ABB-65ADD8280486}"/>
                </c:ext>
              </c:extLst>
            </c:dLbl>
            <c:dLbl>
              <c:idx val="1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535-41BF-8ABB-65ADD8280486}"/>
                </c:ext>
              </c:extLst>
            </c:dLbl>
            <c:dLbl>
              <c:idx val="1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535-41BF-8ABB-65ADD8280486}"/>
                </c:ext>
              </c:extLst>
            </c:dLbl>
            <c:dLbl>
              <c:idx val="2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F4C-4BE9-A468-F5712128BA5F}"/>
                </c:ext>
              </c:extLst>
            </c:dLbl>
            <c:dLbl>
              <c:idx val="2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535-41BF-8ABB-65ADD8280486}"/>
                </c:ext>
              </c:extLst>
            </c:dLbl>
            <c:dLbl>
              <c:idx val="2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535-41BF-8ABB-65ADD828048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gráfico'!$A$1442:$A$1473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gráfico'!$E$1442:$E$1473</c:f>
              <c:numCache>
                <c:formatCode>0%</c:formatCode>
                <c:ptCount val="32"/>
                <c:pt idx="0">
                  <c:v>0</c:v>
                </c:pt>
                <c:pt idx="1">
                  <c:v>0.82193158953722334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0.79078014184397161</c:v>
                </c:pt>
                <c:pt idx="7">
                  <c:v>0.77813163481953296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0.77516778523489938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0.83387622149837137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0.85122699386503065</c:v>
                </c:pt>
                <c:pt idx="24">
                  <c:v>0.75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0.79955456570155903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F4C-4BE9-A468-F5712128BA5F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F4C-4BE9-A468-F5712128BA5F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F4C-4BE9-A468-F5712128BA5F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5F4C-4BE9-A468-F5712128BA5F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5F4C-4BE9-A468-F5712128BA5F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5F4C-4BE9-A468-F5712128BA5F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535-41BF-8ABB-65ADD8280486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535-41BF-8ABB-65ADD8280486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535-41BF-8ABB-65ADD8280486}"/>
                </c:ext>
              </c:extLst>
            </c:dLbl>
            <c:dLbl>
              <c:idx val="2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5F4C-4BE9-A468-F5712128BA5F}"/>
                </c:ext>
              </c:extLst>
            </c:dLbl>
            <c:dLbl>
              <c:idx val="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535-41BF-8ABB-65ADD8280486}"/>
                </c:ext>
              </c:extLst>
            </c:dLbl>
            <c:dLbl>
              <c:idx val="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535-41BF-8ABB-65ADD828048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gráfico'!$A$1442:$A$1473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gráfico'!$F$1442:$F$1473</c:f>
              <c:numCache>
                <c:formatCode>0%</c:formatCode>
                <c:ptCount val="32"/>
                <c:pt idx="0">
                  <c:v>0.68468468468468469</c:v>
                </c:pt>
                <c:pt idx="1">
                  <c:v>0</c:v>
                </c:pt>
                <c:pt idx="2">
                  <c:v>0.71807838179519601</c:v>
                </c:pt>
                <c:pt idx="3">
                  <c:v>0.70133111480865229</c:v>
                </c:pt>
                <c:pt idx="4">
                  <c:v>0.71529175050301808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0.7211155378486056</c:v>
                </c:pt>
                <c:pt idx="9">
                  <c:v>0.71146245059288538</c:v>
                </c:pt>
                <c:pt idx="10">
                  <c:v>0.68760195758564435</c:v>
                </c:pt>
                <c:pt idx="11">
                  <c:v>0</c:v>
                </c:pt>
                <c:pt idx="12">
                  <c:v>0.74738219895287961</c:v>
                </c:pt>
                <c:pt idx="13">
                  <c:v>0.71944922547332191</c:v>
                </c:pt>
                <c:pt idx="14">
                  <c:v>#N/A</c:v>
                </c:pt>
                <c:pt idx="15">
                  <c:v>0.5704162976085031</c:v>
                </c:pt>
                <c:pt idx="16">
                  <c:v>0.68369028006589783</c:v>
                </c:pt>
                <c:pt idx="17">
                  <c:v>0.65269461077844315</c:v>
                </c:pt>
                <c:pt idx="18">
                  <c:v>0.58234295415959259</c:v>
                </c:pt>
                <c:pt idx="19">
                  <c:v>0</c:v>
                </c:pt>
                <c:pt idx="20">
                  <c:v>0.62214137214137211</c:v>
                </c:pt>
                <c:pt idx="21">
                  <c:v>0.69057377049180324</c:v>
                </c:pt>
                <c:pt idx="22">
                  <c:v>0.61175236096537255</c:v>
                </c:pt>
                <c:pt idx="23">
                  <c:v>0</c:v>
                </c:pt>
                <c:pt idx="25">
                  <c:v>#N/A</c:v>
                </c:pt>
                <c:pt idx="26">
                  <c:v>0.72355769230769229</c:v>
                </c:pt>
                <c:pt idx="27">
                  <c:v>0.67563527653213751</c:v>
                </c:pt>
                <c:pt idx="28">
                  <c:v>0.69846491228070173</c:v>
                </c:pt>
                <c:pt idx="29">
                  <c:v>0</c:v>
                </c:pt>
                <c:pt idx="30">
                  <c:v>0.67325581395348832</c:v>
                </c:pt>
                <c:pt idx="31">
                  <c:v>0.70657065706570654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5F4C-4BE9-A468-F5712128BA5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11881888"/>
        <c:axId val="311882448"/>
      </c:barChart>
      <c:catAx>
        <c:axId val="31188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5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11882448"/>
        <c:crosses val="autoZero"/>
        <c:auto val="1"/>
        <c:lblAlgn val="ctr"/>
        <c:lblOffset val="100"/>
        <c:noMultiLvlLbl val="0"/>
      </c:catAx>
      <c:valAx>
        <c:axId val="311882448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1188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8E7-42FA-A512-1D811F69AACE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8E7-42FA-A512-1D811F69AAC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8E7-42FA-A512-1D811F69AACE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8E7-42FA-A512-1D811F69AA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21.Sempre que a pressão aumenta, meu supervisor/gerente quer que trabalhemos mais rápido, mesmo que isto signifique tomar atalhos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gráfico'!$A$1491:$A$1522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gráfico'!$D$1491:$D$1522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AC-4B78-89BB-D419ACF7D502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gráfico'!$A$1491:$A$1522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gráfico'!$E$1491:$E$1522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0.75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0.76872964169381108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0.77641653905053598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AC-4B78-89BB-D419ACF7D502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18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54B-495C-BF11-4DF8EC21EAA6}"/>
                </c:ext>
              </c:extLst>
            </c:dLbl>
            <c:dLbl>
              <c:idx val="2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54B-495C-BF11-4DF8EC21EA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gráfico'!$A$1491:$A$1522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gráfico'!$F$1491:$F$1522</c:f>
              <c:numCache>
                <c:formatCode>0%</c:formatCode>
                <c:ptCount val="32"/>
                <c:pt idx="0">
                  <c:v>0.6107784431137725</c:v>
                </c:pt>
                <c:pt idx="1">
                  <c:v>0.70635721493440973</c:v>
                </c:pt>
                <c:pt idx="2">
                  <c:v>0.62911392405063293</c:v>
                </c:pt>
                <c:pt idx="3">
                  <c:v>0.63575605680868841</c:v>
                </c:pt>
                <c:pt idx="4">
                  <c:v>0.6465256797583081</c:v>
                </c:pt>
                <c:pt idx="5">
                  <c:v>#N/A</c:v>
                </c:pt>
                <c:pt idx="6">
                  <c:v>0.71326164874551967</c:v>
                </c:pt>
                <c:pt idx="7">
                  <c:v>0.62686567164179108</c:v>
                </c:pt>
                <c:pt idx="8">
                  <c:v>0.62682602921646746</c:v>
                </c:pt>
                <c:pt idx="9">
                  <c:v>0.63708086785009865</c:v>
                </c:pt>
                <c:pt idx="10">
                  <c:v>0.63970588235294112</c:v>
                </c:pt>
                <c:pt idx="11">
                  <c:v>0.72972972972972971</c:v>
                </c:pt>
                <c:pt idx="12">
                  <c:v>0.64698162729658792</c:v>
                </c:pt>
                <c:pt idx="13">
                  <c:v>0.59930915371329874</c:v>
                </c:pt>
                <c:pt idx="15">
                  <c:v>0.52612931798051377</c:v>
                </c:pt>
                <c:pt idx="16">
                  <c:v>0.63261943986820424</c:v>
                </c:pt>
                <c:pt idx="17">
                  <c:v>0.54980079681274896</c:v>
                </c:pt>
                <c:pt idx="18">
                  <c:v>0.54545454545454541</c:v>
                </c:pt>
                <c:pt idx="19">
                  <c:v>0</c:v>
                </c:pt>
                <c:pt idx="20">
                  <c:v>0.61855132881709218</c:v>
                </c:pt>
                <c:pt idx="21">
                  <c:v>0.6344969199178645</c:v>
                </c:pt>
                <c:pt idx="22">
                  <c:v>0.57773109243697474</c:v>
                </c:pt>
                <c:pt idx="23">
                  <c:v>0</c:v>
                </c:pt>
                <c:pt idx="24">
                  <c:v>0.67607526881720426</c:v>
                </c:pt>
                <c:pt idx="25">
                  <c:v>#N/A</c:v>
                </c:pt>
                <c:pt idx="26">
                  <c:v>0.63537906137184119</c:v>
                </c:pt>
                <c:pt idx="27">
                  <c:v>0.61169415292353824</c:v>
                </c:pt>
                <c:pt idx="28">
                  <c:v>0.64763995609220637</c:v>
                </c:pt>
                <c:pt idx="29">
                  <c:v>0.6852678571428571</c:v>
                </c:pt>
                <c:pt idx="30">
                  <c:v>0.62558139534883717</c:v>
                </c:pt>
                <c:pt idx="31">
                  <c:v>0.56975697569756978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AC-4B78-89BB-D419ACF7D50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11896448"/>
        <c:axId val="311897008"/>
      </c:barChart>
      <c:catAx>
        <c:axId val="311896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5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11897008"/>
        <c:crosses val="autoZero"/>
        <c:auto val="1"/>
        <c:lblAlgn val="ctr"/>
        <c:lblOffset val="100"/>
        <c:noMultiLvlLbl val="0"/>
      </c:catAx>
      <c:valAx>
        <c:axId val="311897008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11896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D97-49E9-97E4-58E6CA5FCAC9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D97-49E9-97E4-58E6CA5FCAC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D97-49E9-97E4-58E6CA5FCAC9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D97-49E9-97E4-58E6CA5FCA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22.Meu supervisor/gerente ignora problemas recorrentes na segurança do paciente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gráfico'!$A$1540:$A$1571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gráfico'!$D$1540:$D$1571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2-4B1D-A2DD-4CE5B9354F00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gráfico'!$A$1540:$A$1571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gráfico'!$E$1540:$E$1571</c:f>
              <c:numCache>
                <c:formatCode>0%</c:formatCode>
                <c:ptCount val="32"/>
                <c:pt idx="0">
                  <c:v>0.8772455089820359</c:v>
                </c:pt>
                <c:pt idx="1">
                  <c:v>0.90495449949443885</c:v>
                </c:pt>
                <c:pt idx="2">
                  <c:v>0.87848101265822787</c:v>
                </c:pt>
                <c:pt idx="3">
                  <c:v>0.88426311407160696</c:v>
                </c:pt>
                <c:pt idx="4">
                  <c:v>0.87122736418511071</c:v>
                </c:pt>
                <c:pt idx="5">
                  <c:v>#N/A</c:v>
                </c:pt>
                <c:pt idx="6">
                  <c:v>0.89323843416370108</c:v>
                </c:pt>
                <c:pt idx="7">
                  <c:v>0.89798087141339</c:v>
                </c:pt>
                <c:pt idx="8">
                  <c:v>0.87782204515272244</c:v>
                </c:pt>
                <c:pt idx="9">
                  <c:v>0.85728444003964321</c:v>
                </c:pt>
                <c:pt idx="10">
                  <c:v>0.8757154538021259</c:v>
                </c:pt>
                <c:pt idx="11">
                  <c:v>0.88513513513513509</c:v>
                </c:pt>
                <c:pt idx="12">
                  <c:v>0.88990825688073394</c:v>
                </c:pt>
                <c:pt idx="13">
                  <c:v>0.84429065743944631</c:v>
                </c:pt>
                <c:pt idx="14">
                  <c:v>#N/A</c:v>
                </c:pt>
                <c:pt idx="15">
                  <c:v>0.78091872791519434</c:v>
                </c:pt>
                <c:pt idx="16">
                  <c:v>0.86138613861386137</c:v>
                </c:pt>
                <c:pt idx="17">
                  <c:v>0.78884462151394419</c:v>
                </c:pt>
                <c:pt idx="18">
                  <c:v>0.78419711129991498</c:v>
                </c:pt>
                <c:pt idx="19">
                  <c:v>0.92182410423452765</c:v>
                </c:pt>
                <c:pt idx="20">
                  <c:v>0.8414188836724048</c:v>
                </c:pt>
                <c:pt idx="21">
                  <c:v>0.83282051282051284</c:v>
                </c:pt>
                <c:pt idx="22">
                  <c:v>0.80947368421052635</c:v>
                </c:pt>
                <c:pt idx="23">
                  <c:v>0.75</c:v>
                </c:pt>
                <c:pt idx="24">
                  <c:v>0.86577181208053688</c:v>
                </c:pt>
                <c:pt idx="25">
                  <c:v>#N/A</c:v>
                </c:pt>
                <c:pt idx="26">
                  <c:v>0.84513805522208885</c:v>
                </c:pt>
                <c:pt idx="27">
                  <c:v>0.83233532934131738</c:v>
                </c:pt>
                <c:pt idx="28">
                  <c:v>0.84961580680570803</c:v>
                </c:pt>
                <c:pt idx="29">
                  <c:v>0.8638392857142857</c:v>
                </c:pt>
                <c:pt idx="30">
                  <c:v>0.86247086247086246</c:v>
                </c:pt>
                <c:pt idx="31">
                  <c:v>0.8579136690647482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22-4B1D-A2DD-4CE5B9354F00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gráfico'!$A$1540:$A$1571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gráfico'!$F$1540:$F$1571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22-4B1D-A2DD-4CE5B9354F0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13654256"/>
        <c:axId val="313654816"/>
      </c:barChart>
      <c:catAx>
        <c:axId val="31365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5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13654816"/>
        <c:crosses val="autoZero"/>
        <c:auto val="1"/>
        <c:lblAlgn val="ctr"/>
        <c:lblOffset val="100"/>
        <c:noMultiLvlLbl val="0"/>
      </c:catAx>
      <c:valAx>
        <c:axId val="313654816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1365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51D-4EEB-A5A7-2E5BFE78D402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51D-4EEB-A5A7-2E5BFE78D40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51D-4EEB-A5A7-2E5BFE78D402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51D-4EEB-A5A7-2E5BFE78D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10.É apenas por acaso que erros mais sérios não acontecem por aqui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gráfico'!$A$1589:$A$1620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gráfico'!$D$1589:$D$1620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72-466E-81E5-D5830C1DF050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gráfico'!$A$1589:$A$1620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gráfico'!$E$1589:$E$1620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72-466E-81E5-D5830C1DF050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2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A0C-4ECF-8E89-35971BA4B4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gráfico'!$A$1589:$A$1620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gráfico'!$F$1589:$F$1620</c:f>
              <c:numCache>
                <c:formatCode>0%</c:formatCode>
                <c:ptCount val="32"/>
                <c:pt idx="0">
                  <c:v>0.61212121212121207</c:v>
                </c:pt>
                <c:pt idx="1">
                  <c:v>0.67983789260385008</c:v>
                </c:pt>
                <c:pt idx="2">
                  <c:v>0.65656565656565657</c:v>
                </c:pt>
                <c:pt idx="3">
                  <c:v>0.65497076023391809</c:v>
                </c:pt>
                <c:pt idx="4">
                  <c:v>0.66028225806451613</c:v>
                </c:pt>
                <c:pt idx="5">
                  <c:v>#N/A</c:v>
                </c:pt>
                <c:pt idx="6">
                  <c:v>0.64768683274021355</c:v>
                </c:pt>
                <c:pt idx="7">
                  <c:v>0.62632696390658171</c:v>
                </c:pt>
                <c:pt idx="8">
                  <c:v>0.60292164674634796</c:v>
                </c:pt>
                <c:pt idx="9">
                  <c:v>0.61347869177403369</c:v>
                </c:pt>
                <c:pt idx="10">
                  <c:v>0.65466448445171854</c:v>
                </c:pt>
                <c:pt idx="11">
                  <c:v>0.58108108108108103</c:v>
                </c:pt>
                <c:pt idx="12">
                  <c:v>0.65706806282722519</c:v>
                </c:pt>
                <c:pt idx="13">
                  <c:v>0.67469879518072284</c:v>
                </c:pt>
                <c:pt idx="14">
                  <c:v>#N/A</c:v>
                </c:pt>
                <c:pt idx="15">
                  <c:v>0.61367673179396087</c:v>
                </c:pt>
                <c:pt idx="16">
                  <c:v>0.64119601328903653</c:v>
                </c:pt>
                <c:pt idx="17">
                  <c:v>0.55577689243027883</c:v>
                </c:pt>
                <c:pt idx="18">
                  <c:v>0.59433962264150941</c:v>
                </c:pt>
                <c:pt idx="19">
                  <c:v>0.71381578947368418</c:v>
                </c:pt>
                <c:pt idx="20">
                  <c:v>0.6522644456012493</c:v>
                </c:pt>
                <c:pt idx="21">
                  <c:v>0.61071060762100926</c:v>
                </c:pt>
                <c:pt idx="22">
                  <c:v>0.57428872497365646</c:v>
                </c:pt>
                <c:pt idx="23">
                  <c:v>0.72307692307692306</c:v>
                </c:pt>
                <c:pt idx="24">
                  <c:v>0.6253369272237197</c:v>
                </c:pt>
                <c:pt idx="25">
                  <c:v>#N/A</c:v>
                </c:pt>
                <c:pt idx="26">
                  <c:v>0.63745498199279715</c:v>
                </c:pt>
                <c:pt idx="27">
                  <c:v>0.57249626307922274</c:v>
                </c:pt>
                <c:pt idx="28">
                  <c:v>0.6805708013172338</c:v>
                </c:pt>
                <c:pt idx="29">
                  <c:v>0.64876957494407161</c:v>
                </c:pt>
                <c:pt idx="30">
                  <c:v>0.59393232205367563</c:v>
                </c:pt>
                <c:pt idx="31">
                  <c:v>0.55964125560538114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72-466E-81E5-D5830C1DF05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13668816"/>
        <c:axId val="313669376"/>
      </c:barChart>
      <c:catAx>
        <c:axId val="313668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5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13669376"/>
        <c:crosses val="autoZero"/>
        <c:auto val="1"/>
        <c:lblAlgn val="ctr"/>
        <c:lblOffset val="100"/>
        <c:noMultiLvlLbl val="0"/>
      </c:catAx>
      <c:valAx>
        <c:axId val="313669376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1366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7DE-44E4-BD1A-F5E4DD46BD49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7DE-44E4-BD1A-F5E4DD46BD4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7DE-44E4-BD1A-F5E4DD46BD49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7DE-44E4-BD1A-F5E4DD46BD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15.A segurança do paciente nunca é sacrificada em prol de se trabalhar mais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0FE-477E-A0ED-01231FA414FE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0FE-477E-A0ED-01231FA414FE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0FE-477E-A0ED-01231FA414FE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0FE-477E-A0ED-01231FA414FE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0FE-477E-A0ED-01231FA414FE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0FE-477E-A0ED-01231FA414FE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0FE-477E-A0ED-01231FA414FE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0FE-477E-A0ED-01231FA414FE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0FE-477E-A0ED-01231FA414FE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8B4-4C00-821B-B491E9B08425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8B4-4C00-821B-B491E9B08425}"/>
                </c:ext>
              </c:extLst>
            </c:dLbl>
            <c:dLbl>
              <c:idx val="1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0FE-477E-A0ED-01231FA414FE}"/>
                </c:ext>
              </c:extLst>
            </c:dLbl>
            <c:dLbl>
              <c:idx val="2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8B4-4C00-821B-B491E9B08425}"/>
                </c:ext>
              </c:extLst>
            </c:dLbl>
            <c:dLbl>
              <c:idx val="2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B0FE-477E-A0ED-01231FA414FE}"/>
                </c:ext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0FE-477E-A0ED-01231FA414FE}"/>
                </c:ext>
              </c:extLst>
            </c:dLbl>
            <c:dLbl>
              <c:idx val="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0FE-477E-A0ED-01231FA414FE}"/>
                </c:ext>
              </c:extLst>
            </c:dLbl>
            <c:dLbl>
              <c:idx val="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0FE-477E-A0ED-01231FA414FE}"/>
                </c:ext>
              </c:extLst>
            </c:dLbl>
            <c:dLbl>
              <c:idx val="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8B4-4C00-821B-B491E9B08425}"/>
                </c:ext>
              </c:extLst>
            </c:dLbl>
            <c:dLbl>
              <c:idx val="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8B4-4C00-821B-B491E9B0842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gráfico'!$A$1636:$A$1667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gráfico'!$D$1636:$D$1667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0.49140893470790376</c:v>
                </c:pt>
                <c:pt idx="14">
                  <c:v>#N/A</c:v>
                </c:pt>
                <c:pt idx="15">
                  <c:v>0.42198581560283688</c:v>
                </c:pt>
                <c:pt idx="16">
                  <c:v>0</c:v>
                </c:pt>
                <c:pt idx="17">
                  <c:v>0.45526838966202782</c:v>
                </c:pt>
                <c:pt idx="18">
                  <c:v>0.41880341880341881</c:v>
                </c:pt>
                <c:pt idx="19">
                  <c:v>0</c:v>
                </c:pt>
                <c:pt idx="20">
                  <c:v>0</c:v>
                </c:pt>
                <c:pt idx="21">
                  <c:v>0.49588477366255146</c:v>
                </c:pt>
                <c:pt idx="22">
                  <c:v>0.45846477392218715</c:v>
                </c:pt>
                <c:pt idx="23">
                  <c:v>0</c:v>
                </c:pt>
                <c:pt idx="24">
                  <c:v>0.46639784946236557</c:v>
                </c:pt>
                <c:pt idx="25">
                  <c:v>#N/A</c:v>
                </c:pt>
                <c:pt idx="26">
                  <c:v>0</c:v>
                </c:pt>
                <c:pt idx="27">
                  <c:v>0.49251497005988026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0.48476702508960573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0FE-477E-A0ED-01231FA414FE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gráfico'!$A$1636:$A$1667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gráfico'!$E$1636:$E$1667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0FE-477E-A0ED-01231FA414FE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B0FE-477E-A0ED-01231FA414FE}"/>
                </c:ext>
              </c:extLst>
            </c:dLbl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B0FE-477E-A0ED-01231FA414FE}"/>
                </c:ext>
              </c:extLst>
            </c:dLbl>
            <c:dLbl>
              <c:idx val="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B0FE-477E-A0ED-01231FA414FE}"/>
                </c:ext>
              </c:extLst>
            </c:dLbl>
            <c:dLbl>
              <c:idx val="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B0FE-477E-A0ED-01231FA414FE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B0FE-477E-A0ED-01231FA414FE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B0FE-477E-A0ED-01231FA414FE}"/>
                </c:ext>
              </c:extLst>
            </c:dLbl>
            <c:dLbl>
              <c:idx val="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B0FE-477E-A0ED-01231FA414FE}"/>
                </c:ext>
              </c:extLst>
            </c:dLbl>
            <c:dLbl>
              <c:idx val="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B0FE-477E-A0ED-01231FA414FE}"/>
                </c:ext>
              </c:extLst>
            </c:dLbl>
            <c:dLbl>
              <c:idx val="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B0FE-477E-A0ED-01231FA414FE}"/>
                </c:ext>
              </c:extLst>
            </c:dLbl>
            <c:dLbl>
              <c:idx val="1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8B4-4C00-821B-B491E9B08425}"/>
                </c:ext>
              </c:extLst>
            </c:dLbl>
            <c:dLbl>
              <c:idx val="1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8B4-4C00-821B-B491E9B08425}"/>
                </c:ext>
              </c:extLst>
            </c:dLbl>
            <c:dLbl>
              <c:idx val="1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B0FE-477E-A0ED-01231FA414FE}"/>
                </c:ext>
              </c:extLst>
            </c:dLbl>
            <c:dLbl>
              <c:idx val="2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8B4-4C00-821B-B491E9B08425}"/>
                </c:ext>
              </c:extLst>
            </c:dLbl>
            <c:dLbl>
              <c:idx val="2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B0FE-477E-A0ED-01231FA414FE}"/>
                </c:ext>
              </c:extLst>
            </c:dLbl>
            <c:dLbl>
              <c:idx val="2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B0FE-477E-A0ED-01231FA414FE}"/>
                </c:ext>
              </c:extLst>
            </c:dLbl>
            <c:dLbl>
              <c:idx val="2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B0FE-477E-A0ED-01231FA414FE}"/>
                </c:ext>
              </c:extLst>
            </c:dLbl>
            <c:dLbl>
              <c:idx val="2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8B4-4C00-821B-B491E9B08425}"/>
                </c:ext>
              </c:extLst>
            </c:dLbl>
            <c:dLbl>
              <c:idx val="2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8B4-4C00-821B-B491E9B0842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gráfico'!$A$1636:$A$1667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gráfico'!$F$1636:$F$1667</c:f>
              <c:numCache>
                <c:formatCode>0%</c:formatCode>
                <c:ptCount val="32"/>
                <c:pt idx="0">
                  <c:v>0.59818731117824775</c:v>
                </c:pt>
                <c:pt idx="1">
                  <c:v>0.60992907801418439</c:v>
                </c:pt>
                <c:pt idx="2">
                  <c:v>0.53358681875792147</c:v>
                </c:pt>
                <c:pt idx="3">
                  <c:v>0.5389121338912134</c:v>
                </c:pt>
                <c:pt idx="4">
                  <c:v>0.55959595959595965</c:v>
                </c:pt>
                <c:pt idx="5">
                  <c:v>#N/A</c:v>
                </c:pt>
                <c:pt idx="6">
                  <c:v>0.51943462897526504</c:v>
                </c:pt>
                <c:pt idx="7">
                  <c:v>0.52238805970149249</c:v>
                </c:pt>
                <c:pt idx="8">
                  <c:v>0.52722443559096943</c:v>
                </c:pt>
                <c:pt idx="9">
                  <c:v>0.54174950298210733</c:v>
                </c:pt>
                <c:pt idx="10">
                  <c:v>0.54022988505747127</c:v>
                </c:pt>
                <c:pt idx="11">
                  <c:v>0.6428571428571429</c:v>
                </c:pt>
                <c:pt idx="12">
                  <c:v>0.53096179183135706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0.50247116968698513</c:v>
                </c:pt>
                <c:pt idx="17">
                  <c:v>0</c:v>
                </c:pt>
                <c:pt idx="18">
                  <c:v>0</c:v>
                </c:pt>
                <c:pt idx="19">
                  <c:v>0.61967213114754094</c:v>
                </c:pt>
                <c:pt idx="20">
                  <c:v>0.50078328981723241</c:v>
                </c:pt>
                <c:pt idx="21">
                  <c:v>0</c:v>
                </c:pt>
                <c:pt idx="22">
                  <c:v>0</c:v>
                </c:pt>
                <c:pt idx="23">
                  <c:v>0.54211332312404292</c:v>
                </c:pt>
                <c:pt idx="24">
                  <c:v>0</c:v>
                </c:pt>
                <c:pt idx="25">
                  <c:v>#N/A</c:v>
                </c:pt>
                <c:pt idx="26">
                  <c:v>0.50784077201447531</c:v>
                </c:pt>
                <c:pt idx="27">
                  <c:v>0</c:v>
                </c:pt>
                <c:pt idx="28">
                  <c:v>0.52026286966045998</c:v>
                </c:pt>
                <c:pt idx="29">
                  <c:v>0.515625</c:v>
                </c:pt>
                <c:pt idx="30">
                  <c:v>0.53325554259043173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B0FE-477E-A0ED-01231FA414F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15168592"/>
        <c:axId val="315169152"/>
      </c:barChart>
      <c:catAx>
        <c:axId val="31516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5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15169152"/>
        <c:crosses val="autoZero"/>
        <c:auto val="1"/>
        <c:lblAlgn val="ctr"/>
        <c:lblOffset val="100"/>
        <c:noMultiLvlLbl val="0"/>
      </c:catAx>
      <c:valAx>
        <c:axId val="315169152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1516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674-4F31-8258-EF81DFE1C325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674-4F31-8258-EF81DFE1C32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674-4F31-8258-EF81DFE1C325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74-4F31-8258-EF81DFE1C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17.Temos problemas com a segurança do paciente nesta unidade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gráfico'!$A$1685:$A$1716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gráfico'!$D$1685:$D$1716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4E-409F-A668-EB699FB43A8E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84E-409F-A668-EB699FB43A8E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84E-409F-A668-EB699FB43A8E}"/>
                </c:ext>
              </c:extLst>
            </c:dLbl>
            <c:dLbl>
              <c:idx val="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84E-409F-A668-EB699FB43A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gráfico'!$A$1685:$A$1716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gráfico'!$E$1685:$E$1716</c:f>
              <c:numCache>
                <c:formatCode>0%</c:formatCode>
                <c:ptCount val="32"/>
                <c:pt idx="0">
                  <c:v>0.78742514970059885</c:v>
                </c:pt>
                <c:pt idx="1">
                  <c:v>0.81470292044310166</c:v>
                </c:pt>
                <c:pt idx="2">
                  <c:v>0</c:v>
                </c:pt>
                <c:pt idx="3">
                  <c:v>0</c:v>
                </c:pt>
                <c:pt idx="4">
                  <c:v>0.75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0.75721393034825868</c:v>
                </c:pt>
                <c:pt idx="10">
                  <c:v>0</c:v>
                </c:pt>
                <c:pt idx="11">
                  <c:v>0.77288135593220342</c:v>
                </c:pt>
                <c:pt idx="12">
                  <c:v>0.75263157894736843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0.81967213114754101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0.79357798165137616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84E-409F-A668-EB699FB43A8E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84E-409F-A668-EB699FB43A8E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84E-409F-A668-EB699FB43A8E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84E-409F-A668-EB699FB43A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gráfico'!$A$1685:$A$1716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gráfico'!$F$1685:$F$1716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0.68015170670037928</c:v>
                </c:pt>
                <c:pt idx="3">
                  <c:v>0.74604496253122399</c:v>
                </c:pt>
                <c:pt idx="5">
                  <c:v>#N/A</c:v>
                </c:pt>
                <c:pt idx="6">
                  <c:v>0.71024734982332161</c:v>
                </c:pt>
                <c:pt idx="7">
                  <c:v>0.72611464968152861</c:v>
                </c:pt>
                <c:pt idx="8">
                  <c:v>0.6728723404255319</c:v>
                </c:pt>
                <c:pt idx="9">
                  <c:v>0</c:v>
                </c:pt>
                <c:pt idx="10">
                  <c:v>0.71954210956663944</c:v>
                </c:pt>
                <c:pt idx="11">
                  <c:v>0</c:v>
                </c:pt>
                <c:pt idx="12">
                  <c:v>0</c:v>
                </c:pt>
                <c:pt idx="13">
                  <c:v>0.62607204116638082</c:v>
                </c:pt>
                <c:pt idx="14">
                  <c:v>#N/A</c:v>
                </c:pt>
                <c:pt idx="15">
                  <c:v>0.59143621766280108</c:v>
                </c:pt>
                <c:pt idx="16">
                  <c:v>0.68637110016420366</c:v>
                </c:pt>
                <c:pt idx="17">
                  <c:v>0.59840954274353875</c:v>
                </c:pt>
                <c:pt idx="18">
                  <c:v>0.62969283276450516</c:v>
                </c:pt>
                <c:pt idx="19">
                  <c:v>0</c:v>
                </c:pt>
                <c:pt idx="20">
                  <c:v>0.6565762004175365</c:v>
                </c:pt>
                <c:pt idx="21">
                  <c:v>0.6152263374485597</c:v>
                </c:pt>
                <c:pt idx="22">
                  <c:v>0.63368421052631574</c:v>
                </c:pt>
                <c:pt idx="23">
                  <c:v>0</c:v>
                </c:pt>
                <c:pt idx="24">
                  <c:v>0.69946091644204855</c:v>
                </c:pt>
                <c:pt idx="25">
                  <c:v>#N/A</c:v>
                </c:pt>
                <c:pt idx="26">
                  <c:v>0.68181818181818177</c:v>
                </c:pt>
                <c:pt idx="27">
                  <c:v>0.59165424739195227</c:v>
                </c:pt>
                <c:pt idx="28">
                  <c:v>0.72210065645514221</c:v>
                </c:pt>
                <c:pt idx="29">
                  <c:v>0.73942093541202669</c:v>
                </c:pt>
                <c:pt idx="30">
                  <c:v>0.70361726954492421</c:v>
                </c:pt>
                <c:pt idx="31">
                  <c:v>0.69424460431654678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84E-409F-A668-EB699FB43A8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15183712"/>
        <c:axId val="315184272"/>
      </c:barChart>
      <c:catAx>
        <c:axId val="3151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5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15184272"/>
        <c:crosses val="autoZero"/>
        <c:auto val="1"/>
        <c:lblAlgn val="ctr"/>
        <c:lblOffset val="100"/>
        <c:noMultiLvlLbl val="0"/>
      </c:catAx>
      <c:valAx>
        <c:axId val="315184272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15183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CEF-4A91-9EEE-192B4897E5A6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CEF-4A91-9EEE-192B4897E5A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CEF-4A91-9EEE-192B4897E5A6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CEF-4A91-9EEE-192B4897E5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18.Nossos procedimentos e sistemas são bons para impedir que os erros aconteçam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gráfico'!$A$1734:$A$1765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gráfico'!$D$1734:$D$1765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07-4CFB-801C-B9350753B367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407-4CFB-801C-B9350753B367}"/>
                </c:ext>
              </c:extLst>
            </c:dLbl>
            <c:dLbl>
              <c:idx val="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407-4CFB-801C-B9350753B367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407-4CFB-801C-B9350753B367}"/>
                </c:ext>
              </c:extLst>
            </c:dLbl>
            <c:dLbl>
              <c:idx val="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31A-453B-A1D4-58A654302ECF}"/>
                </c:ext>
              </c:extLst>
            </c:dLbl>
            <c:dLbl>
              <c:idx val="2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407-4CFB-801C-B9350753B367}"/>
                </c:ext>
              </c:extLst>
            </c:dLbl>
            <c:dLbl>
              <c:idx val="2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31A-453B-A1D4-58A654302EC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gráfico'!$A$1734:$A$1765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gráfico'!$E$1734:$E$1765</c:f>
              <c:numCache>
                <c:formatCode>0%</c:formatCode>
                <c:ptCount val="32"/>
                <c:pt idx="0">
                  <c:v>0.76646706586826352</c:v>
                </c:pt>
                <c:pt idx="1">
                  <c:v>0.8368580060422961</c:v>
                </c:pt>
                <c:pt idx="2">
                  <c:v>0</c:v>
                </c:pt>
                <c:pt idx="3">
                  <c:v>0.75896580483736442</c:v>
                </c:pt>
                <c:pt idx="4">
                  <c:v>0.75403225806451613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0.75695581014729951</c:v>
                </c:pt>
                <c:pt idx="11">
                  <c:v>0.78716216216216217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0.75</c:v>
                </c:pt>
                <c:pt idx="17">
                  <c:v>0</c:v>
                </c:pt>
                <c:pt idx="18">
                  <c:v>0</c:v>
                </c:pt>
                <c:pt idx="19">
                  <c:v>0.83387622149837137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0.83944954128440363</c:v>
                </c:pt>
                <c:pt idx="24">
                  <c:v>0.75134408602150538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0.79824561403508776</c:v>
                </c:pt>
                <c:pt idx="29">
                  <c:v>0.79732739420935417</c:v>
                </c:pt>
                <c:pt idx="30">
                  <c:v>0.7677946324387398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407-4CFB-801C-B9350753B367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407-4CFB-801C-B9350753B367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407-4CFB-801C-B9350753B367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407-4CFB-801C-B9350753B367}"/>
                </c:ext>
              </c:extLst>
            </c:dLbl>
            <c:dLbl>
              <c:idx val="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407-4CFB-801C-B9350753B367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31A-453B-A1D4-58A654302ECF}"/>
                </c:ext>
              </c:extLst>
            </c:dLbl>
            <c:dLbl>
              <c:idx val="2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C407-4CFB-801C-B9350753B367}"/>
                </c:ext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407-4CFB-801C-B9350753B367}"/>
                </c:ext>
              </c:extLst>
            </c:dLbl>
            <c:dLbl>
              <c:idx val="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31A-453B-A1D4-58A654302EC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gráfico'!$A$1734:$A$1765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gráfico'!$F$1734:$F$1765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0.71954314720812185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0.67021276595744683</c:v>
                </c:pt>
                <c:pt idx="7">
                  <c:v>0.74601487778958553</c:v>
                </c:pt>
                <c:pt idx="8">
                  <c:v>0.71105193075898798</c:v>
                </c:pt>
                <c:pt idx="9">
                  <c:v>0.73960396039603959</c:v>
                </c:pt>
                <c:pt idx="10">
                  <c:v>0</c:v>
                </c:pt>
                <c:pt idx="11">
                  <c:v>0</c:v>
                </c:pt>
                <c:pt idx="12">
                  <c:v>0.74738219895287961</c:v>
                </c:pt>
                <c:pt idx="13">
                  <c:v>0.70497427101200683</c:v>
                </c:pt>
                <c:pt idx="14">
                  <c:v>#N/A</c:v>
                </c:pt>
                <c:pt idx="15">
                  <c:v>0.66961913197519929</c:v>
                </c:pt>
                <c:pt idx="17">
                  <c:v>0.58167330677290841</c:v>
                </c:pt>
                <c:pt idx="18">
                  <c:v>0.68197278911564629</c:v>
                </c:pt>
                <c:pt idx="19">
                  <c:v>0</c:v>
                </c:pt>
                <c:pt idx="20">
                  <c:v>0.70929018789144049</c:v>
                </c:pt>
                <c:pt idx="21">
                  <c:v>0.68589083419155505</c:v>
                </c:pt>
                <c:pt idx="22">
                  <c:v>0.68881856540084385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0.64910179640718568</c:v>
                </c:pt>
                <c:pt idx="27">
                  <c:v>0.67809239940387478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0.72441651705565535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407-4CFB-801C-B9350753B36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15198272"/>
        <c:axId val="315198832"/>
      </c:barChart>
      <c:catAx>
        <c:axId val="31519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5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15198832"/>
        <c:crosses val="autoZero"/>
        <c:auto val="1"/>
        <c:lblAlgn val="ctr"/>
        <c:lblOffset val="100"/>
        <c:noMultiLvlLbl val="0"/>
      </c:catAx>
      <c:valAx>
        <c:axId val="315198832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1519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899-4BAD-96E6-5F3BC5C4638A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899-4BAD-96E6-5F3BC5C4638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899-4BAD-96E6-5F3BC5C4638A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899-4BAD-96E6-5F3BC5C463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8.Os funcionários sentem que seus erros são usados contra eles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8E9-4FB8-9F82-31520BCEBABE}"/>
                </c:ext>
              </c:extLst>
            </c:dLbl>
            <c:dLbl>
              <c:idx val="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8E9-4FB8-9F82-31520BCEBABE}"/>
                </c:ext>
              </c:extLst>
            </c:dLbl>
            <c:dLbl>
              <c:idx val="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E9-4FB8-9F82-31520BCEBABE}"/>
                </c:ext>
              </c:extLst>
            </c:dLbl>
            <c:dLbl>
              <c:idx val="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8E9-4FB8-9F82-31520BCEBABE}"/>
                </c:ext>
              </c:extLst>
            </c:dLbl>
            <c:dLbl>
              <c:idx val="1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C26-44F1-A5E3-52C2A66CD1D9}"/>
                </c:ext>
              </c:extLst>
            </c:dLbl>
            <c:dLbl>
              <c:idx val="1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8E9-4FB8-9F82-31520BCEBABE}"/>
                </c:ext>
              </c:extLst>
            </c:dLbl>
            <c:dLbl>
              <c:idx val="1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C26-44F1-A5E3-52C2A66CD1D9}"/>
                </c:ext>
              </c:extLst>
            </c:dLbl>
            <c:dLbl>
              <c:idx val="1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8E9-4FB8-9F82-31520BCEBABE}"/>
                </c:ext>
              </c:extLst>
            </c:dLbl>
            <c:dLbl>
              <c:idx val="1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C26-44F1-A5E3-52C2A66CD1D9}"/>
                </c:ext>
              </c:extLst>
            </c:dLbl>
            <c:dLbl>
              <c:idx val="2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26-44F1-A5E3-52C2A66CD1D9}"/>
                </c:ext>
              </c:extLst>
            </c:dLbl>
            <c:dLbl>
              <c:idx val="2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C26-44F1-A5E3-52C2A66CD1D9}"/>
                </c:ext>
              </c:extLst>
            </c:dLbl>
            <c:dLbl>
              <c:idx val="2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C26-44F1-A5E3-52C2A66CD1D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gráfico'!$A$1783:$A$1814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gráfico'!$D$1783:$D$1814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0.49621212121212122</c:v>
                </c:pt>
                <c:pt idx="3">
                  <c:v>0</c:v>
                </c:pt>
                <c:pt idx="4">
                  <c:v>0.48286290322580644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0.4971381847914963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0.4817777777777778</c:v>
                </c:pt>
                <c:pt idx="16">
                  <c:v>0</c:v>
                </c:pt>
                <c:pt idx="17">
                  <c:v>0.49301397205588821</c:v>
                </c:pt>
                <c:pt idx="18">
                  <c:v>0.49021276595744678</c:v>
                </c:pt>
                <c:pt idx="19">
                  <c:v>0</c:v>
                </c:pt>
                <c:pt idx="20">
                  <c:v>0.46878251821019773</c:v>
                </c:pt>
                <c:pt idx="21">
                  <c:v>0</c:v>
                </c:pt>
                <c:pt idx="22">
                  <c:v>0.49316508937960041</c:v>
                </c:pt>
                <c:pt idx="23">
                  <c:v>0.5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0.43990665110851807</c:v>
                </c:pt>
                <c:pt idx="31">
                  <c:v>0.47982062780269058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8E9-4FB8-9F82-31520BCEBABE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gráfico'!$A$1783:$A$1814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gráfico'!$E$1783:$E$1814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8E9-4FB8-9F82-31520BCEBABE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8E9-4FB8-9F82-31520BCEBABE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C26-44F1-A5E3-52C2A66CD1D9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8E9-4FB8-9F82-31520BCEBABE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8E9-4FB8-9F82-31520BCEBABE}"/>
                </c:ext>
              </c:extLst>
            </c:dLbl>
            <c:dLbl>
              <c:idx val="1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8E9-4FB8-9F82-31520BCEBABE}"/>
                </c:ext>
              </c:extLst>
            </c:dLbl>
            <c:dLbl>
              <c:idx val="1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C26-44F1-A5E3-52C2A66CD1D9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8E9-4FB8-9F82-31520BCEBABE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68E9-4FB8-9F82-31520BCEBABE}"/>
                </c:ext>
              </c:extLst>
            </c:dLbl>
            <c:dLbl>
              <c:idx val="16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68E9-4FB8-9F82-31520BCEBABE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68E9-4FB8-9F82-31520BCEBABE}"/>
                </c:ext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68E9-4FB8-9F82-31520BCEBABE}"/>
                </c:ext>
              </c:extLst>
            </c:dLbl>
            <c:dLbl>
              <c:idx val="1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C26-44F1-A5E3-52C2A66CD1D9}"/>
                </c:ext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26-44F1-A5E3-52C2A66CD1D9}"/>
                </c:ext>
              </c:extLst>
            </c:dLbl>
            <c:dLbl>
              <c:idx val="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C26-44F1-A5E3-52C2A66CD1D9}"/>
                </c:ext>
              </c:extLst>
            </c:dLbl>
            <c:dLbl>
              <c:idx val="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26-44F1-A5E3-52C2A66CD1D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gráfico'!$A$1783:$A$1814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gráfico'!$F$1783:$F$1814</c:f>
              <c:numCache>
                <c:formatCode>0%</c:formatCode>
                <c:ptCount val="32"/>
                <c:pt idx="0">
                  <c:v>0.50898203592814373</c:v>
                </c:pt>
                <c:pt idx="1">
                  <c:v>0.59919028340080971</c:v>
                </c:pt>
                <c:pt idx="2">
                  <c:v>0</c:v>
                </c:pt>
                <c:pt idx="3">
                  <c:v>0.52297410192147031</c:v>
                </c:pt>
                <c:pt idx="4">
                  <c:v>0</c:v>
                </c:pt>
                <c:pt idx="5">
                  <c:v>#N/A</c:v>
                </c:pt>
                <c:pt idx="6">
                  <c:v>0.59010600706713778</c:v>
                </c:pt>
                <c:pt idx="7">
                  <c:v>0.51910828025477707</c:v>
                </c:pt>
                <c:pt idx="8">
                  <c:v>0.51394422310756971</c:v>
                </c:pt>
                <c:pt idx="9">
                  <c:v>0.51139742319127846</c:v>
                </c:pt>
                <c:pt idx="10">
                  <c:v>0</c:v>
                </c:pt>
                <c:pt idx="11">
                  <c:v>0.6317567567567568</c:v>
                </c:pt>
                <c:pt idx="12">
                  <c:v>0.55263157894736847</c:v>
                </c:pt>
                <c:pt idx="13">
                  <c:v>0.54905335628227192</c:v>
                </c:pt>
                <c:pt idx="14">
                  <c:v>#N/A</c:v>
                </c:pt>
                <c:pt idx="15">
                  <c:v>0</c:v>
                </c:pt>
                <c:pt idx="16">
                  <c:v>0.58540630182421227</c:v>
                </c:pt>
                <c:pt idx="17">
                  <c:v>0</c:v>
                </c:pt>
                <c:pt idx="18">
                  <c:v>0</c:v>
                </c:pt>
                <c:pt idx="19">
                  <c:v>0.71895424836601307</c:v>
                </c:pt>
                <c:pt idx="20">
                  <c:v>0</c:v>
                </c:pt>
                <c:pt idx="21">
                  <c:v>0.57420675537359267</c:v>
                </c:pt>
                <c:pt idx="22">
                  <c:v>0</c:v>
                </c:pt>
                <c:pt idx="24">
                  <c:v>0.61911170928667569</c:v>
                </c:pt>
                <c:pt idx="25">
                  <c:v>#N/A</c:v>
                </c:pt>
                <c:pt idx="26">
                  <c:v>0.56220095693779903</c:v>
                </c:pt>
                <c:pt idx="27">
                  <c:v>0.5246636771300448</c:v>
                </c:pt>
                <c:pt idx="28">
                  <c:v>0.57360959651035992</c:v>
                </c:pt>
                <c:pt idx="29">
                  <c:v>0.59333333333333338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68E9-4FB8-9F82-31520BCEBAB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14432768"/>
        <c:axId val="314433328"/>
      </c:barChart>
      <c:catAx>
        <c:axId val="31443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5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14433328"/>
        <c:crosses val="autoZero"/>
        <c:auto val="1"/>
        <c:lblAlgn val="ctr"/>
        <c:lblOffset val="100"/>
        <c:noMultiLvlLbl val="0"/>
      </c:catAx>
      <c:valAx>
        <c:axId val="314433328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1443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314-45CF-9AF8-06CDAF1EB8F4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314-45CF-9AF8-06CDAF1EB8F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314-45CF-9AF8-06CDAF1EB8F4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14-45CF-9AF8-06CDAF1EB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12.Quando um evento é notificado, sentimos que o foco se concentra no indivíduo, e não no problema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6FD-4604-B5A8-A731C6B31EDA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6FD-4604-B5A8-A731C6B31EDA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6FD-4604-B5A8-A731C6B31EDA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A25-44ED-A6BC-1EAD993A2D16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A25-44ED-A6BC-1EAD993A2D16}"/>
                </c:ext>
              </c:extLst>
            </c:dLbl>
            <c:dLbl>
              <c:idx val="1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6FD-4604-B5A8-A731C6B31EDA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6FD-4604-B5A8-A731C6B31EDA}"/>
                </c:ext>
              </c:extLst>
            </c:dLbl>
            <c:dLbl>
              <c:idx val="17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A25-44ED-A6BC-1EAD993A2D16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6FD-4604-B5A8-A731C6B31EDA}"/>
                </c:ext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6FD-4604-B5A8-A731C6B31EDA}"/>
                </c:ext>
              </c:extLst>
            </c:dLbl>
            <c:dLbl>
              <c:idx val="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6FD-4604-B5A8-A731C6B31EDA}"/>
                </c:ext>
              </c:extLst>
            </c:dLbl>
            <c:dLbl>
              <c:idx val="2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6FD-4604-B5A8-A731C6B31EDA}"/>
                </c:ext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6FD-4604-B5A8-A731C6B31EDA}"/>
                </c:ext>
              </c:extLst>
            </c:dLbl>
            <c:dLbl>
              <c:idx val="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A25-44ED-A6BC-1EAD993A2D16}"/>
                </c:ext>
              </c:extLst>
            </c:dLbl>
            <c:dLbl>
              <c:idx val="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A25-44ED-A6BC-1EAD993A2D16}"/>
                </c:ext>
              </c:extLst>
            </c:dLbl>
            <c:dLbl>
              <c:idx val="28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6FD-4604-B5A8-A731C6B31EDA}"/>
                </c:ext>
              </c:extLst>
            </c:dLbl>
            <c:dLbl>
              <c:idx val="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A25-44ED-A6BC-1EAD993A2D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gráfico'!$A$1832:$A$1863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gráfico'!$D$1832:$D$1863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0.5</c:v>
                </c:pt>
                <c:pt idx="3">
                  <c:v>0</c:v>
                </c:pt>
                <c:pt idx="4">
                  <c:v>0.48640483383685801</c:v>
                </c:pt>
                <c:pt idx="5">
                  <c:v>#N/A</c:v>
                </c:pt>
                <c:pt idx="6">
                  <c:v>0</c:v>
                </c:pt>
                <c:pt idx="7">
                  <c:v>0.47821466524973433</c:v>
                </c:pt>
                <c:pt idx="8">
                  <c:v>0.48735019973368843</c:v>
                </c:pt>
                <c:pt idx="9">
                  <c:v>0.48959365708622399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0.46719858156028371</c:v>
                </c:pt>
                <c:pt idx="16">
                  <c:v>0</c:v>
                </c:pt>
                <c:pt idx="17">
                  <c:v>0.46322067594433397</c:v>
                </c:pt>
                <c:pt idx="18">
                  <c:v>0.47744680851063831</c:v>
                </c:pt>
                <c:pt idx="19">
                  <c:v>0</c:v>
                </c:pt>
                <c:pt idx="20">
                  <c:v>0.48492723492723494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0.48135198135198137</c:v>
                </c:pt>
                <c:pt idx="31">
                  <c:v>0.49641577060931902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6FD-4604-B5A8-A731C6B31EDA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gráfico'!$A$1832:$A$1863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gráfico'!$E$1832:$E$1863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6FD-4604-B5A8-A731C6B31EDA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86FD-4604-B5A8-A731C6B31EDA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86FD-4604-B5A8-A731C6B31EDA}"/>
                </c:ext>
              </c:extLst>
            </c:dLbl>
            <c:dLbl>
              <c:idx val="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A25-44ED-A6BC-1EAD993A2D16}"/>
                </c:ext>
              </c:extLst>
            </c:dLbl>
            <c:dLbl>
              <c:idx val="1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A25-44ED-A6BC-1EAD993A2D16}"/>
                </c:ext>
              </c:extLst>
            </c:dLbl>
            <c:dLbl>
              <c:idx val="1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A25-44ED-A6BC-1EAD993A2D16}"/>
                </c:ext>
              </c:extLst>
            </c:dLbl>
            <c:dLbl>
              <c:idx val="1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6FD-4604-B5A8-A731C6B31EDA}"/>
                </c:ext>
              </c:extLst>
            </c:dLbl>
            <c:dLbl>
              <c:idx val="2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86FD-4604-B5A8-A731C6B31EDA}"/>
                </c:ext>
              </c:extLst>
            </c:dLbl>
            <c:dLbl>
              <c:idx val="2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A25-44ED-A6BC-1EAD993A2D16}"/>
                </c:ext>
              </c:extLst>
            </c:dLbl>
            <c:dLbl>
              <c:idx val="2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86FD-4604-B5A8-A731C6B31EDA}"/>
                </c:ext>
              </c:extLst>
            </c:dLbl>
            <c:dLbl>
              <c:idx val="2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A25-44ED-A6BC-1EAD993A2D16}"/>
                </c:ext>
              </c:extLst>
            </c:dLbl>
            <c:dLbl>
              <c:idx val="2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A25-44ED-A6BC-1EAD993A2D16}"/>
                </c:ext>
              </c:extLst>
            </c:dLbl>
            <c:dLbl>
              <c:idx val="3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A25-44ED-A6BC-1EAD993A2D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gráfico'!$A$1832:$A$1863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gráfico'!$F$1832:$F$1863</c:f>
              <c:numCache>
                <c:formatCode>0%</c:formatCode>
                <c:ptCount val="32"/>
                <c:pt idx="0">
                  <c:v>0.51796407185628746</c:v>
                </c:pt>
                <c:pt idx="1">
                  <c:v>0.59533468559837732</c:v>
                </c:pt>
                <c:pt idx="3">
                  <c:v>0.52666666666666662</c:v>
                </c:pt>
                <c:pt idx="4">
                  <c:v>0</c:v>
                </c:pt>
                <c:pt idx="5">
                  <c:v>#N/A</c:v>
                </c:pt>
                <c:pt idx="6">
                  <c:v>0.6063829787234043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0.52897959183673471</c:v>
                </c:pt>
                <c:pt idx="11">
                  <c:v>0.52542372881355937</c:v>
                </c:pt>
                <c:pt idx="12">
                  <c:v>0.51895424836601312</c:v>
                </c:pt>
                <c:pt idx="13">
                  <c:v>0.54545454545454541</c:v>
                </c:pt>
                <c:pt idx="14">
                  <c:v>#N/A</c:v>
                </c:pt>
                <c:pt idx="15">
                  <c:v>0</c:v>
                </c:pt>
                <c:pt idx="16">
                  <c:v>0.5714285714285714</c:v>
                </c:pt>
                <c:pt idx="17">
                  <c:v>0</c:v>
                </c:pt>
                <c:pt idx="18">
                  <c:v>0</c:v>
                </c:pt>
                <c:pt idx="19">
                  <c:v>0.63961038961038963</c:v>
                </c:pt>
                <c:pt idx="20">
                  <c:v>0</c:v>
                </c:pt>
                <c:pt idx="21">
                  <c:v>0.53476482617586907</c:v>
                </c:pt>
                <c:pt idx="22">
                  <c:v>0.50998948475289174</c:v>
                </c:pt>
                <c:pt idx="23">
                  <c:v>0.67687595712098014</c:v>
                </c:pt>
                <c:pt idx="24">
                  <c:v>0.55989232839838488</c:v>
                </c:pt>
                <c:pt idx="25">
                  <c:v>#N/A</c:v>
                </c:pt>
                <c:pt idx="26">
                  <c:v>0.54066985645933019</c:v>
                </c:pt>
                <c:pt idx="27">
                  <c:v>0.53363228699551568</c:v>
                </c:pt>
                <c:pt idx="28">
                  <c:v>0.53333333333333333</c:v>
                </c:pt>
                <c:pt idx="29">
                  <c:v>0.61073825503355705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86FD-4604-B5A8-A731C6B31ED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14447328"/>
        <c:axId val="314447888"/>
      </c:barChart>
      <c:catAx>
        <c:axId val="31444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5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14447888"/>
        <c:crosses val="autoZero"/>
        <c:auto val="1"/>
        <c:lblAlgn val="ctr"/>
        <c:lblOffset val="100"/>
        <c:noMultiLvlLbl val="0"/>
      </c:catAx>
      <c:valAx>
        <c:axId val="314447888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1444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A5-407E-9220-6BD8CF73CD7D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AA5-407E-9220-6BD8CF73CD7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AA5-407E-9220-6BD8CF73CD7D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AA5-407E-9220-6BD8CF73C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16.Os funcionários se preocupam que seus erros sejam registrados em seu arquivo funcional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gráfico'!$A$1881:$A$1912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gráfico'!$D$1881:$D$1912</c:f>
              <c:numCache>
                <c:formatCode>0%</c:formatCode>
                <c:ptCount val="32"/>
                <c:pt idx="0">
                  <c:v>0.19461077844311378</c:v>
                </c:pt>
                <c:pt idx="1">
                  <c:v>0.22851365015166836</c:v>
                </c:pt>
                <c:pt idx="2">
                  <c:v>0.2068527918781726</c:v>
                </c:pt>
                <c:pt idx="3">
                  <c:v>0.185</c:v>
                </c:pt>
                <c:pt idx="4">
                  <c:v>0.17860746720484358</c:v>
                </c:pt>
                <c:pt idx="5">
                  <c:v>#N/A</c:v>
                </c:pt>
                <c:pt idx="6">
                  <c:v>0.19858156028368795</c:v>
                </c:pt>
                <c:pt idx="7">
                  <c:v>0.19406150583244963</c:v>
                </c:pt>
                <c:pt idx="8">
                  <c:v>0.21010638297872342</c:v>
                </c:pt>
                <c:pt idx="9">
                  <c:v>0.17378351539225423</c:v>
                </c:pt>
                <c:pt idx="10">
                  <c:v>0.19526143790849673</c:v>
                </c:pt>
                <c:pt idx="11">
                  <c:v>0.23208191126279865</c:v>
                </c:pt>
                <c:pt idx="12">
                  <c:v>0.22673656618610746</c:v>
                </c:pt>
                <c:pt idx="13">
                  <c:v>0.23063683304647159</c:v>
                </c:pt>
                <c:pt idx="14">
                  <c:v>#N/A</c:v>
                </c:pt>
                <c:pt idx="15">
                  <c:v>0.2005323868677906</c:v>
                </c:pt>
                <c:pt idx="16">
                  <c:v>0.31301482701812189</c:v>
                </c:pt>
                <c:pt idx="17">
                  <c:v>0.25298804780876494</c:v>
                </c:pt>
                <c:pt idx="18">
                  <c:v>0.17106382978723406</c:v>
                </c:pt>
                <c:pt idx="19">
                  <c:v>0.37785016286644951</c:v>
                </c:pt>
                <c:pt idx="20">
                  <c:v>0.18851174934725848</c:v>
                </c:pt>
                <c:pt idx="21">
                  <c:v>0.27440904419321688</c:v>
                </c:pt>
                <c:pt idx="22">
                  <c:v>0.23449001051524712</c:v>
                </c:pt>
                <c:pt idx="23">
                  <c:v>0.26186830015313933</c:v>
                </c:pt>
                <c:pt idx="24">
                  <c:v>0.22580645161290322</c:v>
                </c:pt>
                <c:pt idx="25">
                  <c:v>#N/A</c:v>
                </c:pt>
                <c:pt idx="26">
                  <c:v>0.23501199040767387</c:v>
                </c:pt>
                <c:pt idx="27">
                  <c:v>0.28699551569506726</c:v>
                </c:pt>
                <c:pt idx="28">
                  <c:v>0.22782037239868566</c:v>
                </c:pt>
                <c:pt idx="29">
                  <c:v>0.27455357142857145</c:v>
                </c:pt>
                <c:pt idx="30">
                  <c:v>0.16802800466744458</c:v>
                </c:pt>
                <c:pt idx="31">
                  <c:v>0.15529622980251345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ED-4B2A-9884-0EE1F4D520FC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gráfico'!$A$1881:$A$1912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gráfico'!$E$1881:$E$1912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ED-4B2A-9884-0EE1F4D520FC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gráfico'!$A$1881:$A$1912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gráfico'!$F$1881:$F$1912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ED-4B2A-9884-0EE1F4D520F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17961248"/>
        <c:axId val="317961808"/>
      </c:barChart>
      <c:catAx>
        <c:axId val="31796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5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17961808"/>
        <c:crosses val="autoZero"/>
        <c:auto val="1"/>
        <c:lblAlgn val="ctr"/>
        <c:lblOffset val="100"/>
        <c:noMultiLvlLbl val="0"/>
      </c:catAx>
      <c:valAx>
        <c:axId val="317961808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1796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658-4232-BFB5-5AAEE18B4E2F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658-4232-BFB5-5AAEE18B4E2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658-4232-BFB5-5AAEE18B4E2F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658-4232-BFB5-5AAEE18B4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2.Temos pessoas suficientes para lidar com o volume de trabalho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B10-4F6B-8104-0E5316424A8C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B10-4F6B-8104-0E5316424A8C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40E-4101-A3E3-771597D72908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40E-4101-A3E3-771597D72908}"/>
                </c:ext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B10-4F6B-8104-0E5316424A8C}"/>
                </c:ext>
              </c:extLst>
            </c:dLbl>
            <c:dLbl>
              <c:idx val="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B10-4F6B-8104-0E5316424A8C}"/>
                </c:ext>
              </c:extLst>
            </c:dLbl>
            <c:dLbl>
              <c:idx val="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40E-4101-A3E3-771597D72908}"/>
                </c:ext>
              </c:extLst>
            </c:dLbl>
            <c:dLbl>
              <c:idx val="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40E-4101-A3E3-771597D7290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gráfico'!$A$1931:$A$1962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gráfico'!$D$1931:$D$1962</c:f>
              <c:numCache>
                <c:formatCode>0%</c:formatCode>
                <c:ptCount val="32"/>
                <c:pt idx="0">
                  <c:v>0.48348348348348347</c:v>
                </c:pt>
                <c:pt idx="1">
                  <c:v>0</c:v>
                </c:pt>
                <c:pt idx="2">
                  <c:v>0.28156565656565657</c:v>
                </c:pt>
                <c:pt idx="3">
                  <c:v>0.34054954204829307</c:v>
                </c:pt>
                <c:pt idx="4">
                  <c:v>0.48341708542713568</c:v>
                </c:pt>
                <c:pt idx="5">
                  <c:v>#N/A</c:v>
                </c:pt>
                <c:pt idx="6">
                  <c:v>0.49823321554770317</c:v>
                </c:pt>
                <c:pt idx="7">
                  <c:v>0.31595744680851062</c:v>
                </c:pt>
                <c:pt idx="8">
                  <c:v>0.28912466843501328</c:v>
                </c:pt>
                <c:pt idx="9">
                  <c:v>0.32773938795656465</c:v>
                </c:pt>
                <c:pt idx="10">
                  <c:v>0.35544635544635544</c:v>
                </c:pt>
                <c:pt idx="11">
                  <c:v>0</c:v>
                </c:pt>
                <c:pt idx="12">
                  <c:v>0.4</c:v>
                </c:pt>
                <c:pt idx="13">
                  <c:v>0.24356775300171526</c:v>
                </c:pt>
                <c:pt idx="14">
                  <c:v>#N/A</c:v>
                </c:pt>
                <c:pt idx="15">
                  <c:v>0.27836879432624112</c:v>
                </c:pt>
                <c:pt idx="16">
                  <c:v>0.28618421052631576</c:v>
                </c:pt>
                <c:pt idx="17">
                  <c:v>0.25298804780876494</c:v>
                </c:pt>
                <c:pt idx="18">
                  <c:v>0.27976190476190477</c:v>
                </c:pt>
                <c:pt idx="19">
                  <c:v>0</c:v>
                </c:pt>
                <c:pt idx="20">
                  <c:v>0.38816813700051894</c:v>
                </c:pt>
                <c:pt idx="21">
                  <c:v>0.36717948717948717</c:v>
                </c:pt>
                <c:pt idx="22">
                  <c:v>0.44058885383806518</c:v>
                </c:pt>
                <c:pt idx="23">
                  <c:v>0</c:v>
                </c:pt>
                <c:pt idx="24">
                  <c:v>0.3391655450874832</c:v>
                </c:pt>
                <c:pt idx="25">
                  <c:v>#N/A</c:v>
                </c:pt>
                <c:pt idx="26">
                  <c:v>0.45574162679425839</c:v>
                </c:pt>
                <c:pt idx="27">
                  <c:v>0.25633383010432192</c:v>
                </c:pt>
                <c:pt idx="28">
                  <c:v>0.31366120218579235</c:v>
                </c:pt>
                <c:pt idx="29">
                  <c:v>0</c:v>
                </c:pt>
                <c:pt idx="30">
                  <c:v>0.47502903600464574</c:v>
                </c:pt>
                <c:pt idx="31">
                  <c:v>0.38193202146690519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B10-4F6B-8104-0E5316424A8C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gráfico'!$A$1931:$A$1962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gráfico'!$E$1931:$E$1962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B10-4F6B-8104-0E5316424A8C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B10-4F6B-8104-0E5316424A8C}"/>
                </c:ext>
              </c:extLst>
            </c:dLbl>
            <c:dLbl>
              <c:idx val="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B10-4F6B-8104-0E5316424A8C}"/>
                </c:ext>
              </c:extLst>
            </c:dLbl>
            <c:dLbl>
              <c:idx val="1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40E-4101-A3E3-771597D72908}"/>
                </c:ext>
              </c:extLst>
            </c:dLbl>
            <c:dLbl>
              <c:idx val="1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40E-4101-A3E3-771597D72908}"/>
                </c:ext>
              </c:extLst>
            </c:dLbl>
            <c:dLbl>
              <c:idx val="2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B10-4F6B-8104-0E5316424A8C}"/>
                </c:ext>
              </c:extLst>
            </c:dLbl>
            <c:dLbl>
              <c:idx val="24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B10-4F6B-8104-0E5316424A8C}"/>
                </c:ext>
              </c:extLst>
            </c:dLbl>
            <c:dLbl>
              <c:idx val="25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40E-4101-A3E3-771597D72908}"/>
                </c:ext>
              </c:extLst>
            </c:dLbl>
            <c:dLbl>
              <c:idx val="2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40E-4101-A3E3-771597D7290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gráfico'!$A$1931:$A$1962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gráfico'!$F$1931:$F$1962</c:f>
              <c:numCache>
                <c:formatCode>0%</c:formatCode>
                <c:ptCount val="32"/>
                <c:pt idx="0">
                  <c:v>0</c:v>
                </c:pt>
                <c:pt idx="1">
                  <c:v>0.54591321897073664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0.56081081081081086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0.55374592833876224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0.6447166921898928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0.53333333333333333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B10-4F6B-8104-0E5316424A8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17975808"/>
        <c:axId val="317976368"/>
      </c:barChart>
      <c:catAx>
        <c:axId val="317975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5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17976368"/>
        <c:crosses val="autoZero"/>
        <c:auto val="1"/>
        <c:lblAlgn val="ctr"/>
        <c:lblOffset val="100"/>
        <c:noMultiLvlLbl val="0"/>
      </c:catAx>
      <c:valAx>
        <c:axId val="317976368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17975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5.Os funcionários desta unidade trabalham mais horas do que o recomendado no atendimento a pacientes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2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982-45F7-9275-21E8D7E326F3}"/>
                </c:ext>
              </c:extLst>
            </c:dLbl>
            <c:dLbl>
              <c:idx val="3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982-45F7-9275-21E8D7E326F3}"/>
                </c:ext>
              </c:extLst>
            </c:dLbl>
            <c:dLbl>
              <c:idx val="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982-45F7-9275-21E8D7E326F3}"/>
                </c:ext>
              </c:extLst>
            </c:dLbl>
            <c:dLbl>
              <c:idx val="1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C9B-44F6-AA22-CF510F16903F}"/>
                </c:ext>
              </c:extLst>
            </c:dLbl>
            <c:dLbl>
              <c:idx val="16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C9B-44F6-AA22-CF510F16903F}"/>
                </c:ext>
              </c:extLst>
            </c:dLbl>
            <c:dLbl>
              <c:idx val="28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C9B-44F6-AA22-CF510F16903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gráfico'!$A$1980:$A$2011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gráfico'!$D$1980:$D$2011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0.47655259822560203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0.44208289054197664</c:v>
                </c:pt>
                <c:pt idx="8">
                  <c:v>0.45225464190981435</c:v>
                </c:pt>
                <c:pt idx="9">
                  <c:v>0</c:v>
                </c:pt>
                <c:pt idx="10">
                  <c:v>0.49426229508196723</c:v>
                </c:pt>
                <c:pt idx="11">
                  <c:v>0</c:v>
                </c:pt>
                <c:pt idx="12">
                  <c:v>0</c:v>
                </c:pt>
                <c:pt idx="13">
                  <c:v>0.38037865748709121</c:v>
                </c:pt>
                <c:pt idx="14">
                  <c:v>#N/A</c:v>
                </c:pt>
                <c:pt idx="15">
                  <c:v>0.45446507515473034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0.49745158002038736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0.39253731343283582</c:v>
                </c:pt>
                <c:pt idx="28">
                  <c:v>0.49454148471615722</c:v>
                </c:pt>
                <c:pt idx="29">
                  <c:v>0.48997772828507796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982-45F7-9275-21E8D7E326F3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gráfico'!$A$1980:$A$2011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gráfico'!$E$1980:$E$2011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982-45F7-9275-21E8D7E326F3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982-45F7-9275-21E8D7E326F3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982-45F7-9275-21E8D7E326F3}"/>
                </c:ext>
              </c:extLst>
            </c:dLbl>
            <c:dLbl>
              <c:idx val="8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982-45F7-9275-21E8D7E326F3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982-45F7-9275-21E8D7E326F3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C9B-44F6-AA22-CF510F16903F}"/>
                </c:ext>
              </c:extLst>
            </c:dLbl>
            <c:dLbl>
              <c:idx val="1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C9B-44F6-AA22-CF510F16903F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C9B-44F6-AA22-CF510F16903F}"/>
                </c:ext>
              </c:extLst>
            </c:dLbl>
            <c:dLbl>
              <c:idx val="1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C9B-44F6-AA22-CF510F16903F}"/>
                </c:ext>
              </c:extLst>
            </c:dLbl>
            <c:dLbl>
              <c:idx val="2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C9B-44F6-AA22-CF510F16903F}"/>
                </c:ext>
              </c:extLst>
            </c:dLbl>
            <c:dLbl>
              <c:idx val="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C9B-44F6-AA22-CF510F16903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gráfico'!$A$1980:$A$2011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gráfico'!$F$1980:$F$2011</c:f>
              <c:numCache>
                <c:formatCode>0%</c:formatCode>
                <c:ptCount val="32"/>
                <c:pt idx="0">
                  <c:v>0.59880239520958078</c:v>
                </c:pt>
                <c:pt idx="1">
                  <c:v>0.62563580874872837</c:v>
                </c:pt>
                <c:pt idx="2">
                  <c:v>0</c:v>
                </c:pt>
                <c:pt idx="3">
                  <c:v>0.50375312760633861</c:v>
                </c:pt>
                <c:pt idx="4">
                  <c:v>0.5558912386706949</c:v>
                </c:pt>
                <c:pt idx="5">
                  <c:v>#N/A</c:v>
                </c:pt>
                <c:pt idx="6">
                  <c:v>0.53710247349823326</c:v>
                </c:pt>
                <c:pt idx="7">
                  <c:v>0</c:v>
                </c:pt>
                <c:pt idx="8">
                  <c:v>0</c:v>
                </c:pt>
                <c:pt idx="9">
                  <c:v>0.51683168316831685</c:v>
                </c:pt>
                <c:pt idx="10">
                  <c:v>0</c:v>
                </c:pt>
                <c:pt idx="11">
                  <c:v>0.61016949152542377</c:v>
                </c:pt>
                <c:pt idx="12">
                  <c:v>0.50717079530638853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0.55008210180623973</c:v>
                </c:pt>
                <c:pt idx="17">
                  <c:v>0.5239043824701195</c:v>
                </c:pt>
                <c:pt idx="18">
                  <c:v>0.54212765957446807</c:v>
                </c:pt>
                <c:pt idx="19">
                  <c:v>0.62866449511400646</c:v>
                </c:pt>
                <c:pt idx="20">
                  <c:v>0.60948905109489049</c:v>
                </c:pt>
                <c:pt idx="21">
                  <c:v>0</c:v>
                </c:pt>
                <c:pt idx="22">
                  <c:v>0.57833859095688744</c:v>
                </c:pt>
                <c:pt idx="23">
                  <c:v>0.65591397849462363</c:v>
                </c:pt>
                <c:pt idx="24">
                  <c:v>0.50201884253028262</c:v>
                </c:pt>
                <c:pt idx="25">
                  <c:v>#N/A</c:v>
                </c:pt>
                <c:pt idx="26">
                  <c:v>0.54610778443113772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0.56627906976744191</c:v>
                </c:pt>
                <c:pt idx="31">
                  <c:v>0.5125673249551167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982-45F7-9275-21E8D7E326F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17988688"/>
        <c:axId val="317989248"/>
      </c:barChart>
      <c:catAx>
        <c:axId val="31798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5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17989248"/>
        <c:crosses val="autoZero"/>
        <c:auto val="1"/>
        <c:lblAlgn val="ctr"/>
        <c:lblOffset val="100"/>
        <c:noMultiLvlLbl val="0"/>
      </c:catAx>
      <c:valAx>
        <c:axId val="317989248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1798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873-4328-9E49-A1CE11CA6036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873-4328-9E49-A1CE11CA603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873-4328-9E49-A1CE11CA6036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873-4328-9E49-A1CE11CA6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E4C-43B1-B60B-32B1491049FD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E4C-43B1-B60B-32B149104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E4C-43B1-B60B-32B1491049FD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E4C-43B1-B60B-32B149104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237-45A7-9084-8C9E22529D1A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237-45A7-9084-8C9E22529D1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237-45A7-9084-8C9E22529D1A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237-45A7-9084-8C9E22529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DAB-41A4-B0E0-9567749DFEB1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DAB-41A4-B0E0-9567749DFEB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DAB-41A4-B0E0-9567749DFEB1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DAB-41A4-B0E0-9567749DFE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64414414414415E-2"/>
          <c:y val="8.115558471857684E-2"/>
          <c:w val="0.82071208708708709"/>
          <c:h val="0.79701698745990079"/>
        </c:manualLayout>
      </c:layout>
      <c:doughnutChart>
        <c:varyColors val="1"/>
        <c:ser>
          <c:idx val="0"/>
          <c:order val="0"/>
          <c:tx>
            <c:strRef>
              <c:f>'Base gráfico'!$Y$4</c:f>
              <c:strCache>
                <c:ptCount val="1"/>
                <c:pt idx="0">
                  <c:v>35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C26-4935-8280-26333AC16542}"/>
              </c:ext>
            </c:extLst>
          </c:dPt>
          <c:dPt>
            <c:idx val="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C26-4935-8280-26333AC165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C26-4935-8280-26333AC16542}"/>
              </c:ext>
            </c:extLst>
          </c:dPt>
          <c:cat>
            <c:strRef>
              <c:f>'Base gráfico'!$I$3:$K$3</c:f>
              <c:strCache>
                <c:ptCount val="3"/>
                <c:pt idx="0">
                  <c:v>Ponto Fraco</c:v>
                </c:pt>
                <c:pt idx="1">
                  <c:v>Ponto Forte</c:v>
                </c:pt>
                <c:pt idx="2">
                  <c:v>Intermediario</c:v>
                </c:pt>
              </c:strCache>
            </c:strRef>
          </c:cat>
          <c:val>
            <c:numRef>
              <c:f>'Base gráfico'!$Z$4:$AB$4</c:f>
              <c:numCache>
                <c:formatCode>General</c:formatCode>
                <c:ptCount val="3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C26-4935-8280-26333AC16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2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>
                <a:solidFill>
                  <a:schemeClr val="tx1">
                    <a:lumMod val="85000"/>
                    <a:lumOff val="15000"/>
                  </a:schemeClr>
                </a:solidFill>
              </a:rPr>
              <a:t>Nota geral para a segurança do paciente em sua área/unidade de trabalho hospitalar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'Tabela 2022'!$C$88</c:f>
              <c:strCache>
                <c:ptCount val="1"/>
                <c:pt idx="0">
                  <c:v>Excelente e Muito boa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'Tabela 2022'!$D$3:$BF$3</c:f>
              <c:strCache>
                <c:ptCount val="55"/>
                <c:pt idx="0">
                  <c:v>Aliança</c:v>
                </c:pt>
                <c:pt idx="1">
                  <c:v>Anália Franco</c:v>
                </c:pt>
                <c:pt idx="2">
                  <c:v>Barra D'Or</c:v>
                </c:pt>
                <c:pt idx="3">
                  <c:v>Brasil</c:v>
                </c:pt>
                <c:pt idx="4">
                  <c:v>Cárdio Pulmonar</c:v>
                </c:pt>
                <c:pt idx="5">
                  <c:v>Copa D'Or</c:v>
                </c:pt>
                <c:pt idx="6">
                  <c:v>Copa Star</c:v>
                </c:pt>
                <c:pt idx="7">
                  <c:v>Coração do Brasil</c:v>
                </c:pt>
                <c:pt idx="8">
                  <c:v>DF Star</c:v>
                </c:pt>
                <c:pt idx="9">
                  <c:v>Esperança</c:v>
                </c:pt>
                <c:pt idx="10">
                  <c:v>Itaim</c:v>
                </c:pt>
                <c:pt idx="11">
                  <c:v>Jutta Batista</c:v>
                </c:pt>
                <c:pt idx="12">
                  <c:v>Memorial</c:v>
                </c:pt>
                <c:pt idx="13">
                  <c:v>Morumbi</c:v>
                </c:pt>
                <c:pt idx="14">
                  <c:v>Perinatal Barra</c:v>
                </c:pt>
                <c:pt idx="15">
                  <c:v>Perinatal Laranjeiras</c:v>
                </c:pt>
                <c:pt idx="16">
                  <c:v>Quinta D'Or</c:v>
                </c:pt>
                <c:pt idx="17">
                  <c:v>Santa Cruz</c:v>
                </c:pt>
                <c:pt idx="18">
                  <c:v>Santa Luzia</c:v>
                </c:pt>
                <c:pt idx="19">
                  <c:v>São Lucas</c:v>
                </c:pt>
                <c:pt idx="20">
                  <c:v>São Rafael</c:v>
                </c:pt>
                <c:pt idx="21">
                  <c:v>São Vicente</c:v>
                </c:pt>
                <c:pt idx="22">
                  <c:v>Vila Nova Star</c:v>
                </c:pt>
                <c:pt idx="23">
                  <c:v>Vivalle</c:v>
                </c:pt>
                <c:pt idx="24">
                  <c:v>Assunção</c:v>
                </c:pt>
                <c:pt idx="25">
                  <c:v>Brasil - Mauá</c:v>
                </c:pt>
                <c:pt idx="26">
                  <c:v>Caxias D'Or</c:v>
                </c:pt>
                <c:pt idx="27">
                  <c:v>Esperança Olinda</c:v>
                </c:pt>
                <c:pt idx="28">
                  <c:v>Glória D'Or</c:v>
                </c:pt>
                <c:pt idx="29">
                  <c:v>Jabaquara/ Criança</c:v>
                </c:pt>
                <c:pt idx="30">
                  <c:v>Niterói D'Or</c:v>
                </c:pt>
                <c:pt idx="31">
                  <c:v>Norte D'Or</c:v>
                </c:pt>
                <c:pt idx="32">
                  <c:v>Oeste D'Or</c:v>
                </c:pt>
                <c:pt idx="33">
                  <c:v>Real D'Or</c:v>
                </c:pt>
                <c:pt idx="34">
                  <c:v>Rios D'Or</c:v>
                </c:pt>
                <c:pt idx="35">
                  <c:v>Santa Helena</c:v>
                </c:pt>
                <c:pt idx="36">
                  <c:v>São Caetano</c:v>
                </c:pt>
                <c:pt idx="37">
                  <c:v>São Carlos</c:v>
                </c:pt>
                <c:pt idx="38">
                  <c:v>São Marcos</c:v>
                </c:pt>
                <c:pt idx="39">
                  <c:v>UDI</c:v>
                </c:pt>
                <c:pt idx="40">
                  <c:v>Villa Lobos</c:v>
                </c:pt>
                <c:pt idx="41">
                  <c:v>Alpha Med</c:v>
                </c:pt>
                <c:pt idx="42">
                  <c:v>Antônio Afonso</c:v>
                </c:pt>
                <c:pt idx="43">
                  <c:v>Aviccena</c:v>
                </c:pt>
                <c:pt idx="44">
                  <c:v>Balbino</c:v>
                </c:pt>
                <c:pt idx="45">
                  <c:v>Bangu</c:v>
                </c:pt>
                <c:pt idx="46">
                  <c:v>Bartira</c:v>
                </c:pt>
                <c:pt idx="47">
                  <c:v>Central Leste</c:v>
                </c:pt>
                <c:pt idx="48">
                  <c:v>IFOR</c:v>
                </c:pt>
                <c:pt idx="49">
                  <c:v>Osasco</c:v>
                </c:pt>
                <c:pt idx="50">
                  <c:v>Ribeirão Pires</c:v>
                </c:pt>
                <c:pt idx="51">
                  <c:v>Rio Barra</c:v>
                </c:pt>
                <c:pt idx="52">
                  <c:v>Samer</c:v>
                </c:pt>
                <c:pt idx="53">
                  <c:v>São Lucas Macaé</c:v>
                </c:pt>
                <c:pt idx="54">
                  <c:v>Serra Mayor</c:v>
                </c:pt>
              </c:strCache>
            </c:strRef>
          </c:cat>
          <c:val>
            <c:numRef>
              <c:f>'Tabela 2022'!$D$88:$BF$88</c:f>
              <c:numCache>
                <c:formatCode>0%</c:formatCode>
                <c:ptCount val="55"/>
                <c:pt idx="0">
                  <c:v>0.78390000000000004</c:v>
                </c:pt>
                <c:pt idx="1">
                  <c:v>0.56059999999999999</c:v>
                </c:pt>
                <c:pt idx="2">
                  <c:v>0.83509999999999995</c:v>
                </c:pt>
                <c:pt idx="3">
                  <c:v>0.55359999999999998</c:v>
                </c:pt>
                <c:pt idx="4">
                  <c:v>0.80180000000000007</c:v>
                </c:pt>
                <c:pt idx="5">
                  <c:v>0.74380000000000002</c:v>
                </c:pt>
                <c:pt idx="6">
                  <c:v>0.78730000000000011</c:v>
                </c:pt>
                <c:pt idx="7">
                  <c:v>0.74439999999999995</c:v>
                </c:pt>
                <c:pt idx="8">
                  <c:v>0.75619999999999998</c:v>
                </c:pt>
                <c:pt idx="9">
                  <c:v>0.82810000000000006</c:v>
                </c:pt>
                <c:pt idx="10">
                  <c:v>0.65640000000000009</c:v>
                </c:pt>
                <c:pt idx="11">
                  <c:v>0.67379999999999995</c:v>
                </c:pt>
                <c:pt idx="12">
                  <c:v>0.73940000000000006</c:v>
                </c:pt>
                <c:pt idx="13">
                  <c:v>0.61369999999999991</c:v>
                </c:pt>
                <c:pt idx="14">
                  <c:v>0.70710000000000006</c:v>
                </c:pt>
                <c:pt idx="15">
                  <c:v>0.68330000000000002</c:v>
                </c:pt>
                <c:pt idx="16">
                  <c:v>0.76190000000000002</c:v>
                </c:pt>
                <c:pt idx="17">
                  <c:v>0.6431</c:v>
                </c:pt>
                <c:pt idx="18">
                  <c:v>0.68869999999999998</c:v>
                </c:pt>
                <c:pt idx="19">
                  <c:v>0.80909999999999993</c:v>
                </c:pt>
                <c:pt idx="20">
                  <c:v>0.80469999999999997</c:v>
                </c:pt>
                <c:pt idx="21">
                  <c:v>0.65110000000000001</c:v>
                </c:pt>
                <c:pt idx="22">
                  <c:v>0.66470000000000007</c:v>
                </c:pt>
                <c:pt idx="23">
                  <c:v>0.72589999999999999</c:v>
                </c:pt>
                <c:pt idx="24">
                  <c:v>0.6452</c:v>
                </c:pt>
                <c:pt idx="25">
                  <c:v>0.65129999999999999</c:v>
                </c:pt>
                <c:pt idx="26">
                  <c:v>0.66539999999999999</c:v>
                </c:pt>
                <c:pt idx="27">
                  <c:v>0.79869999999999997</c:v>
                </c:pt>
                <c:pt idx="28">
                  <c:v>0.75439999999999996</c:v>
                </c:pt>
                <c:pt idx="29">
                  <c:v>0.56430000000000002</c:v>
                </c:pt>
                <c:pt idx="30">
                  <c:v>0.73669999999999991</c:v>
                </c:pt>
                <c:pt idx="31">
                  <c:v>0.68169999999999997</c:v>
                </c:pt>
                <c:pt idx="32">
                  <c:v>0.72370000000000001</c:v>
                </c:pt>
                <c:pt idx="33">
                  <c:v>0.71050000000000002</c:v>
                </c:pt>
                <c:pt idx="34">
                  <c:v>0.71629999999999994</c:v>
                </c:pt>
                <c:pt idx="35">
                  <c:v>0.67330000000000001</c:v>
                </c:pt>
                <c:pt idx="36">
                  <c:v>0.68740000000000001</c:v>
                </c:pt>
                <c:pt idx="37">
                  <c:v>0.68399999999999994</c:v>
                </c:pt>
                <c:pt idx="38">
                  <c:v>0.72340000000000004</c:v>
                </c:pt>
                <c:pt idx="39">
                  <c:v>0.69550000000000001</c:v>
                </c:pt>
                <c:pt idx="40">
                  <c:v>0.57079999999999997</c:v>
                </c:pt>
                <c:pt idx="41">
                  <c:v>0.56420000000000003</c:v>
                </c:pt>
                <c:pt idx="42">
                  <c:v>0.65300000000000002</c:v>
                </c:pt>
                <c:pt idx="43">
                  <c:v>0.56879999999999997</c:v>
                </c:pt>
                <c:pt idx="44">
                  <c:v>0.5625</c:v>
                </c:pt>
                <c:pt idx="45">
                  <c:v>0.75229999999999997</c:v>
                </c:pt>
                <c:pt idx="46">
                  <c:v>0.504</c:v>
                </c:pt>
                <c:pt idx="47">
                  <c:v>0.62240000000000006</c:v>
                </c:pt>
                <c:pt idx="48">
                  <c:v>0.82729999999999992</c:v>
                </c:pt>
                <c:pt idx="49">
                  <c:v>0.54610000000000003</c:v>
                </c:pt>
                <c:pt idx="50">
                  <c:v>0.80699999999999994</c:v>
                </c:pt>
                <c:pt idx="51">
                  <c:v>0.67540000000000022</c:v>
                </c:pt>
                <c:pt idx="52">
                  <c:v>0.68240000000000001</c:v>
                </c:pt>
                <c:pt idx="53">
                  <c:v>0.5766</c:v>
                </c:pt>
                <c:pt idx="54">
                  <c:v>0.49240000000000006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2D-42E0-A138-F29C8A31F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axId val="321412592"/>
        <c:axId val="321413152"/>
      </c:barChart>
      <c:catAx>
        <c:axId val="321412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21413152"/>
        <c:crosses val="autoZero"/>
        <c:auto val="1"/>
        <c:lblAlgn val="ctr"/>
        <c:lblOffset val="100"/>
        <c:noMultiLvlLbl val="0"/>
      </c:catAx>
      <c:valAx>
        <c:axId val="321413152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21412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0328956477782091"/>
          <c:y val="0.87229338869954698"/>
          <c:w val="0.17025251763296256"/>
          <c:h val="6.8005118763139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>
                <a:solidFill>
                  <a:schemeClr val="tx1">
                    <a:lumMod val="85000"/>
                    <a:lumOff val="15000"/>
                  </a:schemeClr>
                </a:solidFill>
              </a:rPr>
              <a:t>Número de Eventos Notificados nos últimos 12 meses, quantas notificações de evento você preencheu e enviou?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'Tabela 2022'!$C$51</c:f>
              <c:strCache>
                <c:ptCount val="1"/>
                <c:pt idx="0">
                  <c:v>a. Nenhuma notificações de eventos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'Tabela 2022'!$D$3:$BF$3</c:f>
              <c:strCache>
                <c:ptCount val="55"/>
                <c:pt idx="0">
                  <c:v>Aliança</c:v>
                </c:pt>
                <c:pt idx="1">
                  <c:v>Anália Franco</c:v>
                </c:pt>
                <c:pt idx="2">
                  <c:v>Barra D'Or</c:v>
                </c:pt>
                <c:pt idx="3">
                  <c:v>Brasil</c:v>
                </c:pt>
                <c:pt idx="4">
                  <c:v>Cárdio Pulmonar</c:v>
                </c:pt>
                <c:pt idx="5">
                  <c:v>Copa D'Or</c:v>
                </c:pt>
                <c:pt idx="6">
                  <c:v>Copa Star</c:v>
                </c:pt>
                <c:pt idx="7">
                  <c:v>Coração do Brasil</c:v>
                </c:pt>
                <c:pt idx="8">
                  <c:v>DF Star</c:v>
                </c:pt>
                <c:pt idx="9">
                  <c:v>Esperança</c:v>
                </c:pt>
                <c:pt idx="10">
                  <c:v>Itaim</c:v>
                </c:pt>
                <c:pt idx="11">
                  <c:v>Jutta Batista</c:v>
                </c:pt>
                <c:pt idx="12">
                  <c:v>Memorial</c:v>
                </c:pt>
                <c:pt idx="13">
                  <c:v>Morumbi</c:v>
                </c:pt>
                <c:pt idx="14">
                  <c:v>Perinatal Barra</c:v>
                </c:pt>
                <c:pt idx="15">
                  <c:v>Perinatal Laranjeiras</c:v>
                </c:pt>
                <c:pt idx="16">
                  <c:v>Quinta D'Or</c:v>
                </c:pt>
                <c:pt idx="17">
                  <c:v>Santa Cruz</c:v>
                </c:pt>
                <c:pt idx="18">
                  <c:v>Santa Luzia</c:v>
                </c:pt>
                <c:pt idx="19">
                  <c:v>São Lucas</c:v>
                </c:pt>
                <c:pt idx="20">
                  <c:v>São Rafael</c:v>
                </c:pt>
                <c:pt idx="21">
                  <c:v>São Vicente</c:v>
                </c:pt>
                <c:pt idx="22">
                  <c:v>Vila Nova Star</c:v>
                </c:pt>
                <c:pt idx="23">
                  <c:v>Vivalle</c:v>
                </c:pt>
                <c:pt idx="24">
                  <c:v>Assunção</c:v>
                </c:pt>
                <c:pt idx="25">
                  <c:v>Brasil - Mauá</c:v>
                </c:pt>
                <c:pt idx="26">
                  <c:v>Caxias D'Or</c:v>
                </c:pt>
                <c:pt idx="27">
                  <c:v>Esperança Olinda</c:v>
                </c:pt>
                <c:pt idx="28">
                  <c:v>Glória D'Or</c:v>
                </c:pt>
                <c:pt idx="29">
                  <c:v>Jabaquara/ Criança</c:v>
                </c:pt>
                <c:pt idx="30">
                  <c:v>Niterói D'Or</c:v>
                </c:pt>
                <c:pt idx="31">
                  <c:v>Norte D'Or</c:v>
                </c:pt>
                <c:pt idx="32">
                  <c:v>Oeste D'Or</c:v>
                </c:pt>
                <c:pt idx="33">
                  <c:v>Real D'Or</c:v>
                </c:pt>
                <c:pt idx="34">
                  <c:v>Rios D'Or</c:v>
                </c:pt>
                <c:pt idx="35">
                  <c:v>Santa Helena</c:v>
                </c:pt>
                <c:pt idx="36">
                  <c:v>São Caetano</c:v>
                </c:pt>
                <c:pt idx="37">
                  <c:v>São Carlos</c:v>
                </c:pt>
                <c:pt idx="38">
                  <c:v>São Marcos</c:v>
                </c:pt>
                <c:pt idx="39">
                  <c:v>UDI</c:v>
                </c:pt>
                <c:pt idx="40">
                  <c:v>Villa Lobos</c:v>
                </c:pt>
                <c:pt idx="41">
                  <c:v>Alpha Med</c:v>
                </c:pt>
                <c:pt idx="42">
                  <c:v>Antônio Afonso</c:v>
                </c:pt>
                <c:pt idx="43">
                  <c:v>Aviccena</c:v>
                </c:pt>
                <c:pt idx="44">
                  <c:v>Balbino</c:v>
                </c:pt>
                <c:pt idx="45">
                  <c:v>Bangu</c:v>
                </c:pt>
                <c:pt idx="46">
                  <c:v>Bartira</c:v>
                </c:pt>
                <c:pt idx="47">
                  <c:v>Central Leste</c:v>
                </c:pt>
                <c:pt idx="48">
                  <c:v>IFOR</c:v>
                </c:pt>
                <c:pt idx="49">
                  <c:v>Osasco</c:v>
                </c:pt>
                <c:pt idx="50">
                  <c:v>Ribeirão Pires</c:v>
                </c:pt>
                <c:pt idx="51">
                  <c:v>Rio Barra</c:v>
                </c:pt>
                <c:pt idx="52">
                  <c:v>Samer</c:v>
                </c:pt>
                <c:pt idx="53">
                  <c:v>São Lucas Macaé</c:v>
                </c:pt>
                <c:pt idx="54">
                  <c:v>Serra Mayor</c:v>
                </c:pt>
              </c:strCache>
            </c:strRef>
          </c:cat>
          <c:val>
            <c:numRef>
              <c:f>'Tabela 2022'!$D$51:$BF$51</c:f>
              <c:numCache>
                <c:formatCode>0%</c:formatCode>
                <c:ptCount val="55"/>
                <c:pt idx="0">
                  <c:v>0.62929999999999997</c:v>
                </c:pt>
                <c:pt idx="1">
                  <c:v>0.41239999999999999</c:v>
                </c:pt>
                <c:pt idx="2">
                  <c:v>0.502</c:v>
                </c:pt>
                <c:pt idx="3">
                  <c:v>0.39950000000000002</c:v>
                </c:pt>
                <c:pt idx="4">
                  <c:v>0.57379999999999998</c:v>
                </c:pt>
                <c:pt idx="5">
                  <c:v>0.5071</c:v>
                </c:pt>
                <c:pt idx="6">
                  <c:v>0.45269999999999999</c:v>
                </c:pt>
                <c:pt idx="7">
                  <c:v>0.37719999999999998</c:v>
                </c:pt>
                <c:pt idx="8">
                  <c:v>0.44919999999999999</c:v>
                </c:pt>
                <c:pt idx="9">
                  <c:v>0.47089999999999999</c:v>
                </c:pt>
                <c:pt idx="10">
                  <c:v>0.32279999999999998</c:v>
                </c:pt>
                <c:pt idx="11">
                  <c:v>0.51960000000000006</c:v>
                </c:pt>
                <c:pt idx="12">
                  <c:v>0.40660000000000002</c:v>
                </c:pt>
                <c:pt idx="13">
                  <c:v>0.33439999999999998</c:v>
                </c:pt>
                <c:pt idx="14">
                  <c:v>0.38629999999999998</c:v>
                </c:pt>
                <c:pt idx="15">
                  <c:v>0.47949999999999998</c:v>
                </c:pt>
                <c:pt idx="16">
                  <c:v>0.40550000000000003</c:v>
                </c:pt>
                <c:pt idx="17">
                  <c:v>0.43390000000000001</c:v>
                </c:pt>
                <c:pt idx="18">
                  <c:v>0.5</c:v>
                </c:pt>
                <c:pt idx="19">
                  <c:v>0.48249999999999998</c:v>
                </c:pt>
                <c:pt idx="20">
                  <c:v>0.67110000000000003</c:v>
                </c:pt>
                <c:pt idx="21">
                  <c:v>0.3679</c:v>
                </c:pt>
                <c:pt idx="22">
                  <c:v>0.313</c:v>
                </c:pt>
                <c:pt idx="23">
                  <c:v>0.47749999999999998</c:v>
                </c:pt>
                <c:pt idx="24">
                  <c:v>0.36680000000000001</c:v>
                </c:pt>
                <c:pt idx="25">
                  <c:v>0.54339999999999999</c:v>
                </c:pt>
                <c:pt idx="26">
                  <c:v>0.32869999999999999</c:v>
                </c:pt>
                <c:pt idx="27">
                  <c:v>0.44850000000000001</c:v>
                </c:pt>
                <c:pt idx="28">
                  <c:v>0.45350000000000001</c:v>
                </c:pt>
                <c:pt idx="29">
                  <c:v>0.36890000000000001</c:v>
                </c:pt>
                <c:pt idx="30">
                  <c:v>0.39150000000000001</c:v>
                </c:pt>
                <c:pt idx="31">
                  <c:v>0.3715</c:v>
                </c:pt>
                <c:pt idx="32">
                  <c:v>0.48609999999999998</c:v>
                </c:pt>
                <c:pt idx="33">
                  <c:v>0.31309999999999999</c:v>
                </c:pt>
                <c:pt idx="34">
                  <c:v>0.4869</c:v>
                </c:pt>
                <c:pt idx="35">
                  <c:v>0.3926</c:v>
                </c:pt>
                <c:pt idx="36">
                  <c:v>0.41970000000000002</c:v>
                </c:pt>
                <c:pt idx="37">
                  <c:v>0.45050000000000001</c:v>
                </c:pt>
                <c:pt idx="38">
                  <c:v>0.29499999999999998</c:v>
                </c:pt>
                <c:pt idx="39">
                  <c:v>0.41839999999999999</c:v>
                </c:pt>
                <c:pt idx="40">
                  <c:v>0.33079999999999998</c:v>
                </c:pt>
                <c:pt idx="41">
                  <c:v>0.45279999999999998</c:v>
                </c:pt>
                <c:pt idx="42">
                  <c:v>0.53759999999999997</c:v>
                </c:pt>
                <c:pt idx="43">
                  <c:v>0.3674</c:v>
                </c:pt>
                <c:pt idx="44">
                  <c:v>0.55920000000000003</c:v>
                </c:pt>
                <c:pt idx="45">
                  <c:v>0.25380000000000003</c:v>
                </c:pt>
                <c:pt idx="46">
                  <c:v>0.38600000000000001</c:v>
                </c:pt>
                <c:pt idx="47">
                  <c:v>0.36870000000000003</c:v>
                </c:pt>
                <c:pt idx="48">
                  <c:v>0.33770000000000011</c:v>
                </c:pt>
                <c:pt idx="49">
                  <c:v>0.42020000000000002</c:v>
                </c:pt>
                <c:pt idx="50">
                  <c:v>0.34760000000000002</c:v>
                </c:pt>
                <c:pt idx="51">
                  <c:v>0.39389999999999997</c:v>
                </c:pt>
                <c:pt idx="52">
                  <c:v>0.5</c:v>
                </c:pt>
                <c:pt idx="53">
                  <c:v>0.45479999999999998</c:v>
                </c:pt>
                <c:pt idx="54">
                  <c:v>0.41749999999999998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0F-4C35-8F91-23D7CF09F5C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axId val="321415392"/>
        <c:axId val="321415952"/>
      </c:barChart>
      <c:catAx>
        <c:axId val="321415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21415952"/>
        <c:crosses val="autoZero"/>
        <c:auto val="1"/>
        <c:lblAlgn val="ctr"/>
        <c:lblOffset val="100"/>
        <c:noMultiLvlLbl val="0"/>
      </c:catAx>
      <c:valAx>
        <c:axId val="321415952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2141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4.Nesta unidade, as pessoas se tratam com respeito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gráfico'!$A$949:$A$980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gráfico'!$D$949:$D$980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39-40BA-9241-0BD3C1880DE7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1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E2D-4163-B8D2-4A9D07497D17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739-40BA-9241-0BD3C1880DE7}"/>
                </c:ext>
              </c:extLst>
            </c:dLbl>
            <c:dLbl>
              <c:idx val="18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E2D-4163-B8D2-4A9D07497D17}"/>
                </c:ext>
              </c:extLst>
            </c:dLbl>
            <c:dLbl>
              <c:idx val="2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739-40BA-9241-0BD3C1880DE7}"/>
                </c:ext>
              </c:extLst>
            </c:dLbl>
            <c:dLbl>
              <c:idx val="2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E2D-4163-B8D2-4A9D07497D17}"/>
                </c:ext>
              </c:extLst>
            </c:dLbl>
            <c:dLbl>
              <c:idx val="2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2D-4163-B8D2-4A9D07497D17}"/>
                </c:ext>
              </c:extLst>
            </c:dLbl>
            <c:dLbl>
              <c:idx val="3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E2D-4163-B8D2-4A9D07497D1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gráfico'!$A$949:$A$980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gráfico'!$E$949:$E$980</c:f>
              <c:numCache>
                <c:formatCode>0%</c:formatCode>
                <c:ptCount val="32"/>
                <c:pt idx="0">
                  <c:v>0.78443113772455086</c:v>
                </c:pt>
                <c:pt idx="1">
                  <c:v>0.88306451612903225</c:v>
                </c:pt>
                <c:pt idx="2">
                  <c:v>0.78987341772151898</c:v>
                </c:pt>
                <c:pt idx="3">
                  <c:v>0.82916666666666672</c:v>
                </c:pt>
                <c:pt idx="4">
                  <c:v>0.80321285140562249</c:v>
                </c:pt>
                <c:pt idx="5">
                  <c:v>#N/A</c:v>
                </c:pt>
                <c:pt idx="6">
                  <c:v>0.81978798586572443</c:v>
                </c:pt>
                <c:pt idx="7">
                  <c:v>0.85425531914893615</c:v>
                </c:pt>
                <c:pt idx="8">
                  <c:v>0.7832446808510638</c:v>
                </c:pt>
                <c:pt idx="9">
                  <c:v>0.8341559723593287</c:v>
                </c:pt>
                <c:pt idx="10">
                  <c:v>0.82107843137254899</c:v>
                </c:pt>
                <c:pt idx="11">
                  <c:v>0.83445945945945943</c:v>
                </c:pt>
                <c:pt idx="12">
                  <c:v>0.83963494132985661</c:v>
                </c:pt>
                <c:pt idx="13">
                  <c:v>0.84879725085910651</c:v>
                </c:pt>
                <c:pt idx="14">
                  <c:v>#N/A</c:v>
                </c:pt>
                <c:pt idx="15">
                  <c:v>0</c:v>
                </c:pt>
                <c:pt idx="16">
                  <c:v>0.81116584564860428</c:v>
                </c:pt>
                <c:pt idx="17">
                  <c:v>0</c:v>
                </c:pt>
                <c:pt idx="18">
                  <c:v>0.82203389830508478</c:v>
                </c:pt>
                <c:pt idx="19">
                  <c:v>0.9058441558441559</c:v>
                </c:pt>
                <c:pt idx="20">
                  <c:v>0.78835153406136249</c:v>
                </c:pt>
                <c:pt idx="21">
                  <c:v>0.77834525025536261</c:v>
                </c:pt>
                <c:pt idx="22">
                  <c:v>0.80021030494216616</c:v>
                </c:pt>
                <c:pt idx="23">
                  <c:v>0.91883614088820831</c:v>
                </c:pt>
                <c:pt idx="24">
                  <c:v>0.86155913978494625</c:v>
                </c:pt>
                <c:pt idx="25">
                  <c:v>#N/A</c:v>
                </c:pt>
                <c:pt idx="26">
                  <c:v>0.82437275985663083</c:v>
                </c:pt>
                <c:pt idx="27">
                  <c:v>0.77462686567164174</c:v>
                </c:pt>
                <c:pt idx="28">
                  <c:v>0.81441048034934493</c:v>
                </c:pt>
                <c:pt idx="29">
                  <c:v>0.85333333333333339</c:v>
                </c:pt>
                <c:pt idx="30">
                  <c:v>0.83333333333333337</c:v>
                </c:pt>
                <c:pt idx="31">
                  <c:v>0.83781362007168458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739-40BA-9241-0BD3C1880DE7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11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E2D-4163-B8D2-4A9D07497D17}"/>
                </c:ext>
              </c:extLst>
            </c:dLbl>
            <c:dLbl>
              <c:idx val="17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E2D-4163-B8D2-4A9D07497D1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gráfico'!$A$949:$A$980</c:f>
              <c:strCache>
                <c:ptCount val="32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</c:strCache>
            </c:strRef>
          </c:cat>
          <c:val>
            <c:numRef>
              <c:f>'Base gráfico'!$F$949:$F$980</c:f>
              <c:numCache>
                <c:formatCode>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0.74224977856510188</c:v>
                </c:pt>
                <c:pt idx="16">
                  <c:v>0</c:v>
                </c:pt>
                <c:pt idx="17">
                  <c:v>0.73053892215568861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739-40BA-9241-0BD3C1880DE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21419312"/>
        <c:axId val="321419872"/>
      </c:barChart>
      <c:catAx>
        <c:axId val="32141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5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21419872"/>
        <c:crosses val="autoZero"/>
        <c:auto val="1"/>
        <c:lblAlgn val="ctr"/>
        <c:lblOffset val="100"/>
        <c:noMultiLvlLbl val="0"/>
      </c:catAx>
      <c:valAx>
        <c:axId val="321419872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2141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14.Trabalhamos “em modo de crise”, tentando fazer coisas demais, rápido demais</a:t>
            </a:r>
          </a:p>
        </c:rich>
      </c:tx>
      <c:layout>
        <c:manualLayout>
          <c:xMode val="edge"/>
          <c:yMode val="edge"/>
          <c:x val="0.25931026076068442"/>
          <c:y val="2.3222608471739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gráfico'!$A$2078:$A$2117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gráfico'!$D$2078:$D$2117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0.41878172588832485</c:v>
                </c:pt>
                <c:pt idx="3">
                  <c:v>0.41881765195670273</c:v>
                </c:pt>
                <c:pt idx="4">
                  <c:v>0.4823766364551863</c:v>
                </c:pt>
                <c:pt idx="5">
                  <c:v>#N/A</c:v>
                </c:pt>
                <c:pt idx="6">
                  <c:v>0.48763250883392228</c:v>
                </c:pt>
                <c:pt idx="7">
                  <c:v>0.4140127388535032</c:v>
                </c:pt>
                <c:pt idx="8">
                  <c:v>0.40026595744680848</c:v>
                </c:pt>
                <c:pt idx="9">
                  <c:v>0.45409674234945707</c:v>
                </c:pt>
                <c:pt idx="10">
                  <c:v>0.43090760425183972</c:v>
                </c:pt>
                <c:pt idx="11">
                  <c:v>0</c:v>
                </c:pt>
                <c:pt idx="12">
                  <c:v>0.46325459317585299</c:v>
                </c:pt>
                <c:pt idx="13">
                  <c:v>0.34819897084048029</c:v>
                </c:pt>
                <c:pt idx="14">
                  <c:v>#N/A</c:v>
                </c:pt>
                <c:pt idx="15">
                  <c:v>0.35518157661647476</c:v>
                </c:pt>
                <c:pt idx="16">
                  <c:v>0.42598684210526316</c:v>
                </c:pt>
                <c:pt idx="17">
                  <c:v>0.35387673956262428</c:v>
                </c:pt>
                <c:pt idx="18">
                  <c:v>0.36618521665250636</c:v>
                </c:pt>
                <c:pt idx="19">
                  <c:v>0</c:v>
                </c:pt>
                <c:pt idx="20">
                  <c:v>0.43632567849686849</c:v>
                </c:pt>
                <c:pt idx="21">
                  <c:v>0.5</c:v>
                </c:pt>
                <c:pt idx="22">
                  <c:v>0.43697478991596639</c:v>
                </c:pt>
                <c:pt idx="23">
                  <c:v>0</c:v>
                </c:pt>
                <c:pt idx="24">
                  <c:v>0.49259757738896365</c:v>
                </c:pt>
                <c:pt idx="25">
                  <c:v>#N/A</c:v>
                </c:pt>
                <c:pt idx="26">
                  <c:v>0.47248803827751196</c:v>
                </c:pt>
                <c:pt idx="27">
                  <c:v>0.38244047619047616</c:v>
                </c:pt>
                <c:pt idx="28">
                  <c:v>0.44420131291028447</c:v>
                </c:pt>
                <c:pt idx="29">
                  <c:v>0</c:v>
                </c:pt>
                <c:pt idx="30">
                  <c:v>0.4819557625145518</c:v>
                </c:pt>
                <c:pt idx="31">
                  <c:v>0.39605734767025091</c:v>
                </c:pt>
                <c:pt idx="32">
                  <c:v>0.46808510638297873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1A-497B-8CD6-361705B48F57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gráfico'!$A$2078:$A$2117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gráfico'!$E$2078:$E$2117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1A-497B-8CD6-361705B48F57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gráfico'!$A$2078:$A$2117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gráfico'!$F$2078:$F$2117</c:f>
              <c:numCache>
                <c:formatCode>0%</c:formatCode>
                <c:ptCount val="40"/>
                <c:pt idx="0">
                  <c:v>0.51051051051051055</c:v>
                </c:pt>
                <c:pt idx="1">
                  <c:v>0.55858585858585863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0.59322033898305082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0.64495114006514653</c:v>
                </c:pt>
                <c:pt idx="20">
                  <c:v>0</c:v>
                </c:pt>
                <c:pt idx="22">
                  <c:v>0</c:v>
                </c:pt>
                <c:pt idx="23">
                  <c:v>0.66156202143950993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0.56000000000000005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0.66108007448789574</c:v>
                </c:pt>
                <c:pt idx="34">
                  <c:v>0.65726227795193315</c:v>
                </c:pt>
                <c:pt idx="35">
                  <c:v>#N/A</c:v>
                </c:pt>
                <c:pt idx="36">
                  <c:v>0.60169491525423724</c:v>
                </c:pt>
                <c:pt idx="37">
                  <c:v>0.58268933539412671</c:v>
                </c:pt>
                <c:pt idx="38">
                  <c:v>0.54646017699115046</c:v>
                </c:pt>
                <c:pt idx="39">
                  <c:v>0.50527108433734935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1A-497B-8CD6-361705B48F5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21409232"/>
        <c:axId val="321409792"/>
      </c:barChart>
      <c:catAx>
        <c:axId val="321409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5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21409792"/>
        <c:crosses val="autoZero"/>
        <c:auto val="1"/>
        <c:lblAlgn val="ctr"/>
        <c:lblOffset val="100"/>
        <c:noMultiLvlLbl val="0"/>
      </c:catAx>
      <c:valAx>
        <c:axId val="321409792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2140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rPr>
              <a:t>7.Utilizamos mais funcionários temporários do que o recomendado no atendimento a paciente</a:t>
            </a:r>
          </a:p>
        </c:rich>
      </c:tx>
      <c:layout>
        <c:manualLayout>
          <c:xMode val="edge"/>
          <c:yMode val="edge"/>
          <c:x val="0.19231399694852577"/>
          <c:y val="2.3222574048621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1.4473851057206177E-2"/>
          <c:y val="0.23031773489345181"/>
          <c:w val="0.97557591109981301"/>
          <c:h val="0.380735403570442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'Base gráfico'!$D$3</c:f>
              <c:strCache>
                <c:ptCount val="1"/>
                <c:pt idx="0">
                  <c:v>Ponto Fraco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'Base gráfico'!$A$2029:$A$2068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gráfico'!$D$2029:$D$2068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D8-4E67-B456-1557F034AF04}"/>
            </c:ext>
          </c:extLst>
        </c:ser>
        <c:ser>
          <c:idx val="2"/>
          <c:order val="1"/>
          <c:tx>
            <c:strRef>
              <c:f>'Base gráfico'!$E$3</c:f>
              <c:strCache>
                <c:ptCount val="1"/>
                <c:pt idx="0">
                  <c:v>Ponto Forte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19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864-4C5A-B222-F6729CD0367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gráfico'!$A$2029:$A$2068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gráfico'!$E$2029:$E$2068</c:f>
              <c:numCache>
                <c:formatCode>0%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#N/A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0.76486988847583648</c:v>
                </c:pt>
                <c:pt idx="34">
                  <c:v>0.75130616509926851</c:v>
                </c:pt>
                <c:pt idx="35">
                  <c:v>#N/A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D8-4E67-B456-1557F034AF04}"/>
            </c:ext>
          </c:extLst>
        </c:ser>
        <c:ser>
          <c:idx val="1"/>
          <c:order val="2"/>
          <c:tx>
            <c:strRef>
              <c:f>'Base gráfico'!$F$3</c:f>
              <c:strCache>
                <c:ptCount val="1"/>
                <c:pt idx="0">
                  <c:v>Intermediario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  <a:ln>
              <a:noFill/>
            </a:ln>
            <a:effectLst/>
          </c:spPr>
          <c:invertIfNegative val="0"/>
          <c:dLbls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864-4C5A-B222-F6729CD0367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pt-BR"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 gráfico'!$A$2029:$A$2068</c:f>
              <c:strCache>
                <c:ptCount val="40"/>
                <c:pt idx="0">
                  <c:v>Bangu</c:v>
                </c:pt>
                <c:pt idx="1">
                  <c:v>Barra D'Or</c:v>
                </c:pt>
                <c:pt idx="2">
                  <c:v>Caxias D'Or</c:v>
                </c:pt>
                <c:pt idx="3">
                  <c:v>Copa D'Or</c:v>
                </c:pt>
                <c:pt idx="4">
                  <c:v>Copa Star</c:v>
                </c:pt>
                <c:pt idx="5">
                  <c:v>Criança RJ</c:v>
                </c:pt>
                <c:pt idx="6">
                  <c:v>Jutta Batista</c:v>
                </c:pt>
                <c:pt idx="7">
                  <c:v>Niterói D'Or</c:v>
                </c:pt>
                <c:pt idx="8">
                  <c:v>Norte D'Or</c:v>
                </c:pt>
                <c:pt idx="9">
                  <c:v>Oeste D'Or</c:v>
                </c:pt>
                <c:pt idx="10">
                  <c:v>Quinta D'Or</c:v>
                </c:pt>
                <c:pt idx="11">
                  <c:v>Real D'Or</c:v>
                </c:pt>
                <c:pt idx="12">
                  <c:v>Rios D'Or</c:v>
                </c:pt>
                <c:pt idx="13">
                  <c:v>São Vicente</c:v>
                </c:pt>
                <c:pt idx="14">
                  <c:v>Alpha-Med</c:v>
                </c:pt>
                <c:pt idx="15">
                  <c:v>Anália Franco</c:v>
                </c:pt>
                <c:pt idx="16">
                  <c:v>Assunção</c:v>
                </c:pt>
                <c:pt idx="17">
                  <c:v>Bartira</c:v>
                </c:pt>
                <c:pt idx="18">
                  <c:v>Brasil</c:v>
                </c:pt>
                <c:pt idx="19">
                  <c:v>IFOR</c:v>
                </c:pt>
                <c:pt idx="20">
                  <c:v>Itaim</c:v>
                </c:pt>
                <c:pt idx="21">
                  <c:v>Jabaquara/ Criança</c:v>
                </c:pt>
                <c:pt idx="22">
                  <c:v>Morumbi</c:v>
                </c:pt>
                <c:pt idx="23">
                  <c:v>Ribeirão Pires</c:v>
                </c:pt>
                <c:pt idx="24">
                  <c:v>São Caetano</c:v>
                </c:pt>
                <c:pt idx="25">
                  <c:v>Sino Brasileiro</c:v>
                </c:pt>
                <c:pt idx="26">
                  <c:v>Vila Nova Star</c:v>
                </c:pt>
                <c:pt idx="27">
                  <c:v>Villa Lobos</c:v>
                </c:pt>
                <c:pt idx="28">
                  <c:v>viValle</c:v>
                </c:pt>
                <c:pt idx="29">
                  <c:v>Coração do Brasil</c:v>
                </c:pt>
                <c:pt idx="30">
                  <c:v>DF Star</c:v>
                </c:pt>
                <c:pt idx="31">
                  <c:v>Santa Helena</c:v>
                </c:pt>
                <c:pt idx="32">
                  <c:v>Santa Luzia</c:v>
                </c:pt>
                <c:pt idx="33">
                  <c:v>Esperança</c:v>
                </c:pt>
                <c:pt idx="34">
                  <c:v>Esperança Olinda</c:v>
                </c:pt>
                <c:pt idx="35">
                  <c:v>Memorial São José</c:v>
                </c:pt>
                <c:pt idx="36">
                  <c:v>São Lucas</c:v>
                </c:pt>
                <c:pt idx="37">
                  <c:v>São Marcos</c:v>
                </c:pt>
                <c:pt idx="38">
                  <c:v>São Rafael</c:v>
                </c:pt>
                <c:pt idx="39">
                  <c:v>UDI</c:v>
                </c:pt>
              </c:strCache>
            </c:strRef>
          </c:cat>
          <c:val>
            <c:numRef>
              <c:f>'Base gráfico'!$F$2029:$F$2068</c:f>
              <c:numCache>
                <c:formatCode>0%</c:formatCode>
                <c:ptCount val="40"/>
                <c:pt idx="0">
                  <c:v>0.70870870870870872</c:v>
                </c:pt>
                <c:pt idx="1">
                  <c:v>0.74696356275303644</c:v>
                </c:pt>
                <c:pt idx="2">
                  <c:v>0.59343434343434343</c:v>
                </c:pt>
                <c:pt idx="3">
                  <c:v>0.66610878661087869</c:v>
                </c:pt>
                <c:pt idx="4">
                  <c:v>0.70534813319878908</c:v>
                </c:pt>
                <c:pt idx="5">
                  <c:v>#N/A</c:v>
                </c:pt>
                <c:pt idx="6">
                  <c:v>0.59010600706713778</c:v>
                </c:pt>
                <c:pt idx="7">
                  <c:v>0.60680127523910732</c:v>
                </c:pt>
                <c:pt idx="8">
                  <c:v>0.62732095490716178</c:v>
                </c:pt>
                <c:pt idx="9">
                  <c:v>0.67359050445103863</c:v>
                </c:pt>
                <c:pt idx="10">
                  <c:v>0.69885433715220946</c:v>
                </c:pt>
                <c:pt idx="11">
                  <c:v>0.67567567567567566</c:v>
                </c:pt>
                <c:pt idx="12">
                  <c:v>0.6317169069462647</c:v>
                </c:pt>
                <c:pt idx="13">
                  <c:v>0.67357512953367871</c:v>
                </c:pt>
                <c:pt idx="14">
                  <c:v>#N/A</c:v>
                </c:pt>
                <c:pt idx="15">
                  <c:v>0.66725978647686834</c:v>
                </c:pt>
                <c:pt idx="16">
                  <c:v>0.73848684210526316</c:v>
                </c:pt>
                <c:pt idx="17">
                  <c:v>0.68400000000000005</c:v>
                </c:pt>
                <c:pt idx="18">
                  <c:v>0.6919148936170213</c:v>
                </c:pt>
                <c:pt idx="19">
                  <c:v>0.72077922077922074</c:v>
                </c:pt>
                <c:pt idx="20">
                  <c:v>0.6881832378969287</c:v>
                </c:pt>
                <c:pt idx="21">
                  <c:v>0.65020576131687247</c:v>
                </c:pt>
                <c:pt idx="22">
                  <c:v>0.66876971608832803</c:v>
                </c:pt>
                <c:pt idx="23">
                  <c:v>0.73966309341500769</c:v>
                </c:pt>
                <c:pt idx="24">
                  <c:v>0.66890982503364738</c:v>
                </c:pt>
                <c:pt idx="25">
                  <c:v>#N/A</c:v>
                </c:pt>
                <c:pt idx="26">
                  <c:v>0.74131736526946113</c:v>
                </c:pt>
                <c:pt idx="27">
                  <c:v>0.60388639760837071</c:v>
                </c:pt>
                <c:pt idx="28">
                  <c:v>0.55786026200873362</c:v>
                </c:pt>
                <c:pt idx="29">
                  <c:v>0.68596881959910916</c:v>
                </c:pt>
                <c:pt idx="30">
                  <c:v>0.66744730679156905</c:v>
                </c:pt>
                <c:pt idx="31">
                  <c:v>0.651705565529623</c:v>
                </c:pt>
                <c:pt idx="32">
                  <c:v>0.65280464216634426</c:v>
                </c:pt>
                <c:pt idx="33">
                  <c:v>0</c:v>
                </c:pt>
                <c:pt idx="34">
                  <c:v>0</c:v>
                </c:pt>
                <c:pt idx="35">
                  <c:v>#N/A</c:v>
                </c:pt>
                <c:pt idx="36">
                  <c:v>0.68207547169811322</c:v>
                </c:pt>
                <c:pt idx="37">
                  <c:v>0.68006182380216385</c:v>
                </c:pt>
                <c:pt idx="38">
                  <c:v>0.73707533234859679</c:v>
                </c:pt>
                <c:pt idx="39">
                  <c:v>0.67194570135746612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D8-4E67-B456-1557F034AF0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overlap val="100"/>
        <c:axId val="321409232"/>
        <c:axId val="321409792"/>
      </c:barChart>
      <c:catAx>
        <c:axId val="321409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5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21409792"/>
        <c:crosses val="autoZero"/>
        <c:auto val="1"/>
        <c:lblAlgn val="ctr"/>
        <c:lblOffset val="100"/>
        <c:noMultiLvlLbl val="0"/>
      </c:catAx>
      <c:valAx>
        <c:axId val="321409792"/>
        <c:scaling>
          <c:orientation val="minMax"/>
          <c:min val="0"/>
        </c:scaling>
        <c:delete val="1"/>
        <c:axPos val="l"/>
        <c:numFmt formatCode="0%" sourceLinked="1"/>
        <c:majorTickMark val="none"/>
        <c:minorTickMark val="none"/>
        <c:tickLblPos val="nextTo"/>
        <c:crossAx val="32140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pt-BR" sz="1200" b="0" i="0" u="none" strike="noStrike" kern="120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19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10196"/>
        </a:schemeClr>
      </a:solidFill>
      <a:ln w="50800">
        <a:solidFill>
          <a:schemeClr val="phClr">
            <a:alpha val="3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10196"/>
        </a:schemeClr>
      </a:solidFill>
      <a:ln w="50800">
        <a:solidFill>
          <a:schemeClr val="phClr">
            <a:alpha val="30000"/>
          </a:schemeClr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50800" cap="rnd" cmpd="sng" algn="ctr">
        <a:solidFill>
          <a:schemeClr val="phClr">
            <a:alpha val="3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2700" cap="flat" cmpd="sng" algn="ctr">
        <a:solidFill>
          <a:schemeClr val="lt1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hyperlink" Target="#IN&#205;CIO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image" Target="../media/image4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_rels/drawing10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42.xml"/><Relationship Id="rId21" Type="http://schemas.openxmlformats.org/officeDocument/2006/relationships/chart" Target="../charts/chart37.xml"/><Relationship Id="rId42" Type="http://schemas.openxmlformats.org/officeDocument/2006/relationships/chart" Target="../charts/chart58.xml"/><Relationship Id="rId47" Type="http://schemas.openxmlformats.org/officeDocument/2006/relationships/chart" Target="../charts/chart63.xml"/><Relationship Id="rId63" Type="http://schemas.openxmlformats.org/officeDocument/2006/relationships/chart" Target="../charts/chart79.xml"/><Relationship Id="rId68" Type="http://schemas.openxmlformats.org/officeDocument/2006/relationships/chart" Target="../charts/chart84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6" Type="http://schemas.openxmlformats.org/officeDocument/2006/relationships/chart" Target="../charts/chart32.xml"/><Relationship Id="rId29" Type="http://schemas.openxmlformats.org/officeDocument/2006/relationships/chart" Target="../charts/chart45.xml"/><Relationship Id="rId11" Type="http://schemas.openxmlformats.org/officeDocument/2006/relationships/chart" Target="../charts/chart27.xml"/><Relationship Id="rId24" Type="http://schemas.openxmlformats.org/officeDocument/2006/relationships/chart" Target="../charts/chart40.xml"/><Relationship Id="rId32" Type="http://schemas.openxmlformats.org/officeDocument/2006/relationships/chart" Target="../charts/chart48.xml"/><Relationship Id="rId37" Type="http://schemas.openxmlformats.org/officeDocument/2006/relationships/chart" Target="../charts/chart53.xml"/><Relationship Id="rId40" Type="http://schemas.openxmlformats.org/officeDocument/2006/relationships/chart" Target="../charts/chart56.xml"/><Relationship Id="rId45" Type="http://schemas.openxmlformats.org/officeDocument/2006/relationships/chart" Target="../charts/chart61.xml"/><Relationship Id="rId53" Type="http://schemas.openxmlformats.org/officeDocument/2006/relationships/chart" Target="../charts/chart69.xml"/><Relationship Id="rId58" Type="http://schemas.openxmlformats.org/officeDocument/2006/relationships/chart" Target="../charts/chart74.xml"/><Relationship Id="rId66" Type="http://schemas.openxmlformats.org/officeDocument/2006/relationships/chart" Target="../charts/chart82.xml"/><Relationship Id="rId5" Type="http://schemas.openxmlformats.org/officeDocument/2006/relationships/chart" Target="../charts/chart21.xml"/><Relationship Id="rId61" Type="http://schemas.openxmlformats.org/officeDocument/2006/relationships/chart" Target="../charts/chart77.xml"/><Relationship Id="rId19" Type="http://schemas.openxmlformats.org/officeDocument/2006/relationships/chart" Target="../charts/chart35.xml"/><Relationship Id="rId14" Type="http://schemas.openxmlformats.org/officeDocument/2006/relationships/chart" Target="../charts/chart30.xml"/><Relationship Id="rId22" Type="http://schemas.openxmlformats.org/officeDocument/2006/relationships/chart" Target="../charts/chart38.xml"/><Relationship Id="rId27" Type="http://schemas.openxmlformats.org/officeDocument/2006/relationships/chart" Target="../charts/chart43.xml"/><Relationship Id="rId30" Type="http://schemas.openxmlformats.org/officeDocument/2006/relationships/chart" Target="../charts/chart46.xml"/><Relationship Id="rId35" Type="http://schemas.openxmlformats.org/officeDocument/2006/relationships/chart" Target="../charts/chart51.xml"/><Relationship Id="rId43" Type="http://schemas.openxmlformats.org/officeDocument/2006/relationships/chart" Target="../charts/chart59.xml"/><Relationship Id="rId48" Type="http://schemas.openxmlformats.org/officeDocument/2006/relationships/chart" Target="../charts/chart64.xml"/><Relationship Id="rId56" Type="http://schemas.openxmlformats.org/officeDocument/2006/relationships/chart" Target="../charts/chart72.xml"/><Relationship Id="rId64" Type="http://schemas.openxmlformats.org/officeDocument/2006/relationships/chart" Target="../charts/chart80.xml"/><Relationship Id="rId69" Type="http://schemas.openxmlformats.org/officeDocument/2006/relationships/chart" Target="../charts/chart85.xml"/><Relationship Id="rId8" Type="http://schemas.openxmlformats.org/officeDocument/2006/relationships/chart" Target="../charts/chart24.xml"/><Relationship Id="rId51" Type="http://schemas.openxmlformats.org/officeDocument/2006/relationships/chart" Target="../charts/chart67.xml"/><Relationship Id="rId3" Type="http://schemas.openxmlformats.org/officeDocument/2006/relationships/chart" Target="../charts/chart19.xml"/><Relationship Id="rId12" Type="http://schemas.openxmlformats.org/officeDocument/2006/relationships/chart" Target="../charts/chart28.xml"/><Relationship Id="rId17" Type="http://schemas.openxmlformats.org/officeDocument/2006/relationships/chart" Target="../charts/chart33.xml"/><Relationship Id="rId25" Type="http://schemas.openxmlformats.org/officeDocument/2006/relationships/chart" Target="../charts/chart41.xml"/><Relationship Id="rId33" Type="http://schemas.openxmlformats.org/officeDocument/2006/relationships/chart" Target="../charts/chart49.xml"/><Relationship Id="rId38" Type="http://schemas.openxmlformats.org/officeDocument/2006/relationships/chart" Target="../charts/chart54.xml"/><Relationship Id="rId46" Type="http://schemas.openxmlformats.org/officeDocument/2006/relationships/chart" Target="../charts/chart62.xml"/><Relationship Id="rId59" Type="http://schemas.openxmlformats.org/officeDocument/2006/relationships/chart" Target="../charts/chart75.xml"/><Relationship Id="rId67" Type="http://schemas.openxmlformats.org/officeDocument/2006/relationships/chart" Target="../charts/chart83.xml"/><Relationship Id="rId20" Type="http://schemas.openxmlformats.org/officeDocument/2006/relationships/chart" Target="../charts/chart36.xml"/><Relationship Id="rId41" Type="http://schemas.openxmlformats.org/officeDocument/2006/relationships/chart" Target="../charts/chart57.xml"/><Relationship Id="rId54" Type="http://schemas.openxmlformats.org/officeDocument/2006/relationships/chart" Target="../charts/chart70.xml"/><Relationship Id="rId62" Type="http://schemas.openxmlformats.org/officeDocument/2006/relationships/chart" Target="../charts/chart78.xml"/><Relationship Id="rId70" Type="http://schemas.openxmlformats.org/officeDocument/2006/relationships/chart" Target="../charts/chart86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15" Type="http://schemas.openxmlformats.org/officeDocument/2006/relationships/chart" Target="../charts/chart31.xml"/><Relationship Id="rId23" Type="http://schemas.openxmlformats.org/officeDocument/2006/relationships/chart" Target="../charts/chart39.xml"/><Relationship Id="rId28" Type="http://schemas.openxmlformats.org/officeDocument/2006/relationships/chart" Target="../charts/chart44.xml"/><Relationship Id="rId36" Type="http://schemas.openxmlformats.org/officeDocument/2006/relationships/chart" Target="../charts/chart52.xml"/><Relationship Id="rId49" Type="http://schemas.openxmlformats.org/officeDocument/2006/relationships/chart" Target="../charts/chart65.xml"/><Relationship Id="rId57" Type="http://schemas.openxmlformats.org/officeDocument/2006/relationships/chart" Target="../charts/chart73.xml"/><Relationship Id="rId10" Type="http://schemas.openxmlformats.org/officeDocument/2006/relationships/chart" Target="../charts/chart26.xml"/><Relationship Id="rId31" Type="http://schemas.openxmlformats.org/officeDocument/2006/relationships/chart" Target="../charts/chart47.xml"/><Relationship Id="rId44" Type="http://schemas.openxmlformats.org/officeDocument/2006/relationships/chart" Target="../charts/chart60.xml"/><Relationship Id="rId52" Type="http://schemas.openxmlformats.org/officeDocument/2006/relationships/chart" Target="../charts/chart68.xml"/><Relationship Id="rId60" Type="http://schemas.openxmlformats.org/officeDocument/2006/relationships/chart" Target="../charts/chart76.xml"/><Relationship Id="rId65" Type="http://schemas.openxmlformats.org/officeDocument/2006/relationships/chart" Target="../charts/chart81.xml"/><Relationship Id="rId4" Type="http://schemas.openxmlformats.org/officeDocument/2006/relationships/chart" Target="../charts/chart20.xml"/><Relationship Id="rId9" Type="http://schemas.openxmlformats.org/officeDocument/2006/relationships/chart" Target="../charts/chart25.xml"/><Relationship Id="rId13" Type="http://schemas.openxmlformats.org/officeDocument/2006/relationships/chart" Target="../charts/chart29.xml"/><Relationship Id="rId18" Type="http://schemas.openxmlformats.org/officeDocument/2006/relationships/chart" Target="../charts/chart34.xml"/><Relationship Id="rId39" Type="http://schemas.openxmlformats.org/officeDocument/2006/relationships/chart" Target="../charts/chart55.xml"/><Relationship Id="rId34" Type="http://schemas.openxmlformats.org/officeDocument/2006/relationships/chart" Target="../charts/chart50.xml"/><Relationship Id="rId50" Type="http://schemas.openxmlformats.org/officeDocument/2006/relationships/chart" Target="../charts/chart66.xml"/><Relationship Id="rId55" Type="http://schemas.openxmlformats.org/officeDocument/2006/relationships/chart" Target="../charts/chart71.xml"/></Relationships>
</file>

<file path=xl/drawings/_rels/drawing12.xml.rels><?xml version="1.0" encoding="UTF-8" standalone="yes"?>
<Relationships xmlns="http://schemas.openxmlformats.org/package/2006/relationships"><Relationship Id="rId117" Type="http://schemas.openxmlformats.org/officeDocument/2006/relationships/chart" Target="../charts/chart203.xml"/><Relationship Id="rId21" Type="http://schemas.openxmlformats.org/officeDocument/2006/relationships/chart" Target="../charts/chart107.xml"/><Relationship Id="rId42" Type="http://schemas.openxmlformats.org/officeDocument/2006/relationships/chart" Target="../charts/chart128.xml"/><Relationship Id="rId63" Type="http://schemas.openxmlformats.org/officeDocument/2006/relationships/chart" Target="../charts/chart149.xml"/><Relationship Id="rId84" Type="http://schemas.openxmlformats.org/officeDocument/2006/relationships/chart" Target="../charts/chart170.xml"/><Relationship Id="rId138" Type="http://schemas.openxmlformats.org/officeDocument/2006/relationships/chart" Target="../charts/chart224.xml"/><Relationship Id="rId159" Type="http://schemas.openxmlformats.org/officeDocument/2006/relationships/chart" Target="../charts/chart245.xml"/><Relationship Id="rId170" Type="http://schemas.openxmlformats.org/officeDocument/2006/relationships/chart" Target="../charts/chart256.xml"/><Relationship Id="rId191" Type="http://schemas.openxmlformats.org/officeDocument/2006/relationships/chart" Target="../charts/chart277.xml"/><Relationship Id="rId205" Type="http://schemas.openxmlformats.org/officeDocument/2006/relationships/chart" Target="../charts/chart291.xml"/><Relationship Id="rId226" Type="http://schemas.openxmlformats.org/officeDocument/2006/relationships/chart" Target="../charts/chart312.xml"/><Relationship Id="rId247" Type="http://schemas.openxmlformats.org/officeDocument/2006/relationships/chart" Target="../charts/chart333.xml"/><Relationship Id="rId107" Type="http://schemas.openxmlformats.org/officeDocument/2006/relationships/chart" Target="../charts/chart193.xml"/><Relationship Id="rId11" Type="http://schemas.openxmlformats.org/officeDocument/2006/relationships/chart" Target="../charts/chart97.xml"/><Relationship Id="rId32" Type="http://schemas.openxmlformats.org/officeDocument/2006/relationships/chart" Target="../charts/chart118.xml"/><Relationship Id="rId53" Type="http://schemas.openxmlformats.org/officeDocument/2006/relationships/chart" Target="../charts/chart139.xml"/><Relationship Id="rId74" Type="http://schemas.openxmlformats.org/officeDocument/2006/relationships/chart" Target="../charts/chart160.xml"/><Relationship Id="rId128" Type="http://schemas.openxmlformats.org/officeDocument/2006/relationships/chart" Target="../charts/chart214.xml"/><Relationship Id="rId149" Type="http://schemas.openxmlformats.org/officeDocument/2006/relationships/chart" Target="../charts/chart235.xml"/><Relationship Id="rId5" Type="http://schemas.openxmlformats.org/officeDocument/2006/relationships/chart" Target="../charts/chart91.xml"/><Relationship Id="rId95" Type="http://schemas.openxmlformats.org/officeDocument/2006/relationships/chart" Target="../charts/chart181.xml"/><Relationship Id="rId160" Type="http://schemas.openxmlformats.org/officeDocument/2006/relationships/chart" Target="../charts/chart246.xml"/><Relationship Id="rId181" Type="http://schemas.openxmlformats.org/officeDocument/2006/relationships/chart" Target="../charts/chart267.xml"/><Relationship Id="rId216" Type="http://schemas.openxmlformats.org/officeDocument/2006/relationships/chart" Target="../charts/chart302.xml"/><Relationship Id="rId237" Type="http://schemas.openxmlformats.org/officeDocument/2006/relationships/chart" Target="../charts/chart323.xml"/><Relationship Id="rId22" Type="http://schemas.openxmlformats.org/officeDocument/2006/relationships/chart" Target="../charts/chart108.xml"/><Relationship Id="rId43" Type="http://schemas.openxmlformats.org/officeDocument/2006/relationships/chart" Target="../charts/chart129.xml"/><Relationship Id="rId64" Type="http://schemas.openxmlformats.org/officeDocument/2006/relationships/chart" Target="../charts/chart150.xml"/><Relationship Id="rId118" Type="http://schemas.openxmlformats.org/officeDocument/2006/relationships/chart" Target="../charts/chart204.xml"/><Relationship Id="rId139" Type="http://schemas.openxmlformats.org/officeDocument/2006/relationships/chart" Target="../charts/chart225.xml"/><Relationship Id="rId85" Type="http://schemas.openxmlformats.org/officeDocument/2006/relationships/chart" Target="../charts/chart171.xml"/><Relationship Id="rId150" Type="http://schemas.openxmlformats.org/officeDocument/2006/relationships/chart" Target="../charts/chart236.xml"/><Relationship Id="rId171" Type="http://schemas.openxmlformats.org/officeDocument/2006/relationships/chart" Target="../charts/chart257.xml"/><Relationship Id="rId192" Type="http://schemas.openxmlformats.org/officeDocument/2006/relationships/chart" Target="../charts/chart278.xml"/><Relationship Id="rId206" Type="http://schemas.openxmlformats.org/officeDocument/2006/relationships/chart" Target="../charts/chart292.xml"/><Relationship Id="rId227" Type="http://schemas.openxmlformats.org/officeDocument/2006/relationships/chart" Target="../charts/chart313.xml"/><Relationship Id="rId248" Type="http://schemas.openxmlformats.org/officeDocument/2006/relationships/chart" Target="../charts/chart334.xml"/><Relationship Id="rId12" Type="http://schemas.openxmlformats.org/officeDocument/2006/relationships/chart" Target="../charts/chart98.xml"/><Relationship Id="rId33" Type="http://schemas.openxmlformats.org/officeDocument/2006/relationships/chart" Target="../charts/chart119.xml"/><Relationship Id="rId108" Type="http://schemas.openxmlformats.org/officeDocument/2006/relationships/chart" Target="../charts/chart194.xml"/><Relationship Id="rId129" Type="http://schemas.openxmlformats.org/officeDocument/2006/relationships/chart" Target="../charts/chart215.xml"/><Relationship Id="rId54" Type="http://schemas.openxmlformats.org/officeDocument/2006/relationships/chart" Target="../charts/chart140.xml"/><Relationship Id="rId75" Type="http://schemas.openxmlformats.org/officeDocument/2006/relationships/chart" Target="../charts/chart161.xml"/><Relationship Id="rId96" Type="http://schemas.openxmlformats.org/officeDocument/2006/relationships/chart" Target="../charts/chart182.xml"/><Relationship Id="rId140" Type="http://schemas.openxmlformats.org/officeDocument/2006/relationships/chart" Target="../charts/chart226.xml"/><Relationship Id="rId161" Type="http://schemas.openxmlformats.org/officeDocument/2006/relationships/chart" Target="../charts/chart247.xml"/><Relationship Id="rId182" Type="http://schemas.openxmlformats.org/officeDocument/2006/relationships/chart" Target="../charts/chart268.xml"/><Relationship Id="rId217" Type="http://schemas.openxmlformats.org/officeDocument/2006/relationships/chart" Target="../charts/chart303.xml"/><Relationship Id="rId6" Type="http://schemas.openxmlformats.org/officeDocument/2006/relationships/chart" Target="../charts/chart92.xml"/><Relationship Id="rId238" Type="http://schemas.openxmlformats.org/officeDocument/2006/relationships/chart" Target="../charts/chart324.xml"/><Relationship Id="rId23" Type="http://schemas.openxmlformats.org/officeDocument/2006/relationships/chart" Target="../charts/chart109.xml"/><Relationship Id="rId119" Type="http://schemas.openxmlformats.org/officeDocument/2006/relationships/chart" Target="../charts/chart205.xml"/><Relationship Id="rId44" Type="http://schemas.openxmlformats.org/officeDocument/2006/relationships/chart" Target="../charts/chart130.xml"/><Relationship Id="rId65" Type="http://schemas.openxmlformats.org/officeDocument/2006/relationships/chart" Target="../charts/chart151.xml"/><Relationship Id="rId86" Type="http://schemas.openxmlformats.org/officeDocument/2006/relationships/chart" Target="../charts/chart172.xml"/><Relationship Id="rId130" Type="http://schemas.openxmlformats.org/officeDocument/2006/relationships/chart" Target="../charts/chart216.xml"/><Relationship Id="rId151" Type="http://schemas.openxmlformats.org/officeDocument/2006/relationships/chart" Target="../charts/chart237.xml"/><Relationship Id="rId172" Type="http://schemas.openxmlformats.org/officeDocument/2006/relationships/chart" Target="../charts/chart258.xml"/><Relationship Id="rId193" Type="http://schemas.openxmlformats.org/officeDocument/2006/relationships/chart" Target="../charts/chart279.xml"/><Relationship Id="rId207" Type="http://schemas.openxmlformats.org/officeDocument/2006/relationships/chart" Target="../charts/chart293.xml"/><Relationship Id="rId228" Type="http://schemas.openxmlformats.org/officeDocument/2006/relationships/chart" Target="../charts/chart314.xml"/><Relationship Id="rId249" Type="http://schemas.openxmlformats.org/officeDocument/2006/relationships/chart" Target="../charts/chart335.xml"/><Relationship Id="rId13" Type="http://schemas.openxmlformats.org/officeDocument/2006/relationships/chart" Target="../charts/chart99.xml"/><Relationship Id="rId109" Type="http://schemas.openxmlformats.org/officeDocument/2006/relationships/chart" Target="../charts/chart195.xml"/><Relationship Id="rId34" Type="http://schemas.openxmlformats.org/officeDocument/2006/relationships/chart" Target="../charts/chart120.xml"/><Relationship Id="rId55" Type="http://schemas.openxmlformats.org/officeDocument/2006/relationships/chart" Target="../charts/chart141.xml"/><Relationship Id="rId76" Type="http://schemas.openxmlformats.org/officeDocument/2006/relationships/chart" Target="../charts/chart162.xml"/><Relationship Id="rId97" Type="http://schemas.openxmlformats.org/officeDocument/2006/relationships/chart" Target="../charts/chart183.xml"/><Relationship Id="rId120" Type="http://schemas.openxmlformats.org/officeDocument/2006/relationships/chart" Target="../charts/chart206.xml"/><Relationship Id="rId141" Type="http://schemas.openxmlformats.org/officeDocument/2006/relationships/chart" Target="../charts/chart227.xml"/><Relationship Id="rId7" Type="http://schemas.openxmlformats.org/officeDocument/2006/relationships/chart" Target="../charts/chart93.xml"/><Relationship Id="rId162" Type="http://schemas.openxmlformats.org/officeDocument/2006/relationships/chart" Target="../charts/chart248.xml"/><Relationship Id="rId183" Type="http://schemas.openxmlformats.org/officeDocument/2006/relationships/chart" Target="../charts/chart269.xml"/><Relationship Id="rId218" Type="http://schemas.openxmlformats.org/officeDocument/2006/relationships/chart" Target="../charts/chart304.xml"/><Relationship Id="rId239" Type="http://schemas.openxmlformats.org/officeDocument/2006/relationships/chart" Target="../charts/chart325.xml"/><Relationship Id="rId250" Type="http://schemas.openxmlformats.org/officeDocument/2006/relationships/chart" Target="../charts/chart336.xml"/><Relationship Id="rId24" Type="http://schemas.openxmlformats.org/officeDocument/2006/relationships/chart" Target="../charts/chart110.xml"/><Relationship Id="rId45" Type="http://schemas.openxmlformats.org/officeDocument/2006/relationships/chart" Target="../charts/chart131.xml"/><Relationship Id="rId66" Type="http://schemas.openxmlformats.org/officeDocument/2006/relationships/chart" Target="../charts/chart152.xml"/><Relationship Id="rId87" Type="http://schemas.openxmlformats.org/officeDocument/2006/relationships/chart" Target="../charts/chart173.xml"/><Relationship Id="rId110" Type="http://schemas.openxmlformats.org/officeDocument/2006/relationships/chart" Target="../charts/chart196.xml"/><Relationship Id="rId131" Type="http://schemas.openxmlformats.org/officeDocument/2006/relationships/chart" Target="../charts/chart217.xml"/><Relationship Id="rId152" Type="http://schemas.openxmlformats.org/officeDocument/2006/relationships/chart" Target="../charts/chart238.xml"/><Relationship Id="rId173" Type="http://schemas.openxmlformats.org/officeDocument/2006/relationships/chart" Target="../charts/chart259.xml"/><Relationship Id="rId194" Type="http://schemas.openxmlformats.org/officeDocument/2006/relationships/chart" Target="../charts/chart280.xml"/><Relationship Id="rId208" Type="http://schemas.openxmlformats.org/officeDocument/2006/relationships/chart" Target="../charts/chart294.xml"/><Relationship Id="rId229" Type="http://schemas.openxmlformats.org/officeDocument/2006/relationships/chart" Target="../charts/chart315.xml"/><Relationship Id="rId240" Type="http://schemas.openxmlformats.org/officeDocument/2006/relationships/chart" Target="../charts/chart326.xml"/><Relationship Id="rId14" Type="http://schemas.openxmlformats.org/officeDocument/2006/relationships/chart" Target="../charts/chart100.xml"/><Relationship Id="rId35" Type="http://schemas.openxmlformats.org/officeDocument/2006/relationships/chart" Target="../charts/chart121.xml"/><Relationship Id="rId56" Type="http://schemas.openxmlformats.org/officeDocument/2006/relationships/chart" Target="../charts/chart142.xml"/><Relationship Id="rId77" Type="http://schemas.openxmlformats.org/officeDocument/2006/relationships/chart" Target="../charts/chart163.xml"/><Relationship Id="rId100" Type="http://schemas.openxmlformats.org/officeDocument/2006/relationships/chart" Target="../charts/chart186.xml"/><Relationship Id="rId8" Type="http://schemas.openxmlformats.org/officeDocument/2006/relationships/chart" Target="../charts/chart94.xml"/><Relationship Id="rId98" Type="http://schemas.openxmlformats.org/officeDocument/2006/relationships/chart" Target="../charts/chart184.xml"/><Relationship Id="rId121" Type="http://schemas.openxmlformats.org/officeDocument/2006/relationships/chart" Target="../charts/chart207.xml"/><Relationship Id="rId142" Type="http://schemas.openxmlformats.org/officeDocument/2006/relationships/chart" Target="../charts/chart228.xml"/><Relationship Id="rId163" Type="http://schemas.openxmlformats.org/officeDocument/2006/relationships/chart" Target="../charts/chart249.xml"/><Relationship Id="rId184" Type="http://schemas.openxmlformats.org/officeDocument/2006/relationships/chart" Target="../charts/chart270.xml"/><Relationship Id="rId219" Type="http://schemas.openxmlformats.org/officeDocument/2006/relationships/chart" Target="../charts/chart305.xml"/><Relationship Id="rId230" Type="http://schemas.openxmlformats.org/officeDocument/2006/relationships/chart" Target="../charts/chart316.xml"/><Relationship Id="rId251" Type="http://schemas.openxmlformats.org/officeDocument/2006/relationships/chart" Target="../charts/chart337.xml"/><Relationship Id="rId25" Type="http://schemas.openxmlformats.org/officeDocument/2006/relationships/chart" Target="../charts/chart111.xml"/><Relationship Id="rId46" Type="http://schemas.openxmlformats.org/officeDocument/2006/relationships/chart" Target="../charts/chart132.xml"/><Relationship Id="rId67" Type="http://schemas.openxmlformats.org/officeDocument/2006/relationships/chart" Target="../charts/chart153.xml"/><Relationship Id="rId88" Type="http://schemas.openxmlformats.org/officeDocument/2006/relationships/chart" Target="../charts/chart174.xml"/><Relationship Id="rId111" Type="http://schemas.openxmlformats.org/officeDocument/2006/relationships/chart" Target="../charts/chart197.xml"/><Relationship Id="rId132" Type="http://schemas.openxmlformats.org/officeDocument/2006/relationships/chart" Target="../charts/chart218.xml"/><Relationship Id="rId153" Type="http://schemas.openxmlformats.org/officeDocument/2006/relationships/chart" Target="../charts/chart239.xml"/><Relationship Id="rId174" Type="http://schemas.openxmlformats.org/officeDocument/2006/relationships/chart" Target="../charts/chart260.xml"/><Relationship Id="rId195" Type="http://schemas.openxmlformats.org/officeDocument/2006/relationships/chart" Target="../charts/chart281.xml"/><Relationship Id="rId209" Type="http://schemas.openxmlformats.org/officeDocument/2006/relationships/chart" Target="../charts/chart295.xml"/><Relationship Id="rId220" Type="http://schemas.openxmlformats.org/officeDocument/2006/relationships/chart" Target="../charts/chart306.xml"/><Relationship Id="rId241" Type="http://schemas.openxmlformats.org/officeDocument/2006/relationships/chart" Target="../charts/chart327.xml"/><Relationship Id="rId15" Type="http://schemas.openxmlformats.org/officeDocument/2006/relationships/chart" Target="../charts/chart101.xml"/><Relationship Id="rId36" Type="http://schemas.openxmlformats.org/officeDocument/2006/relationships/chart" Target="../charts/chart122.xml"/><Relationship Id="rId57" Type="http://schemas.openxmlformats.org/officeDocument/2006/relationships/chart" Target="../charts/chart143.xml"/><Relationship Id="rId78" Type="http://schemas.openxmlformats.org/officeDocument/2006/relationships/chart" Target="../charts/chart164.xml"/><Relationship Id="rId99" Type="http://schemas.openxmlformats.org/officeDocument/2006/relationships/chart" Target="../charts/chart185.xml"/><Relationship Id="rId101" Type="http://schemas.openxmlformats.org/officeDocument/2006/relationships/chart" Target="../charts/chart187.xml"/><Relationship Id="rId122" Type="http://schemas.openxmlformats.org/officeDocument/2006/relationships/chart" Target="../charts/chart208.xml"/><Relationship Id="rId143" Type="http://schemas.openxmlformats.org/officeDocument/2006/relationships/chart" Target="../charts/chart229.xml"/><Relationship Id="rId164" Type="http://schemas.openxmlformats.org/officeDocument/2006/relationships/chart" Target="../charts/chart250.xml"/><Relationship Id="rId185" Type="http://schemas.openxmlformats.org/officeDocument/2006/relationships/chart" Target="../charts/chart271.xml"/><Relationship Id="rId4" Type="http://schemas.openxmlformats.org/officeDocument/2006/relationships/chart" Target="../charts/chart90.xml"/><Relationship Id="rId9" Type="http://schemas.openxmlformats.org/officeDocument/2006/relationships/chart" Target="../charts/chart95.xml"/><Relationship Id="rId180" Type="http://schemas.openxmlformats.org/officeDocument/2006/relationships/chart" Target="../charts/chart266.xml"/><Relationship Id="rId210" Type="http://schemas.openxmlformats.org/officeDocument/2006/relationships/chart" Target="../charts/chart296.xml"/><Relationship Id="rId215" Type="http://schemas.openxmlformats.org/officeDocument/2006/relationships/chart" Target="../charts/chart301.xml"/><Relationship Id="rId236" Type="http://schemas.openxmlformats.org/officeDocument/2006/relationships/chart" Target="../charts/chart322.xml"/><Relationship Id="rId26" Type="http://schemas.openxmlformats.org/officeDocument/2006/relationships/chart" Target="../charts/chart112.xml"/><Relationship Id="rId231" Type="http://schemas.openxmlformats.org/officeDocument/2006/relationships/chart" Target="../charts/chart317.xml"/><Relationship Id="rId252" Type="http://schemas.openxmlformats.org/officeDocument/2006/relationships/chart" Target="../charts/chart338.xml"/><Relationship Id="rId47" Type="http://schemas.openxmlformats.org/officeDocument/2006/relationships/chart" Target="../charts/chart133.xml"/><Relationship Id="rId68" Type="http://schemas.openxmlformats.org/officeDocument/2006/relationships/chart" Target="../charts/chart154.xml"/><Relationship Id="rId89" Type="http://schemas.openxmlformats.org/officeDocument/2006/relationships/chart" Target="../charts/chart175.xml"/><Relationship Id="rId112" Type="http://schemas.openxmlformats.org/officeDocument/2006/relationships/chart" Target="../charts/chart198.xml"/><Relationship Id="rId133" Type="http://schemas.openxmlformats.org/officeDocument/2006/relationships/chart" Target="../charts/chart219.xml"/><Relationship Id="rId154" Type="http://schemas.openxmlformats.org/officeDocument/2006/relationships/chart" Target="../charts/chart240.xml"/><Relationship Id="rId175" Type="http://schemas.openxmlformats.org/officeDocument/2006/relationships/chart" Target="../charts/chart261.xml"/><Relationship Id="rId196" Type="http://schemas.openxmlformats.org/officeDocument/2006/relationships/chart" Target="../charts/chart282.xml"/><Relationship Id="rId200" Type="http://schemas.openxmlformats.org/officeDocument/2006/relationships/chart" Target="../charts/chart286.xml"/><Relationship Id="rId16" Type="http://schemas.openxmlformats.org/officeDocument/2006/relationships/chart" Target="../charts/chart102.xml"/><Relationship Id="rId221" Type="http://schemas.openxmlformats.org/officeDocument/2006/relationships/chart" Target="../charts/chart307.xml"/><Relationship Id="rId242" Type="http://schemas.openxmlformats.org/officeDocument/2006/relationships/chart" Target="../charts/chart328.xml"/><Relationship Id="rId37" Type="http://schemas.openxmlformats.org/officeDocument/2006/relationships/chart" Target="../charts/chart123.xml"/><Relationship Id="rId58" Type="http://schemas.openxmlformats.org/officeDocument/2006/relationships/chart" Target="../charts/chart144.xml"/><Relationship Id="rId79" Type="http://schemas.openxmlformats.org/officeDocument/2006/relationships/chart" Target="../charts/chart165.xml"/><Relationship Id="rId102" Type="http://schemas.openxmlformats.org/officeDocument/2006/relationships/chart" Target="../charts/chart188.xml"/><Relationship Id="rId123" Type="http://schemas.openxmlformats.org/officeDocument/2006/relationships/chart" Target="../charts/chart209.xml"/><Relationship Id="rId144" Type="http://schemas.openxmlformats.org/officeDocument/2006/relationships/chart" Target="../charts/chart230.xml"/><Relationship Id="rId90" Type="http://schemas.openxmlformats.org/officeDocument/2006/relationships/chart" Target="../charts/chart176.xml"/><Relationship Id="rId165" Type="http://schemas.openxmlformats.org/officeDocument/2006/relationships/chart" Target="../charts/chart251.xml"/><Relationship Id="rId186" Type="http://schemas.openxmlformats.org/officeDocument/2006/relationships/chart" Target="../charts/chart272.xml"/><Relationship Id="rId211" Type="http://schemas.openxmlformats.org/officeDocument/2006/relationships/chart" Target="../charts/chart297.xml"/><Relationship Id="rId232" Type="http://schemas.openxmlformats.org/officeDocument/2006/relationships/chart" Target="../charts/chart318.xml"/><Relationship Id="rId27" Type="http://schemas.openxmlformats.org/officeDocument/2006/relationships/chart" Target="../charts/chart113.xml"/><Relationship Id="rId48" Type="http://schemas.openxmlformats.org/officeDocument/2006/relationships/chart" Target="../charts/chart134.xml"/><Relationship Id="rId69" Type="http://schemas.openxmlformats.org/officeDocument/2006/relationships/chart" Target="../charts/chart155.xml"/><Relationship Id="rId113" Type="http://schemas.openxmlformats.org/officeDocument/2006/relationships/chart" Target="../charts/chart199.xml"/><Relationship Id="rId134" Type="http://schemas.openxmlformats.org/officeDocument/2006/relationships/chart" Target="../charts/chart220.xml"/><Relationship Id="rId80" Type="http://schemas.openxmlformats.org/officeDocument/2006/relationships/chart" Target="../charts/chart166.xml"/><Relationship Id="rId155" Type="http://schemas.openxmlformats.org/officeDocument/2006/relationships/chart" Target="../charts/chart241.xml"/><Relationship Id="rId176" Type="http://schemas.openxmlformats.org/officeDocument/2006/relationships/chart" Target="../charts/chart262.xml"/><Relationship Id="rId197" Type="http://schemas.openxmlformats.org/officeDocument/2006/relationships/chart" Target="../charts/chart283.xml"/><Relationship Id="rId201" Type="http://schemas.openxmlformats.org/officeDocument/2006/relationships/chart" Target="../charts/chart287.xml"/><Relationship Id="rId222" Type="http://schemas.openxmlformats.org/officeDocument/2006/relationships/chart" Target="../charts/chart308.xml"/><Relationship Id="rId243" Type="http://schemas.openxmlformats.org/officeDocument/2006/relationships/chart" Target="../charts/chart329.xml"/><Relationship Id="rId17" Type="http://schemas.openxmlformats.org/officeDocument/2006/relationships/chart" Target="../charts/chart103.xml"/><Relationship Id="rId38" Type="http://schemas.openxmlformats.org/officeDocument/2006/relationships/chart" Target="../charts/chart124.xml"/><Relationship Id="rId59" Type="http://schemas.openxmlformats.org/officeDocument/2006/relationships/chart" Target="../charts/chart145.xml"/><Relationship Id="rId103" Type="http://schemas.openxmlformats.org/officeDocument/2006/relationships/chart" Target="../charts/chart189.xml"/><Relationship Id="rId124" Type="http://schemas.openxmlformats.org/officeDocument/2006/relationships/chart" Target="../charts/chart210.xml"/><Relationship Id="rId70" Type="http://schemas.openxmlformats.org/officeDocument/2006/relationships/chart" Target="../charts/chart156.xml"/><Relationship Id="rId91" Type="http://schemas.openxmlformats.org/officeDocument/2006/relationships/chart" Target="../charts/chart177.xml"/><Relationship Id="rId145" Type="http://schemas.openxmlformats.org/officeDocument/2006/relationships/chart" Target="../charts/chart231.xml"/><Relationship Id="rId166" Type="http://schemas.openxmlformats.org/officeDocument/2006/relationships/chart" Target="../charts/chart252.xml"/><Relationship Id="rId187" Type="http://schemas.openxmlformats.org/officeDocument/2006/relationships/chart" Target="../charts/chart273.xml"/><Relationship Id="rId1" Type="http://schemas.openxmlformats.org/officeDocument/2006/relationships/chart" Target="../charts/chart87.xml"/><Relationship Id="rId212" Type="http://schemas.openxmlformats.org/officeDocument/2006/relationships/chart" Target="../charts/chart298.xml"/><Relationship Id="rId233" Type="http://schemas.openxmlformats.org/officeDocument/2006/relationships/chart" Target="../charts/chart319.xml"/><Relationship Id="rId28" Type="http://schemas.openxmlformats.org/officeDocument/2006/relationships/chart" Target="../charts/chart114.xml"/><Relationship Id="rId49" Type="http://schemas.openxmlformats.org/officeDocument/2006/relationships/chart" Target="../charts/chart135.xml"/><Relationship Id="rId114" Type="http://schemas.openxmlformats.org/officeDocument/2006/relationships/chart" Target="../charts/chart200.xml"/><Relationship Id="rId60" Type="http://schemas.openxmlformats.org/officeDocument/2006/relationships/chart" Target="../charts/chart146.xml"/><Relationship Id="rId81" Type="http://schemas.openxmlformats.org/officeDocument/2006/relationships/chart" Target="../charts/chart167.xml"/><Relationship Id="rId135" Type="http://schemas.openxmlformats.org/officeDocument/2006/relationships/chart" Target="../charts/chart221.xml"/><Relationship Id="rId156" Type="http://schemas.openxmlformats.org/officeDocument/2006/relationships/chart" Target="../charts/chart242.xml"/><Relationship Id="rId177" Type="http://schemas.openxmlformats.org/officeDocument/2006/relationships/chart" Target="../charts/chart263.xml"/><Relationship Id="rId198" Type="http://schemas.openxmlformats.org/officeDocument/2006/relationships/chart" Target="../charts/chart284.xml"/><Relationship Id="rId202" Type="http://schemas.openxmlformats.org/officeDocument/2006/relationships/chart" Target="../charts/chart288.xml"/><Relationship Id="rId223" Type="http://schemas.openxmlformats.org/officeDocument/2006/relationships/chart" Target="../charts/chart309.xml"/><Relationship Id="rId244" Type="http://schemas.openxmlformats.org/officeDocument/2006/relationships/chart" Target="../charts/chart330.xml"/><Relationship Id="rId18" Type="http://schemas.openxmlformats.org/officeDocument/2006/relationships/chart" Target="../charts/chart104.xml"/><Relationship Id="rId39" Type="http://schemas.openxmlformats.org/officeDocument/2006/relationships/chart" Target="../charts/chart125.xml"/><Relationship Id="rId50" Type="http://schemas.openxmlformats.org/officeDocument/2006/relationships/chart" Target="../charts/chart136.xml"/><Relationship Id="rId104" Type="http://schemas.openxmlformats.org/officeDocument/2006/relationships/chart" Target="../charts/chart190.xml"/><Relationship Id="rId125" Type="http://schemas.openxmlformats.org/officeDocument/2006/relationships/chart" Target="../charts/chart211.xml"/><Relationship Id="rId146" Type="http://schemas.openxmlformats.org/officeDocument/2006/relationships/chart" Target="../charts/chart232.xml"/><Relationship Id="rId167" Type="http://schemas.openxmlformats.org/officeDocument/2006/relationships/chart" Target="../charts/chart253.xml"/><Relationship Id="rId188" Type="http://schemas.openxmlformats.org/officeDocument/2006/relationships/chart" Target="../charts/chart274.xml"/><Relationship Id="rId71" Type="http://schemas.openxmlformats.org/officeDocument/2006/relationships/chart" Target="../charts/chart157.xml"/><Relationship Id="rId92" Type="http://schemas.openxmlformats.org/officeDocument/2006/relationships/chart" Target="../charts/chart178.xml"/><Relationship Id="rId213" Type="http://schemas.openxmlformats.org/officeDocument/2006/relationships/chart" Target="../charts/chart299.xml"/><Relationship Id="rId234" Type="http://schemas.openxmlformats.org/officeDocument/2006/relationships/chart" Target="../charts/chart320.xml"/><Relationship Id="rId2" Type="http://schemas.openxmlformats.org/officeDocument/2006/relationships/chart" Target="../charts/chart88.xml"/><Relationship Id="rId29" Type="http://schemas.openxmlformats.org/officeDocument/2006/relationships/chart" Target="../charts/chart115.xml"/><Relationship Id="rId40" Type="http://schemas.openxmlformats.org/officeDocument/2006/relationships/chart" Target="../charts/chart126.xml"/><Relationship Id="rId115" Type="http://schemas.openxmlformats.org/officeDocument/2006/relationships/chart" Target="../charts/chart201.xml"/><Relationship Id="rId136" Type="http://schemas.openxmlformats.org/officeDocument/2006/relationships/chart" Target="../charts/chart222.xml"/><Relationship Id="rId157" Type="http://schemas.openxmlformats.org/officeDocument/2006/relationships/chart" Target="../charts/chart243.xml"/><Relationship Id="rId178" Type="http://schemas.openxmlformats.org/officeDocument/2006/relationships/chart" Target="../charts/chart264.xml"/><Relationship Id="rId61" Type="http://schemas.openxmlformats.org/officeDocument/2006/relationships/chart" Target="../charts/chart147.xml"/><Relationship Id="rId82" Type="http://schemas.openxmlformats.org/officeDocument/2006/relationships/chart" Target="../charts/chart168.xml"/><Relationship Id="rId199" Type="http://schemas.openxmlformats.org/officeDocument/2006/relationships/chart" Target="../charts/chart285.xml"/><Relationship Id="rId203" Type="http://schemas.openxmlformats.org/officeDocument/2006/relationships/chart" Target="../charts/chart289.xml"/><Relationship Id="rId19" Type="http://schemas.openxmlformats.org/officeDocument/2006/relationships/chart" Target="../charts/chart105.xml"/><Relationship Id="rId224" Type="http://schemas.openxmlformats.org/officeDocument/2006/relationships/chart" Target="../charts/chart310.xml"/><Relationship Id="rId245" Type="http://schemas.openxmlformats.org/officeDocument/2006/relationships/chart" Target="../charts/chart331.xml"/><Relationship Id="rId30" Type="http://schemas.openxmlformats.org/officeDocument/2006/relationships/chart" Target="../charts/chart116.xml"/><Relationship Id="rId105" Type="http://schemas.openxmlformats.org/officeDocument/2006/relationships/chart" Target="../charts/chart191.xml"/><Relationship Id="rId126" Type="http://schemas.openxmlformats.org/officeDocument/2006/relationships/chart" Target="../charts/chart212.xml"/><Relationship Id="rId147" Type="http://schemas.openxmlformats.org/officeDocument/2006/relationships/chart" Target="../charts/chart233.xml"/><Relationship Id="rId168" Type="http://schemas.openxmlformats.org/officeDocument/2006/relationships/chart" Target="../charts/chart254.xml"/><Relationship Id="rId51" Type="http://schemas.openxmlformats.org/officeDocument/2006/relationships/chart" Target="../charts/chart137.xml"/><Relationship Id="rId72" Type="http://schemas.openxmlformats.org/officeDocument/2006/relationships/chart" Target="../charts/chart158.xml"/><Relationship Id="rId93" Type="http://schemas.openxmlformats.org/officeDocument/2006/relationships/chart" Target="../charts/chart179.xml"/><Relationship Id="rId189" Type="http://schemas.openxmlformats.org/officeDocument/2006/relationships/chart" Target="../charts/chart275.xml"/><Relationship Id="rId3" Type="http://schemas.openxmlformats.org/officeDocument/2006/relationships/chart" Target="../charts/chart89.xml"/><Relationship Id="rId214" Type="http://schemas.openxmlformats.org/officeDocument/2006/relationships/chart" Target="../charts/chart300.xml"/><Relationship Id="rId235" Type="http://schemas.openxmlformats.org/officeDocument/2006/relationships/chart" Target="../charts/chart321.xml"/><Relationship Id="rId116" Type="http://schemas.openxmlformats.org/officeDocument/2006/relationships/chart" Target="../charts/chart202.xml"/><Relationship Id="rId137" Type="http://schemas.openxmlformats.org/officeDocument/2006/relationships/chart" Target="../charts/chart223.xml"/><Relationship Id="rId158" Type="http://schemas.openxmlformats.org/officeDocument/2006/relationships/chart" Target="../charts/chart244.xml"/><Relationship Id="rId20" Type="http://schemas.openxmlformats.org/officeDocument/2006/relationships/chart" Target="../charts/chart106.xml"/><Relationship Id="rId41" Type="http://schemas.openxmlformats.org/officeDocument/2006/relationships/chart" Target="../charts/chart127.xml"/><Relationship Id="rId62" Type="http://schemas.openxmlformats.org/officeDocument/2006/relationships/chart" Target="../charts/chart148.xml"/><Relationship Id="rId83" Type="http://schemas.openxmlformats.org/officeDocument/2006/relationships/chart" Target="../charts/chart169.xml"/><Relationship Id="rId179" Type="http://schemas.openxmlformats.org/officeDocument/2006/relationships/chart" Target="../charts/chart265.xml"/><Relationship Id="rId190" Type="http://schemas.openxmlformats.org/officeDocument/2006/relationships/chart" Target="../charts/chart276.xml"/><Relationship Id="rId204" Type="http://schemas.openxmlformats.org/officeDocument/2006/relationships/chart" Target="../charts/chart290.xml"/><Relationship Id="rId225" Type="http://schemas.openxmlformats.org/officeDocument/2006/relationships/chart" Target="../charts/chart311.xml"/><Relationship Id="rId246" Type="http://schemas.openxmlformats.org/officeDocument/2006/relationships/chart" Target="../charts/chart332.xml"/><Relationship Id="rId106" Type="http://schemas.openxmlformats.org/officeDocument/2006/relationships/chart" Target="../charts/chart192.xml"/><Relationship Id="rId127" Type="http://schemas.openxmlformats.org/officeDocument/2006/relationships/chart" Target="../charts/chart213.xml"/><Relationship Id="rId10" Type="http://schemas.openxmlformats.org/officeDocument/2006/relationships/chart" Target="../charts/chart96.xml"/><Relationship Id="rId31" Type="http://schemas.openxmlformats.org/officeDocument/2006/relationships/chart" Target="../charts/chart117.xml"/><Relationship Id="rId52" Type="http://schemas.openxmlformats.org/officeDocument/2006/relationships/chart" Target="../charts/chart138.xml"/><Relationship Id="rId73" Type="http://schemas.openxmlformats.org/officeDocument/2006/relationships/chart" Target="../charts/chart159.xml"/><Relationship Id="rId94" Type="http://schemas.openxmlformats.org/officeDocument/2006/relationships/chart" Target="../charts/chart180.xml"/><Relationship Id="rId148" Type="http://schemas.openxmlformats.org/officeDocument/2006/relationships/chart" Target="../charts/chart234.xml"/><Relationship Id="rId169" Type="http://schemas.openxmlformats.org/officeDocument/2006/relationships/chart" Target="../charts/chart255.xml"/></Relationships>
</file>

<file path=xl/drawings/_rels/drawing13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362.xml"/><Relationship Id="rId21" Type="http://schemas.openxmlformats.org/officeDocument/2006/relationships/chart" Target="../charts/chart357.xml"/><Relationship Id="rId42" Type="http://schemas.openxmlformats.org/officeDocument/2006/relationships/chart" Target="../charts/chart378.xml"/><Relationship Id="rId47" Type="http://schemas.openxmlformats.org/officeDocument/2006/relationships/chart" Target="../charts/chart383.xml"/><Relationship Id="rId63" Type="http://schemas.openxmlformats.org/officeDocument/2006/relationships/chart" Target="../charts/chart399.xml"/><Relationship Id="rId68" Type="http://schemas.openxmlformats.org/officeDocument/2006/relationships/chart" Target="../charts/chart404.xml"/><Relationship Id="rId84" Type="http://schemas.openxmlformats.org/officeDocument/2006/relationships/chart" Target="../charts/chart420.xml"/><Relationship Id="rId16" Type="http://schemas.openxmlformats.org/officeDocument/2006/relationships/chart" Target="../charts/chart352.xml"/><Relationship Id="rId11" Type="http://schemas.openxmlformats.org/officeDocument/2006/relationships/chart" Target="../charts/chart347.xml"/><Relationship Id="rId32" Type="http://schemas.openxmlformats.org/officeDocument/2006/relationships/chart" Target="../charts/chart368.xml"/><Relationship Id="rId37" Type="http://schemas.openxmlformats.org/officeDocument/2006/relationships/chart" Target="../charts/chart373.xml"/><Relationship Id="rId53" Type="http://schemas.openxmlformats.org/officeDocument/2006/relationships/chart" Target="../charts/chart389.xml"/><Relationship Id="rId58" Type="http://schemas.openxmlformats.org/officeDocument/2006/relationships/chart" Target="../charts/chart394.xml"/><Relationship Id="rId74" Type="http://schemas.openxmlformats.org/officeDocument/2006/relationships/chart" Target="../charts/chart410.xml"/><Relationship Id="rId79" Type="http://schemas.openxmlformats.org/officeDocument/2006/relationships/chart" Target="../charts/chart415.xml"/><Relationship Id="rId5" Type="http://schemas.openxmlformats.org/officeDocument/2006/relationships/chart" Target="../charts/chart341.xml"/><Relationship Id="rId19" Type="http://schemas.openxmlformats.org/officeDocument/2006/relationships/chart" Target="../charts/chart355.xml"/><Relationship Id="rId14" Type="http://schemas.openxmlformats.org/officeDocument/2006/relationships/chart" Target="../charts/chart350.xml"/><Relationship Id="rId22" Type="http://schemas.openxmlformats.org/officeDocument/2006/relationships/chart" Target="../charts/chart358.xml"/><Relationship Id="rId27" Type="http://schemas.openxmlformats.org/officeDocument/2006/relationships/chart" Target="../charts/chart363.xml"/><Relationship Id="rId30" Type="http://schemas.openxmlformats.org/officeDocument/2006/relationships/chart" Target="../charts/chart366.xml"/><Relationship Id="rId35" Type="http://schemas.openxmlformats.org/officeDocument/2006/relationships/chart" Target="../charts/chart371.xml"/><Relationship Id="rId43" Type="http://schemas.openxmlformats.org/officeDocument/2006/relationships/chart" Target="../charts/chart379.xml"/><Relationship Id="rId48" Type="http://schemas.openxmlformats.org/officeDocument/2006/relationships/chart" Target="../charts/chart384.xml"/><Relationship Id="rId56" Type="http://schemas.openxmlformats.org/officeDocument/2006/relationships/chart" Target="../charts/chart392.xml"/><Relationship Id="rId64" Type="http://schemas.openxmlformats.org/officeDocument/2006/relationships/chart" Target="../charts/chart400.xml"/><Relationship Id="rId69" Type="http://schemas.openxmlformats.org/officeDocument/2006/relationships/chart" Target="../charts/chart405.xml"/><Relationship Id="rId77" Type="http://schemas.openxmlformats.org/officeDocument/2006/relationships/chart" Target="../charts/chart413.xml"/><Relationship Id="rId8" Type="http://schemas.openxmlformats.org/officeDocument/2006/relationships/chart" Target="../charts/chart344.xml"/><Relationship Id="rId51" Type="http://schemas.openxmlformats.org/officeDocument/2006/relationships/chart" Target="../charts/chart387.xml"/><Relationship Id="rId72" Type="http://schemas.openxmlformats.org/officeDocument/2006/relationships/chart" Target="../charts/chart408.xml"/><Relationship Id="rId80" Type="http://schemas.openxmlformats.org/officeDocument/2006/relationships/chart" Target="../charts/chart416.xml"/><Relationship Id="rId85" Type="http://schemas.openxmlformats.org/officeDocument/2006/relationships/chart" Target="../charts/chart421.xml"/><Relationship Id="rId3" Type="http://schemas.openxmlformats.org/officeDocument/2006/relationships/chart" Target="../charts/chart339.xml"/><Relationship Id="rId12" Type="http://schemas.openxmlformats.org/officeDocument/2006/relationships/chart" Target="../charts/chart348.xml"/><Relationship Id="rId17" Type="http://schemas.openxmlformats.org/officeDocument/2006/relationships/chart" Target="../charts/chart353.xml"/><Relationship Id="rId25" Type="http://schemas.openxmlformats.org/officeDocument/2006/relationships/chart" Target="../charts/chart361.xml"/><Relationship Id="rId33" Type="http://schemas.openxmlformats.org/officeDocument/2006/relationships/chart" Target="../charts/chart369.xml"/><Relationship Id="rId38" Type="http://schemas.openxmlformats.org/officeDocument/2006/relationships/chart" Target="../charts/chart374.xml"/><Relationship Id="rId46" Type="http://schemas.openxmlformats.org/officeDocument/2006/relationships/chart" Target="../charts/chart382.xml"/><Relationship Id="rId59" Type="http://schemas.openxmlformats.org/officeDocument/2006/relationships/chart" Target="../charts/chart395.xml"/><Relationship Id="rId67" Type="http://schemas.openxmlformats.org/officeDocument/2006/relationships/chart" Target="../charts/chart403.xml"/><Relationship Id="rId20" Type="http://schemas.openxmlformats.org/officeDocument/2006/relationships/chart" Target="../charts/chart356.xml"/><Relationship Id="rId41" Type="http://schemas.openxmlformats.org/officeDocument/2006/relationships/chart" Target="../charts/chart377.xml"/><Relationship Id="rId54" Type="http://schemas.openxmlformats.org/officeDocument/2006/relationships/chart" Target="../charts/chart390.xml"/><Relationship Id="rId62" Type="http://schemas.openxmlformats.org/officeDocument/2006/relationships/chart" Target="../charts/chart398.xml"/><Relationship Id="rId70" Type="http://schemas.openxmlformats.org/officeDocument/2006/relationships/chart" Target="../charts/chart406.xml"/><Relationship Id="rId75" Type="http://schemas.openxmlformats.org/officeDocument/2006/relationships/chart" Target="../charts/chart411.xml"/><Relationship Id="rId83" Type="http://schemas.openxmlformats.org/officeDocument/2006/relationships/chart" Target="../charts/chart419.xml"/><Relationship Id="rId1" Type="http://schemas.openxmlformats.org/officeDocument/2006/relationships/image" Target="../media/image1.png"/><Relationship Id="rId6" Type="http://schemas.openxmlformats.org/officeDocument/2006/relationships/chart" Target="../charts/chart342.xml"/><Relationship Id="rId15" Type="http://schemas.openxmlformats.org/officeDocument/2006/relationships/chart" Target="../charts/chart351.xml"/><Relationship Id="rId23" Type="http://schemas.openxmlformats.org/officeDocument/2006/relationships/chart" Target="../charts/chart359.xml"/><Relationship Id="rId28" Type="http://schemas.openxmlformats.org/officeDocument/2006/relationships/chart" Target="../charts/chart364.xml"/><Relationship Id="rId36" Type="http://schemas.openxmlformats.org/officeDocument/2006/relationships/chart" Target="../charts/chart372.xml"/><Relationship Id="rId49" Type="http://schemas.openxmlformats.org/officeDocument/2006/relationships/chart" Target="../charts/chart385.xml"/><Relationship Id="rId57" Type="http://schemas.openxmlformats.org/officeDocument/2006/relationships/chart" Target="../charts/chart393.xml"/><Relationship Id="rId10" Type="http://schemas.openxmlformats.org/officeDocument/2006/relationships/chart" Target="../charts/chart346.xml"/><Relationship Id="rId31" Type="http://schemas.openxmlformats.org/officeDocument/2006/relationships/chart" Target="../charts/chart367.xml"/><Relationship Id="rId44" Type="http://schemas.openxmlformats.org/officeDocument/2006/relationships/chart" Target="../charts/chart380.xml"/><Relationship Id="rId52" Type="http://schemas.openxmlformats.org/officeDocument/2006/relationships/chart" Target="../charts/chart388.xml"/><Relationship Id="rId60" Type="http://schemas.openxmlformats.org/officeDocument/2006/relationships/chart" Target="../charts/chart396.xml"/><Relationship Id="rId65" Type="http://schemas.openxmlformats.org/officeDocument/2006/relationships/chart" Target="../charts/chart401.xml"/><Relationship Id="rId73" Type="http://schemas.openxmlformats.org/officeDocument/2006/relationships/chart" Target="../charts/chart409.xml"/><Relationship Id="rId78" Type="http://schemas.openxmlformats.org/officeDocument/2006/relationships/chart" Target="../charts/chart414.xml"/><Relationship Id="rId81" Type="http://schemas.openxmlformats.org/officeDocument/2006/relationships/chart" Target="../charts/chart417.xml"/><Relationship Id="rId86" Type="http://schemas.openxmlformats.org/officeDocument/2006/relationships/chart" Target="../charts/chart422.xml"/><Relationship Id="rId4" Type="http://schemas.openxmlformats.org/officeDocument/2006/relationships/chart" Target="../charts/chart340.xml"/><Relationship Id="rId9" Type="http://schemas.openxmlformats.org/officeDocument/2006/relationships/chart" Target="../charts/chart345.xml"/><Relationship Id="rId13" Type="http://schemas.openxmlformats.org/officeDocument/2006/relationships/chart" Target="../charts/chart349.xml"/><Relationship Id="rId18" Type="http://schemas.openxmlformats.org/officeDocument/2006/relationships/chart" Target="../charts/chart354.xml"/><Relationship Id="rId39" Type="http://schemas.openxmlformats.org/officeDocument/2006/relationships/chart" Target="../charts/chart375.xml"/><Relationship Id="rId34" Type="http://schemas.openxmlformats.org/officeDocument/2006/relationships/chart" Target="../charts/chart370.xml"/><Relationship Id="rId50" Type="http://schemas.openxmlformats.org/officeDocument/2006/relationships/chart" Target="../charts/chart386.xml"/><Relationship Id="rId55" Type="http://schemas.openxmlformats.org/officeDocument/2006/relationships/chart" Target="../charts/chart391.xml"/><Relationship Id="rId76" Type="http://schemas.openxmlformats.org/officeDocument/2006/relationships/chart" Target="../charts/chart412.xml"/><Relationship Id="rId7" Type="http://schemas.openxmlformats.org/officeDocument/2006/relationships/chart" Target="../charts/chart343.xml"/><Relationship Id="rId71" Type="http://schemas.openxmlformats.org/officeDocument/2006/relationships/chart" Target="../charts/chart407.xml"/><Relationship Id="rId2" Type="http://schemas.openxmlformats.org/officeDocument/2006/relationships/image" Target="../media/image2.png"/><Relationship Id="rId29" Type="http://schemas.openxmlformats.org/officeDocument/2006/relationships/chart" Target="../charts/chart365.xml"/><Relationship Id="rId24" Type="http://schemas.openxmlformats.org/officeDocument/2006/relationships/chart" Target="../charts/chart360.xml"/><Relationship Id="rId40" Type="http://schemas.openxmlformats.org/officeDocument/2006/relationships/chart" Target="../charts/chart376.xml"/><Relationship Id="rId45" Type="http://schemas.openxmlformats.org/officeDocument/2006/relationships/chart" Target="../charts/chart381.xml"/><Relationship Id="rId66" Type="http://schemas.openxmlformats.org/officeDocument/2006/relationships/chart" Target="../charts/chart402.xml"/><Relationship Id="rId87" Type="http://schemas.openxmlformats.org/officeDocument/2006/relationships/chart" Target="../charts/chart423.xml"/><Relationship Id="rId61" Type="http://schemas.openxmlformats.org/officeDocument/2006/relationships/chart" Target="../charts/chart397.xml"/><Relationship Id="rId82" Type="http://schemas.openxmlformats.org/officeDocument/2006/relationships/chart" Target="../charts/chart418.xml"/></Relationships>
</file>

<file path=xl/drawings/_rels/drawing14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447.xml"/><Relationship Id="rId21" Type="http://schemas.openxmlformats.org/officeDocument/2006/relationships/chart" Target="../charts/chart442.xml"/><Relationship Id="rId42" Type="http://schemas.openxmlformats.org/officeDocument/2006/relationships/chart" Target="../charts/chart463.xml"/><Relationship Id="rId47" Type="http://schemas.openxmlformats.org/officeDocument/2006/relationships/chart" Target="../charts/chart468.xml"/><Relationship Id="rId63" Type="http://schemas.openxmlformats.org/officeDocument/2006/relationships/chart" Target="../charts/chart484.xml"/><Relationship Id="rId68" Type="http://schemas.openxmlformats.org/officeDocument/2006/relationships/chart" Target="../charts/chart489.xml"/><Relationship Id="rId84" Type="http://schemas.openxmlformats.org/officeDocument/2006/relationships/chart" Target="../charts/chart505.xml"/><Relationship Id="rId16" Type="http://schemas.openxmlformats.org/officeDocument/2006/relationships/chart" Target="../charts/chart437.xml"/><Relationship Id="rId11" Type="http://schemas.openxmlformats.org/officeDocument/2006/relationships/chart" Target="../charts/chart432.xml"/><Relationship Id="rId32" Type="http://schemas.openxmlformats.org/officeDocument/2006/relationships/chart" Target="../charts/chart453.xml"/><Relationship Id="rId37" Type="http://schemas.openxmlformats.org/officeDocument/2006/relationships/chart" Target="../charts/chart458.xml"/><Relationship Id="rId53" Type="http://schemas.openxmlformats.org/officeDocument/2006/relationships/chart" Target="../charts/chart474.xml"/><Relationship Id="rId58" Type="http://schemas.openxmlformats.org/officeDocument/2006/relationships/chart" Target="../charts/chart479.xml"/><Relationship Id="rId74" Type="http://schemas.openxmlformats.org/officeDocument/2006/relationships/chart" Target="../charts/chart495.xml"/><Relationship Id="rId79" Type="http://schemas.openxmlformats.org/officeDocument/2006/relationships/chart" Target="../charts/chart500.xml"/><Relationship Id="rId5" Type="http://schemas.openxmlformats.org/officeDocument/2006/relationships/chart" Target="../charts/chart426.xml"/><Relationship Id="rId19" Type="http://schemas.openxmlformats.org/officeDocument/2006/relationships/chart" Target="../charts/chart440.xml"/><Relationship Id="rId14" Type="http://schemas.openxmlformats.org/officeDocument/2006/relationships/chart" Target="../charts/chart435.xml"/><Relationship Id="rId22" Type="http://schemas.openxmlformats.org/officeDocument/2006/relationships/chart" Target="../charts/chart443.xml"/><Relationship Id="rId27" Type="http://schemas.openxmlformats.org/officeDocument/2006/relationships/chart" Target="../charts/chart448.xml"/><Relationship Id="rId30" Type="http://schemas.openxmlformats.org/officeDocument/2006/relationships/chart" Target="../charts/chart451.xml"/><Relationship Id="rId35" Type="http://schemas.openxmlformats.org/officeDocument/2006/relationships/chart" Target="../charts/chart456.xml"/><Relationship Id="rId43" Type="http://schemas.openxmlformats.org/officeDocument/2006/relationships/chart" Target="../charts/chart464.xml"/><Relationship Id="rId48" Type="http://schemas.openxmlformats.org/officeDocument/2006/relationships/chart" Target="../charts/chart469.xml"/><Relationship Id="rId56" Type="http://schemas.openxmlformats.org/officeDocument/2006/relationships/chart" Target="../charts/chart477.xml"/><Relationship Id="rId64" Type="http://schemas.openxmlformats.org/officeDocument/2006/relationships/chart" Target="../charts/chart485.xml"/><Relationship Id="rId69" Type="http://schemas.openxmlformats.org/officeDocument/2006/relationships/chart" Target="../charts/chart490.xml"/><Relationship Id="rId77" Type="http://schemas.openxmlformats.org/officeDocument/2006/relationships/chart" Target="../charts/chart498.xml"/><Relationship Id="rId8" Type="http://schemas.openxmlformats.org/officeDocument/2006/relationships/chart" Target="../charts/chart429.xml"/><Relationship Id="rId51" Type="http://schemas.openxmlformats.org/officeDocument/2006/relationships/chart" Target="../charts/chart472.xml"/><Relationship Id="rId72" Type="http://schemas.openxmlformats.org/officeDocument/2006/relationships/chart" Target="../charts/chart493.xml"/><Relationship Id="rId80" Type="http://schemas.openxmlformats.org/officeDocument/2006/relationships/chart" Target="../charts/chart501.xml"/><Relationship Id="rId85" Type="http://schemas.openxmlformats.org/officeDocument/2006/relationships/chart" Target="../charts/chart506.xml"/><Relationship Id="rId3" Type="http://schemas.openxmlformats.org/officeDocument/2006/relationships/chart" Target="../charts/chart424.xml"/><Relationship Id="rId12" Type="http://schemas.openxmlformats.org/officeDocument/2006/relationships/chart" Target="../charts/chart433.xml"/><Relationship Id="rId17" Type="http://schemas.openxmlformats.org/officeDocument/2006/relationships/chart" Target="../charts/chart438.xml"/><Relationship Id="rId25" Type="http://schemas.openxmlformats.org/officeDocument/2006/relationships/chart" Target="../charts/chart446.xml"/><Relationship Id="rId33" Type="http://schemas.openxmlformats.org/officeDocument/2006/relationships/chart" Target="../charts/chart454.xml"/><Relationship Id="rId38" Type="http://schemas.openxmlformats.org/officeDocument/2006/relationships/chart" Target="../charts/chart459.xml"/><Relationship Id="rId46" Type="http://schemas.openxmlformats.org/officeDocument/2006/relationships/chart" Target="../charts/chart467.xml"/><Relationship Id="rId59" Type="http://schemas.openxmlformats.org/officeDocument/2006/relationships/chart" Target="../charts/chart480.xml"/><Relationship Id="rId67" Type="http://schemas.openxmlformats.org/officeDocument/2006/relationships/chart" Target="../charts/chart488.xml"/><Relationship Id="rId20" Type="http://schemas.openxmlformats.org/officeDocument/2006/relationships/chart" Target="../charts/chart441.xml"/><Relationship Id="rId41" Type="http://schemas.openxmlformats.org/officeDocument/2006/relationships/chart" Target="../charts/chart462.xml"/><Relationship Id="rId54" Type="http://schemas.openxmlformats.org/officeDocument/2006/relationships/chart" Target="../charts/chart475.xml"/><Relationship Id="rId62" Type="http://schemas.openxmlformats.org/officeDocument/2006/relationships/chart" Target="../charts/chart483.xml"/><Relationship Id="rId70" Type="http://schemas.openxmlformats.org/officeDocument/2006/relationships/chart" Target="../charts/chart491.xml"/><Relationship Id="rId75" Type="http://schemas.openxmlformats.org/officeDocument/2006/relationships/chart" Target="../charts/chart496.xml"/><Relationship Id="rId83" Type="http://schemas.openxmlformats.org/officeDocument/2006/relationships/chart" Target="../charts/chart504.xml"/><Relationship Id="rId1" Type="http://schemas.openxmlformats.org/officeDocument/2006/relationships/image" Target="../media/image1.png"/><Relationship Id="rId6" Type="http://schemas.openxmlformats.org/officeDocument/2006/relationships/chart" Target="../charts/chart427.xml"/><Relationship Id="rId15" Type="http://schemas.openxmlformats.org/officeDocument/2006/relationships/chart" Target="../charts/chart436.xml"/><Relationship Id="rId23" Type="http://schemas.openxmlformats.org/officeDocument/2006/relationships/chart" Target="../charts/chart444.xml"/><Relationship Id="rId28" Type="http://schemas.openxmlformats.org/officeDocument/2006/relationships/chart" Target="../charts/chart449.xml"/><Relationship Id="rId36" Type="http://schemas.openxmlformats.org/officeDocument/2006/relationships/chart" Target="../charts/chart457.xml"/><Relationship Id="rId49" Type="http://schemas.openxmlformats.org/officeDocument/2006/relationships/chart" Target="../charts/chart470.xml"/><Relationship Id="rId57" Type="http://schemas.openxmlformats.org/officeDocument/2006/relationships/chart" Target="../charts/chart478.xml"/><Relationship Id="rId10" Type="http://schemas.openxmlformats.org/officeDocument/2006/relationships/chart" Target="../charts/chart431.xml"/><Relationship Id="rId31" Type="http://schemas.openxmlformats.org/officeDocument/2006/relationships/chart" Target="../charts/chart452.xml"/><Relationship Id="rId44" Type="http://schemas.openxmlformats.org/officeDocument/2006/relationships/chart" Target="../charts/chart465.xml"/><Relationship Id="rId52" Type="http://schemas.openxmlformats.org/officeDocument/2006/relationships/chart" Target="../charts/chart473.xml"/><Relationship Id="rId60" Type="http://schemas.openxmlformats.org/officeDocument/2006/relationships/chart" Target="../charts/chart481.xml"/><Relationship Id="rId65" Type="http://schemas.openxmlformats.org/officeDocument/2006/relationships/chart" Target="../charts/chart486.xml"/><Relationship Id="rId73" Type="http://schemas.openxmlformats.org/officeDocument/2006/relationships/chart" Target="../charts/chart494.xml"/><Relationship Id="rId78" Type="http://schemas.openxmlformats.org/officeDocument/2006/relationships/chart" Target="../charts/chart499.xml"/><Relationship Id="rId81" Type="http://schemas.openxmlformats.org/officeDocument/2006/relationships/chart" Target="../charts/chart502.xml"/><Relationship Id="rId86" Type="http://schemas.openxmlformats.org/officeDocument/2006/relationships/chart" Target="../charts/chart507.xml"/><Relationship Id="rId4" Type="http://schemas.openxmlformats.org/officeDocument/2006/relationships/chart" Target="../charts/chart425.xml"/><Relationship Id="rId9" Type="http://schemas.openxmlformats.org/officeDocument/2006/relationships/chart" Target="../charts/chart430.xml"/><Relationship Id="rId13" Type="http://schemas.openxmlformats.org/officeDocument/2006/relationships/chart" Target="../charts/chart434.xml"/><Relationship Id="rId18" Type="http://schemas.openxmlformats.org/officeDocument/2006/relationships/chart" Target="../charts/chart439.xml"/><Relationship Id="rId39" Type="http://schemas.openxmlformats.org/officeDocument/2006/relationships/chart" Target="../charts/chart460.xml"/><Relationship Id="rId34" Type="http://schemas.openxmlformats.org/officeDocument/2006/relationships/chart" Target="../charts/chart455.xml"/><Relationship Id="rId50" Type="http://schemas.openxmlformats.org/officeDocument/2006/relationships/chart" Target="../charts/chart471.xml"/><Relationship Id="rId55" Type="http://schemas.openxmlformats.org/officeDocument/2006/relationships/chart" Target="../charts/chart476.xml"/><Relationship Id="rId76" Type="http://schemas.openxmlformats.org/officeDocument/2006/relationships/chart" Target="../charts/chart497.xml"/><Relationship Id="rId7" Type="http://schemas.openxmlformats.org/officeDocument/2006/relationships/chart" Target="../charts/chart428.xml"/><Relationship Id="rId71" Type="http://schemas.openxmlformats.org/officeDocument/2006/relationships/chart" Target="../charts/chart492.xml"/><Relationship Id="rId2" Type="http://schemas.openxmlformats.org/officeDocument/2006/relationships/image" Target="../media/image2.png"/><Relationship Id="rId29" Type="http://schemas.openxmlformats.org/officeDocument/2006/relationships/chart" Target="../charts/chart450.xml"/><Relationship Id="rId24" Type="http://schemas.openxmlformats.org/officeDocument/2006/relationships/chart" Target="../charts/chart445.xml"/><Relationship Id="rId40" Type="http://schemas.openxmlformats.org/officeDocument/2006/relationships/chart" Target="../charts/chart461.xml"/><Relationship Id="rId45" Type="http://schemas.openxmlformats.org/officeDocument/2006/relationships/chart" Target="../charts/chart466.xml"/><Relationship Id="rId66" Type="http://schemas.openxmlformats.org/officeDocument/2006/relationships/chart" Target="../charts/chart487.xml"/><Relationship Id="rId61" Type="http://schemas.openxmlformats.org/officeDocument/2006/relationships/chart" Target="../charts/chart482.xml"/><Relationship Id="rId82" Type="http://schemas.openxmlformats.org/officeDocument/2006/relationships/chart" Target="../charts/chart50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447674</xdr:colOff>
      <xdr:row>0</xdr:row>
      <xdr:rowOff>95250</xdr:rowOff>
    </xdr:from>
    <xdr:to>
      <xdr:col>12</xdr:col>
      <xdr:colOff>57150</xdr:colOff>
      <xdr:row>1</xdr:row>
      <xdr:rowOff>161924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057274" y="95250"/>
          <a:ext cx="6315076" cy="2571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800" baseline="0">
              <a:solidFill>
                <a:schemeClr val="accent1">
                  <a:lumMod val="50000"/>
                </a:schemeClr>
              </a:solidFill>
            </a:rPr>
            <a:t>Pesquisa de Cultura de Segurança Rede D'Or São Luiz - Ano 2016</a:t>
          </a:r>
        </a:p>
      </xdr:txBody>
    </xdr:sp>
    <xdr:clientData/>
  </xdr:twoCellAnchor>
  <xdr:twoCellAnchor>
    <xdr:from>
      <xdr:col>0</xdr:col>
      <xdr:colOff>0</xdr:colOff>
      <xdr:row>2</xdr:row>
      <xdr:rowOff>152399</xdr:rowOff>
    </xdr:from>
    <xdr:to>
      <xdr:col>29</xdr:col>
      <xdr:colOff>135750</xdr:colOff>
      <xdr:row>2</xdr:row>
      <xdr:rowOff>152399</xdr:rowOff>
    </xdr:to>
    <xdr:cxnSp macro="">
      <xdr:nvCxnSpPr>
        <xdr:cNvPr id="3" name="Conector ret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CxnSpPr/>
      </xdr:nvCxnSpPr>
      <xdr:spPr>
        <a:xfrm>
          <a:off x="0" y="533399"/>
          <a:ext cx="18423750" cy="0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200025</xdr:colOff>
      <xdr:row>0</xdr:row>
      <xdr:rowOff>39660</xdr:rowOff>
    </xdr:from>
    <xdr:to>
      <xdr:col>1</xdr:col>
      <xdr:colOff>247650</xdr:colOff>
      <xdr:row>2</xdr:row>
      <xdr:rowOff>58302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39660"/>
          <a:ext cx="657225" cy="399642"/>
        </a:xfrm>
        <a:prstGeom prst="rect">
          <a:avLst/>
        </a:prstGeom>
      </xdr:spPr>
    </xdr:pic>
    <xdr:clientData/>
  </xdr:twoCellAnchor>
  <xdr:twoCellAnchor editAs="oneCell">
    <xdr:from>
      <xdr:col>19</xdr:col>
      <xdr:colOff>257175</xdr:colOff>
      <xdr:row>0</xdr:row>
      <xdr:rowOff>28575</xdr:rowOff>
    </xdr:from>
    <xdr:to>
      <xdr:col>20</xdr:col>
      <xdr:colOff>152400</xdr:colOff>
      <xdr:row>2</xdr:row>
      <xdr:rowOff>144721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39575" y="28575"/>
          <a:ext cx="504825" cy="497146"/>
        </a:xfrm>
        <a:prstGeom prst="rect">
          <a:avLst/>
        </a:prstGeom>
      </xdr:spPr>
    </xdr:pic>
    <xdr:clientData/>
  </xdr:twoCellAnchor>
  <xdr:twoCellAnchor>
    <xdr:from>
      <xdr:col>15</xdr:col>
      <xdr:colOff>514350</xdr:colOff>
      <xdr:row>0</xdr:row>
      <xdr:rowOff>28574</xdr:rowOff>
    </xdr:from>
    <xdr:to>
      <xdr:col>19</xdr:col>
      <xdr:colOff>200025</xdr:colOff>
      <xdr:row>2</xdr:row>
      <xdr:rowOff>114300</xdr:rowOff>
    </xdr:to>
    <xdr:sp macro="" textlink="">
      <xdr:nvSpPr>
        <xdr:cNvPr id="6" name="TextBox 1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10267950" y="28574"/>
          <a:ext cx="2124075" cy="4667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aseline="0">
              <a:solidFill>
                <a:schemeClr val="accent1">
                  <a:lumMod val="50000"/>
                </a:schemeClr>
              </a:solidFill>
            </a:rPr>
            <a:t>Autor: Qualidade Corporativa</a:t>
          </a:r>
        </a:p>
        <a:p>
          <a:pPr algn="l"/>
          <a:r>
            <a:rPr lang="pt-BR" sz="1200" baseline="0">
              <a:solidFill>
                <a:schemeClr val="accent1">
                  <a:lumMod val="50000"/>
                </a:schemeClr>
              </a:solidFill>
            </a:rPr>
            <a:t>Data: 05/09/2016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2162175</xdr:colOff>
      <xdr:row>0</xdr:row>
      <xdr:rowOff>9525</xdr:rowOff>
    </xdr:from>
    <xdr:to>
      <xdr:col>11</xdr:col>
      <xdr:colOff>2743199</xdr:colOff>
      <xdr:row>2</xdr:row>
      <xdr:rowOff>133349</xdr:rowOff>
    </xdr:to>
    <xdr:pic>
      <xdr:nvPicPr>
        <xdr:cNvPr id="2" name="Imagem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C99FC7-68A2-4E6A-955B-C8A8CD3AB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77700" y="9525"/>
          <a:ext cx="581024" cy="5810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27949</xdr:colOff>
      <xdr:row>0</xdr:row>
      <xdr:rowOff>104775</xdr:rowOff>
    </xdr:from>
    <xdr:ext cx="2020553" cy="593304"/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F9368C1E-4ECD-44F8-8896-41713CF1836A}"/>
            </a:ext>
          </a:extLst>
        </xdr:cNvPr>
        <xdr:cNvSpPr/>
      </xdr:nvSpPr>
      <xdr:spPr>
        <a:xfrm>
          <a:off x="27949" y="104775"/>
          <a:ext cx="2020553" cy="593304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pt-BR" sz="3200" b="0" cap="none" spc="0">
              <a:ln w="0"/>
              <a:solidFill>
                <a:schemeClr val="tx2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Dimensões</a:t>
          </a:r>
        </a:p>
      </xdr:txBody>
    </xdr:sp>
    <xdr:clientData/>
  </xdr:oneCellAnchor>
  <xdr:twoCellAnchor>
    <xdr:from>
      <xdr:col>4</xdr:col>
      <xdr:colOff>447675</xdr:colOff>
      <xdr:row>3</xdr:row>
      <xdr:rowOff>90487</xdr:rowOff>
    </xdr:from>
    <xdr:to>
      <xdr:col>22</xdr:col>
      <xdr:colOff>274875</xdr:colOff>
      <xdr:row>33</xdr:row>
      <xdr:rowOff>152587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5D9FD17B-3FB0-4319-A9D0-402070448E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361950</xdr:colOff>
      <xdr:row>108</xdr:row>
      <xdr:rowOff>9525</xdr:rowOff>
    </xdr:from>
    <xdr:to>
      <xdr:col>58</xdr:col>
      <xdr:colOff>0</xdr:colOff>
      <xdr:row>125</xdr:row>
      <xdr:rowOff>47625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27</xdr:col>
      <xdr:colOff>0</xdr:colOff>
      <xdr:row>101</xdr:row>
      <xdr:rowOff>0</xdr:rowOff>
    </xdr:from>
    <xdr:ext cx="447675" cy="219075"/>
    <xdr:pic>
      <xdr:nvPicPr>
        <xdr:cNvPr id="11" name="Imagem 10">
          <a:extLst>
            <a:ext uri="{FF2B5EF4-FFF2-40B4-BE49-F238E27FC236}">
              <a16:creationId xmlns:a16="http://schemas.microsoft.com/office/drawing/2014/main" id="{6AC1622B-7DEB-4D7E-B518-CB7F0932F5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87675" y="600075"/>
          <a:ext cx="447675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27</xdr:col>
      <xdr:colOff>0</xdr:colOff>
      <xdr:row>56</xdr:row>
      <xdr:rowOff>0</xdr:rowOff>
    </xdr:from>
    <xdr:ext cx="447675" cy="219075"/>
    <xdr:pic>
      <xdr:nvPicPr>
        <xdr:cNvPr id="15" name="Imagem 14">
          <a:extLst>
            <a:ext uri="{FF2B5EF4-FFF2-40B4-BE49-F238E27FC236}">
              <a16:creationId xmlns:a16="http://schemas.microsoft.com/office/drawing/2014/main" id="{F0C26D76-48E8-4FC3-A9AD-5CE3BC13E8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87675" y="600075"/>
          <a:ext cx="447675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0</xdr:colOff>
      <xdr:row>86</xdr:row>
      <xdr:rowOff>0</xdr:rowOff>
    </xdr:from>
    <xdr:ext cx="447675" cy="219075"/>
    <xdr:pic>
      <xdr:nvPicPr>
        <xdr:cNvPr id="3" name="Imagem 2">
          <a:extLst>
            <a:ext uri="{FF2B5EF4-FFF2-40B4-BE49-F238E27FC236}">
              <a16:creationId xmlns:a16="http://schemas.microsoft.com/office/drawing/2014/main" id="{9993D0E6-FCDF-4ED2-BEB0-E1D29AFBB1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87675" y="30994350"/>
          <a:ext cx="447675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0</xdr:col>
      <xdr:colOff>0</xdr:colOff>
      <xdr:row>177</xdr:row>
      <xdr:rowOff>80962</xdr:rowOff>
    </xdr:from>
    <xdr:to>
      <xdr:col>6</xdr:col>
      <xdr:colOff>1304925</xdr:colOff>
      <xdr:row>195</xdr:row>
      <xdr:rowOff>171450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E28753B0-C196-93BC-95DC-154FA2DAB4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85725</xdr:colOff>
      <xdr:row>177</xdr:row>
      <xdr:rowOff>28575</xdr:rowOff>
    </xdr:from>
    <xdr:to>
      <xdr:col>16</xdr:col>
      <xdr:colOff>447675</xdr:colOff>
      <xdr:row>195</xdr:row>
      <xdr:rowOff>119063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29D2081-25BC-4BD8-8777-287CB78D92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447674</xdr:colOff>
      <xdr:row>0</xdr:row>
      <xdr:rowOff>95250</xdr:rowOff>
    </xdr:from>
    <xdr:to>
      <xdr:col>8</xdr:col>
      <xdr:colOff>0</xdr:colOff>
      <xdr:row>1</xdr:row>
      <xdr:rowOff>161924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 txBox="1"/>
      </xdr:nvSpPr>
      <xdr:spPr>
        <a:xfrm>
          <a:off x="1419224" y="95250"/>
          <a:ext cx="8629651" cy="2666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800" baseline="0">
              <a:solidFill>
                <a:schemeClr val="accent1">
                  <a:lumMod val="50000"/>
                </a:schemeClr>
              </a:solidFill>
            </a:rPr>
            <a:t>Pesquisa de Cultura de Segurança - Tabela - Ano 2017</a:t>
          </a:r>
        </a:p>
      </xdr:txBody>
    </xdr:sp>
    <xdr:clientData/>
  </xdr:twoCellAnchor>
  <xdr:twoCellAnchor>
    <xdr:from>
      <xdr:col>1</xdr:col>
      <xdr:colOff>0</xdr:colOff>
      <xdr:row>2</xdr:row>
      <xdr:rowOff>152399</xdr:rowOff>
    </xdr:from>
    <xdr:to>
      <xdr:col>8</xdr:col>
      <xdr:colOff>0</xdr:colOff>
      <xdr:row>2</xdr:row>
      <xdr:rowOff>152399</xdr:rowOff>
    </xdr:to>
    <xdr:cxnSp macro="">
      <xdr:nvCxnSpPr>
        <xdr:cNvPr id="3" name="Conector reto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CxnSpPr/>
      </xdr:nvCxnSpPr>
      <xdr:spPr>
        <a:xfrm>
          <a:off x="0" y="552449"/>
          <a:ext cx="18014175" cy="0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200025</xdr:colOff>
      <xdr:row>0</xdr:row>
      <xdr:rowOff>39660</xdr:rowOff>
    </xdr:from>
    <xdr:to>
      <xdr:col>1</xdr:col>
      <xdr:colOff>857250</xdr:colOff>
      <xdr:row>4</xdr:row>
      <xdr:rowOff>399642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39660"/>
          <a:ext cx="657225" cy="399642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0</xdr:row>
      <xdr:rowOff>28574</xdr:rowOff>
    </xdr:from>
    <xdr:to>
      <xdr:col>8</xdr:col>
      <xdr:colOff>0</xdr:colOff>
      <xdr:row>2</xdr:row>
      <xdr:rowOff>114300</xdr:rowOff>
    </xdr:to>
    <xdr:sp macro="" textlink="">
      <xdr:nvSpPr>
        <xdr:cNvPr id="6" name="TextBox 1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 txBox="1"/>
      </xdr:nvSpPr>
      <xdr:spPr>
        <a:xfrm>
          <a:off x="12182475" y="28574"/>
          <a:ext cx="1514475" cy="4857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aseline="0">
              <a:solidFill>
                <a:schemeClr val="accent1">
                  <a:lumMod val="50000"/>
                </a:schemeClr>
              </a:solidFill>
            </a:rPr>
            <a:t>Autor: Qualidade Corporativa</a:t>
          </a:r>
        </a:p>
        <a:p>
          <a:pPr algn="l"/>
          <a:r>
            <a:rPr lang="pt-BR" sz="1200" baseline="0">
              <a:solidFill>
                <a:schemeClr val="accent1">
                  <a:lumMod val="50000"/>
                </a:schemeClr>
              </a:solidFill>
            </a:rPr>
            <a:t>Data:</a:t>
          </a:r>
        </a:p>
      </xdr:txBody>
    </xdr:sp>
    <xdr:clientData/>
  </xdr:twoCellAnchor>
  <xdr:twoCellAnchor>
    <xdr:from>
      <xdr:col>13</xdr:col>
      <xdr:colOff>0</xdr:colOff>
      <xdr:row>0</xdr:row>
      <xdr:rowOff>95250</xdr:rowOff>
    </xdr:from>
    <xdr:to>
      <xdr:col>13</xdr:col>
      <xdr:colOff>0</xdr:colOff>
      <xdr:row>1</xdr:row>
      <xdr:rowOff>161924</xdr:rowOff>
    </xdr:to>
    <xdr:sp macro="" textlink="">
      <xdr:nvSpPr>
        <xdr:cNvPr id="7" name="TextBox 1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 txBox="1"/>
      </xdr:nvSpPr>
      <xdr:spPr>
        <a:xfrm>
          <a:off x="1419224" y="95250"/>
          <a:ext cx="8629651" cy="2666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800" baseline="0">
              <a:solidFill>
                <a:schemeClr val="accent1">
                  <a:lumMod val="50000"/>
                </a:schemeClr>
              </a:solidFill>
            </a:rPr>
            <a:t>Pesquisa de Cultura de Segurança - Tabela - Ano 2016</a:t>
          </a:r>
        </a:p>
      </xdr:txBody>
    </xdr:sp>
    <xdr:clientData/>
  </xdr:twoCellAnchor>
  <xdr:twoCellAnchor>
    <xdr:from>
      <xdr:col>13</xdr:col>
      <xdr:colOff>0</xdr:colOff>
      <xdr:row>0</xdr:row>
      <xdr:rowOff>28574</xdr:rowOff>
    </xdr:from>
    <xdr:to>
      <xdr:col>13</xdr:col>
      <xdr:colOff>0</xdr:colOff>
      <xdr:row>2</xdr:row>
      <xdr:rowOff>114300</xdr:rowOff>
    </xdr:to>
    <xdr:sp macro="" textlink="">
      <xdr:nvSpPr>
        <xdr:cNvPr id="9" name="TextBox 1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 txBox="1"/>
      </xdr:nvSpPr>
      <xdr:spPr>
        <a:xfrm>
          <a:off x="12182475" y="28574"/>
          <a:ext cx="1514475" cy="4857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aseline="0">
              <a:solidFill>
                <a:schemeClr val="accent1">
                  <a:lumMod val="50000"/>
                </a:schemeClr>
              </a:solidFill>
            </a:rPr>
            <a:t>Autor: Qualidade Corporativa</a:t>
          </a:r>
        </a:p>
        <a:p>
          <a:pPr algn="l"/>
          <a:r>
            <a:rPr lang="pt-BR" sz="1200" baseline="0">
              <a:solidFill>
                <a:schemeClr val="accent1">
                  <a:lumMod val="50000"/>
                </a:schemeClr>
              </a:solidFill>
            </a:rPr>
            <a:t>Data:</a:t>
          </a:r>
        </a:p>
      </xdr:txBody>
    </xdr:sp>
    <xdr:clientData/>
  </xdr:twoCellAnchor>
  <xdr:twoCellAnchor>
    <xdr:from>
      <xdr:col>13</xdr:col>
      <xdr:colOff>0</xdr:colOff>
      <xdr:row>0</xdr:row>
      <xdr:rowOff>95250</xdr:rowOff>
    </xdr:from>
    <xdr:to>
      <xdr:col>13</xdr:col>
      <xdr:colOff>0</xdr:colOff>
      <xdr:row>1</xdr:row>
      <xdr:rowOff>161924</xdr:rowOff>
    </xdr:to>
    <xdr:sp macro="" textlink="">
      <xdr:nvSpPr>
        <xdr:cNvPr id="8" name="TextBox 1">
          <a:extLst>
            <a:ext uri="{FF2B5EF4-FFF2-40B4-BE49-F238E27FC236}">
              <a16:creationId xmlns:a16="http://schemas.microsoft.com/office/drawing/2014/main" id="{C758E43C-CD49-4E19-98A9-0AD0D344FF3C}"/>
            </a:ext>
          </a:extLst>
        </xdr:cNvPr>
        <xdr:cNvSpPr txBox="1"/>
      </xdr:nvSpPr>
      <xdr:spPr>
        <a:xfrm>
          <a:off x="1419224" y="95250"/>
          <a:ext cx="10820401" cy="2666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800" baseline="0">
              <a:solidFill>
                <a:schemeClr val="accent1">
                  <a:lumMod val="50000"/>
                </a:schemeClr>
              </a:solidFill>
            </a:rPr>
            <a:t>Pesquisa de Cultura de Segurança - Tabela - Ano 2016</a:t>
          </a:r>
        </a:p>
      </xdr:txBody>
    </xdr:sp>
    <xdr:clientData/>
  </xdr:twoCellAnchor>
  <xdr:twoCellAnchor>
    <xdr:from>
      <xdr:col>13</xdr:col>
      <xdr:colOff>0</xdr:colOff>
      <xdr:row>0</xdr:row>
      <xdr:rowOff>28574</xdr:rowOff>
    </xdr:from>
    <xdr:to>
      <xdr:col>13</xdr:col>
      <xdr:colOff>0</xdr:colOff>
      <xdr:row>2</xdr:row>
      <xdr:rowOff>114300</xdr:rowOff>
    </xdr:to>
    <xdr:sp macro="" textlink="">
      <xdr:nvSpPr>
        <xdr:cNvPr id="11" name="TextBox 1">
          <a:extLst>
            <a:ext uri="{FF2B5EF4-FFF2-40B4-BE49-F238E27FC236}">
              <a16:creationId xmlns:a16="http://schemas.microsoft.com/office/drawing/2014/main" id="{67B0760A-C8D2-4F0E-B251-A9F0C1E210D8}"/>
            </a:ext>
          </a:extLst>
        </xdr:cNvPr>
        <xdr:cNvSpPr txBox="1"/>
      </xdr:nvSpPr>
      <xdr:spPr>
        <a:xfrm>
          <a:off x="13935075" y="28574"/>
          <a:ext cx="2390775" cy="4857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aseline="0">
              <a:solidFill>
                <a:schemeClr val="accent1">
                  <a:lumMod val="50000"/>
                </a:schemeClr>
              </a:solidFill>
            </a:rPr>
            <a:t>Autor: Qualidade Corporativa</a:t>
          </a:r>
        </a:p>
        <a:p>
          <a:pPr algn="l"/>
          <a:r>
            <a:rPr lang="pt-BR" sz="1200" baseline="0">
              <a:solidFill>
                <a:schemeClr val="accent1">
                  <a:lumMod val="50000"/>
                </a:schemeClr>
              </a:solidFill>
            </a:rPr>
            <a:t>Data:</a:t>
          </a:r>
        </a:p>
      </xdr:txBody>
    </xdr:sp>
    <xdr:clientData/>
  </xdr:twoCellAnchor>
  <xdr:twoCellAnchor>
    <xdr:from>
      <xdr:col>16</xdr:col>
      <xdr:colOff>447674</xdr:colOff>
      <xdr:row>0</xdr:row>
      <xdr:rowOff>95250</xdr:rowOff>
    </xdr:from>
    <xdr:to>
      <xdr:col>17</xdr:col>
      <xdr:colOff>0</xdr:colOff>
      <xdr:row>1</xdr:row>
      <xdr:rowOff>161924</xdr:rowOff>
    </xdr:to>
    <xdr:sp macro="" textlink="">
      <xdr:nvSpPr>
        <xdr:cNvPr id="13" name="TextBox 1">
          <a:extLst>
            <a:ext uri="{FF2B5EF4-FFF2-40B4-BE49-F238E27FC236}">
              <a16:creationId xmlns:a16="http://schemas.microsoft.com/office/drawing/2014/main" id="{18744E51-7F1B-469D-8997-221C75336506}"/>
            </a:ext>
          </a:extLst>
        </xdr:cNvPr>
        <xdr:cNvSpPr txBox="1"/>
      </xdr:nvSpPr>
      <xdr:spPr>
        <a:xfrm>
          <a:off x="1419224" y="95250"/>
          <a:ext cx="10820401" cy="2666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800" baseline="0">
              <a:solidFill>
                <a:schemeClr val="accent1">
                  <a:lumMod val="50000"/>
                </a:schemeClr>
              </a:solidFill>
            </a:rPr>
            <a:t>Pesquisa de Cultura de Segurança - Tabela - Ano 2016</a:t>
          </a:r>
        </a:p>
      </xdr:txBody>
    </xdr:sp>
    <xdr:clientData/>
  </xdr:twoCellAnchor>
  <xdr:twoCellAnchor>
    <xdr:from>
      <xdr:col>17</xdr:col>
      <xdr:colOff>0</xdr:colOff>
      <xdr:row>0</xdr:row>
      <xdr:rowOff>28574</xdr:rowOff>
    </xdr:from>
    <xdr:to>
      <xdr:col>17</xdr:col>
      <xdr:colOff>0</xdr:colOff>
      <xdr:row>2</xdr:row>
      <xdr:rowOff>114300</xdr:rowOff>
    </xdr:to>
    <xdr:sp macro="" textlink="">
      <xdr:nvSpPr>
        <xdr:cNvPr id="15" name="TextBox 1">
          <a:extLst>
            <a:ext uri="{FF2B5EF4-FFF2-40B4-BE49-F238E27FC236}">
              <a16:creationId xmlns:a16="http://schemas.microsoft.com/office/drawing/2014/main" id="{0F7DAF72-215B-4D59-87DF-44B7F6E121F2}"/>
            </a:ext>
          </a:extLst>
        </xdr:cNvPr>
        <xdr:cNvSpPr txBox="1"/>
      </xdr:nvSpPr>
      <xdr:spPr>
        <a:xfrm>
          <a:off x="13935075" y="28574"/>
          <a:ext cx="2390775" cy="4857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aseline="0">
              <a:solidFill>
                <a:schemeClr val="accent1">
                  <a:lumMod val="50000"/>
                </a:schemeClr>
              </a:solidFill>
            </a:rPr>
            <a:t>Autor: Qualidade Corporativa</a:t>
          </a:r>
        </a:p>
        <a:p>
          <a:pPr algn="l"/>
          <a:r>
            <a:rPr lang="pt-BR" sz="1200" baseline="0">
              <a:solidFill>
                <a:schemeClr val="accent1">
                  <a:lumMod val="50000"/>
                </a:schemeClr>
              </a:solidFill>
            </a:rPr>
            <a:t>Data:</a:t>
          </a:r>
        </a:p>
      </xdr:txBody>
    </xdr:sp>
    <xdr:clientData/>
  </xdr:twoCellAnchor>
  <xdr:twoCellAnchor>
    <xdr:from>
      <xdr:col>17</xdr:col>
      <xdr:colOff>0</xdr:colOff>
      <xdr:row>0</xdr:row>
      <xdr:rowOff>95250</xdr:rowOff>
    </xdr:from>
    <xdr:to>
      <xdr:col>17</xdr:col>
      <xdr:colOff>0</xdr:colOff>
      <xdr:row>1</xdr:row>
      <xdr:rowOff>161924</xdr:rowOff>
    </xdr:to>
    <xdr:sp macro="" textlink="">
      <xdr:nvSpPr>
        <xdr:cNvPr id="17" name="TextBox 1">
          <a:extLst>
            <a:ext uri="{FF2B5EF4-FFF2-40B4-BE49-F238E27FC236}">
              <a16:creationId xmlns:a16="http://schemas.microsoft.com/office/drawing/2014/main" id="{4B11D840-C320-468C-9CB8-1F2FDAB40C04}"/>
            </a:ext>
          </a:extLst>
        </xdr:cNvPr>
        <xdr:cNvSpPr txBox="1"/>
      </xdr:nvSpPr>
      <xdr:spPr>
        <a:xfrm>
          <a:off x="1419224" y="95250"/>
          <a:ext cx="10820401" cy="2666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800" baseline="0">
              <a:solidFill>
                <a:schemeClr val="accent1">
                  <a:lumMod val="50000"/>
                </a:schemeClr>
              </a:solidFill>
            </a:rPr>
            <a:t>Pesquisa de Cultura de Segurança - Tabela - Ano 2016</a:t>
          </a:r>
        </a:p>
      </xdr:txBody>
    </xdr:sp>
    <xdr:clientData/>
  </xdr:twoCellAnchor>
  <xdr:twoCellAnchor>
    <xdr:from>
      <xdr:col>17</xdr:col>
      <xdr:colOff>0</xdr:colOff>
      <xdr:row>0</xdr:row>
      <xdr:rowOff>28574</xdr:rowOff>
    </xdr:from>
    <xdr:to>
      <xdr:col>17</xdr:col>
      <xdr:colOff>0</xdr:colOff>
      <xdr:row>2</xdr:row>
      <xdr:rowOff>114300</xdr:rowOff>
    </xdr:to>
    <xdr:sp macro="" textlink="">
      <xdr:nvSpPr>
        <xdr:cNvPr id="19" name="TextBox 1">
          <a:extLst>
            <a:ext uri="{FF2B5EF4-FFF2-40B4-BE49-F238E27FC236}">
              <a16:creationId xmlns:a16="http://schemas.microsoft.com/office/drawing/2014/main" id="{942ABC24-F275-4067-8E79-53264FA035BD}"/>
            </a:ext>
          </a:extLst>
        </xdr:cNvPr>
        <xdr:cNvSpPr txBox="1"/>
      </xdr:nvSpPr>
      <xdr:spPr>
        <a:xfrm>
          <a:off x="13935075" y="28574"/>
          <a:ext cx="2390775" cy="4857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aseline="0">
              <a:solidFill>
                <a:schemeClr val="accent1">
                  <a:lumMod val="50000"/>
                </a:schemeClr>
              </a:solidFill>
            </a:rPr>
            <a:t>Autor: Qualidade Corporativa</a:t>
          </a:r>
        </a:p>
        <a:p>
          <a:pPr algn="l"/>
          <a:r>
            <a:rPr lang="pt-BR" sz="1200" baseline="0">
              <a:solidFill>
                <a:schemeClr val="accent1">
                  <a:lumMod val="50000"/>
                </a:schemeClr>
              </a:solidFill>
            </a:rPr>
            <a:t>Data: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104774</xdr:colOff>
      <xdr:row>0</xdr:row>
      <xdr:rowOff>123825</xdr:rowOff>
    </xdr:from>
    <xdr:to>
      <xdr:col>2</xdr:col>
      <xdr:colOff>4057650</xdr:colOff>
      <xdr:row>1</xdr:row>
      <xdr:rowOff>190499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1152524" y="123825"/>
          <a:ext cx="3952876" cy="2571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800" baseline="0">
              <a:solidFill>
                <a:schemeClr val="tx2"/>
              </a:solidFill>
            </a:rPr>
            <a:t>Pesquisa de Cultura de Segurança 2022</a:t>
          </a:r>
        </a:p>
      </xdr:txBody>
    </xdr:sp>
    <xdr:clientData/>
  </xdr:twoCellAnchor>
  <xdr:twoCellAnchor>
    <xdr:from>
      <xdr:col>1</xdr:col>
      <xdr:colOff>0</xdr:colOff>
      <xdr:row>2</xdr:row>
      <xdr:rowOff>152399</xdr:rowOff>
    </xdr:from>
    <xdr:to>
      <xdr:col>3</xdr:col>
      <xdr:colOff>135750</xdr:colOff>
      <xdr:row>2</xdr:row>
      <xdr:rowOff>152399</xdr:rowOff>
    </xdr:to>
    <xdr:cxnSp macro="">
      <xdr:nvCxnSpPr>
        <xdr:cNvPr id="3" name="Conector reto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CxnSpPr/>
      </xdr:nvCxnSpPr>
      <xdr:spPr>
        <a:xfrm>
          <a:off x="0" y="552449"/>
          <a:ext cx="18014175" cy="0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200025</xdr:colOff>
      <xdr:row>0</xdr:row>
      <xdr:rowOff>39660</xdr:rowOff>
    </xdr:from>
    <xdr:to>
      <xdr:col>1</xdr:col>
      <xdr:colOff>857250</xdr:colOff>
      <xdr:row>2</xdr:row>
      <xdr:rowOff>58302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39660"/>
          <a:ext cx="657225" cy="39964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28575</xdr:rowOff>
    </xdr:from>
    <xdr:to>
      <xdr:col>3</xdr:col>
      <xdr:colOff>504825</xdr:colOff>
      <xdr:row>2</xdr:row>
      <xdr:rowOff>144721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4100" y="28575"/>
          <a:ext cx="504825" cy="497146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0</xdr:row>
      <xdr:rowOff>28574</xdr:rowOff>
    </xdr:from>
    <xdr:to>
      <xdr:col>3</xdr:col>
      <xdr:colOff>0</xdr:colOff>
      <xdr:row>2</xdr:row>
      <xdr:rowOff>114300</xdr:rowOff>
    </xdr:to>
    <xdr:sp macro="" textlink="">
      <xdr:nvSpPr>
        <xdr:cNvPr id="6" name="TextBox 1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/>
      </xdr:nvSpPr>
      <xdr:spPr>
        <a:xfrm>
          <a:off x="12182475" y="28574"/>
          <a:ext cx="1514475" cy="4857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aseline="0">
              <a:solidFill>
                <a:schemeClr val="accent1">
                  <a:lumMod val="50000"/>
                </a:schemeClr>
              </a:solidFill>
            </a:rPr>
            <a:t>Autor: Qualidade Corporativa</a:t>
          </a:r>
        </a:p>
        <a:p>
          <a:pPr algn="l"/>
          <a:r>
            <a:rPr lang="pt-BR" sz="1200" baseline="0">
              <a:solidFill>
                <a:schemeClr val="accent1">
                  <a:lumMod val="50000"/>
                </a:schemeClr>
              </a:solidFill>
            </a:rPr>
            <a:t>Data:</a:t>
          </a:r>
        </a:p>
      </xdr:txBody>
    </xdr:sp>
    <xdr:clientData/>
  </xdr:twoCellAnchor>
  <xdr:twoCellAnchor>
    <xdr:from>
      <xdr:col>9</xdr:col>
      <xdr:colOff>581025</xdr:colOff>
      <xdr:row>18</xdr:row>
      <xdr:rowOff>90487</xdr:rowOff>
    </xdr:from>
    <xdr:to>
      <xdr:col>15</xdr:col>
      <xdr:colOff>481200</xdr:colOff>
      <xdr:row>34</xdr:row>
      <xdr:rowOff>457200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</xdr:col>
      <xdr:colOff>200025</xdr:colOff>
      <xdr:row>0</xdr:row>
      <xdr:rowOff>39660</xdr:rowOff>
    </xdr:from>
    <xdr:to>
      <xdr:col>1</xdr:col>
      <xdr:colOff>857250</xdr:colOff>
      <xdr:row>2</xdr:row>
      <xdr:rowOff>58302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B3654FB0-49DE-40CA-B86A-C3979F18C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0"/>
          <a:ext cx="657225" cy="399642"/>
        </a:xfrm>
        <a:prstGeom prst="rect">
          <a:avLst/>
        </a:prstGeom>
      </xdr:spPr>
    </xdr:pic>
    <xdr:clientData/>
  </xdr:twoCellAnchor>
  <xdr:twoCellAnchor>
    <xdr:from>
      <xdr:col>10</xdr:col>
      <xdr:colOff>2276475</xdr:colOff>
      <xdr:row>22</xdr:row>
      <xdr:rowOff>200024</xdr:rowOff>
    </xdr:from>
    <xdr:to>
      <xdr:col>12</xdr:col>
      <xdr:colOff>6693</xdr:colOff>
      <xdr:row>23</xdr:row>
      <xdr:rowOff>21331</xdr:rowOff>
    </xdr:to>
    <xdr:sp macro="" textlink="">
      <xdr:nvSpPr>
        <xdr:cNvPr id="7" name="Rectangle 8">
          <a:extLst>
            <a:ext uri="{FF2B5EF4-FFF2-40B4-BE49-F238E27FC236}">
              <a16:creationId xmlns:a16="http://schemas.microsoft.com/office/drawing/2014/main" id="{7D1B3997-E822-471C-BC7D-B797B0D1F4F9}"/>
            </a:ext>
          </a:extLst>
        </xdr:cNvPr>
        <xdr:cNvSpPr>
          <a:spLocks noChangeArrowheads="1"/>
        </xdr:cNvSpPr>
      </xdr:nvSpPr>
      <xdr:spPr bwMode="auto">
        <a:xfrm>
          <a:off x="11706225" y="7696199"/>
          <a:ext cx="1511643" cy="221357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ffectLst>
          <a:outerShdw blurRad="40000" dist="23000" dir="5400000" rotWithShape="0">
            <a:srgbClr val="808080">
              <a:alpha val="34999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wrap="square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en-US">
            <a:solidFill>
              <a:schemeClr val="lt1"/>
            </a:solidFill>
            <a:latin typeface="+mn-lt"/>
            <a:ea typeface="+mn-ea"/>
          </a:endParaRPr>
        </a:p>
      </xdr:txBody>
    </xdr:sp>
    <xdr:clientData/>
  </xdr:twoCellAnchor>
  <xdr:twoCellAnchor>
    <xdr:from>
      <xdr:col>10</xdr:col>
      <xdr:colOff>219075</xdr:colOff>
      <xdr:row>24</xdr:row>
      <xdr:rowOff>361950</xdr:rowOff>
    </xdr:from>
    <xdr:to>
      <xdr:col>10</xdr:col>
      <xdr:colOff>1730718</xdr:colOff>
      <xdr:row>26</xdr:row>
      <xdr:rowOff>0</xdr:rowOff>
    </xdr:to>
    <xdr:sp macro="" textlink="">
      <xdr:nvSpPr>
        <xdr:cNvPr id="10" name="Rectangle 8">
          <a:extLst>
            <a:ext uri="{FF2B5EF4-FFF2-40B4-BE49-F238E27FC236}">
              <a16:creationId xmlns:a16="http://schemas.microsoft.com/office/drawing/2014/main" id="{5AB075A8-CC29-4A64-9C26-85F64FC6346E}"/>
            </a:ext>
          </a:extLst>
        </xdr:cNvPr>
        <xdr:cNvSpPr>
          <a:spLocks noChangeArrowheads="1"/>
        </xdr:cNvSpPr>
      </xdr:nvSpPr>
      <xdr:spPr bwMode="auto">
        <a:xfrm>
          <a:off x="9648825" y="8458200"/>
          <a:ext cx="1511643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ffectLst>
          <a:outerShdw blurRad="40000" dist="23000" dir="5400000" rotWithShape="0">
            <a:srgbClr val="808080">
              <a:alpha val="34999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wrap="square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en-US">
            <a:solidFill>
              <a:schemeClr val="lt1"/>
            </a:solidFill>
            <a:latin typeface="+mn-lt"/>
            <a:ea typeface="+mn-ea"/>
          </a:endParaRPr>
        </a:p>
      </xdr:txBody>
    </xdr:sp>
    <xdr:clientData/>
  </xdr:twoCellAnchor>
  <xdr:twoCellAnchor>
    <xdr:from>
      <xdr:col>10</xdr:col>
      <xdr:colOff>257174</xdr:colOff>
      <xdr:row>28</xdr:row>
      <xdr:rowOff>304800</xdr:rowOff>
    </xdr:from>
    <xdr:to>
      <xdr:col>10</xdr:col>
      <xdr:colOff>1756699</xdr:colOff>
      <xdr:row>30</xdr:row>
      <xdr:rowOff>85725</xdr:rowOff>
    </xdr:to>
    <xdr:sp macro="" textlink="">
      <xdr:nvSpPr>
        <xdr:cNvPr id="11" name="Rectangle 7">
          <a:extLst>
            <a:ext uri="{FF2B5EF4-FFF2-40B4-BE49-F238E27FC236}">
              <a16:creationId xmlns:a16="http://schemas.microsoft.com/office/drawing/2014/main" id="{8F2A540F-CB20-4A7E-A359-9C9DB3122017}"/>
            </a:ext>
          </a:extLst>
        </xdr:cNvPr>
        <xdr:cNvSpPr>
          <a:spLocks noChangeArrowheads="1"/>
        </xdr:cNvSpPr>
      </xdr:nvSpPr>
      <xdr:spPr bwMode="auto">
        <a:xfrm>
          <a:off x="9686924" y="9934575"/>
          <a:ext cx="1499525" cy="514350"/>
        </a:xfrm>
        <a:prstGeom prst="rect">
          <a:avLst/>
        </a:prstGeom>
        <a:noFill/>
        <a:ln w="9525">
          <a:solidFill>
            <a:srgbClr val="006600"/>
          </a:solidFill>
          <a:miter lim="800000"/>
          <a:headEnd/>
          <a:tailEnd/>
        </a:ln>
        <a:effectLst>
          <a:outerShdw blurRad="40000" dist="23000" dir="5400000" rotWithShape="0">
            <a:srgbClr val="808080">
              <a:alpha val="34999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wrap="square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en-US">
            <a:solidFill>
              <a:schemeClr val="lt1"/>
            </a:solidFill>
            <a:latin typeface="+mn-lt"/>
            <a:ea typeface="+mn-ea"/>
          </a:endParaRPr>
        </a:p>
      </xdr:txBody>
    </xdr:sp>
    <xdr:clientData/>
  </xdr:twoCellAnchor>
  <xdr:twoCellAnchor>
    <xdr:from>
      <xdr:col>10</xdr:col>
      <xdr:colOff>762001</xdr:colOff>
      <xdr:row>31</xdr:row>
      <xdr:rowOff>19050</xdr:rowOff>
    </xdr:from>
    <xdr:to>
      <xdr:col>10</xdr:col>
      <xdr:colOff>2309151</xdr:colOff>
      <xdr:row>31</xdr:row>
      <xdr:rowOff>381000</xdr:rowOff>
    </xdr:to>
    <xdr:sp macro="" textlink="">
      <xdr:nvSpPr>
        <xdr:cNvPr id="12" name="Rectangle 7">
          <a:extLst>
            <a:ext uri="{FF2B5EF4-FFF2-40B4-BE49-F238E27FC236}">
              <a16:creationId xmlns:a16="http://schemas.microsoft.com/office/drawing/2014/main" id="{B82B8340-6DAC-4113-911A-7B432226079D}"/>
            </a:ext>
          </a:extLst>
        </xdr:cNvPr>
        <xdr:cNvSpPr>
          <a:spLocks noChangeArrowheads="1"/>
        </xdr:cNvSpPr>
      </xdr:nvSpPr>
      <xdr:spPr bwMode="auto">
        <a:xfrm>
          <a:off x="10191751" y="10582275"/>
          <a:ext cx="1547150" cy="361950"/>
        </a:xfrm>
        <a:prstGeom prst="rect">
          <a:avLst/>
        </a:prstGeom>
        <a:noFill/>
        <a:ln w="9525">
          <a:solidFill>
            <a:srgbClr val="006600"/>
          </a:solidFill>
          <a:miter lim="800000"/>
          <a:headEnd/>
          <a:tailEnd/>
        </a:ln>
        <a:effectLst>
          <a:outerShdw blurRad="40000" dist="23000" dir="5400000" rotWithShape="0">
            <a:srgbClr val="808080">
              <a:alpha val="34999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wrap="square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en-US">
            <a:solidFill>
              <a:schemeClr val="lt1"/>
            </a:solidFill>
            <a:latin typeface="+mn-lt"/>
            <a:ea typeface="+mn-ea"/>
          </a:endParaRPr>
        </a:p>
      </xdr:txBody>
    </xdr:sp>
    <xdr:clientData/>
  </xdr:twoCellAnchor>
  <xdr:twoCellAnchor>
    <xdr:from>
      <xdr:col>13</xdr:col>
      <xdr:colOff>114300</xdr:colOff>
      <xdr:row>27</xdr:row>
      <xdr:rowOff>19050</xdr:rowOff>
    </xdr:from>
    <xdr:to>
      <xdr:col>15</xdr:col>
      <xdr:colOff>442250</xdr:colOff>
      <xdr:row>27</xdr:row>
      <xdr:rowOff>381000</xdr:rowOff>
    </xdr:to>
    <xdr:sp macro="" textlink="">
      <xdr:nvSpPr>
        <xdr:cNvPr id="13" name="Rectangle 7">
          <a:extLst>
            <a:ext uri="{FF2B5EF4-FFF2-40B4-BE49-F238E27FC236}">
              <a16:creationId xmlns:a16="http://schemas.microsoft.com/office/drawing/2014/main" id="{DBF37DD7-4065-4E91-97DB-5763E69B33DF}"/>
            </a:ext>
          </a:extLst>
        </xdr:cNvPr>
        <xdr:cNvSpPr>
          <a:spLocks noChangeArrowheads="1"/>
        </xdr:cNvSpPr>
      </xdr:nvSpPr>
      <xdr:spPr bwMode="auto">
        <a:xfrm>
          <a:off x="13935075" y="9248775"/>
          <a:ext cx="1547150" cy="361950"/>
        </a:xfrm>
        <a:prstGeom prst="rect">
          <a:avLst/>
        </a:prstGeom>
        <a:noFill/>
        <a:ln w="9525">
          <a:solidFill>
            <a:srgbClr val="006600"/>
          </a:solidFill>
          <a:miter lim="800000"/>
          <a:headEnd/>
          <a:tailEnd/>
        </a:ln>
        <a:effectLst>
          <a:outerShdw blurRad="40000" dist="23000" dir="5400000" rotWithShape="0">
            <a:srgbClr val="808080">
              <a:alpha val="34999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wrap="square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defRPr/>
          </a:pPr>
          <a:endParaRPr lang="en-US">
            <a:solidFill>
              <a:schemeClr val="lt1"/>
            </a:solidFill>
            <a:latin typeface="+mn-lt"/>
            <a:ea typeface="+mn-ea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447675</xdr:colOff>
      <xdr:row>1</xdr:row>
      <xdr:rowOff>200025</xdr:rowOff>
    </xdr:from>
    <xdr:to>
      <xdr:col>15</xdr:col>
      <xdr:colOff>68475</xdr:colOff>
      <xdr:row>27</xdr:row>
      <xdr:rowOff>122325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A8B9FC7-578E-44E4-944D-0A3776A950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200025</xdr:colOff>
      <xdr:row>1</xdr:row>
      <xdr:rowOff>200025</xdr:rowOff>
    </xdr:from>
    <xdr:to>
      <xdr:col>21</xdr:col>
      <xdr:colOff>430425</xdr:colOff>
      <xdr:row>27</xdr:row>
      <xdr:rowOff>122325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4DC9DD69-9FF5-4804-B43C-BE0647C79D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561975</xdr:colOff>
      <xdr:row>1</xdr:row>
      <xdr:rowOff>200025</xdr:rowOff>
    </xdr:from>
    <xdr:to>
      <xdr:col>28</xdr:col>
      <xdr:colOff>182775</xdr:colOff>
      <xdr:row>27</xdr:row>
      <xdr:rowOff>122325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73F4DBD-0478-4E8C-80C5-99567AABE1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447675</xdr:colOff>
      <xdr:row>30</xdr:row>
      <xdr:rowOff>38100</xdr:rowOff>
    </xdr:from>
    <xdr:to>
      <xdr:col>15</xdr:col>
      <xdr:colOff>68475</xdr:colOff>
      <xdr:row>33</xdr:row>
      <xdr:rowOff>76200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E414C741-0B2A-4375-98B0-F2A254BC64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276225</xdr:colOff>
      <xdr:row>1</xdr:row>
      <xdr:rowOff>33335</xdr:rowOff>
    </xdr:from>
    <xdr:to>
      <xdr:col>14</xdr:col>
      <xdr:colOff>506625</xdr:colOff>
      <xdr:row>23</xdr:row>
      <xdr:rowOff>79460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1E46F44-640A-44F2-8D28-8AB84F20DA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19050</xdr:colOff>
      <xdr:row>1</xdr:row>
      <xdr:rowOff>28575</xdr:rowOff>
    </xdr:from>
    <xdr:to>
      <xdr:col>21</xdr:col>
      <xdr:colOff>249450</xdr:colOff>
      <xdr:row>23</xdr:row>
      <xdr:rowOff>74700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180CE54-A1C6-4727-9663-ACA2CD12C1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390525</xdr:colOff>
      <xdr:row>1</xdr:row>
      <xdr:rowOff>38100</xdr:rowOff>
    </xdr:from>
    <xdr:to>
      <xdr:col>28</xdr:col>
      <xdr:colOff>11325</xdr:colOff>
      <xdr:row>23</xdr:row>
      <xdr:rowOff>84225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286665E-4E4C-4B9C-A8B2-2F0318E1F4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180975</xdr:colOff>
      <xdr:row>47</xdr:row>
      <xdr:rowOff>66675</xdr:rowOff>
    </xdr:from>
    <xdr:to>
      <xdr:col>14</xdr:col>
      <xdr:colOff>249450</xdr:colOff>
      <xdr:row>50</xdr:row>
      <xdr:rowOff>133350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7DFBC49A-C54F-443A-9B7F-2C411E0428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257175</xdr:colOff>
      <xdr:row>23</xdr:row>
      <xdr:rowOff>176210</xdr:rowOff>
    </xdr:from>
    <xdr:to>
      <xdr:col>14</xdr:col>
      <xdr:colOff>487575</xdr:colOff>
      <xdr:row>47</xdr:row>
      <xdr:rowOff>22310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35D62D2C-D8B6-43A0-81D7-0BCC9A007F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23</xdr:row>
      <xdr:rowOff>171450</xdr:rowOff>
    </xdr:from>
    <xdr:to>
      <xdr:col>21</xdr:col>
      <xdr:colOff>230400</xdr:colOff>
      <xdr:row>47</xdr:row>
      <xdr:rowOff>17550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A6F1593A-ECB0-4A96-9CDA-6833B4486D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371475</xdr:colOff>
      <xdr:row>23</xdr:row>
      <xdr:rowOff>180975</xdr:rowOff>
    </xdr:from>
    <xdr:to>
      <xdr:col>27</xdr:col>
      <xdr:colOff>601875</xdr:colOff>
      <xdr:row>47</xdr:row>
      <xdr:rowOff>27075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03461DE2-4CAE-44F3-9E36-9B6B1728A3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206375</xdr:colOff>
      <xdr:row>18</xdr:row>
      <xdr:rowOff>77787</xdr:rowOff>
    </xdr:from>
    <xdr:to>
      <xdr:col>12</xdr:col>
      <xdr:colOff>410175</xdr:colOff>
      <xdr:row>54</xdr:row>
      <xdr:rowOff>59787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381B127-202E-412A-AEF9-800666E1F9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238125</xdr:colOff>
      <xdr:row>18</xdr:row>
      <xdr:rowOff>63500</xdr:rowOff>
    </xdr:from>
    <xdr:to>
      <xdr:col>30</xdr:col>
      <xdr:colOff>346675</xdr:colOff>
      <xdr:row>54</xdr:row>
      <xdr:rowOff>45500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D564E3C-4CA6-47EB-9403-BCE33B86B9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254000</xdr:colOff>
      <xdr:row>57</xdr:row>
      <xdr:rowOff>111125</xdr:rowOff>
    </xdr:from>
    <xdr:to>
      <xdr:col>12</xdr:col>
      <xdr:colOff>457800</xdr:colOff>
      <xdr:row>93</xdr:row>
      <xdr:rowOff>93125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EC19DF2B-C842-4EE7-9209-657ED2A650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31750</xdr:colOff>
      <xdr:row>57</xdr:row>
      <xdr:rowOff>127000</xdr:rowOff>
    </xdr:from>
    <xdr:to>
      <xdr:col>30</xdr:col>
      <xdr:colOff>140300</xdr:colOff>
      <xdr:row>93</xdr:row>
      <xdr:rowOff>109000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28B8DFFC-306C-4156-930E-92574A4BA7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206375</xdr:colOff>
      <xdr:row>95</xdr:row>
      <xdr:rowOff>0</xdr:rowOff>
    </xdr:from>
    <xdr:to>
      <xdr:col>12</xdr:col>
      <xdr:colOff>410175</xdr:colOff>
      <xdr:row>130</xdr:row>
      <xdr:rowOff>172500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6F9C1411-8031-4376-8F6E-4388A87A3A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587375</xdr:colOff>
      <xdr:row>95</xdr:row>
      <xdr:rowOff>15875</xdr:rowOff>
    </xdr:from>
    <xdr:to>
      <xdr:col>30</xdr:col>
      <xdr:colOff>92675</xdr:colOff>
      <xdr:row>130</xdr:row>
      <xdr:rowOff>188375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A29828B9-0F6A-419D-AEF0-FDC0341798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190500</xdr:colOff>
      <xdr:row>132</xdr:row>
      <xdr:rowOff>15875</xdr:rowOff>
    </xdr:from>
    <xdr:to>
      <xdr:col>12</xdr:col>
      <xdr:colOff>394300</xdr:colOff>
      <xdr:row>167</xdr:row>
      <xdr:rowOff>188375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3B80EAD6-48AF-4BB7-8348-75352C8172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571500</xdr:colOff>
      <xdr:row>132</xdr:row>
      <xdr:rowOff>31750</xdr:rowOff>
    </xdr:from>
    <xdr:to>
      <xdr:col>30</xdr:col>
      <xdr:colOff>76800</xdr:colOff>
      <xdr:row>168</xdr:row>
      <xdr:rowOff>13750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D16BC52C-B952-489C-BD62-546AB6B34D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190500</xdr:colOff>
      <xdr:row>168</xdr:row>
      <xdr:rowOff>174625</xdr:rowOff>
    </xdr:from>
    <xdr:to>
      <xdr:col>12</xdr:col>
      <xdr:colOff>394300</xdr:colOff>
      <xdr:row>204</xdr:row>
      <xdr:rowOff>156625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3FDE6F14-6525-4C66-9E2D-3C6575DBFB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571500</xdr:colOff>
      <xdr:row>169</xdr:row>
      <xdr:rowOff>0</xdr:rowOff>
    </xdr:from>
    <xdr:to>
      <xdr:col>30</xdr:col>
      <xdr:colOff>76800</xdr:colOff>
      <xdr:row>204</xdr:row>
      <xdr:rowOff>172500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1929EA1D-126B-4647-873C-9D8C6CBE7C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190500</xdr:colOff>
      <xdr:row>206</xdr:row>
      <xdr:rowOff>15875</xdr:rowOff>
    </xdr:from>
    <xdr:to>
      <xdr:col>12</xdr:col>
      <xdr:colOff>394300</xdr:colOff>
      <xdr:row>241</xdr:row>
      <xdr:rowOff>188375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45564758-8C80-4834-B482-ABA3876E89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571500</xdr:colOff>
      <xdr:row>206</xdr:row>
      <xdr:rowOff>31750</xdr:rowOff>
    </xdr:from>
    <xdr:to>
      <xdr:col>30</xdr:col>
      <xdr:colOff>76800</xdr:colOff>
      <xdr:row>242</xdr:row>
      <xdr:rowOff>13750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E7A986F2-F5E1-4AD9-9C4B-93AEE12C2A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158750</xdr:colOff>
      <xdr:row>243</xdr:row>
      <xdr:rowOff>31750</xdr:rowOff>
    </xdr:from>
    <xdr:to>
      <xdr:col>12</xdr:col>
      <xdr:colOff>362550</xdr:colOff>
      <xdr:row>279</xdr:row>
      <xdr:rowOff>13750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616D46C3-5ACB-4CF1-8756-9979AD69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539750</xdr:colOff>
      <xdr:row>243</xdr:row>
      <xdr:rowOff>47625</xdr:rowOff>
    </xdr:from>
    <xdr:to>
      <xdr:col>30</xdr:col>
      <xdr:colOff>45050</xdr:colOff>
      <xdr:row>279</xdr:row>
      <xdr:rowOff>29625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777327B6-39AA-4C52-A48B-048420794F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127000</xdr:colOff>
      <xdr:row>280</xdr:row>
      <xdr:rowOff>47625</xdr:rowOff>
    </xdr:from>
    <xdr:to>
      <xdr:col>12</xdr:col>
      <xdr:colOff>330800</xdr:colOff>
      <xdr:row>316</xdr:row>
      <xdr:rowOff>29625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2AC4FE9F-6D48-476F-9F3D-DB5FEB3721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12</xdr:col>
      <xdr:colOff>508000</xdr:colOff>
      <xdr:row>280</xdr:row>
      <xdr:rowOff>63500</xdr:rowOff>
    </xdr:from>
    <xdr:to>
      <xdr:col>30</xdr:col>
      <xdr:colOff>13300</xdr:colOff>
      <xdr:row>316</xdr:row>
      <xdr:rowOff>45500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37E7E5F0-1D4D-47F2-8F90-AAEAF7FBED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127000</xdr:colOff>
      <xdr:row>317</xdr:row>
      <xdr:rowOff>63500</xdr:rowOff>
    </xdr:from>
    <xdr:to>
      <xdr:col>12</xdr:col>
      <xdr:colOff>330800</xdr:colOff>
      <xdr:row>353</xdr:row>
      <xdr:rowOff>45500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8141A8F0-AC50-48CF-B31A-54A291CFEA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12</xdr:col>
      <xdr:colOff>508000</xdr:colOff>
      <xdr:row>317</xdr:row>
      <xdr:rowOff>79375</xdr:rowOff>
    </xdr:from>
    <xdr:to>
      <xdr:col>30</xdr:col>
      <xdr:colOff>13300</xdr:colOff>
      <xdr:row>353</xdr:row>
      <xdr:rowOff>61375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8382095B-0F0C-49A8-A1ED-8B83FAE6E8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127000</xdr:colOff>
      <xdr:row>354</xdr:row>
      <xdr:rowOff>95250</xdr:rowOff>
    </xdr:from>
    <xdr:to>
      <xdr:col>12</xdr:col>
      <xdr:colOff>330800</xdr:colOff>
      <xdr:row>390</xdr:row>
      <xdr:rowOff>77250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FCA93E20-73AA-412F-A3D6-5C1410D958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12</xdr:col>
      <xdr:colOff>508000</xdr:colOff>
      <xdr:row>354</xdr:row>
      <xdr:rowOff>111125</xdr:rowOff>
    </xdr:from>
    <xdr:to>
      <xdr:col>30</xdr:col>
      <xdr:colOff>13300</xdr:colOff>
      <xdr:row>390</xdr:row>
      <xdr:rowOff>93125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EBD7042E-9807-477C-BB89-42FC5BC79B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127000</xdr:colOff>
      <xdr:row>391</xdr:row>
      <xdr:rowOff>31750</xdr:rowOff>
    </xdr:from>
    <xdr:to>
      <xdr:col>12</xdr:col>
      <xdr:colOff>330800</xdr:colOff>
      <xdr:row>427</xdr:row>
      <xdr:rowOff>13750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BB657021-DCA9-4FAF-B43B-7A7407C34A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12</xdr:col>
      <xdr:colOff>508000</xdr:colOff>
      <xdr:row>391</xdr:row>
      <xdr:rowOff>47625</xdr:rowOff>
    </xdr:from>
    <xdr:to>
      <xdr:col>30</xdr:col>
      <xdr:colOff>13300</xdr:colOff>
      <xdr:row>427</xdr:row>
      <xdr:rowOff>29625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6C5307D0-574F-4EB7-A712-8616F9B8AB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142875</xdr:colOff>
      <xdr:row>428</xdr:row>
      <xdr:rowOff>63500</xdr:rowOff>
    </xdr:from>
    <xdr:to>
      <xdr:col>12</xdr:col>
      <xdr:colOff>346675</xdr:colOff>
      <xdr:row>464</xdr:row>
      <xdr:rowOff>45500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849274BA-F812-42D1-9AAA-AD59AA4C64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12</xdr:col>
      <xdr:colOff>523875</xdr:colOff>
      <xdr:row>428</xdr:row>
      <xdr:rowOff>79375</xdr:rowOff>
    </xdr:from>
    <xdr:to>
      <xdr:col>30</xdr:col>
      <xdr:colOff>29175</xdr:colOff>
      <xdr:row>464</xdr:row>
      <xdr:rowOff>61375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0629C2AD-F8F4-451C-8767-DC3A68368F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26</xdr:col>
      <xdr:colOff>0</xdr:colOff>
      <xdr:row>469</xdr:row>
      <xdr:rowOff>0</xdr:rowOff>
    </xdr:from>
    <xdr:to>
      <xdr:col>43</xdr:col>
      <xdr:colOff>108550</xdr:colOff>
      <xdr:row>504</xdr:row>
      <xdr:rowOff>172500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22F83B13-C969-4109-A285-EB2E085ABB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43</xdr:col>
      <xdr:colOff>285750</xdr:colOff>
      <xdr:row>469</xdr:row>
      <xdr:rowOff>15875</xdr:rowOff>
    </xdr:from>
    <xdr:to>
      <xdr:col>60</xdr:col>
      <xdr:colOff>394300</xdr:colOff>
      <xdr:row>504</xdr:row>
      <xdr:rowOff>188375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D0B1E00F-09A7-4B8E-BAD9-38DDC816F7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26</xdr:col>
      <xdr:colOff>0</xdr:colOff>
      <xdr:row>507</xdr:row>
      <xdr:rowOff>15875</xdr:rowOff>
    </xdr:from>
    <xdr:to>
      <xdr:col>43</xdr:col>
      <xdr:colOff>108550</xdr:colOff>
      <xdr:row>542</xdr:row>
      <xdr:rowOff>188375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79E7F691-D0EF-493B-9B96-DD27EFB2D1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43</xdr:col>
      <xdr:colOff>285750</xdr:colOff>
      <xdr:row>507</xdr:row>
      <xdr:rowOff>15875</xdr:rowOff>
    </xdr:from>
    <xdr:to>
      <xdr:col>60</xdr:col>
      <xdr:colOff>394300</xdr:colOff>
      <xdr:row>542</xdr:row>
      <xdr:rowOff>188375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BCC0D77C-0A8D-4B37-9765-816E891340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26</xdr:col>
      <xdr:colOff>0</xdr:colOff>
      <xdr:row>545</xdr:row>
      <xdr:rowOff>0</xdr:rowOff>
    </xdr:from>
    <xdr:to>
      <xdr:col>43</xdr:col>
      <xdr:colOff>108550</xdr:colOff>
      <xdr:row>580</xdr:row>
      <xdr:rowOff>172500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6B03D341-39B6-452B-BBE6-2A2385D81E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43</xdr:col>
      <xdr:colOff>285750</xdr:colOff>
      <xdr:row>545</xdr:row>
      <xdr:rowOff>0</xdr:rowOff>
    </xdr:from>
    <xdr:to>
      <xdr:col>60</xdr:col>
      <xdr:colOff>394300</xdr:colOff>
      <xdr:row>580</xdr:row>
      <xdr:rowOff>172500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CB1C51D7-1C8F-4CC1-B93B-5B968168E7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26</xdr:col>
      <xdr:colOff>15875</xdr:colOff>
      <xdr:row>583</xdr:row>
      <xdr:rowOff>15875</xdr:rowOff>
    </xdr:from>
    <xdr:to>
      <xdr:col>43</xdr:col>
      <xdr:colOff>124425</xdr:colOff>
      <xdr:row>618</xdr:row>
      <xdr:rowOff>188375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93818C20-2FCF-41CA-AFA6-FF62384F4E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43</xdr:col>
      <xdr:colOff>301625</xdr:colOff>
      <xdr:row>583</xdr:row>
      <xdr:rowOff>15875</xdr:rowOff>
    </xdr:from>
    <xdr:to>
      <xdr:col>60</xdr:col>
      <xdr:colOff>410175</xdr:colOff>
      <xdr:row>618</xdr:row>
      <xdr:rowOff>188375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4E56F3B9-76D9-4D27-B63F-730703B96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26</xdr:col>
      <xdr:colOff>15875</xdr:colOff>
      <xdr:row>620</xdr:row>
      <xdr:rowOff>174625</xdr:rowOff>
    </xdr:from>
    <xdr:to>
      <xdr:col>43</xdr:col>
      <xdr:colOff>124425</xdr:colOff>
      <xdr:row>656</xdr:row>
      <xdr:rowOff>156625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557E9433-5FA7-4871-8C22-B2F26F706F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43</xdr:col>
      <xdr:colOff>301625</xdr:colOff>
      <xdr:row>620</xdr:row>
      <xdr:rowOff>174625</xdr:rowOff>
    </xdr:from>
    <xdr:to>
      <xdr:col>60</xdr:col>
      <xdr:colOff>410175</xdr:colOff>
      <xdr:row>656</xdr:row>
      <xdr:rowOff>156625</xdr:rowOff>
    </xdr:to>
    <xdr:graphicFrame macro="">
      <xdr:nvGraphicFramePr>
        <xdr:cNvPr id="36" name="Gráfico 35">
          <a:extLst>
            <a:ext uri="{FF2B5EF4-FFF2-40B4-BE49-F238E27FC236}">
              <a16:creationId xmlns:a16="http://schemas.microsoft.com/office/drawing/2014/main" id="{E2E4BCBA-82EB-4DE2-BE47-0D39E0DA0B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26</xdr:col>
      <xdr:colOff>0</xdr:colOff>
      <xdr:row>659</xdr:row>
      <xdr:rowOff>0</xdr:rowOff>
    </xdr:from>
    <xdr:to>
      <xdr:col>43</xdr:col>
      <xdr:colOff>108550</xdr:colOff>
      <xdr:row>694</xdr:row>
      <xdr:rowOff>172500</xdr:rowOff>
    </xdr:to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E99BD713-6FCF-43D5-A972-FB7054A9F8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43</xdr:col>
      <xdr:colOff>285750</xdr:colOff>
      <xdr:row>659</xdr:row>
      <xdr:rowOff>0</xdr:rowOff>
    </xdr:from>
    <xdr:to>
      <xdr:col>60</xdr:col>
      <xdr:colOff>394300</xdr:colOff>
      <xdr:row>694</xdr:row>
      <xdr:rowOff>172500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B2505410-560A-4A7F-904F-7973E84D50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26</xdr:col>
      <xdr:colOff>0</xdr:colOff>
      <xdr:row>697</xdr:row>
      <xdr:rowOff>0</xdr:rowOff>
    </xdr:from>
    <xdr:to>
      <xdr:col>43</xdr:col>
      <xdr:colOff>108550</xdr:colOff>
      <xdr:row>732</xdr:row>
      <xdr:rowOff>172500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C8C3751F-7E0F-41AB-BD7D-D1EE837571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43</xdr:col>
      <xdr:colOff>285750</xdr:colOff>
      <xdr:row>697</xdr:row>
      <xdr:rowOff>0</xdr:rowOff>
    </xdr:from>
    <xdr:to>
      <xdr:col>60</xdr:col>
      <xdr:colOff>394300</xdr:colOff>
      <xdr:row>732</xdr:row>
      <xdr:rowOff>172500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F4CC2F66-1A4F-4600-89ED-2BAD93376E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26</xdr:col>
      <xdr:colOff>0</xdr:colOff>
      <xdr:row>735</xdr:row>
      <xdr:rowOff>0</xdr:rowOff>
    </xdr:from>
    <xdr:to>
      <xdr:col>43</xdr:col>
      <xdr:colOff>108550</xdr:colOff>
      <xdr:row>770</xdr:row>
      <xdr:rowOff>172500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AB4A2D67-224D-463B-86AC-41E26D20F2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43</xdr:col>
      <xdr:colOff>285750</xdr:colOff>
      <xdr:row>735</xdr:row>
      <xdr:rowOff>0</xdr:rowOff>
    </xdr:from>
    <xdr:to>
      <xdr:col>60</xdr:col>
      <xdr:colOff>394300</xdr:colOff>
      <xdr:row>770</xdr:row>
      <xdr:rowOff>172500</xdr:rowOff>
    </xdr:to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CB408BED-533D-49A1-999D-0AD1CF26AB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26</xdr:col>
      <xdr:colOff>0</xdr:colOff>
      <xdr:row>773</xdr:row>
      <xdr:rowOff>0</xdr:rowOff>
    </xdr:from>
    <xdr:to>
      <xdr:col>43</xdr:col>
      <xdr:colOff>108550</xdr:colOff>
      <xdr:row>808</xdr:row>
      <xdr:rowOff>172500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4D339D36-45D7-4308-86C8-4F2BC9C6C9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43</xdr:col>
      <xdr:colOff>0</xdr:colOff>
      <xdr:row>813</xdr:row>
      <xdr:rowOff>0</xdr:rowOff>
    </xdr:from>
    <xdr:to>
      <xdr:col>60</xdr:col>
      <xdr:colOff>108550</xdr:colOff>
      <xdr:row>848</xdr:row>
      <xdr:rowOff>172500</xdr:rowOff>
    </xdr:to>
    <xdr:graphicFrame macro="">
      <xdr:nvGraphicFramePr>
        <xdr:cNvPr id="44" name="Gráfico 43">
          <a:extLst>
            <a:ext uri="{FF2B5EF4-FFF2-40B4-BE49-F238E27FC236}">
              <a16:creationId xmlns:a16="http://schemas.microsoft.com/office/drawing/2014/main" id="{B9B27718-BA03-48DE-B026-D3D62F6B37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60</xdr:col>
      <xdr:colOff>285750</xdr:colOff>
      <xdr:row>813</xdr:row>
      <xdr:rowOff>0</xdr:rowOff>
    </xdr:from>
    <xdr:to>
      <xdr:col>77</xdr:col>
      <xdr:colOff>394300</xdr:colOff>
      <xdr:row>848</xdr:row>
      <xdr:rowOff>172500</xdr:rowOff>
    </xdr:to>
    <xdr:graphicFrame macro="">
      <xdr:nvGraphicFramePr>
        <xdr:cNvPr id="45" name="Gráfico 44">
          <a:extLst>
            <a:ext uri="{FF2B5EF4-FFF2-40B4-BE49-F238E27FC236}">
              <a16:creationId xmlns:a16="http://schemas.microsoft.com/office/drawing/2014/main" id="{710B2A35-21C0-4643-9DE5-AD2F7ED016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43</xdr:col>
      <xdr:colOff>0</xdr:colOff>
      <xdr:row>851</xdr:row>
      <xdr:rowOff>0</xdr:rowOff>
    </xdr:from>
    <xdr:to>
      <xdr:col>60</xdr:col>
      <xdr:colOff>108550</xdr:colOff>
      <xdr:row>886</xdr:row>
      <xdr:rowOff>172500</xdr:rowOff>
    </xdr:to>
    <xdr:graphicFrame macro="">
      <xdr:nvGraphicFramePr>
        <xdr:cNvPr id="46" name="Gráfico 45">
          <a:extLst>
            <a:ext uri="{FF2B5EF4-FFF2-40B4-BE49-F238E27FC236}">
              <a16:creationId xmlns:a16="http://schemas.microsoft.com/office/drawing/2014/main" id="{6E0D2EA1-68E6-4A60-B06E-6877905CEA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60</xdr:col>
      <xdr:colOff>285750</xdr:colOff>
      <xdr:row>851</xdr:row>
      <xdr:rowOff>0</xdr:rowOff>
    </xdr:from>
    <xdr:to>
      <xdr:col>77</xdr:col>
      <xdr:colOff>394300</xdr:colOff>
      <xdr:row>886</xdr:row>
      <xdr:rowOff>172500</xdr:rowOff>
    </xdr:to>
    <xdr:graphicFrame macro="">
      <xdr:nvGraphicFramePr>
        <xdr:cNvPr id="47" name="Gráfico 46">
          <a:extLst>
            <a:ext uri="{FF2B5EF4-FFF2-40B4-BE49-F238E27FC236}">
              <a16:creationId xmlns:a16="http://schemas.microsoft.com/office/drawing/2014/main" id="{73B1653F-AA35-4427-90C4-42865FA56D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43</xdr:col>
      <xdr:colOff>0</xdr:colOff>
      <xdr:row>889</xdr:row>
      <xdr:rowOff>0</xdr:rowOff>
    </xdr:from>
    <xdr:to>
      <xdr:col>60</xdr:col>
      <xdr:colOff>108550</xdr:colOff>
      <xdr:row>924</xdr:row>
      <xdr:rowOff>172500</xdr:rowOff>
    </xdr:to>
    <xdr:graphicFrame macro="">
      <xdr:nvGraphicFramePr>
        <xdr:cNvPr id="48" name="Gráfico 47">
          <a:extLst>
            <a:ext uri="{FF2B5EF4-FFF2-40B4-BE49-F238E27FC236}">
              <a16:creationId xmlns:a16="http://schemas.microsoft.com/office/drawing/2014/main" id="{55500392-BE7E-4DFB-AB40-23927AED65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60</xdr:col>
      <xdr:colOff>285750</xdr:colOff>
      <xdr:row>889</xdr:row>
      <xdr:rowOff>0</xdr:rowOff>
    </xdr:from>
    <xdr:to>
      <xdr:col>77</xdr:col>
      <xdr:colOff>394300</xdr:colOff>
      <xdr:row>924</xdr:row>
      <xdr:rowOff>172500</xdr:rowOff>
    </xdr:to>
    <xdr:graphicFrame macro="">
      <xdr:nvGraphicFramePr>
        <xdr:cNvPr id="49" name="Gráfico 48">
          <a:extLst>
            <a:ext uri="{FF2B5EF4-FFF2-40B4-BE49-F238E27FC236}">
              <a16:creationId xmlns:a16="http://schemas.microsoft.com/office/drawing/2014/main" id="{3C300D73-EB26-47A2-B089-87FF8B782F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43</xdr:col>
      <xdr:colOff>0</xdr:colOff>
      <xdr:row>927</xdr:row>
      <xdr:rowOff>0</xdr:rowOff>
    </xdr:from>
    <xdr:to>
      <xdr:col>60</xdr:col>
      <xdr:colOff>108550</xdr:colOff>
      <xdr:row>962</xdr:row>
      <xdr:rowOff>172500</xdr:rowOff>
    </xdr:to>
    <xdr:graphicFrame macro="">
      <xdr:nvGraphicFramePr>
        <xdr:cNvPr id="50" name="Gráfico 49">
          <a:extLst>
            <a:ext uri="{FF2B5EF4-FFF2-40B4-BE49-F238E27FC236}">
              <a16:creationId xmlns:a16="http://schemas.microsoft.com/office/drawing/2014/main" id="{9E199EA6-93D1-4C44-AAE3-32B26E0DA5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60</xdr:col>
      <xdr:colOff>285750</xdr:colOff>
      <xdr:row>927</xdr:row>
      <xdr:rowOff>0</xdr:rowOff>
    </xdr:from>
    <xdr:to>
      <xdr:col>77</xdr:col>
      <xdr:colOff>394300</xdr:colOff>
      <xdr:row>962</xdr:row>
      <xdr:rowOff>172500</xdr:rowOff>
    </xdr:to>
    <xdr:graphicFrame macro="">
      <xdr:nvGraphicFramePr>
        <xdr:cNvPr id="51" name="Gráfico 50">
          <a:extLst>
            <a:ext uri="{FF2B5EF4-FFF2-40B4-BE49-F238E27FC236}">
              <a16:creationId xmlns:a16="http://schemas.microsoft.com/office/drawing/2014/main" id="{6E103C9B-1040-4F22-90EB-28B27A5DDA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43</xdr:col>
      <xdr:colOff>0</xdr:colOff>
      <xdr:row>966</xdr:row>
      <xdr:rowOff>0</xdr:rowOff>
    </xdr:from>
    <xdr:to>
      <xdr:col>60</xdr:col>
      <xdr:colOff>108550</xdr:colOff>
      <xdr:row>1001</xdr:row>
      <xdr:rowOff>172500</xdr:rowOff>
    </xdr:to>
    <xdr:graphicFrame macro="">
      <xdr:nvGraphicFramePr>
        <xdr:cNvPr id="52" name="Gráfico 51">
          <a:extLst>
            <a:ext uri="{FF2B5EF4-FFF2-40B4-BE49-F238E27FC236}">
              <a16:creationId xmlns:a16="http://schemas.microsoft.com/office/drawing/2014/main" id="{A1DE5B0B-95D2-4F31-8315-3B4D62BDA7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60</xdr:col>
      <xdr:colOff>285750</xdr:colOff>
      <xdr:row>966</xdr:row>
      <xdr:rowOff>0</xdr:rowOff>
    </xdr:from>
    <xdr:to>
      <xdr:col>77</xdr:col>
      <xdr:colOff>394300</xdr:colOff>
      <xdr:row>1001</xdr:row>
      <xdr:rowOff>172500</xdr:rowOff>
    </xdr:to>
    <xdr:graphicFrame macro="">
      <xdr:nvGraphicFramePr>
        <xdr:cNvPr id="53" name="Gráfico 52">
          <a:extLst>
            <a:ext uri="{FF2B5EF4-FFF2-40B4-BE49-F238E27FC236}">
              <a16:creationId xmlns:a16="http://schemas.microsoft.com/office/drawing/2014/main" id="{7D8866B6-3E24-44A6-A002-A2DB834565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43</xdr:col>
      <xdr:colOff>0</xdr:colOff>
      <xdr:row>1004</xdr:row>
      <xdr:rowOff>0</xdr:rowOff>
    </xdr:from>
    <xdr:to>
      <xdr:col>60</xdr:col>
      <xdr:colOff>108550</xdr:colOff>
      <xdr:row>1039</xdr:row>
      <xdr:rowOff>172500</xdr:rowOff>
    </xdr:to>
    <xdr:graphicFrame macro="">
      <xdr:nvGraphicFramePr>
        <xdr:cNvPr id="54" name="Gráfico 53">
          <a:extLst>
            <a:ext uri="{FF2B5EF4-FFF2-40B4-BE49-F238E27FC236}">
              <a16:creationId xmlns:a16="http://schemas.microsoft.com/office/drawing/2014/main" id="{863E2AE6-EC3D-46BD-A0B1-66A4E4E4C6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60</xdr:col>
      <xdr:colOff>285750</xdr:colOff>
      <xdr:row>1004</xdr:row>
      <xdr:rowOff>0</xdr:rowOff>
    </xdr:from>
    <xdr:to>
      <xdr:col>77</xdr:col>
      <xdr:colOff>394300</xdr:colOff>
      <xdr:row>1039</xdr:row>
      <xdr:rowOff>172500</xdr:rowOff>
    </xdr:to>
    <xdr:graphicFrame macro="">
      <xdr:nvGraphicFramePr>
        <xdr:cNvPr id="55" name="Gráfico 54">
          <a:extLst>
            <a:ext uri="{FF2B5EF4-FFF2-40B4-BE49-F238E27FC236}">
              <a16:creationId xmlns:a16="http://schemas.microsoft.com/office/drawing/2014/main" id="{FBC688C4-1D1A-4293-812D-6308699F7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43</xdr:col>
      <xdr:colOff>0</xdr:colOff>
      <xdr:row>1042</xdr:row>
      <xdr:rowOff>0</xdr:rowOff>
    </xdr:from>
    <xdr:to>
      <xdr:col>60</xdr:col>
      <xdr:colOff>108550</xdr:colOff>
      <xdr:row>1077</xdr:row>
      <xdr:rowOff>172500</xdr:rowOff>
    </xdr:to>
    <xdr:graphicFrame macro="">
      <xdr:nvGraphicFramePr>
        <xdr:cNvPr id="58" name="Gráfico 57">
          <a:extLst>
            <a:ext uri="{FF2B5EF4-FFF2-40B4-BE49-F238E27FC236}">
              <a16:creationId xmlns:a16="http://schemas.microsoft.com/office/drawing/2014/main" id="{64B7491F-E4E6-481D-82D4-089862C9F4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60</xdr:col>
      <xdr:colOff>285750</xdr:colOff>
      <xdr:row>1042</xdr:row>
      <xdr:rowOff>0</xdr:rowOff>
    </xdr:from>
    <xdr:to>
      <xdr:col>77</xdr:col>
      <xdr:colOff>394300</xdr:colOff>
      <xdr:row>1077</xdr:row>
      <xdr:rowOff>172500</xdr:rowOff>
    </xdr:to>
    <xdr:graphicFrame macro="">
      <xdr:nvGraphicFramePr>
        <xdr:cNvPr id="59" name="Gráfico 58">
          <a:extLst>
            <a:ext uri="{FF2B5EF4-FFF2-40B4-BE49-F238E27FC236}">
              <a16:creationId xmlns:a16="http://schemas.microsoft.com/office/drawing/2014/main" id="{80C163FF-745F-4B6E-B9DF-A40EA7310A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63</xdr:col>
      <xdr:colOff>0</xdr:colOff>
      <xdr:row>1082</xdr:row>
      <xdr:rowOff>0</xdr:rowOff>
    </xdr:from>
    <xdr:to>
      <xdr:col>80</xdr:col>
      <xdr:colOff>108550</xdr:colOff>
      <xdr:row>1117</xdr:row>
      <xdr:rowOff>172500</xdr:rowOff>
    </xdr:to>
    <xdr:graphicFrame macro="">
      <xdr:nvGraphicFramePr>
        <xdr:cNvPr id="60" name="Gráfico 59">
          <a:extLst>
            <a:ext uri="{FF2B5EF4-FFF2-40B4-BE49-F238E27FC236}">
              <a16:creationId xmlns:a16="http://schemas.microsoft.com/office/drawing/2014/main" id="{9F97E72E-41A3-4BCE-88C4-8E74ADB890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80</xdr:col>
      <xdr:colOff>285750</xdr:colOff>
      <xdr:row>1082</xdr:row>
      <xdr:rowOff>0</xdr:rowOff>
    </xdr:from>
    <xdr:to>
      <xdr:col>97</xdr:col>
      <xdr:colOff>394300</xdr:colOff>
      <xdr:row>1117</xdr:row>
      <xdr:rowOff>172500</xdr:rowOff>
    </xdr:to>
    <xdr:graphicFrame macro="">
      <xdr:nvGraphicFramePr>
        <xdr:cNvPr id="61" name="Gráfico 60">
          <a:extLst>
            <a:ext uri="{FF2B5EF4-FFF2-40B4-BE49-F238E27FC236}">
              <a16:creationId xmlns:a16="http://schemas.microsoft.com/office/drawing/2014/main" id="{4A92F3C2-5B6C-4978-984D-D86E17F808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63</xdr:col>
      <xdr:colOff>0</xdr:colOff>
      <xdr:row>1120</xdr:row>
      <xdr:rowOff>0</xdr:rowOff>
    </xdr:from>
    <xdr:to>
      <xdr:col>80</xdr:col>
      <xdr:colOff>108550</xdr:colOff>
      <xdr:row>1155</xdr:row>
      <xdr:rowOff>172500</xdr:rowOff>
    </xdr:to>
    <xdr:graphicFrame macro="">
      <xdr:nvGraphicFramePr>
        <xdr:cNvPr id="62" name="Gráfico 61">
          <a:extLst>
            <a:ext uri="{FF2B5EF4-FFF2-40B4-BE49-F238E27FC236}">
              <a16:creationId xmlns:a16="http://schemas.microsoft.com/office/drawing/2014/main" id="{AAAAE14C-0AB7-4545-B888-6CC7FFF539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80</xdr:col>
      <xdr:colOff>285750</xdr:colOff>
      <xdr:row>1120</xdr:row>
      <xdr:rowOff>0</xdr:rowOff>
    </xdr:from>
    <xdr:to>
      <xdr:col>97</xdr:col>
      <xdr:colOff>394300</xdr:colOff>
      <xdr:row>1155</xdr:row>
      <xdr:rowOff>172500</xdr:rowOff>
    </xdr:to>
    <xdr:graphicFrame macro="">
      <xdr:nvGraphicFramePr>
        <xdr:cNvPr id="63" name="Gráfico 62">
          <a:extLst>
            <a:ext uri="{FF2B5EF4-FFF2-40B4-BE49-F238E27FC236}">
              <a16:creationId xmlns:a16="http://schemas.microsoft.com/office/drawing/2014/main" id="{06005984-2B39-41BD-AE66-AE0DA89107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63</xdr:col>
      <xdr:colOff>0</xdr:colOff>
      <xdr:row>1158</xdr:row>
      <xdr:rowOff>0</xdr:rowOff>
    </xdr:from>
    <xdr:to>
      <xdr:col>80</xdr:col>
      <xdr:colOff>108550</xdr:colOff>
      <xdr:row>1193</xdr:row>
      <xdr:rowOff>172500</xdr:rowOff>
    </xdr:to>
    <xdr:graphicFrame macro="">
      <xdr:nvGraphicFramePr>
        <xdr:cNvPr id="64" name="Gráfico 63">
          <a:extLst>
            <a:ext uri="{FF2B5EF4-FFF2-40B4-BE49-F238E27FC236}">
              <a16:creationId xmlns:a16="http://schemas.microsoft.com/office/drawing/2014/main" id="{597515A8-BBA1-4C6E-81F7-73D57A6A71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80</xdr:col>
      <xdr:colOff>285750</xdr:colOff>
      <xdr:row>1158</xdr:row>
      <xdr:rowOff>0</xdr:rowOff>
    </xdr:from>
    <xdr:to>
      <xdr:col>97</xdr:col>
      <xdr:colOff>394300</xdr:colOff>
      <xdr:row>1193</xdr:row>
      <xdr:rowOff>172500</xdr:rowOff>
    </xdr:to>
    <xdr:graphicFrame macro="">
      <xdr:nvGraphicFramePr>
        <xdr:cNvPr id="65" name="Gráfico 64">
          <a:extLst>
            <a:ext uri="{FF2B5EF4-FFF2-40B4-BE49-F238E27FC236}">
              <a16:creationId xmlns:a16="http://schemas.microsoft.com/office/drawing/2014/main" id="{263DD39A-64FF-4E51-8FAC-229F40E97E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63</xdr:col>
      <xdr:colOff>0</xdr:colOff>
      <xdr:row>1196</xdr:row>
      <xdr:rowOff>0</xdr:rowOff>
    </xdr:from>
    <xdr:to>
      <xdr:col>80</xdr:col>
      <xdr:colOff>108550</xdr:colOff>
      <xdr:row>1231</xdr:row>
      <xdr:rowOff>172500</xdr:rowOff>
    </xdr:to>
    <xdr:graphicFrame macro="">
      <xdr:nvGraphicFramePr>
        <xdr:cNvPr id="66" name="Gráfico 65">
          <a:extLst>
            <a:ext uri="{FF2B5EF4-FFF2-40B4-BE49-F238E27FC236}">
              <a16:creationId xmlns:a16="http://schemas.microsoft.com/office/drawing/2014/main" id="{AC880E9A-F23B-4171-9A0B-4CC7CF7308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80</xdr:col>
      <xdr:colOff>285750</xdr:colOff>
      <xdr:row>1196</xdr:row>
      <xdr:rowOff>0</xdr:rowOff>
    </xdr:from>
    <xdr:to>
      <xdr:col>97</xdr:col>
      <xdr:colOff>394300</xdr:colOff>
      <xdr:row>1231</xdr:row>
      <xdr:rowOff>172500</xdr:rowOff>
    </xdr:to>
    <xdr:graphicFrame macro="">
      <xdr:nvGraphicFramePr>
        <xdr:cNvPr id="67" name="Gráfico 66">
          <a:extLst>
            <a:ext uri="{FF2B5EF4-FFF2-40B4-BE49-F238E27FC236}">
              <a16:creationId xmlns:a16="http://schemas.microsoft.com/office/drawing/2014/main" id="{620E7CF2-870F-4427-8A3B-91A0EB0EF7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63</xdr:col>
      <xdr:colOff>0</xdr:colOff>
      <xdr:row>1234</xdr:row>
      <xdr:rowOff>0</xdr:rowOff>
    </xdr:from>
    <xdr:to>
      <xdr:col>80</xdr:col>
      <xdr:colOff>108550</xdr:colOff>
      <xdr:row>1269</xdr:row>
      <xdr:rowOff>172500</xdr:rowOff>
    </xdr:to>
    <xdr:graphicFrame macro="">
      <xdr:nvGraphicFramePr>
        <xdr:cNvPr id="68" name="Gráfico 67">
          <a:extLst>
            <a:ext uri="{FF2B5EF4-FFF2-40B4-BE49-F238E27FC236}">
              <a16:creationId xmlns:a16="http://schemas.microsoft.com/office/drawing/2014/main" id="{29868DAA-5311-45D1-801A-7F74581F60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80</xdr:col>
      <xdr:colOff>285750</xdr:colOff>
      <xdr:row>1234</xdr:row>
      <xdr:rowOff>0</xdr:rowOff>
    </xdr:from>
    <xdr:to>
      <xdr:col>97</xdr:col>
      <xdr:colOff>394300</xdr:colOff>
      <xdr:row>1269</xdr:row>
      <xdr:rowOff>172500</xdr:rowOff>
    </xdr:to>
    <xdr:graphicFrame macro="">
      <xdr:nvGraphicFramePr>
        <xdr:cNvPr id="69" name="Gráfico 68">
          <a:extLst>
            <a:ext uri="{FF2B5EF4-FFF2-40B4-BE49-F238E27FC236}">
              <a16:creationId xmlns:a16="http://schemas.microsoft.com/office/drawing/2014/main" id="{55509C41-EE38-4595-9E2F-8514C7CD14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63</xdr:col>
      <xdr:colOff>0</xdr:colOff>
      <xdr:row>1272</xdr:row>
      <xdr:rowOff>0</xdr:rowOff>
    </xdr:from>
    <xdr:to>
      <xdr:col>80</xdr:col>
      <xdr:colOff>108550</xdr:colOff>
      <xdr:row>1307</xdr:row>
      <xdr:rowOff>172500</xdr:rowOff>
    </xdr:to>
    <xdr:graphicFrame macro="">
      <xdr:nvGraphicFramePr>
        <xdr:cNvPr id="70" name="Gráfico 69">
          <a:extLst>
            <a:ext uri="{FF2B5EF4-FFF2-40B4-BE49-F238E27FC236}">
              <a16:creationId xmlns:a16="http://schemas.microsoft.com/office/drawing/2014/main" id="{4C98CE72-3704-4D75-AC39-D0343B8505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80</xdr:col>
      <xdr:colOff>285750</xdr:colOff>
      <xdr:row>1272</xdr:row>
      <xdr:rowOff>0</xdr:rowOff>
    </xdr:from>
    <xdr:to>
      <xdr:col>97</xdr:col>
      <xdr:colOff>394300</xdr:colOff>
      <xdr:row>1307</xdr:row>
      <xdr:rowOff>172500</xdr:rowOff>
    </xdr:to>
    <xdr:graphicFrame macro="">
      <xdr:nvGraphicFramePr>
        <xdr:cNvPr id="71" name="Gráfico 70">
          <a:extLst>
            <a:ext uri="{FF2B5EF4-FFF2-40B4-BE49-F238E27FC236}">
              <a16:creationId xmlns:a16="http://schemas.microsoft.com/office/drawing/2014/main" id="{59F9808E-E56A-452A-A6E6-3A8574B367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62</xdr:col>
      <xdr:colOff>587375</xdr:colOff>
      <xdr:row>1310</xdr:row>
      <xdr:rowOff>31750</xdr:rowOff>
    </xdr:from>
    <xdr:to>
      <xdr:col>80</xdr:col>
      <xdr:colOff>92675</xdr:colOff>
      <xdr:row>1346</xdr:row>
      <xdr:rowOff>13750</xdr:rowOff>
    </xdr:to>
    <xdr:graphicFrame macro="">
      <xdr:nvGraphicFramePr>
        <xdr:cNvPr id="72" name="Gráfico 71">
          <a:extLst>
            <a:ext uri="{FF2B5EF4-FFF2-40B4-BE49-F238E27FC236}">
              <a16:creationId xmlns:a16="http://schemas.microsoft.com/office/drawing/2014/main" id="{1490EC44-0105-438D-9855-4E542739F1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80</xdr:col>
      <xdr:colOff>269875</xdr:colOff>
      <xdr:row>1310</xdr:row>
      <xdr:rowOff>31750</xdr:rowOff>
    </xdr:from>
    <xdr:to>
      <xdr:col>97</xdr:col>
      <xdr:colOff>378425</xdr:colOff>
      <xdr:row>1346</xdr:row>
      <xdr:rowOff>13750</xdr:rowOff>
    </xdr:to>
    <xdr:graphicFrame macro="">
      <xdr:nvGraphicFramePr>
        <xdr:cNvPr id="73" name="Gráfico 72">
          <a:extLst>
            <a:ext uri="{FF2B5EF4-FFF2-40B4-BE49-F238E27FC236}">
              <a16:creationId xmlns:a16="http://schemas.microsoft.com/office/drawing/2014/main" id="{40E7D4F3-FF53-4875-8A1E-4F5A75A236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31</xdr:col>
      <xdr:colOff>0</xdr:colOff>
      <xdr:row>17</xdr:row>
      <xdr:rowOff>0</xdr:rowOff>
    </xdr:from>
    <xdr:to>
      <xdr:col>48</xdr:col>
      <xdr:colOff>108550</xdr:colOff>
      <xdr:row>52</xdr:row>
      <xdr:rowOff>172500</xdr:rowOff>
    </xdr:to>
    <xdr:graphicFrame macro="">
      <xdr:nvGraphicFramePr>
        <xdr:cNvPr id="74" name="Gráfico 73">
          <a:extLst>
            <a:ext uri="{FF2B5EF4-FFF2-40B4-BE49-F238E27FC236}">
              <a16:creationId xmlns:a16="http://schemas.microsoft.com/office/drawing/2014/main" id="{0D19EC3F-C562-4AC1-8D67-040115F5CD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133349</xdr:colOff>
      <xdr:row>0</xdr:row>
      <xdr:rowOff>114300</xdr:rowOff>
    </xdr:from>
    <xdr:to>
      <xdr:col>2</xdr:col>
      <xdr:colOff>295275</xdr:colOff>
      <xdr:row>1</xdr:row>
      <xdr:rowOff>180974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4D3803D-3D76-46CE-917C-672F3A69702B}"/>
            </a:ext>
          </a:extLst>
        </xdr:cNvPr>
        <xdr:cNvSpPr txBox="1"/>
      </xdr:nvSpPr>
      <xdr:spPr>
        <a:xfrm>
          <a:off x="133349" y="114300"/>
          <a:ext cx="4362451" cy="2571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800" baseline="0">
              <a:solidFill>
                <a:schemeClr val="tx1"/>
              </a:solidFill>
            </a:rPr>
            <a:t>Pesquisa de Cultura de Segurança 2022</a:t>
          </a:r>
        </a:p>
      </xdr:txBody>
    </xdr:sp>
    <xdr:clientData/>
  </xdr:twoCellAnchor>
  <xdr:twoCellAnchor>
    <xdr:from>
      <xdr:col>2</xdr:col>
      <xdr:colOff>0</xdr:colOff>
      <xdr:row>0</xdr:row>
      <xdr:rowOff>28574</xdr:rowOff>
    </xdr:from>
    <xdr:to>
      <xdr:col>2</xdr:col>
      <xdr:colOff>0</xdr:colOff>
      <xdr:row>2</xdr:row>
      <xdr:rowOff>0</xdr:rowOff>
    </xdr:to>
    <xdr:sp macro="" textlink="">
      <xdr:nvSpPr>
        <xdr:cNvPr id="6" name="TextBox 1">
          <a:extLst>
            <a:ext uri="{FF2B5EF4-FFF2-40B4-BE49-F238E27FC236}">
              <a16:creationId xmlns:a16="http://schemas.microsoft.com/office/drawing/2014/main" id="{A42C22CB-4CF5-4174-8B36-BF6A429E195B}"/>
            </a:ext>
          </a:extLst>
        </xdr:cNvPr>
        <xdr:cNvSpPr txBox="1"/>
      </xdr:nvSpPr>
      <xdr:spPr>
        <a:xfrm>
          <a:off x="5172075" y="28574"/>
          <a:ext cx="0" cy="4667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aseline="0">
              <a:solidFill>
                <a:schemeClr val="accent1">
                  <a:lumMod val="50000"/>
                </a:schemeClr>
              </a:solidFill>
            </a:rPr>
            <a:t>Autor: Qualidade Corporativa</a:t>
          </a:r>
        </a:p>
        <a:p>
          <a:pPr algn="l"/>
          <a:r>
            <a:rPr lang="pt-BR" sz="1200" baseline="0">
              <a:solidFill>
                <a:schemeClr val="accent1">
                  <a:lumMod val="50000"/>
                </a:schemeClr>
              </a:solidFill>
            </a:rPr>
            <a:t>Data: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14548</xdr:colOff>
      <xdr:row>17</xdr:row>
      <xdr:rowOff>71700</xdr:rowOff>
    </xdr:from>
    <xdr:to>
      <xdr:col>24</xdr:col>
      <xdr:colOff>665698</xdr:colOff>
      <xdr:row>24</xdr:row>
      <xdr:rowOff>96675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619125</xdr:colOff>
      <xdr:row>71</xdr:row>
      <xdr:rowOff>47625</xdr:rowOff>
    </xdr:from>
    <xdr:to>
      <xdr:col>24</xdr:col>
      <xdr:colOff>603525</xdr:colOff>
      <xdr:row>78</xdr:row>
      <xdr:rowOff>72600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595312</xdr:colOff>
      <xdr:row>123</xdr:row>
      <xdr:rowOff>142876</xdr:rowOff>
    </xdr:from>
    <xdr:to>
      <xdr:col>24</xdr:col>
      <xdr:colOff>579712</xdr:colOff>
      <xdr:row>130</xdr:row>
      <xdr:rowOff>167851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611188</xdr:colOff>
      <xdr:row>175</xdr:row>
      <xdr:rowOff>18520</xdr:rowOff>
    </xdr:from>
    <xdr:to>
      <xdr:col>24</xdr:col>
      <xdr:colOff>595588</xdr:colOff>
      <xdr:row>182</xdr:row>
      <xdr:rowOff>43495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0</xdr:colOff>
      <xdr:row>231</xdr:row>
      <xdr:rowOff>29103</xdr:rowOff>
    </xdr:from>
    <xdr:to>
      <xdr:col>24</xdr:col>
      <xdr:colOff>651150</xdr:colOff>
      <xdr:row>238</xdr:row>
      <xdr:rowOff>63603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624416</xdr:colOff>
      <xdr:row>284</xdr:row>
      <xdr:rowOff>100543</xdr:rowOff>
    </xdr:from>
    <xdr:to>
      <xdr:col>24</xdr:col>
      <xdr:colOff>608816</xdr:colOff>
      <xdr:row>291</xdr:row>
      <xdr:rowOff>125518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635000</xdr:colOff>
      <xdr:row>340</xdr:row>
      <xdr:rowOff>116416</xdr:rowOff>
    </xdr:from>
    <xdr:to>
      <xdr:col>24</xdr:col>
      <xdr:colOff>619400</xdr:colOff>
      <xdr:row>347</xdr:row>
      <xdr:rowOff>150916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631032</xdr:colOff>
      <xdr:row>386</xdr:row>
      <xdr:rowOff>138906</xdr:rowOff>
    </xdr:from>
    <xdr:to>
      <xdr:col>24</xdr:col>
      <xdr:colOff>615432</xdr:colOff>
      <xdr:row>393</xdr:row>
      <xdr:rowOff>154356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20</xdr:col>
      <xdr:colOff>631031</xdr:colOff>
      <xdr:row>441</xdr:row>
      <xdr:rowOff>142874</xdr:rowOff>
    </xdr:from>
    <xdr:to>
      <xdr:col>24</xdr:col>
      <xdr:colOff>615431</xdr:colOff>
      <xdr:row>448</xdr:row>
      <xdr:rowOff>167849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20</xdr:col>
      <xdr:colOff>631031</xdr:colOff>
      <xdr:row>498</xdr:row>
      <xdr:rowOff>23813</xdr:rowOff>
    </xdr:from>
    <xdr:to>
      <xdr:col>24</xdr:col>
      <xdr:colOff>615431</xdr:colOff>
      <xdr:row>505</xdr:row>
      <xdr:rowOff>48788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20</xdr:col>
      <xdr:colOff>619126</xdr:colOff>
      <xdr:row>553</xdr:row>
      <xdr:rowOff>154782</xdr:rowOff>
    </xdr:from>
    <xdr:to>
      <xdr:col>24</xdr:col>
      <xdr:colOff>603526</xdr:colOff>
      <xdr:row>560</xdr:row>
      <xdr:rowOff>179757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20</xdr:col>
      <xdr:colOff>619123</xdr:colOff>
      <xdr:row>609</xdr:row>
      <xdr:rowOff>23811</xdr:rowOff>
    </xdr:from>
    <xdr:to>
      <xdr:col>24</xdr:col>
      <xdr:colOff>603523</xdr:colOff>
      <xdr:row>616</xdr:row>
      <xdr:rowOff>48786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21</xdr:col>
      <xdr:colOff>13227</xdr:colOff>
      <xdr:row>664</xdr:row>
      <xdr:rowOff>50270</xdr:rowOff>
    </xdr:from>
    <xdr:to>
      <xdr:col>24</xdr:col>
      <xdr:colOff>664377</xdr:colOff>
      <xdr:row>671</xdr:row>
      <xdr:rowOff>75245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20</xdr:col>
      <xdr:colOff>642938</xdr:colOff>
      <xdr:row>712</xdr:row>
      <xdr:rowOff>166688</xdr:rowOff>
    </xdr:from>
    <xdr:to>
      <xdr:col>24</xdr:col>
      <xdr:colOff>627338</xdr:colOff>
      <xdr:row>720</xdr:row>
      <xdr:rowOff>1163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20</xdr:col>
      <xdr:colOff>644261</xdr:colOff>
      <xdr:row>762</xdr:row>
      <xdr:rowOff>166686</xdr:rowOff>
    </xdr:from>
    <xdr:to>
      <xdr:col>24</xdr:col>
      <xdr:colOff>628661</xdr:colOff>
      <xdr:row>770</xdr:row>
      <xdr:rowOff>1161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20</xdr:col>
      <xdr:colOff>640292</xdr:colOff>
      <xdr:row>810</xdr:row>
      <xdr:rowOff>174624</xdr:rowOff>
    </xdr:from>
    <xdr:to>
      <xdr:col>24</xdr:col>
      <xdr:colOff>624692</xdr:colOff>
      <xdr:row>818</xdr:row>
      <xdr:rowOff>9099</xdr:rowOff>
    </xdr:to>
    <xdr:graphicFrame macro="">
      <xdr:nvGraphicFramePr>
        <xdr:cNvPr id="36" name="Gráfico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20</xdr:col>
      <xdr:colOff>637647</xdr:colOff>
      <xdr:row>860</xdr:row>
      <xdr:rowOff>2645</xdr:rowOff>
    </xdr:from>
    <xdr:to>
      <xdr:col>24</xdr:col>
      <xdr:colOff>622047</xdr:colOff>
      <xdr:row>867</xdr:row>
      <xdr:rowOff>27620</xdr:rowOff>
    </xdr:to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20</xdr:col>
      <xdr:colOff>609864</xdr:colOff>
      <xdr:row>909</xdr:row>
      <xdr:rowOff>48949</xdr:rowOff>
    </xdr:from>
    <xdr:to>
      <xdr:col>24</xdr:col>
      <xdr:colOff>594264</xdr:colOff>
      <xdr:row>916</xdr:row>
      <xdr:rowOff>73924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21</xdr:col>
      <xdr:colOff>35718</xdr:colOff>
      <xdr:row>962</xdr:row>
      <xdr:rowOff>160073</xdr:rowOff>
    </xdr:from>
    <xdr:to>
      <xdr:col>24</xdr:col>
      <xdr:colOff>686868</xdr:colOff>
      <xdr:row>969</xdr:row>
      <xdr:rowOff>185048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20</xdr:col>
      <xdr:colOff>645584</xdr:colOff>
      <xdr:row>1015</xdr:row>
      <xdr:rowOff>71438</xdr:rowOff>
    </xdr:from>
    <xdr:to>
      <xdr:col>24</xdr:col>
      <xdr:colOff>629984</xdr:colOff>
      <xdr:row>1022</xdr:row>
      <xdr:rowOff>96413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21</xdr:col>
      <xdr:colOff>71438</xdr:colOff>
      <xdr:row>1065</xdr:row>
      <xdr:rowOff>7937</xdr:rowOff>
    </xdr:from>
    <xdr:to>
      <xdr:col>24</xdr:col>
      <xdr:colOff>722588</xdr:colOff>
      <xdr:row>1072</xdr:row>
      <xdr:rowOff>42437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20</xdr:col>
      <xdr:colOff>634999</xdr:colOff>
      <xdr:row>1113</xdr:row>
      <xdr:rowOff>145521</xdr:rowOff>
    </xdr:from>
    <xdr:to>
      <xdr:col>24</xdr:col>
      <xdr:colOff>619399</xdr:colOff>
      <xdr:row>1120</xdr:row>
      <xdr:rowOff>170496</xdr:rowOff>
    </xdr:to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20</xdr:col>
      <xdr:colOff>633678</xdr:colOff>
      <xdr:row>1162</xdr:row>
      <xdr:rowOff>11907</xdr:rowOff>
    </xdr:from>
    <xdr:to>
      <xdr:col>24</xdr:col>
      <xdr:colOff>618078</xdr:colOff>
      <xdr:row>1169</xdr:row>
      <xdr:rowOff>36882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20</xdr:col>
      <xdr:colOff>619125</xdr:colOff>
      <xdr:row>1211</xdr:row>
      <xdr:rowOff>58208</xdr:rowOff>
    </xdr:from>
    <xdr:to>
      <xdr:col>24</xdr:col>
      <xdr:colOff>603525</xdr:colOff>
      <xdr:row>1218</xdr:row>
      <xdr:rowOff>83183</xdr:rowOff>
    </xdr:to>
    <xdr:graphicFrame macro="">
      <xdr:nvGraphicFramePr>
        <xdr:cNvPr id="44" name="Gráfico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21</xdr:col>
      <xdr:colOff>11906</xdr:colOff>
      <xdr:row>1260</xdr:row>
      <xdr:rowOff>58207</xdr:rowOff>
    </xdr:from>
    <xdr:to>
      <xdr:col>24</xdr:col>
      <xdr:colOff>663056</xdr:colOff>
      <xdr:row>1267</xdr:row>
      <xdr:rowOff>83182</xdr:rowOff>
    </xdr:to>
    <xdr:graphicFrame macro="">
      <xdr:nvGraphicFramePr>
        <xdr:cNvPr id="45" name="Gráfico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21</xdr:col>
      <xdr:colOff>17198</xdr:colOff>
      <xdr:row>1309</xdr:row>
      <xdr:rowOff>56885</xdr:rowOff>
    </xdr:from>
    <xdr:to>
      <xdr:col>24</xdr:col>
      <xdr:colOff>668348</xdr:colOff>
      <xdr:row>1316</xdr:row>
      <xdr:rowOff>81860</xdr:rowOff>
    </xdr:to>
    <xdr:graphicFrame macro="">
      <xdr:nvGraphicFramePr>
        <xdr:cNvPr id="46" name="Gráfico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20</xdr:col>
      <xdr:colOff>642938</xdr:colOff>
      <xdr:row>1358</xdr:row>
      <xdr:rowOff>95250</xdr:rowOff>
    </xdr:from>
    <xdr:to>
      <xdr:col>24</xdr:col>
      <xdr:colOff>627338</xdr:colOff>
      <xdr:row>1365</xdr:row>
      <xdr:rowOff>120225</xdr:rowOff>
    </xdr:to>
    <xdr:graphicFrame macro="">
      <xdr:nvGraphicFramePr>
        <xdr:cNvPr id="47" name="Gráfico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20</xdr:col>
      <xdr:colOff>644259</xdr:colOff>
      <xdr:row>1407</xdr:row>
      <xdr:rowOff>138906</xdr:rowOff>
    </xdr:from>
    <xdr:to>
      <xdr:col>24</xdr:col>
      <xdr:colOff>628659</xdr:colOff>
      <xdr:row>1414</xdr:row>
      <xdr:rowOff>163881</xdr:rowOff>
    </xdr:to>
    <xdr:graphicFrame macro="">
      <xdr:nvGraphicFramePr>
        <xdr:cNvPr id="48" name="Gráfico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20</xdr:col>
      <xdr:colOff>642938</xdr:colOff>
      <xdr:row>1456</xdr:row>
      <xdr:rowOff>83345</xdr:rowOff>
    </xdr:from>
    <xdr:to>
      <xdr:col>24</xdr:col>
      <xdr:colOff>627338</xdr:colOff>
      <xdr:row>1463</xdr:row>
      <xdr:rowOff>108320</xdr:rowOff>
    </xdr:to>
    <xdr:graphicFrame macro="">
      <xdr:nvGraphicFramePr>
        <xdr:cNvPr id="49" name="Gráfico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21</xdr:col>
      <xdr:colOff>37041</xdr:colOff>
      <xdr:row>1510</xdr:row>
      <xdr:rowOff>166688</xdr:rowOff>
    </xdr:from>
    <xdr:to>
      <xdr:col>24</xdr:col>
      <xdr:colOff>688191</xdr:colOff>
      <xdr:row>1518</xdr:row>
      <xdr:rowOff>10688</xdr:rowOff>
    </xdr:to>
    <xdr:graphicFrame macro="">
      <xdr:nvGraphicFramePr>
        <xdr:cNvPr id="50" name="Gráfico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20</xdr:col>
      <xdr:colOff>607219</xdr:colOff>
      <xdr:row>1554</xdr:row>
      <xdr:rowOff>95250</xdr:rowOff>
    </xdr:from>
    <xdr:to>
      <xdr:col>24</xdr:col>
      <xdr:colOff>591619</xdr:colOff>
      <xdr:row>1561</xdr:row>
      <xdr:rowOff>120225</xdr:rowOff>
    </xdr:to>
    <xdr:graphicFrame macro="">
      <xdr:nvGraphicFramePr>
        <xdr:cNvPr id="51" name="Gráfico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21</xdr:col>
      <xdr:colOff>23811</xdr:colOff>
      <xdr:row>1606</xdr:row>
      <xdr:rowOff>0</xdr:rowOff>
    </xdr:from>
    <xdr:to>
      <xdr:col>24</xdr:col>
      <xdr:colOff>674961</xdr:colOff>
      <xdr:row>1613</xdr:row>
      <xdr:rowOff>34500</xdr:rowOff>
    </xdr:to>
    <xdr:graphicFrame macro="">
      <xdr:nvGraphicFramePr>
        <xdr:cNvPr id="52" name="Gráfico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20</xdr:col>
      <xdr:colOff>607219</xdr:colOff>
      <xdr:row>1648</xdr:row>
      <xdr:rowOff>166688</xdr:rowOff>
    </xdr:from>
    <xdr:to>
      <xdr:col>24</xdr:col>
      <xdr:colOff>591619</xdr:colOff>
      <xdr:row>1655</xdr:row>
      <xdr:rowOff>182138</xdr:rowOff>
    </xdr:to>
    <xdr:graphicFrame macro="">
      <xdr:nvGraphicFramePr>
        <xdr:cNvPr id="53" name="Gráfico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20</xdr:col>
      <xdr:colOff>631032</xdr:colOff>
      <xdr:row>1697</xdr:row>
      <xdr:rowOff>152136</xdr:rowOff>
    </xdr:from>
    <xdr:to>
      <xdr:col>24</xdr:col>
      <xdr:colOff>615432</xdr:colOff>
      <xdr:row>1704</xdr:row>
      <xdr:rowOff>167586</xdr:rowOff>
    </xdr:to>
    <xdr:graphicFrame macro="">
      <xdr:nvGraphicFramePr>
        <xdr:cNvPr id="54" name="Gráfico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20</xdr:col>
      <xdr:colOff>620447</xdr:colOff>
      <xdr:row>1747</xdr:row>
      <xdr:rowOff>44978</xdr:rowOff>
    </xdr:from>
    <xdr:to>
      <xdr:col>24</xdr:col>
      <xdr:colOff>604847</xdr:colOff>
      <xdr:row>1754</xdr:row>
      <xdr:rowOff>69953</xdr:rowOff>
    </xdr:to>
    <xdr:graphicFrame macro="">
      <xdr:nvGraphicFramePr>
        <xdr:cNvPr id="55" name="Gráfico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20</xdr:col>
      <xdr:colOff>619126</xdr:colOff>
      <xdr:row>1796</xdr:row>
      <xdr:rowOff>119062</xdr:rowOff>
    </xdr:from>
    <xdr:to>
      <xdr:col>24</xdr:col>
      <xdr:colOff>603526</xdr:colOff>
      <xdr:row>1803</xdr:row>
      <xdr:rowOff>144037</xdr:rowOff>
    </xdr:to>
    <xdr:graphicFrame macro="">
      <xdr:nvGraphicFramePr>
        <xdr:cNvPr id="56" name="Gráfico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21</xdr:col>
      <xdr:colOff>5291</xdr:colOff>
      <xdr:row>1846</xdr:row>
      <xdr:rowOff>95250</xdr:rowOff>
    </xdr:from>
    <xdr:to>
      <xdr:col>24</xdr:col>
      <xdr:colOff>656441</xdr:colOff>
      <xdr:row>1853</xdr:row>
      <xdr:rowOff>120225</xdr:rowOff>
    </xdr:to>
    <xdr:graphicFrame macro="">
      <xdr:nvGraphicFramePr>
        <xdr:cNvPr id="57" name="Gráfico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20</xdr:col>
      <xdr:colOff>631029</xdr:colOff>
      <xdr:row>1894</xdr:row>
      <xdr:rowOff>59530</xdr:rowOff>
    </xdr:from>
    <xdr:to>
      <xdr:col>24</xdr:col>
      <xdr:colOff>615429</xdr:colOff>
      <xdr:row>1901</xdr:row>
      <xdr:rowOff>84505</xdr:rowOff>
    </xdr:to>
    <xdr:graphicFrame macro="">
      <xdr:nvGraphicFramePr>
        <xdr:cNvPr id="58" name="Gráfico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20</xdr:col>
      <xdr:colOff>601927</xdr:colOff>
      <xdr:row>1944</xdr:row>
      <xdr:rowOff>115093</xdr:rowOff>
    </xdr:from>
    <xdr:to>
      <xdr:col>24</xdr:col>
      <xdr:colOff>586327</xdr:colOff>
      <xdr:row>1951</xdr:row>
      <xdr:rowOff>140068</xdr:rowOff>
    </xdr:to>
    <xdr:graphicFrame macro="">
      <xdr:nvGraphicFramePr>
        <xdr:cNvPr id="59" name="Gráfico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20</xdr:col>
      <xdr:colOff>658811</xdr:colOff>
      <xdr:row>1992</xdr:row>
      <xdr:rowOff>108480</xdr:rowOff>
    </xdr:from>
    <xdr:to>
      <xdr:col>24</xdr:col>
      <xdr:colOff>643211</xdr:colOff>
      <xdr:row>1999</xdr:row>
      <xdr:rowOff>123930</xdr:rowOff>
    </xdr:to>
    <xdr:graphicFrame macro="">
      <xdr:nvGraphicFramePr>
        <xdr:cNvPr id="60" name="Gráfico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21</xdr:col>
      <xdr:colOff>0</xdr:colOff>
      <xdr:row>2043</xdr:row>
      <xdr:rowOff>47626</xdr:rowOff>
    </xdr:from>
    <xdr:to>
      <xdr:col>24</xdr:col>
      <xdr:colOff>651150</xdr:colOff>
      <xdr:row>2050</xdr:row>
      <xdr:rowOff>72601</xdr:rowOff>
    </xdr:to>
    <xdr:graphicFrame macro="">
      <xdr:nvGraphicFramePr>
        <xdr:cNvPr id="61" name="Gráfico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20</xdr:col>
      <xdr:colOff>623092</xdr:colOff>
      <xdr:row>2091</xdr:row>
      <xdr:rowOff>62176</xdr:rowOff>
    </xdr:from>
    <xdr:to>
      <xdr:col>24</xdr:col>
      <xdr:colOff>607492</xdr:colOff>
      <xdr:row>2098</xdr:row>
      <xdr:rowOff>87151</xdr:rowOff>
    </xdr:to>
    <xdr:graphicFrame macro="">
      <xdr:nvGraphicFramePr>
        <xdr:cNvPr id="62" name="Gráfico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21</xdr:col>
      <xdr:colOff>63500</xdr:colOff>
      <xdr:row>29</xdr:row>
      <xdr:rowOff>137583</xdr:rowOff>
    </xdr:from>
    <xdr:to>
      <xdr:col>22</xdr:col>
      <xdr:colOff>713900</xdr:colOff>
      <xdr:row>36</xdr:row>
      <xdr:rowOff>35508</xdr:rowOff>
    </xdr:to>
    <xdr:graphicFrame macro="">
      <xdr:nvGraphicFramePr>
        <xdr:cNvPr id="63" name="Gráfico 62">
          <a:extLst>
            <a:ext uri="{FF2B5EF4-FFF2-40B4-BE49-F238E27FC236}">
              <a16:creationId xmlns:a16="http://schemas.microsoft.com/office/drawing/2014/main" id="{93E5FAA2-8B65-4928-8A9D-9D4E4EA99B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22</xdr:col>
      <xdr:colOff>626498</xdr:colOff>
      <xdr:row>29</xdr:row>
      <xdr:rowOff>137583</xdr:rowOff>
    </xdr:from>
    <xdr:to>
      <xdr:col>24</xdr:col>
      <xdr:colOff>260444</xdr:colOff>
      <xdr:row>36</xdr:row>
      <xdr:rowOff>35508</xdr:rowOff>
    </xdr:to>
    <xdr:graphicFrame macro="">
      <xdr:nvGraphicFramePr>
        <xdr:cNvPr id="64" name="Gráfico 63">
          <a:extLst>
            <a:ext uri="{FF2B5EF4-FFF2-40B4-BE49-F238E27FC236}">
              <a16:creationId xmlns:a16="http://schemas.microsoft.com/office/drawing/2014/main" id="{C2A0811D-7F44-4D33-8876-4627D7F8D8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24</xdr:col>
      <xdr:colOff>177085</xdr:colOff>
      <xdr:row>29</xdr:row>
      <xdr:rowOff>137583</xdr:rowOff>
    </xdr:from>
    <xdr:to>
      <xdr:col>25</xdr:col>
      <xdr:colOff>490028</xdr:colOff>
      <xdr:row>36</xdr:row>
      <xdr:rowOff>35508</xdr:rowOff>
    </xdr:to>
    <xdr:graphicFrame macro="">
      <xdr:nvGraphicFramePr>
        <xdr:cNvPr id="65" name="Gráfico 64">
          <a:extLst>
            <a:ext uri="{FF2B5EF4-FFF2-40B4-BE49-F238E27FC236}">
              <a16:creationId xmlns:a16="http://schemas.microsoft.com/office/drawing/2014/main" id="{8D73C801-0D6C-4A85-8F69-81E9E64F80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25</xdr:col>
      <xdr:colOff>427426</xdr:colOff>
      <xdr:row>29</xdr:row>
      <xdr:rowOff>137583</xdr:rowOff>
    </xdr:from>
    <xdr:to>
      <xdr:col>27</xdr:col>
      <xdr:colOff>141654</xdr:colOff>
      <xdr:row>36</xdr:row>
      <xdr:rowOff>35508</xdr:rowOff>
    </xdr:to>
    <xdr:graphicFrame macro="">
      <xdr:nvGraphicFramePr>
        <xdr:cNvPr id="66" name="Gráfico 65">
          <a:extLst>
            <a:ext uri="{FF2B5EF4-FFF2-40B4-BE49-F238E27FC236}">
              <a16:creationId xmlns:a16="http://schemas.microsoft.com/office/drawing/2014/main" id="{589647CA-52D0-470F-87F2-47C82E07C8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27</xdr:col>
      <xdr:colOff>28850</xdr:colOff>
      <xdr:row>29</xdr:row>
      <xdr:rowOff>137583</xdr:rowOff>
    </xdr:from>
    <xdr:to>
      <xdr:col>29</xdr:col>
      <xdr:colOff>69651</xdr:colOff>
      <xdr:row>36</xdr:row>
      <xdr:rowOff>35508</xdr:rowOff>
    </xdr:to>
    <xdr:graphicFrame macro="">
      <xdr:nvGraphicFramePr>
        <xdr:cNvPr id="67" name="Gráfico 66">
          <a:extLst>
            <a:ext uri="{FF2B5EF4-FFF2-40B4-BE49-F238E27FC236}">
              <a16:creationId xmlns:a16="http://schemas.microsoft.com/office/drawing/2014/main" id="{3D94DDB5-4234-44CD-9902-22FA2EBEDE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20</xdr:col>
      <xdr:colOff>637644</xdr:colOff>
      <xdr:row>83</xdr:row>
      <xdr:rowOff>26457</xdr:rowOff>
    </xdr:from>
    <xdr:to>
      <xdr:col>22</xdr:col>
      <xdr:colOff>621294</xdr:colOff>
      <xdr:row>89</xdr:row>
      <xdr:rowOff>114882</xdr:rowOff>
    </xdr:to>
    <xdr:graphicFrame macro="">
      <xdr:nvGraphicFramePr>
        <xdr:cNvPr id="68" name="Gráfico 67">
          <a:extLst>
            <a:ext uri="{FF2B5EF4-FFF2-40B4-BE49-F238E27FC236}">
              <a16:creationId xmlns:a16="http://schemas.microsoft.com/office/drawing/2014/main" id="{4A48E8DF-5D7C-4F98-BA5B-83A5B7391A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22</xdr:col>
      <xdr:colOff>526320</xdr:colOff>
      <xdr:row>83</xdr:row>
      <xdr:rowOff>26457</xdr:rowOff>
    </xdr:from>
    <xdr:to>
      <xdr:col>24</xdr:col>
      <xdr:colOff>167070</xdr:colOff>
      <xdr:row>89</xdr:row>
      <xdr:rowOff>114882</xdr:rowOff>
    </xdr:to>
    <xdr:graphicFrame macro="">
      <xdr:nvGraphicFramePr>
        <xdr:cNvPr id="69" name="Gráfico 68">
          <a:extLst>
            <a:ext uri="{FF2B5EF4-FFF2-40B4-BE49-F238E27FC236}">
              <a16:creationId xmlns:a16="http://schemas.microsoft.com/office/drawing/2014/main" id="{9F417B58-28F5-4FDE-859A-98C2A3A7CE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24</xdr:col>
      <xdr:colOff>85591</xdr:colOff>
      <xdr:row>83</xdr:row>
      <xdr:rowOff>26457</xdr:rowOff>
    </xdr:from>
    <xdr:to>
      <xdr:col>25</xdr:col>
      <xdr:colOff>402616</xdr:colOff>
      <xdr:row>89</xdr:row>
      <xdr:rowOff>114882</xdr:rowOff>
    </xdr:to>
    <xdr:graphicFrame macro="">
      <xdr:nvGraphicFramePr>
        <xdr:cNvPr id="70" name="Gráfico 69">
          <a:extLst>
            <a:ext uri="{FF2B5EF4-FFF2-40B4-BE49-F238E27FC236}">
              <a16:creationId xmlns:a16="http://schemas.microsoft.com/office/drawing/2014/main" id="{D4226FE0-CC0A-45F5-A484-18C693F79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25</xdr:col>
      <xdr:colOff>323252</xdr:colOff>
      <xdr:row>83</xdr:row>
      <xdr:rowOff>26457</xdr:rowOff>
    </xdr:from>
    <xdr:to>
      <xdr:col>27</xdr:col>
      <xdr:colOff>30677</xdr:colOff>
      <xdr:row>89</xdr:row>
      <xdr:rowOff>114882</xdr:rowOff>
    </xdr:to>
    <xdr:graphicFrame macro="">
      <xdr:nvGraphicFramePr>
        <xdr:cNvPr id="71" name="Gráfico 70">
          <a:extLst>
            <a:ext uri="{FF2B5EF4-FFF2-40B4-BE49-F238E27FC236}">
              <a16:creationId xmlns:a16="http://schemas.microsoft.com/office/drawing/2014/main" id="{F4E9BC38-FBAA-4EE6-9B9C-B511FB457C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26</xdr:col>
      <xdr:colOff>550069</xdr:colOff>
      <xdr:row>83</xdr:row>
      <xdr:rowOff>26457</xdr:rowOff>
    </xdr:from>
    <xdr:to>
      <xdr:col>28</xdr:col>
      <xdr:colOff>590869</xdr:colOff>
      <xdr:row>89</xdr:row>
      <xdr:rowOff>114882</xdr:rowOff>
    </xdr:to>
    <xdr:graphicFrame macro="">
      <xdr:nvGraphicFramePr>
        <xdr:cNvPr id="72" name="Gráfico 71">
          <a:extLst>
            <a:ext uri="{FF2B5EF4-FFF2-40B4-BE49-F238E27FC236}">
              <a16:creationId xmlns:a16="http://schemas.microsoft.com/office/drawing/2014/main" id="{353B3F11-0126-48EE-AAEE-9EC18D9A4D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20</xdr:col>
      <xdr:colOff>624416</xdr:colOff>
      <xdr:row>135</xdr:row>
      <xdr:rowOff>100541</xdr:rowOff>
    </xdr:from>
    <xdr:to>
      <xdr:col>22</xdr:col>
      <xdr:colOff>608066</xdr:colOff>
      <xdr:row>141</xdr:row>
      <xdr:rowOff>188966</xdr:rowOff>
    </xdr:to>
    <xdr:graphicFrame macro="">
      <xdr:nvGraphicFramePr>
        <xdr:cNvPr id="73" name="Gráfico 72">
          <a:extLst>
            <a:ext uri="{FF2B5EF4-FFF2-40B4-BE49-F238E27FC236}">
              <a16:creationId xmlns:a16="http://schemas.microsoft.com/office/drawing/2014/main" id="{B2183466-BA60-4436-ACF3-15833F0453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22</xdr:col>
      <xdr:colOff>523742</xdr:colOff>
      <xdr:row>135</xdr:row>
      <xdr:rowOff>100541</xdr:rowOff>
    </xdr:from>
    <xdr:to>
      <xdr:col>24</xdr:col>
      <xdr:colOff>164492</xdr:colOff>
      <xdr:row>141</xdr:row>
      <xdr:rowOff>188966</xdr:rowOff>
    </xdr:to>
    <xdr:graphicFrame macro="">
      <xdr:nvGraphicFramePr>
        <xdr:cNvPr id="74" name="Gráfico 73">
          <a:extLst>
            <a:ext uri="{FF2B5EF4-FFF2-40B4-BE49-F238E27FC236}">
              <a16:creationId xmlns:a16="http://schemas.microsoft.com/office/drawing/2014/main" id="{37711CFF-199E-4171-B91C-153E952306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24</xdr:col>
      <xdr:colOff>80697</xdr:colOff>
      <xdr:row>135</xdr:row>
      <xdr:rowOff>100541</xdr:rowOff>
    </xdr:from>
    <xdr:to>
      <xdr:col>25</xdr:col>
      <xdr:colOff>397722</xdr:colOff>
      <xdr:row>141</xdr:row>
      <xdr:rowOff>188966</xdr:rowOff>
    </xdr:to>
    <xdr:graphicFrame macro="">
      <xdr:nvGraphicFramePr>
        <xdr:cNvPr id="75" name="Gráfico 74">
          <a:extLst>
            <a:ext uri="{FF2B5EF4-FFF2-40B4-BE49-F238E27FC236}">
              <a16:creationId xmlns:a16="http://schemas.microsoft.com/office/drawing/2014/main" id="{1B55302B-FAED-45CB-B490-9FBEB2FB06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25</xdr:col>
      <xdr:colOff>323716</xdr:colOff>
      <xdr:row>135</xdr:row>
      <xdr:rowOff>100541</xdr:rowOff>
    </xdr:from>
    <xdr:to>
      <xdr:col>27</xdr:col>
      <xdr:colOff>31141</xdr:colOff>
      <xdr:row>141</xdr:row>
      <xdr:rowOff>188966</xdr:rowOff>
    </xdr:to>
    <xdr:graphicFrame macro="">
      <xdr:nvGraphicFramePr>
        <xdr:cNvPr id="76" name="Gráfico 75">
          <a:extLst>
            <a:ext uri="{FF2B5EF4-FFF2-40B4-BE49-F238E27FC236}">
              <a16:creationId xmlns:a16="http://schemas.microsoft.com/office/drawing/2014/main" id="{B67DFB38-65C6-43AF-9DA3-750E0AEBE4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26</xdr:col>
      <xdr:colOff>546366</xdr:colOff>
      <xdr:row>135</xdr:row>
      <xdr:rowOff>100541</xdr:rowOff>
    </xdr:from>
    <xdr:to>
      <xdr:col>28</xdr:col>
      <xdr:colOff>587166</xdr:colOff>
      <xdr:row>141</xdr:row>
      <xdr:rowOff>188966</xdr:rowOff>
    </xdr:to>
    <xdr:graphicFrame macro="">
      <xdr:nvGraphicFramePr>
        <xdr:cNvPr id="77" name="Gráfico 76">
          <a:extLst>
            <a:ext uri="{FF2B5EF4-FFF2-40B4-BE49-F238E27FC236}">
              <a16:creationId xmlns:a16="http://schemas.microsoft.com/office/drawing/2014/main" id="{454BB56A-D680-4209-A775-DA1CAB918A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20</xdr:col>
      <xdr:colOff>537104</xdr:colOff>
      <xdr:row>187</xdr:row>
      <xdr:rowOff>158750</xdr:rowOff>
    </xdr:from>
    <xdr:to>
      <xdr:col>22</xdr:col>
      <xdr:colOff>520754</xdr:colOff>
      <xdr:row>194</xdr:row>
      <xdr:rowOff>56675</xdr:rowOff>
    </xdr:to>
    <xdr:graphicFrame macro="">
      <xdr:nvGraphicFramePr>
        <xdr:cNvPr id="78" name="Gráfico 77">
          <a:extLst>
            <a:ext uri="{FF2B5EF4-FFF2-40B4-BE49-F238E27FC236}">
              <a16:creationId xmlns:a16="http://schemas.microsoft.com/office/drawing/2014/main" id="{F6249B90-D4F7-44DD-96D0-0AFCA72CB6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22</xdr:col>
      <xdr:colOff>438301</xdr:colOff>
      <xdr:row>187</xdr:row>
      <xdr:rowOff>158750</xdr:rowOff>
    </xdr:from>
    <xdr:to>
      <xdr:col>24</xdr:col>
      <xdr:colOff>79051</xdr:colOff>
      <xdr:row>194</xdr:row>
      <xdr:rowOff>56675</xdr:rowOff>
    </xdr:to>
    <xdr:graphicFrame macro="">
      <xdr:nvGraphicFramePr>
        <xdr:cNvPr id="79" name="Gráfico 78">
          <a:extLst>
            <a:ext uri="{FF2B5EF4-FFF2-40B4-BE49-F238E27FC236}">
              <a16:creationId xmlns:a16="http://schemas.microsoft.com/office/drawing/2014/main" id="{EB00BCFA-D6A0-4824-B69B-781617F76F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23</xdr:col>
      <xdr:colOff>780559</xdr:colOff>
      <xdr:row>187</xdr:row>
      <xdr:rowOff>158750</xdr:rowOff>
    </xdr:from>
    <xdr:to>
      <xdr:col>25</xdr:col>
      <xdr:colOff>287959</xdr:colOff>
      <xdr:row>194</xdr:row>
      <xdr:rowOff>56675</xdr:rowOff>
    </xdr:to>
    <xdr:graphicFrame macro="">
      <xdr:nvGraphicFramePr>
        <xdr:cNvPr id="80" name="Gráfico 79">
          <a:extLst>
            <a:ext uri="{FF2B5EF4-FFF2-40B4-BE49-F238E27FC236}">
              <a16:creationId xmlns:a16="http://schemas.microsoft.com/office/drawing/2014/main" id="{59C08B97-CDD9-4DE8-8284-681225CA9B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25</xdr:col>
      <xdr:colOff>215824</xdr:colOff>
      <xdr:row>187</xdr:row>
      <xdr:rowOff>158750</xdr:rowOff>
    </xdr:from>
    <xdr:to>
      <xdr:col>26</xdr:col>
      <xdr:colOff>532849</xdr:colOff>
      <xdr:row>194</xdr:row>
      <xdr:rowOff>56675</xdr:rowOff>
    </xdr:to>
    <xdr:graphicFrame macro="">
      <xdr:nvGraphicFramePr>
        <xdr:cNvPr id="81" name="Gráfico 80">
          <a:extLst>
            <a:ext uri="{FF2B5EF4-FFF2-40B4-BE49-F238E27FC236}">
              <a16:creationId xmlns:a16="http://schemas.microsoft.com/office/drawing/2014/main" id="{1ECAD6FA-DC81-4041-82B5-ADBD75F867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26</xdr:col>
      <xdr:colOff>430819</xdr:colOff>
      <xdr:row>187</xdr:row>
      <xdr:rowOff>158750</xdr:rowOff>
    </xdr:from>
    <xdr:to>
      <xdr:col>28</xdr:col>
      <xdr:colOff>471619</xdr:colOff>
      <xdr:row>194</xdr:row>
      <xdr:rowOff>56675</xdr:rowOff>
    </xdr:to>
    <xdr:graphicFrame macro="">
      <xdr:nvGraphicFramePr>
        <xdr:cNvPr id="82" name="Gráfico 81">
          <a:extLst>
            <a:ext uri="{FF2B5EF4-FFF2-40B4-BE49-F238E27FC236}">
              <a16:creationId xmlns:a16="http://schemas.microsoft.com/office/drawing/2014/main" id="{B8EDE58E-A197-4E28-B3CF-9AFD73C68B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20</xdr:col>
      <xdr:colOff>637646</xdr:colOff>
      <xdr:row>243</xdr:row>
      <xdr:rowOff>37041</xdr:rowOff>
    </xdr:from>
    <xdr:to>
      <xdr:col>22</xdr:col>
      <xdr:colOff>621296</xdr:colOff>
      <xdr:row>249</xdr:row>
      <xdr:rowOff>125466</xdr:rowOff>
    </xdr:to>
    <xdr:graphicFrame macro="">
      <xdr:nvGraphicFramePr>
        <xdr:cNvPr id="83" name="Gráfico 82">
          <a:extLst>
            <a:ext uri="{FF2B5EF4-FFF2-40B4-BE49-F238E27FC236}">
              <a16:creationId xmlns:a16="http://schemas.microsoft.com/office/drawing/2014/main" id="{3484C808-2D55-4FA4-9BA6-824B9B6A64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22</xdr:col>
      <xdr:colOff>525217</xdr:colOff>
      <xdr:row>243</xdr:row>
      <xdr:rowOff>37041</xdr:rowOff>
    </xdr:from>
    <xdr:to>
      <xdr:col>24</xdr:col>
      <xdr:colOff>165967</xdr:colOff>
      <xdr:row>249</xdr:row>
      <xdr:rowOff>125466</xdr:rowOff>
    </xdr:to>
    <xdr:graphicFrame macro="">
      <xdr:nvGraphicFramePr>
        <xdr:cNvPr id="84" name="Gráfico 83">
          <a:extLst>
            <a:ext uri="{FF2B5EF4-FFF2-40B4-BE49-F238E27FC236}">
              <a16:creationId xmlns:a16="http://schemas.microsoft.com/office/drawing/2014/main" id="{5B931067-92B8-42D3-AA6C-F1EE1C14E7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24</xdr:col>
      <xdr:colOff>61951</xdr:colOff>
      <xdr:row>243</xdr:row>
      <xdr:rowOff>37041</xdr:rowOff>
    </xdr:from>
    <xdr:to>
      <xdr:col>25</xdr:col>
      <xdr:colOff>378976</xdr:colOff>
      <xdr:row>249</xdr:row>
      <xdr:rowOff>125466</xdr:rowOff>
    </xdr:to>
    <xdr:graphicFrame macro="">
      <xdr:nvGraphicFramePr>
        <xdr:cNvPr id="85" name="Gráfico 84">
          <a:extLst>
            <a:ext uri="{FF2B5EF4-FFF2-40B4-BE49-F238E27FC236}">
              <a16:creationId xmlns:a16="http://schemas.microsoft.com/office/drawing/2014/main" id="{511415A6-E8B4-457C-9511-4DE8356D0B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25</xdr:col>
      <xdr:colOff>308032</xdr:colOff>
      <xdr:row>243</xdr:row>
      <xdr:rowOff>37041</xdr:rowOff>
    </xdr:from>
    <xdr:to>
      <xdr:col>27</xdr:col>
      <xdr:colOff>15457</xdr:colOff>
      <xdr:row>249</xdr:row>
      <xdr:rowOff>125466</xdr:rowOff>
    </xdr:to>
    <xdr:graphicFrame macro="">
      <xdr:nvGraphicFramePr>
        <xdr:cNvPr id="86" name="Gráfico 85">
          <a:extLst>
            <a:ext uri="{FF2B5EF4-FFF2-40B4-BE49-F238E27FC236}">
              <a16:creationId xmlns:a16="http://schemas.microsoft.com/office/drawing/2014/main" id="{8E7A029F-95D0-45CD-AFAE-C8A2B58BF0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26</xdr:col>
      <xdr:colOff>524217</xdr:colOff>
      <xdr:row>243</xdr:row>
      <xdr:rowOff>37041</xdr:rowOff>
    </xdr:from>
    <xdr:to>
      <xdr:col>28</xdr:col>
      <xdr:colOff>565017</xdr:colOff>
      <xdr:row>249</xdr:row>
      <xdr:rowOff>125466</xdr:rowOff>
    </xdr:to>
    <xdr:graphicFrame macro="">
      <xdr:nvGraphicFramePr>
        <xdr:cNvPr id="87" name="Gráfico 86">
          <a:extLst>
            <a:ext uri="{FF2B5EF4-FFF2-40B4-BE49-F238E27FC236}">
              <a16:creationId xmlns:a16="http://schemas.microsoft.com/office/drawing/2014/main" id="{CC9AD0E8-47E8-43A6-BFF4-5F6EDA20CB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20</xdr:col>
      <xdr:colOff>662780</xdr:colOff>
      <xdr:row>296</xdr:row>
      <xdr:rowOff>128324</xdr:rowOff>
    </xdr:from>
    <xdr:to>
      <xdr:col>22</xdr:col>
      <xdr:colOff>646430</xdr:colOff>
      <xdr:row>303</xdr:row>
      <xdr:rowOff>26249</xdr:rowOff>
    </xdr:to>
    <xdr:graphicFrame macro="">
      <xdr:nvGraphicFramePr>
        <xdr:cNvPr id="88" name="Gráfico 87">
          <a:extLst>
            <a:ext uri="{FF2B5EF4-FFF2-40B4-BE49-F238E27FC236}">
              <a16:creationId xmlns:a16="http://schemas.microsoft.com/office/drawing/2014/main" id="{A5A87343-91B2-40B5-88E8-5C1F46D678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22</xdr:col>
      <xdr:colOff>561662</xdr:colOff>
      <xdr:row>296</xdr:row>
      <xdr:rowOff>128324</xdr:rowOff>
    </xdr:from>
    <xdr:to>
      <xdr:col>24</xdr:col>
      <xdr:colOff>202412</xdr:colOff>
      <xdr:row>303</xdr:row>
      <xdr:rowOff>26249</xdr:rowOff>
    </xdr:to>
    <xdr:graphicFrame macro="">
      <xdr:nvGraphicFramePr>
        <xdr:cNvPr id="89" name="Gráfico 88">
          <a:extLst>
            <a:ext uri="{FF2B5EF4-FFF2-40B4-BE49-F238E27FC236}">
              <a16:creationId xmlns:a16="http://schemas.microsoft.com/office/drawing/2014/main" id="{D8D243E9-6DA3-40C6-B9F7-2BF47DB253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24</xdr:col>
      <xdr:colOff>121614</xdr:colOff>
      <xdr:row>296</xdr:row>
      <xdr:rowOff>128324</xdr:rowOff>
    </xdr:from>
    <xdr:to>
      <xdr:col>25</xdr:col>
      <xdr:colOff>438639</xdr:colOff>
      <xdr:row>303</xdr:row>
      <xdr:rowOff>26249</xdr:rowOff>
    </xdr:to>
    <xdr:graphicFrame macro="">
      <xdr:nvGraphicFramePr>
        <xdr:cNvPr id="90" name="Gráfico 89">
          <a:extLst>
            <a:ext uri="{FF2B5EF4-FFF2-40B4-BE49-F238E27FC236}">
              <a16:creationId xmlns:a16="http://schemas.microsoft.com/office/drawing/2014/main" id="{242A921D-24A7-442A-9B6C-D29BCADDDE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25</xdr:col>
      <xdr:colOff>340906</xdr:colOff>
      <xdr:row>296</xdr:row>
      <xdr:rowOff>128324</xdr:rowOff>
    </xdr:from>
    <xdr:to>
      <xdr:col>27</xdr:col>
      <xdr:colOff>48331</xdr:colOff>
      <xdr:row>303</xdr:row>
      <xdr:rowOff>26249</xdr:rowOff>
    </xdr:to>
    <xdr:graphicFrame macro="">
      <xdr:nvGraphicFramePr>
        <xdr:cNvPr id="91" name="Gráfico 90">
          <a:extLst>
            <a:ext uri="{FF2B5EF4-FFF2-40B4-BE49-F238E27FC236}">
              <a16:creationId xmlns:a16="http://schemas.microsoft.com/office/drawing/2014/main" id="{63992FF5-4F61-47E3-81E9-CF0979A779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26</xdr:col>
      <xdr:colOff>568401</xdr:colOff>
      <xdr:row>296</xdr:row>
      <xdr:rowOff>128324</xdr:rowOff>
    </xdr:from>
    <xdr:to>
      <xdr:col>28</xdr:col>
      <xdr:colOff>609201</xdr:colOff>
      <xdr:row>303</xdr:row>
      <xdr:rowOff>26249</xdr:rowOff>
    </xdr:to>
    <xdr:graphicFrame macro="">
      <xdr:nvGraphicFramePr>
        <xdr:cNvPr id="92" name="Gráfico 91">
          <a:extLst>
            <a:ext uri="{FF2B5EF4-FFF2-40B4-BE49-F238E27FC236}">
              <a16:creationId xmlns:a16="http://schemas.microsoft.com/office/drawing/2014/main" id="{43BD266F-FC28-4E3E-9208-412FF34BC2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20</xdr:col>
      <xdr:colOff>496093</xdr:colOff>
      <xdr:row>352</xdr:row>
      <xdr:rowOff>89959</xdr:rowOff>
    </xdr:from>
    <xdr:to>
      <xdr:col>22</xdr:col>
      <xdr:colOff>479743</xdr:colOff>
      <xdr:row>358</xdr:row>
      <xdr:rowOff>178384</xdr:rowOff>
    </xdr:to>
    <xdr:graphicFrame macro="">
      <xdr:nvGraphicFramePr>
        <xdr:cNvPr id="93" name="Gráfico 92">
          <a:extLst>
            <a:ext uri="{FF2B5EF4-FFF2-40B4-BE49-F238E27FC236}">
              <a16:creationId xmlns:a16="http://schemas.microsoft.com/office/drawing/2014/main" id="{F2E09009-3DA4-40C8-BE69-449DD32CF6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22</xdr:col>
      <xdr:colOff>374022</xdr:colOff>
      <xdr:row>352</xdr:row>
      <xdr:rowOff>89959</xdr:rowOff>
    </xdr:from>
    <xdr:to>
      <xdr:col>24</xdr:col>
      <xdr:colOff>14772</xdr:colOff>
      <xdr:row>358</xdr:row>
      <xdr:rowOff>178384</xdr:rowOff>
    </xdr:to>
    <xdr:graphicFrame macro="">
      <xdr:nvGraphicFramePr>
        <xdr:cNvPr id="94" name="Gráfico 93">
          <a:extLst>
            <a:ext uri="{FF2B5EF4-FFF2-40B4-BE49-F238E27FC236}">
              <a16:creationId xmlns:a16="http://schemas.microsoft.com/office/drawing/2014/main" id="{82E61160-AB04-4553-956A-C265D980BE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23</xdr:col>
      <xdr:colOff>709680</xdr:colOff>
      <xdr:row>352</xdr:row>
      <xdr:rowOff>89959</xdr:rowOff>
    </xdr:from>
    <xdr:to>
      <xdr:col>25</xdr:col>
      <xdr:colOff>217080</xdr:colOff>
      <xdr:row>358</xdr:row>
      <xdr:rowOff>178384</xdr:rowOff>
    </xdr:to>
    <xdr:graphicFrame macro="">
      <xdr:nvGraphicFramePr>
        <xdr:cNvPr id="95" name="Gráfico 94">
          <a:extLst>
            <a:ext uri="{FF2B5EF4-FFF2-40B4-BE49-F238E27FC236}">
              <a16:creationId xmlns:a16="http://schemas.microsoft.com/office/drawing/2014/main" id="{6002A62D-56DA-4635-A3FD-50DD40312E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25</xdr:col>
      <xdr:colOff>121677</xdr:colOff>
      <xdr:row>352</xdr:row>
      <xdr:rowOff>89959</xdr:rowOff>
    </xdr:from>
    <xdr:to>
      <xdr:col>26</xdr:col>
      <xdr:colOff>438702</xdr:colOff>
      <xdr:row>358</xdr:row>
      <xdr:rowOff>178384</xdr:rowOff>
    </xdr:to>
    <xdr:graphicFrame macro="">
      <xdr:nvGraphicFramePr>
        <xdr:cNvPr id="96" name="Gráfico 95">
          <a:extLst>
            <a:ext uri="{FF2B5EF4-FFF2-40B4-BE49-F238E27FC236}">
              <a16:creationId xmlns:a16="http://schemas.microsoft.com/office/drawing/2014/main" id="{811D63E6-4EC0-4F88-A015-F2A17B3314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26</xdr:col>
      <xdr:colOff>351504</xdr:colOff>
      <xdr:row>352</xdr:row>
      <xdr:rowOff>89959</xdr:rowOff>
    </xdr:from>
    <xdr:to>
      <xdr:col>28</xdr:col>
      <xdr:colOff>392304</xdr:colOff>
      <xdr:row>358</xdr:row>
      <xdr:rowOff>178384</xdr:rowOff>
    </xdr:to>
    <xdr:graphicFrame macro="">
      <xdr:nvGraphicFramePr>
        <xdr:cNvPr id="97" name="Gráfico 96">
          <a:extLst>
            <a:ext uri="{FF2B5EF4-FFF2-40B4-BE49-F238E27FC236}">
              <a16:creationId xmlns:a16="http://schemas.microsoft.com/office/drawing/2014/main" id="{E10C7BED-05DB-43C6-B321-9B79398413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20</xdr:col>
      <xdr:colOff>580760</xdr:colOff>
      <xdr:row>398</xdr:row>
      <xdr:rowOff>137583</xdr:rowOff>
    </xdr:from>
    <xdr:to>
      <xdr:col>22</xdr:col>
      <xdr:colOff>564410</xdr:colOff>
      <xdr:row>405</xdr:row>
      <xdr:rowOff>45033</xdr:rowOff>
    </xdr:to>
    <xdr:graphicFrame macro="">
      <xdr:nvGraphicFramePr>
        <xdr:cNvPr id="98" name="Gráfico 97">
          <a:extLst>
            <a:ext uri="{FF2B5EF4-FFF2-40B4-BE49-F238E27FC236}">
              <a16:creationId xmlns:a16="http://schemas.microsoft.com/office/drawing/2014/main" id="{AEBCDCF5-210A-4436-A2C4-663FFCD6DE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22</xdr:col>
      <xdr:colOff>475261</xdr:colOff>
      <xdr:row>398</xdr:row>
      <xdr:rowOff>137583</xdr:rowOff>
    </xdr:from>
    <xdr:to>
      <xdr:col>24</xdr:col>
      <xdr:colOff>116011</xdr:colOff>
      <xdr:row>405</xdr:row>
      <xdr:rowOff>45033</xdr:rowOff>
    </xdr:to>
    <xdr:graphicFrame macro="">
      <xdr:nvGraphicFramePr>
        <xdr:cNvPr id="99" name="Gráfico 98">
          <a:extLst>
            <a:ext uri="{FF2B5EF4-FFF2-40B4-BE49-F238E27FC236}">
              <a16:creationId xmlns:a16="http://schemas.microsoft.com/office/drawing/2014/main" id="{4FFACEDB-15B8-45AD-892A-21B9FA399B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24</xdr:col>
      <xdr:colOff>22892</xdr:colOff>
      <xdr:row>398</xdr:row>
      <xdr:rowOff>137583</xdr:rowOff>
    </xdr:from>
    <xdr:to>
      <xdr:col>25</xdr:col>
      <xdr:colOff>339917</xdr:colOff>
      <xdr:row>405</xdr:row>
      <xdr:rowOff>45033</xdr:rowOff>
    </xdr:to>
    <xdr:graphicFrame macro="">
      <xdr:nvGraphicFramePr>
        <xdr:cNvPr id="100" name="Gráfico 99">
          <a:extLst>
            <a:ext uri="{FF2B5EF4-FFF2-40B4-BE49-F238E27FC236}">
              <a16:creationId xmlns:a16="http://schemas.microsoft.com/office/drawing/2014/main" id="{4BE5CEB8-AC99-4697-A29F-6F042AABCC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25</xdr:col>
      <xdr:colOff>252883</xdr:colOff>
      <xdr:row>398</xdr:row>
      <xdr:rowOff>137583</xdr:rowOff>
    </xdr:from>
    <xdr:to>
      <xdr:col>26</xdr:col>
      <xdr:colOff>569908</xdr:colOff>
      <xdr:row>405</xdr:row>
      <xdr:rowOff>45033</xdr:rowOff>
    </xdr:to>
    <xdr:graphicFrame macro="">
      <xdr:nvGraphicFramePr>
        <xdr:cNvPr id="101" name="Gráfico 100">
          <a:extLst>
            <a:ext uri="{FF2B5EF4-FFF2-40B4-BE49-F238E27FC236}">
              <a16:creationId xmlns:a16="http://schemas.microsoft.com/office/drawing/2014/main" id="{40603078-C28A-4183-BA14-4C8A0249BC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26</xdr:col>
      <xdr:colOff>481555</xdr:colOff>
      <xdr:row>398</xdr:row>
      <xdr:rowOff>137583</xdr:rowOff>
    </xdr:from>
    <xdr:to>
      <xdr:col>28</xdr:col>
      <xdr:colOff>522355</xdr:colOff>
      <xdr:row>405</xdr:row>
      <xdr:rowOff>45033</xdr:rowOff>
    </xdr:to>
    <xdr:graphicFrame macro="">
      <xdr:nvGraphicFramePr>
        <xdr:cNvPr id="102" name="Gráfico 101">
          <a:extLst>
            <a:ext uri="{FF2B5EF4-FFF2-40B4-BE49-F238E27FC236}">
              <a16:creationId xmlns:a16="http://schemas.microsoft.com/office/drawing/2014/main" id="{A6DBE8A5-26B0-4A61-BC9D-B2ADCB65DE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20</xdr:col>
      <xdr:colOff>580760</xdr:colOff>
      <xdr:row>453</xdr:row>
      <xdr:rowOff>161395</xdr:rowOff>
    </xdr:from>
    <xdr:to>
      <xdr:col>22</xdr:col>
      <xdr:colOff>564410</xdr:colOff>
      <xdr:row>460</xdr:row>
      <xdr:rowOff>59320</xdr:rowOff>
    </xdr:to>
    <xdr:graphicFrame macro="">
      <xdr:nvGraphicFramePr>
        <xdr:cNvPr id="103" name="Gráfico 102">
          <a:extLst>
            <a:ext uri="{FF2B5EF4-FFF2-40B4-BE49-F238E27FC236}">
              <a16:creationId xmlns:a16="http://schemas.microsoft.com/office/drawing/2014/main" id="{9D74F9E1-2F6E-4DE4-A388-916E197ABA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22</xdr:col>
      <xdr:colOff>478798</xdr:colOff>
      <xdr:row>453</xdr:row>
      <xdr:rowOff>161395</xdr:rowOff>
    </xdr:from>
    <xdr:to>
      <xdr:col>24</xdr:col>
      <xdr:colOff>119548</xdr:colOff>
      <xdr:row>460</xdr:row>
      <xdr:rowOff>59320</xdr:rowOff>
    </xdr:to>
    <xdr:graphicFrame macro="">
      <xdr:nvGraphicFramePr>
        <xdr:cNvPr id="104" name="Gráfico 103">
          <a:extLst>
            <a:ext uri="{FF2B5EF4-FFF2-40B4-BE49-F238E27FC236}">
              <a16:creationId xmlns:a16="http://schemas.microsoft.com/office/drawing/2014/main" id="{C42DD08E-CF1B-4585-90BC-0F4C32956A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24</xdr:col>
      <xdr:colOff>18060</xdr:colOff>
      <xdr:row>453</xdr:row>
      <xdr:rowOff>161395</xdr:rowOff>
    </xdr:from>
    <xdr:to>
      <xdr:col>25</xdr:col>
      <xdr:colOff>335085</xdr:colOff>
      <xdr:row>460</xdr:row>
      <xdr:rowOff>59320</xdr:rowOff>
    </xdr:to>
    <xdr:graphicFrame macro="">
      <xdr:nvGraphicFramePr>
        <xdr:cNvPr id="105" name="Gráfico 104">
          <a:extLst>
            <a:ext uri="{FF2B5EF4-FFF2-40B4-BE49-F238E27FC236}">
              <a16:creationId xmlns:a16="http://schemas.microsoft.com/office/drawing/2014/main" id="{11176F99-D9C5-4CAC-B2AC-8DAFD4F30D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25</xdr:col>
      <xdr:colOff>232538</xdr:colOff>
      <xdr:row>453</xdr:row>
      <xdr:rowOff>161395</xdr:rowOff>
    </xdr:from>
    <xdr:to>
      <xdr:col>26</xdr:col>
      <xdr:colOff>549563</xdr:colOff>
      <xdr:row>460</xdr:row>
      <xdr:rowOff>59320</xdr:rowOff>
    </xdr:to>
    <xdr:graphicFrame macro="">
      <xdr:nvGraphicFramePr>
        <xdr:cNvPr id="106" name="Gráfico 105">
          <a:extLst>
            <a:ext uri="{FF2B5EF4-FFF2-40B4-BE49-F238E27FC236}">
              <a16:creationId xmlns:a16="http://schemas.microsoft.com/office/drawing/2014/main" id="{F98A0C41-5AA2-4026-A5AA-96CFCCBFF2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26</xdr:col>
      <xdr:colOff>464747</xdr:colOff>
      <xdr:row>453</xdr:row>
      <xdr:rowOff>161395</xdr:rowOff>
    </xdr:from>
    <xdr:to>
      <xdr:col>28</xdr:col>
      <xdr:colOff>505547</xdr:colOff>
      <xdr:row>460</xdr:row>
      <xdr:rowOff>59320</xdr:rowOff>
    </xdr:to>
    <xdr:graphicFrame macro="">
      <xdr:nvGraphicFramePr>
        <xdr:cNvPr id="107" name="Gráfico 106">
          <a:extLst>
            <a:ext uri="{FF2B5EF4-FFF2-40B4-BE49-F238E27FC236}">
              <a16:creationId xmlns:a16="http://schemas.microsoft.com/office/drawing/2014/main" id="{DF071BA5-C025-41F3-AD0F-481438FB72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20</xdr:col>
      <xdr:colOff>568853</xdr:colOff>
      <xdr:row>510</xdr:row>
      <xdr:rowOff>0</xdr:rowOff>
    </xdr:from>
    <xdr:to>
      <xdr:col>22</xdr:col>
      <xdr:colOff>552503</xdr:colOff>
      <xdr:row>516</xdr:row>
      <xdr:rowOff>97950</xdr:rowOff>
    </xdr:to>
    <xdr:graphicFrame macro="">
      <xdr:nvGraphicFramePr>
        <xdr:cNvPr id="108" name="Gráfico 107">
          <a:extLst>
            <a:ext uri="{FF2B5EF4-FFF2-40B4-BE49-F238E27FC236}">
              <a16:creationId xmlns:a16="http://schemas.microsoft.com/office/drawing/2014/main" id="{D5DD9B82-BAC9-4AEE-8614-65580F0B0F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22</xdr:col>
      <xdr:colOff>450223</xdr:colOff>
      <xdr:row>510</xdr:row>
      <xdr:rowOff>0</xdr:rowOff>
    </xdr:from>
    <xdr:to>
      <xdr:col>24</xdr:col>
      <xdr:colOff>90973</xdr:colOff>
      <xdr:row>516</xdr:row>
      <xdr:rowOff>97950</xdr:rowOff>
    </xdr:to>
    <xdr:graphicFrame macro="">
      <xdr:nvGraphicFramePr>
        <xdr:cNvPr id="109" name="Gráfico 108">
          <a:extLst>
            <a:ext uri="{FF2B5EF4-FFF2-40B4-BE49-F238E27FC236}">
              <a16:creationId xmlns:a16="http://schemas.microsoft.com/office/drawing/2014/main" id="{90E99E71-36CF-493B-B3CF-27B0512AFD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23</xdr:col>
      <xdr:colOff>801491</xdr:colOff>
      <xdr:row>510</xdr:row>
      <xdr:rowOff>0</xdr:rowOff>
    </xdr:from>
    <xdr:to>
      <xdr:col>25</xdr:col>
      <xdr:colOff>308891</xdr:colOff>
      <xdr:row>516</xdr:row>
      <xdr:rowOff>97950</xdr:rowOff>
    </xdr:to>
    <xdr:graphicFrame macro="">
      <xdr:nvGraphicFramePr>
        <xdr:cNvPr id="110" name="Gráfico 109">
          <a:extLst>
            <a:ext uri="{FF2B5EF4-FFF2-40B4-BE49-F238E27FC236}">
              <a16:creationId xmlns:a16="http://schemas.microsoft.com/office/drawing/2014/main" id="{A655FEEA-4180-42B4-964D-BFD6F39590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25</xdr:col>
      <xdr:colOff>227776</xdr:colOff>
      <xdr:row>510</xdr:row>
      <xdr:rowOff>0</xdr:rowOff>
    </xdr:from>
    <xdr:to>
      <xdr:col>26</xdr:col>
      <xdr:colOff>544801</xdr:colOff>
      <xdr:row>516</xdr:row>
      <xdr:rowOff>97950</xdr:rowOff>
    </xdr:to>
    <xdr:graphicFrame macro="">
      <xdr:nvGraphicFramePr>
        <xdr:cNvPr id="111" name="Gráfico 110">
          <a:extLst>
            <a:ext uri="{FF2B5EF4-FFF2-40B4-BE49-F238E27FC236}">
              <a16:creationId xmlns:a16="http://schemas.microsoft.com/office/drawing/2014/main" id="{E7F2DBA7-BBAD-4CB2-9F0A-68A204D9DE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26</xdr:col>
      <xdr:colOff>452840</xdr:colOff>
      <xdr:row>510</xdr:row>
      <xdr:rowOff>0</xdr:rowOff>
    </xdr:from>
    <xdr:to>
      <xdr:col>28</xdr:col>
      <xdr:colOff>493640</xdr:colOff>
      <xdr:row>516</xdr:row>
      <xdr:rowOff>97950</xdr:rowOff>
    </xdr:to>
    <xdr:graphicFrame macro="">
      <xdr:nvGraphicFramePr>
        <xdr:cNvPr id="112" name="Gráfico 111">
          <a:extLst>
            <a:ext uri="{FF2B5EF4-FFF2-40B4-BE49-F238E27FC236}">
              <a16:creationId xmlns:a16="http://schemas.microsoft.com/office/drawing/2014/main" id="{63969A39-C569-4F59-AA11-5AC7764535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21</xdr:col>
      <xdr:colOff>136259</xdr:colOff>
      <xdr:row>566</xdr:row>
      <xdr:rowOff>13228</xdr:rowOff>
    </xdr:from>
    <xdr:to>
      <xdr:col>22</xdr:col>
      <xdr:colOff>786659</xdr:colOff>
      <xdr:row>572</xdr:row>
      <xdr:rowOff>101653</xdr:rowOff>
    </xdr:to>
    <xdr:graphicFrame macro="">
      <xdr:nvGraphicFramePr>
        <xdr:cNvPr id="113" name="Gráfico 112">
          <a:extLst>
            <a:ext uri="{FF2B5EF4-FFF2-40B4-BE49-F238E27FC236}">
              <a16:creationId xmlns:a16="http://schemas.microsoft.com/office/drawing/2014/main" id="{49E14F0C-0797-491E-8A1C-4AEE4843E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22</xdr:col>
      <xdr:colOff>686957</xdr:colOff>
      <xdr:row>566</xdr:row>
      <xdr:rowOff>13228</xdr:rowOff>
    </xdr:from>
    <xdr:to>
      <xdr:col>24</xdr:col>
      <xdr:colOff>327707</xdr:colOff>
      <xdr:row>572</xdr:row>
      <xdr:rowOff>101653</xdr:rowOff>
    </xdr:to>
    <xdr:graphicFrame macro="">
      <xdr:nvGraphicFramePr>
        <xdr:cNvPr id="114" name="Gráfico 113">
          <a:extLst>
            <a:ext uri="{FF2B5EF4-FFF2-40B4-BE49-F238E27FC236}">
              <a16:creationId xmlns:a16="http://schemas.microsoft.com/office/drawing/2014/main" id="{DB3F0F9A-FE70-4365-BBC2-C5FADE53D6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24</xdr:col>
      <xdr:colOff>231975</xdr:colOff>
      <xdr:row>566</xdr:row>
      <xdr:rowOff>13228</xdr:rowOff>
    </xdr:from>
    <xdr:to>
      <xdr:col>25</xdr:col>
      <xdr:colOff>549000</xdr:colOff>
      <xdr:row>572</xdr:row>
      <xdr:rowOff>101653</xdr:rowOff>
    </xdr:to>
    <xdr:graphicFrame macro="">
      <xdr:nvGraphicFramePr>
        <xdr:cNvPr id="115" name="Gráfico 114">
          <a:extLst>
            <a:ext uri="{FF2B5EF4-FFF2-40B4-BE49-F238E27FC236}">
              <a16:creationId xmlns:a16="http://schemas.microsoft.com/office/drawing/2014/main" id="{EA72F562-B743-4549-BE4A-DA6880DF59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25</xdr:col>
      <xdr:colOff>455383</xdr:colOff>
      <xdr:row>566</xdr:row>
      <xdr:rowOff>13228</xdr:rowOff>
    </xdr:from>
    <xdr:to>
      <xdr:col>27</xdr:col>
      <xdr:colOff>162808</xdr:colOff>
      <xdr:row>572</xdr:row>
      <xdr:rowOff>101653</xdr:rowOff>
    </xdr:to>
    <xdr:graphicFrame macro="">
      <xdr:nvGraphicFramePr>
        <xdr:cNvPr id="116" name="Gráfico 115">
          <a:extLst>
            <a:ext uri="{FF2B5EF4-FFF2-40B4-BE49-F238E27FC236}">
              <a16:creationId xmlns:a16="http://schemas.microsoft.com/office/drawing/2014/main" id="{BF63B45E-1E3A-48B5-A761-0DCC14F3E0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27</xdr:col>
      <xdr:colOff>73162</xdr:colOff>
      <xdr:row>566</xdr:row>
      <xdr:rowOff>13228</xdr:rowOff>
    </xdr:from>
    <xdr:to>
      <xdr:col>29</xdr:col>
      <xdr:colOff>113962</xdr:colOff>
      <xdr:row>572</xdr:row>
      <xdr:rowOff>101653</xdr:rowOff>
    </xdr:to>
    <xdr:graphicFrame macro="">
      <xdr:nvGraphicFramePr>
        <xdr:cNvPr id="117" name="Gráfico 116">
          <a:extLst>
            <a:ext uri="{FF2B5EF4-FFF2-40B4-BE49-F238E27FC236}">
              <a16:creationId xmlns:a16="http://schemas.microsoft.com/office/drawing/2014/main" id="{B8C5281A-17D0-4F36-A0CE-C933D7AA93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21</xdr:col>
      <xdr:colOff>37041</xdr:colOff>
      <xdr:row>621</xdr:row>
      <xdr:rowOff>84666</xdr:rowOff>
    </xdr:from>
    <xdr:to>
      <xdr:col>22</xdr:col>
      <xdr:colOff>687441</xdr:colOff>
      <xdr:row>627</xdr:row>
      <xdr:rowOff>173091</xdr:rowOff>
    </xdr:to>
    <xdr:graphicFrame macro="">
      <xdr:nvGraphicFramePr>
        <xdr:cNvPr id="118" name="Gráfico 117">
          <a:extLst>
            <a:ext uri="{FF2B5EF4-FFF2-40B4-BE49-F238E27FC236}">
              <a16:creationId xmlns:a16="http://schemas.microsoft.com/office/drawing/2014/main" id="{6EBC6C9C-C926-4886-855B-D786A02A61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22</xdr:col>
      <xdr:colOff>584036</xdr:colOff>
      <xdr:row>621</xdr:row>
      <xdr:rowOff>84666</xdr:rowOff>
    </xdr:from>
    <xdr:to>
      <xdr:col>24</xdr:col>
      <xdr:colOff>224786</xdr:colOff>
      <xdr:row>627</xdr:row>
      <xdr:rowOff>173091</xdr:rowOff>
    </xdr:to>
    <xdr:graphicFrame macro="">
      <xdr:nvGraphicFramePr>
        <xdr:cNvPr id="119" name="Gráfico 118">
          <a:extLst>
            <a:ext uri="{FF2B5EF4-FFF2-40B4-BE49-F238E27FC236}">
              <a16:creationId xmlns:a16="http://schemas.microsoft.com/office/drawing/2014/main" id="{564A38EE-1CBE-4C4A-848C-57243566CA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24</xdr:col>
      <xdr:colOff>135139</xdr:colOff>
      <xdr:row>621</xdr:row>
      <xdr:rowOff>84666</xdr:rowOff>
    </xdr:from>
    <xdr:to>
      <xdr:col>25</xdr:col>
      <xdr:colOff>452164</xdr:colOff>
      <xdr:row>627</xdr:row>
      <xdr:rowOff>173091</xdr:rowOff>
    </xdr:to>
    <xdr:graphicFrame macro="">
      <xdr:nvGraphicFramePr>
        <xdr:cNvPr id="120" name="Gráfico 119">
          <a:extLst>
            <a:ext uri="{FF2B5EF4-FFF2-40B4-BE49-F238E27FC236}">
              <a16:creationId xmlns:a16="http://schemas.microsoft.com/office/drawing/2014/main" id="{62EA8EA0-E45C-4710-A710-4834AF8813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25</xdr:col>
      <xdr:colOff>365691</xdr:colOff>
      <xdr:row>621</xdr:row>
      <xdr:rowOff>84666</xdr:rowOff>
    </xdr:from>
    <xdr:to>
      <xdr:col>27</xdr:col>
      <xdr:colOff>73116</xdr:colOff>
      <xdr:row>627</xdr:row>
      <xdr:rowOff>173091</xdr:rowOff>
    </xdr:to>
    <xdr:graphicFrame macro="">
      <xdr:nvGraphicFramePr>
        <xdr:cNvPr id="121" name="Gráfico 120">
          <a:extLst>
            <a:ext uri="{FF2B5EF4-FFF2-40B4-BE49-F238E27FC236}">
              <a16:creationId xmlns:a16="http://schemas.microsoft.com/office/drawing/2014/main" id="{FD822F35-CC8C-483C-B93C-B35D455BB2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26</xdr:col>
      <xdr:colOff>568728</xdr:colOff>
      <xdr:row>621</xdr:row>
      <xdr:rowOff>84666</xdr:rowOff>
    </xdr:from>
    <xdr:to>
      <xdr:col>28</xdr:col>
      <xdr:colOff>609528</xdr:colOff>
      <xdr:row>627</xdr:row>
      <xdr:rowOff>173091</xdr:rowOff>
    </xdr:to>
    <xdr:graphicFrame macro="">
      <xdr:nvGraphicFramePr>
        <xdr:cNvPr id="122" name="Gráfico 121">
          <a:extLst>
            <a:ext uri="{FF2B5EF4-FFF2-40B4-BE49-F238E27FC236}">
              <a16:creationId xmlns:a16="http://schemas.microsoft.com/office/drawing/2014/main" id="{894C4F20-6BDC-4F8C-9FAA-BE8469135F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21</xdr:col>
      <xdr:colOff>63499</xdr:colOff>
      <xdr:row>676</xdr:row>
      <xdr:rowOff>51594</xdr:rowOff>
    </xdr:from>
    <xdr:to>
      <xdr:col>22</xdr:col>
      <xdr:colOff>713899</xdr:colOff>
      <xdr:row>682</xdr:row>
      <xdr:rowOff>140019</xdr:rowOff>
    </xdr:to>
    <xdr:graphicFrame macro="">
      <xdr:nvGraphicFramePr>
        <xdr:cNvPr id="123" name="Gráfico 122">
          <a:extLst>
            <a:ext uri="{FF2B5EF4-FFF2-40B4-BE49-F238E27FC236}">
              <a16:creationId xmlns:a16="http://schemas.microsoft.com/office/drawing/2014/main" id="{60B7F41E-6B5B-4C5A-B2A0-B8226688FD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22</xdr:col>
      <xdr:colOff>612914</xdr:colOff>
      <xdr:row>676</xdr:row>
      <xdr:rowOff>51594</xdr:rowOff>
    </xdr:from>
    <xdr:to>
      <xdr:col>24</xdr:col>
      <xdr:colOff>253664</xdr:colOff>
      <xdr:row>682</xdr:row>
      <xdr:rowOff>140019</xdr:rowOff>
    </xdr:to>
    <xdr:graphicFrame macro="">
      <xdr:nvGraphicFramePr>
        <xdr:cNvPr id="124" name="Gráfico 123">
          <a:extLst>
            <a:ext uri="{FF2B5EF4-FFF2-40B4-BE49-F238E27FC236}">
              <a16:creationId xmlns:a16="http://schemas.microsoft.com/office/drawing/2014/main" id="{710CD8F1-2E5C-428D-8B94-7DC133DBE1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24</xdr:col>
      <xdr:colOff>166436</xdr:colOff>
      <xdr:row>676</xdr:row>
      <xdr:rowOff>51594</xdr:rowOff>
    </xdr:from>
    <xdr:to>
      <xdr:col>25</xdr:col>
      <xdr:colOff>483461</xdr:colOff>
      <xdr:row>682</xdr:row>
      <xdr:rowOff>140019</xdr:rowOff>
    </xdr:to>
    <xdr:graphicFrame macro="">
      <xdr:nvGraphicFramePr>
        <xdr:cNvPr id="125" name="Gráfico 124">
          <a:extLst>
            <a:ext uri="{FF2B5EF4-FFF2-40B4-BE49-F238E27FC236}">
              <a16:creationId xmlns:a16="http://schemas.microsoft.com/office/drawing/2014/main" id="{CBED6746-90A3-4AB0-BFE7-A6FCC6A4C9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25</xdr:col>
      <xdr:colOff>389883</xdr:colOff>
      <xdr:row>676</xdr:row>
      <xdr:rowOff>51594</xdr:rowOff>
    </xdr:from>
    <xdr:to>
      <xdr:col>27</xdr:col>
      <xdr:colOff>97308</xdr:colOff>
      <xdr:row>682</xdr:row>
      <xdr:rowOff>140019</xdr:rowOff>
    </xdr:to>
    <xdr:graphicFrame macro="">
      <xdr:nvGraphicFramePr>
        <xdr:cNvPr id="126" name="Gráfico 125">
          <a:extLst>
            <a:ext uri="{FF2B5EF4-FFF2-40B4-BE49-F238E27FC236}">
              <a16:creationId xmlns:a16="http://schemas.microsoft.com/office/drawing/2014/main" id="{B754BC7F-D26B-4FEB-A33F-1F503B3F4C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26</xdr:col>
      <xdr:colOff>602483</xdr:colOff>
      <xdr:row>676</xdr:row>
      <xdr:rowOff>51594</xdr:rowOff>
    </xdr:from>
    <xdr:to>
      <xdr:col>29</xdr:col>
      <xdr:colOff>33683</xdr:colOff>
      <xdr:row>682</xdr:row>
      <xdr:rowOff>140019</xdr:rowOff>
    </xdr:to>
    <xdr:graphicFrame macro="">
      <xdr:nvGraphicFramePr>
        <xdr:cNvPr id="127" name="Gráfico 126">
          <a:extLst>
            <a:ext uri="{FF2B5EF4-FFF2-40B4-BE49-F238E27FC236}">
              <a16:creationId xmlns:a16="http://schemas.microsoft.com/office/drawing/2014/main" id="{1B5F0615-30CC-4D03-AFAE-1FD2C9EA29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20</xdr:col>
      <xdr:colOff>587374</xdr:colOff>
      <xdr:row>725</xdr:row>
      <xdr:rowOff>15875</xdr:rowOff>
    </xdr:from>
    <xdr:to>
      <xdr:col>22</xdr:col>
      <xdr:colOff>571024</xdr:colOff>
      <xdr:row>731</xdr:row>
      <xdr:rowOff>104300</xdr:rowOff>
    </xdr:to>
    <xdr:graphicFrame macro="">
      <xdr:nvGraphicFramePr>
        <xdr:cNvPr id="128" name="Gráfico 127">
          <a:extLst>
            <a:ext uri="{FF2B5EF4-FFF2-40B4-BE49-F238E27FC236}">
              <a16:creationId xmlns:a16="http://schemas.microsoft.com/office/drawing/2014/main" id="{E4739A63-30F0-4E15-B907-42F9598517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22</xdr:col>
      <xdr:colOff>467592</xdr:colOff>
      <xdr:row>725</xdr:row>
      <xdr:rowOff>15875</xdr:rowOff>
    </xdr:from>
    <xdr:to>
      <xdr:col>24</xdr:col>
      <xdr:colOff>108342</xdr:colOff>
      <xdr:row>731</xdr:row>
      <xdr:rowOff>104300</xdr:rowOff>
    </xdr:to>
    <xdr:graphicFrame macro="">
      <xdr:nvGraphicFramePr>
        <xdr:cNvPr id="129" name="Gráfico 128">
          <a:extLst>
            <a:ext uri="{FF2B5EF4-FFF2-40B4-BE49-F238E27FC236}">
              <a16:creationId xmlns:a16="http://schemas.microsoft.com/office/drawing/2014/main" id="{8C51639D-BE1A-4715-916D-81232F6DE6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24</xdr:col>
      <xdr:colOff>27132</xdr:colOff>
      <xdr:row>725</xdr:row>
      <xdr:rowOff>15875</xdr:rowOff>
    </xdr:from>
    <xdr:to>
      <xdr:col>25</xdr:col>
      <xdr:colOff>344157</xdr:colOff>
      <xdr:row>731</xdr:row>
      <xdr:rowOff>104300</xdr:rowOff>
    </xdr:to>
    <xdr:graphicFrame macro="">
      <xdr:nvGraphicFramePr>
        <xdr:cNvPr id="130" name="Gráfico 129">
          <a:extLst>
            <a:ext uri="{FF2B5EF4-FFF2-40B4-BE49-F238E27FC236}">
              <a16:creationId xmlns:a16="http://schemas.microsoft.com/office/drawing/2014/main" id="{5E3F72E8-9565-4742-8AE2-18A4C93739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25</xdr:col>
      <xdr:colOff>252364</xdr:colOff>
      <xdr:row>725</xdr:row>
      <xdr:rowOff>15875</xdr:rowOff>
    </xdr:from>
    <xdr:to>
      <xdr:col>26</xdr:col>
      <xdr:colOff>569389</xdr:colOff>
      <xdr:row>731</xdr:row>
      <xdr:rowOff>104300</xdr:rowOff>
    </xdr:to>
    <xdr:graphicFrame macro="">
      <xdr:nvGraphicFramePr>
        <xdr:cNvPr id="131" name="Gráfico 130">
          <a:extLst>
            <a:ext uri="{FF2B5EF4-FFF2-40B4-BE49-F238E27FC236}">
              <a16:creationId xmlns:a16="http://schemas.microsoft.com/office/drawing/2014/main" id="{5C412DCD-C0F4-4658-929A-0D483E5916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26</xdr:col>
      <xdr:colOff>476277</xdr:colOff>
      <xdr:row>725</xdr:row>
      <xdr:rowOff>15875</xdr:rowOff>
    </xdr:from>
    <xdr:to>
      <xdr:col>28</xdr:col>
      <xdr:colOff>517077</xdr:colOff>
      <xdr:row>731</xdr:row>
      <xdr:rowOff>104300</xdr:rowOff>
    </xdr:to>
    <xdr:graphicFrame macro="">
      <xdr:nvGraphicFramePr>
        <xdr:cNvPr id="132" name="Gráfico 131">
          <a:extLst>
            <a:ext uri="{FF2B5EF4-FFF2-40B4-BE49-F238E27FC236}">
              <a16:creationId xmlns:a16="http://schemas.microsoft.com/office/drawing/2014/main" id="{95F273AC-AF09-4B97-81CC-CD271D7971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21</xdr:col>
      <xdr:colOff>79373</xdr:colOff>
      <xdr:row>774</xdr:row>
      <xdr:rowOff>181239</xdr:rowOff>
    </xdr:from>
    <xdr:to>
      <xdr:col>22</xdr:col>
      <xdr:colOff>729773</xdr:colOff>
      <xdr:row>781</xdr:row>
      <xdr:rowOff>79164</xdr:rowOff>
    </xdr:to>
    <xdr:graphicFrame macro="">
      <xdr:nvGraphicFramePr>
        <xdr:cNvPr id="133" name="Gráfico 132">
          <a:extLst>
            <a:ext uri="{FF2B5EF4-FFF2-40B4-BE49-F238E27FC236}">
              <a16:creationId xmlns:a16="http://schemas.microsoft.com/office/drawing/2014/main" id="{BAC0CEE0-020D-49DB-8141-D15A3FD97F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22</xdr:col>
      <xdr:colOff>630071</xdr:colOff>
      <xdr:row>774</xdr:row>
      <xdr:rowOff>181239</xdr:rowOff>
    </xdr:from>
    <xdr:to>
      <xdr:col>24</xdr:col>
      <xdr:colOff>270821</xdr:colOff>
      <xdr:row>781</xdr:row>
      <xdr:rowOff>79164</xdr:rowOff>
    </xdr:to>
    <xdr:graphicFrame macro="">
      <xdr:nvGraphicFramePr>
        <xdr:cNvPr id="134" name="Gráfico 133">
          <a:extLst>
            <a:ext uri="{FF2B5EF4-FFF2-40B4-BE49-F238E27FC236}">
              <a16:creationId xmlns:a16="http://schemas.microsoft.com/office/drawing/2014/main" id="{FC52FDED-9EB3-44E7-A222-36DCCC7410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24</xdr:col>
      <xdr:colOff>175089</xdr:colOff>
      <xdr:row>774</xdr:row>
      <xdr:rowOff>181239</xdr:rowOff>
    </xdr:from>
    <xdr:to>
      <xdr:col>25</xdr:col>
      <xdr:colOff>492114</xdr:colOff>
      <xdr:row>781</xdr:row>
      <xdr:rowOff>79164</xdr:rowOff>
    </xdr:to>
    <xdr:graphicFrame macro="">
      <xdr:nvGraphicFramePr>
        <xdr:cNvPr id="135" name="Gráfico 134">
          <a:extLst>
            <a:ext uri="{FF2B5EF4-FFF2-40B4-BE49-F238E27FC236}">
              <a16:creationId xmlns:a16="http://schemas.microsoft.com/office/drawing/2014/main" id="{1463E3BC-059A-4DF6-AFAA-CABB8ADF97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25</xdr:col>
      <xdr:colOff>398497</xdr:colOff>
      <xdr:row>774</xdr:row>
      <xdr:rowOff>181239</xdr:rowOff>
    </xdr:from>
    <xdr:to>
      <xdr:col>27</xdr:col>
      <xdr:colOff>105922</xdr:colOff>
      <xdr:row>781</xdr:row>
      <xdr:rowOff>79164</xdr:rowOff>
    </xdr:to>
    <xdr:graphicFrame macro="">
      <xdr:nvGraphicFramePr>
        <xdr:cNvPr id="136" name="Gráfico 135">
          <a:extLst>
            <a:ext uri="{FF2B5EF4-FFF2-40B4-BE49-F238E27FC236}">
              <a16:creationId xmlns:a16="http://schemas.microsoft.com/office/drawing/2014/main" id="{6E06232B-D335-4055-B88E-3E16537DFC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26</xdr:col>
      <xdr:colOff>601535</xdr:colOff>
      <xdr:row>774</xdr:row>
      <xdr:rowOff>181239</xdr:rowOff>
    </xdr:from>
    <xdr:to>
      <xdr:col>29</xdr:col>
      <xdr:colOff>32735</xdr:colOff>
      <xdr:row>781</xdr:row>
      <xdr:rowOff>79164</xdr:rowOff>
    </xdr:to>
    <xdr:graphicFrame macro="">
      <xdr:nvGraphicFramePr>
        <xdr:cNvPr id="137" name="Gráfico 136">
          <a:extLst>
            <a:ext uri="{FF2B5EF4-FFF2-40B4-BE49-F238E27FC236}">
              <a16:creationId xmlns:a16="http://schemas.microsoft.com/office/drawing/2014/main" id="{768FDBE6-D1D5-4DA2-9BBC-3C608D5583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21</xdr:col>
      <xdr:colOff>87312</xdr:colOff>
      <xdr:row>823</xdr:row>
      <xdr:rowOff>5292</xdr:rowOff>
    </xdr:from>
    <xdr:to>
      <xdr:col>22</xdr:col>
      <xdr:colOff>737712</xdr:colOff>
      <xdr:row>829</xdr:row>
      <xdr:rowOff>93717</xdr:rowOff>
    </xdr:to>
    <xdr:graphicFrame macro="">
      <xdr:nvGraphicFramePr>
        <xdr:cNvPr id="138" name="Gráfico 137">
          <a:extLst>
            <a:ext uri="{FF2B5EF4-FFF2-40B4-BE49-F238E27FC236}">
              <a16:creationId xmlns:a16="http://schemas.microsoft.com/office/drawing/2014/main" id="{F2091C2E-F302-40F9-9948-C684D79D71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22</xdr:col>
      <xdr:colOff>653395</xdr:colOff>
      <xdr:row>823</xdr:row>
      <xdr:rowOff>5292</xdr:rowOff>
    </xdr:from>
    <xdr:to>
      <xdr:col>24</xdr:col>
      <xdr:colOff>294145</xdr:colOff>
      <xdr:row>829</xdr:row>
      <xdr:rowOff>93717</xdr:rowOff>
    </xdr:to>
    <xdr:graphicFrame macro="">
      <xdr:nvGraphicFramePr>
        <xdr:cNvPr id="139" name="Gráfico 138">
          <a:extLst>
            <a:ext uri="{FF2B5EF4-FFF2-40B4-BE49-F238E27FC236}">
              <a16:creationId xmlns:a16="http://schemas.microsoft.com/office/drawing/2014/main" id="{E12D07C9-553A-495A-927D-734A848A3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24</xdr:col>
      <xdr:colOff>204535</xdr:colOff>
      <xdr:row>823</xdr:row>
      <xdr:rowOff>5292</xdr:rowOff>
    </xdr:from>
    <xdr:to>
      <xdr:col>25</xdr:col>
      <xdr:colOff>521560</xdr:colOff>
      <xdr:row>829</xdr:row>
      <xdr:rowOff>93717</xdr:rowOff>
    </xdr:to>
    <xdr:graphicFrame macro="">
      <xdr:nvGraphicFramePr>
        <xdr:cNvPr id="140" name="Gráfico 139">
          <a:extLst>
            <a:ext uri="{FF2B5EF4-FFF2-40B4-BE49-F238E27FC236}">
              <a16:creationId xmlns:a16="http://schemas.microsoft.com/office/drawing/2014/main" id="{D7C4E231-1434-43E0-872B-A9719A960A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25</xdr:col>
      <xdr:colOff>435125</xdr:colOff>
      <xdr:row>823</xdr:row>
      <xdr:rowOff>5292</xdr:rowOff>
    </xdr:from>
    <xdr:to>
      <xdr:col>27</xdr:col>
      <xdr:colOff>142550</xdr:colOff>
      <xdr:row>829</xdr:row>
      <xdr:rowOff>93717</xdr:rowOff>
    </xdr:to>
    <xdr:graphicFrame macro="">
      <xdr:nvGraphicFramePr>
        <xdr:cNvPr id="141" name="Gráfico 140">
          <a:extLst>
            <a:ext uri="{FF2B5EF4-FFF2-40B4-BE49-F238E27FC236}">
              <a16:creationId xmlns:a16="http://schemas.microsoft.com/office/drawing/2014/main" id="{E84353E8-9A57-43F0-884C-871E870107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  <xdr:twoCellAnchor>
    <xdr:from>
      <xdr:col>27</xdr:col>
      <xdr:colOff>54796</xdr:colOff>
      <xdr:row>823</xdr:row>
      <xdr:rowOff>5292</xdr:rowOff>
    </xdr:from>
    <xdr:to>
      <xdr:col>29</xdr:col>
      <xdr:colOff>95596</xdr:colOff>
      <xdr:row>829</xdr:row>
      <xdr:rowOff>93717</xdr:rowOff>
    </xdr:to>
    <xdr:graphicFrame macro="">
      <xdr:nvGraphicFramePr>
        <xdr:cNvPr id="142" name="Gráfico 141">
          <a:extLst>
            <a:ext uri="{FF2B5EF4-FFF2-40B4-BE49-F238E27FC236}">
              <a16:creationId xmlns:a16="http://schemas.microsoft.com/office/drawing/2014/main" id="{F68F5B42-452A-4B18-A333-E4E8F8C2F6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xdr:graphicFrame>
    <xdr:clientData/>
  </xdr:twoCellAnchor>
  <xdr:twoCellAnchor>
    <xdr:from>
      <xdr:col>21</xdr:col>
      <xdr:colOff>76729</xdr:colOff>
      <xdr:row>872</xdr:row>
      <xdr:rowOff>130968</xdr:rowOff>
    </xdr:from>
    <xdr:to>
      <xdr:col>22</xdr:col>
      <xdr:colOff>727129</xdr:colOff>
      <xdr:row>879</xdr:row>
      <xdr:rowOff>28893</xdr:rowOff>
    </xdr:to>
    <xdr:graphicFrame macro="">
      <xdr:nvGraphicFramePr>
        <xdr:cNvPr id="143" name="Gráfico 142">
          <a:extLst>
            <a:ext uri="{FF2B5EF4-FFF2-40B4-BE49-F238E27FC236}">
              <a16:creationId xmlns:a16="http://schemas.microsoft.com/office/drawing/2014/main" id="{270086E2-678F-4C05-BD85-F60715589E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xdr:graphicFrame>
    <xdr:clientData/>
  </xdr:twoCellAnchor>
  <xdr:twoCellAnchor>
    <xdr:from>
      <xdr:col>22</xdr:col>
      <xdr:colOff>647508</xdr:colOff>
      <xdr:row>872</xdr:row>
      <xdr:rowOff>130968</xdr:rowOff>
    </xdr:from>
    <xdr:to>
      <xdr:col>24</xdr:col>
      <xdr:colOff>288258</xdr:colOff>
      <xdr:row>879</xdr:row>
      <xdr:rowOff>28893</xdr:rowOff>
    </xdr:to>
    <xdr:graphicFrame macro="">
      <xdr:nvGraphicFramePr>
        <xdr:cNvPr id="144" name="Gráfico 143">
          <a:extLst>
            <a:ext uri="{FF2B5EF4-FFF2-40B4-BE49-F238E27FC236}">
              <a16:creationId xmlns:a16="http://schemas.microsoft.com/office/drawing/2014/main" id="{DB32F751-A73A-484F-9691-EAC5375A88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"/>
        </a:graphicData>
      </a:graphic>
    </xdr:graphicFrame>
    <xdr:clientData/>
  </xdr:twoCellAnchor>
  <xdr:twoCellAnchor>
    <xdr:from>
      <xdr:col>24</xdr:col>
      <xdr:colOff>200434</xdr:colOff>
      <xdr:row>872</xdr:row>
      <xdr:rowOff>130968</xdr:rowOff>
    </xdr:from>
    <xdr:to>
      <xdr:col>25</xdr:col>
      <xdr:colOff>517459</xdr:colOff>
      <xdr:row>879</xdr:row>
      <xdr:rowOff>28893</xdr:rowOff>
    </xdr:to>
    <xdr:graphicFrame macro="">
      <xdr:nvGraphicFramePr>
        <xdr:cNvPr id="145" name="Gráfico 144">
          <a:extLst>
            <a:ext uri="{FF2B5EF4-FFF2-40B4-BE49-F238E27FC236}">
              <a16:creationId xmlns:a16="http://schemas.microsoft.com/office/drawing/2014/main" id="{B0A02DA3-9E7D-4DA3-AA07-F3408C77B8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"/>
        </a:graphicData>
      </a:graphic>
    </xdr:graphicFrame>
    <xdr:clientData/>
  </xdr:twoCellAnchor>
  <xdr:twoCellAnchor>
    <xdr:from>
      <xdr:col>25</xdr:col>
      <xdr:colOff>441805</xdr:colOff>
      <xdr:row>872</xdr:row>
      <xdr:rowOff>130968</xdr:rowOff>
    </xdr:from>
    <xdr:to>
      <xdr:col>27</xdr:col>
      <xdr:colOff>149230</xdr:colOff>
      <xdr:row>879</xdr:row>
      <xdr:rowOff>28893</xdr:rowOff>
    </xdr:to>
    <xdr:graphicFrame macro="">
      <xdr:nvGraphicFramePr>
        <xdr:cNvPr id="146" name="Gráfico 145">
          <a:extLst>
            <a:ext uri="{FF2B5EF4-FFF2-40B4-BE49-F238E27FC236}">
              <a16:creationId xmlns:a16="http://schemas.microsoft.com/office/drawing/2014/main" id="{7F50431D-0841-4ECB-889B-A7BF431412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6"/>
        </a:graphicData>
      </a:graphic>
    </xdr:graphicFrame>
    <xdr:clientData/>
  </xdr:twoCellAnchor>
  <xdr:twoCellAnchor>
    <xdr:from>
      <xdr:col>27</xdr:col>
      <xdr:colOff>47123</xdr:colOff>
      <xdr:row>872</xdr:row>
      <xdr:rowOff>130968</xdr:rowOff>
    </xdr:from>
    <xdr:to>
      <xdr:col>29</xdr:col>
      <xdr:colOff>87923</xdr:colOff>
      <xdr:row>879</xdr:row>
      <xdr:rowOff>28893</xdr:rowOff>
    </xdr:to>
    <xdr:graphicFrame macro="">
      <xdr:nvGraphicFramePr>
        <xdr:cNvPr id="147" name="Gráfico 146">
          <a:extLst>
            <a:ext uri="{FF2B5EF4-FFF2-40B4-BE49-F238E27FC236}">
              <a16:creationId xmlns:a16="http://schemas.microsoft.com/office/drawing/2014/main" id="{E5E059CF-A42A-4E3F-BF82-F7BFCF384A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7"/>
        </a:graphicData>
      </a:graphic>
    </xdr:graphicFrame>
    <xdr:clientData/>
  </xdr:twoCellAnchor>
  <xdr:twoCellAnchor>
    <xdr:from>
      <xdr:col>21</xdr:col>
      <xdr:colOff>34396</xdr:colOff>
      <xdr:row>921</xdr:row>
      <xdr:rowOff>37042</xdr:rowOff>
    </xdr:from>
    <xdr:to>
      <xdr:col>22</xdr:col>
      <xdr:colOff>684796</xdr:colOff>
      <xdr:row>927</xdr:row>
      <xdr:rowOff>125467</xdr:rowOff>
    </xdr:to>
    <xdr:graphicFrame macro="">
      <xdr:nvGraphicFramePr>
        <xdr:cNvPr id="148" name="Gráfico 147">
          <a:extLst>
            <a:ext uri="{FF2B5EF4-FFF2-40B4-BE49-F238E27FC236}">
              <a16:creationId xmlns:a16="http://schemas.microsoft.com/office/drawing/2014/main" id="{9794C172-16F0-40F6-8BE5-9C80E7D9B4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8"/>
        </a:graphicData>
      </a:graphic>
    </xdr:graphicFrame>
    <xdr:clientData/>
  </xdr:twoCellAnchor>
  <xdr:twoCellAnchor>
    <xdr:from>
      <xdr:col>22</xdr:col>
      <xdr:colOff>580834</xdr:colOff>
      <xdr:row>921</xdr:row>
      <xdr:rowOff>37042</xdr:rowOff>
    </xdr:from>
    <xdr:to>
      <xdr:col>24</xdr:col>
      <xdr:colOff>221584</xdr:colOff>
      <xdr:row>927</xdr:row>
      <xdr:rowOff>125467</xdr:rowOff>
    </xdr:to>
    <xdr:graphicFrame macro="">
      <xdr:nvGraphicFramePr>
        <xdr:cNvPr id="149" name="Gráfico 148">
          <a:extLst>
            <a:ext uri="{FF2B5EF4-FFF2-40B4-BE49-F238E27FC236}">
              <a16:creationId xmlns:a16="http://schemas.microsoft.com/office/drawing/2014/main" id="{D346064A-297A-4094-A4F9-D589416A54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9"/>
        </a:graphicData>
      </a:graphic>
    </xdr:graphicFrame>
    <xdr:clientData/>
  </xdr:twoCellAnchor>
  <xdr:twoCellAnchor>
    <xdr:from>
      <xdr:col>24</xdr:col>
      <xdr:colOff>131379</xdr:colOff>
      <xdr:row>921</xdr:row>
      <xdr:rowOff>37042</xdr:rowOff>
    </xdr:from>
    <xdr:to>
      <xdr:col>25</xdr:col>
      <xdr:colOff>448404</xdr:colOff>
      <xdr:row>927</xdr:row>
      <xdr:rowOff>125467</xdr:rowOff>
    </xdr:to>
    <xdr:graphicFrame macro="">
      <xdr:nvGraphicFramePr>
        <xdr:cNvPr id="150" name="Gráfico 149">
          <a:extLst>
            <a:ext uri="{FF2B5EF4-FFF2-40B4-BE49-F238E27FC236}">
              <a16:creationId xmlns:a16="http://schemas.microsoft.com/office/drawing/2014/main" id="{05D99B90-88CD-433B-A1D8-2EB1619D5B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0"/>
        </a:graphicData>
      </a:graphic>
    </xdr:graphicFrame>
    <xdr:clientData/>
  </xdr:twoCellAnchor>
  <xdr:twoCellAnchor>
    <xdr:from>
      <xdr:col>25</xdr:col>
      <xdr:colOff>367988</xdr:colOff>
      <xdr:row>921</xdr:row>
      <xdr:rowOff>37042</xdr:rowOff>
    </xdr:from>
    <xdr:to>
      <xdr:col>27</xdr:col>
      <xdr:colOff>75413</xdr:colOff>
      <xdr:row>927</xdr:row>
      <xdr:rowOff>125467</xdr:rowOff>
    </xdr:to>
    <xdr:graphicFrame macro="">
      <xdr:nvGraphicFramePr>
        <xdr:cNvPr id="151" name="Gráfico 150">
          <a:extLst>
            <a:ext uri="{FF2B5EF4-FFF2-40B4-BE49-F238E27FC236}">
              <a16:creationId xmlns:a16="http://schemas.microsoft.com/office/drawing/2014/main" id="{BEC29ED7-21EC-4BBC-978A-5DBBDC4720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1"/>
        </a:graphicData>
      </a:graphic>
    </xdr:graphicFrame>
    <xdr:clientData/>
  </xdr:twoCellAnchor>
  <xdr:twoCellAnchor>
    <xdr:from>
      <xdr:col>26</xdr:col>
      <xdr:colOff>580524</xdr:colOff>
      <xdr:row>921</xdr:row>
      <xdr:rowOff>37042</xdr:rowOff>
    </xdr:from>
    <xdr:to>
      <xdr:col>29</xdr:col>
      <xdr:colOff>11724</xdr:colOff>
      <xdr:row>927</xdr:row>
      <xdr:rowOff>125467</xdr:rowOff>
    </xdr:to>
    <xdr:graphicFrame macro="">
      <xdr:nvGraphicFramePr>
        <xdr:cNvPr id="152" name="Gráfico 151">
          <a:extLst>
            <a:ext uri="{FF2B5EF4-FFF2-40B4-BE49-F238E27FC236}">
              <a16:creationId xmlns:a16="http://schemas.microsoft.com/office/drawing/2014/main" id="{1474B7DC-66F9-4A95-BBAF-77C73C50FD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2"/>
        </a:graphicData>
      </a:graphic>
    </xdr:graphicFrame>
    <xdr:clientData/>
  </xdr:twoCellAnchor>
  <xdr:twoCellAnchor>
    <xdr:from>
      <xdr:col>21</xdr:col>
      <xdr:colOff>264583</xdr:colOff>
      <xdr:row>975</xdr:row>
      <xdr:rowOff>14553</xdr:rowOff>
    </xdr:from>
    <xdr:to>
      <xdr:col>23</xdr:col>
      <xdr:colOff>105358</xdr:colOff>
      <xdr:row>981</xdr:row>
      <xdr:rowOff>102978</xdr:rowOff>
    </xdr:to>
    <xdr:graphicFrame macro="">
      <xdr:nvGraphicFramePr>
        <xdr:cNvPr id="153" name="Gráfico 152">
          <a:extLst>
            <a:ext uri="{FF2B5EF4-FFF2-40B4-BE49-F238E27FC236}">
              <a16:creationId xmlns:a16="http://schemas.microsoft.com/office/drawing/2014/main" id="{985B3567-C096-4053-AB11-68DEDE0986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3"/>
        </a:graphicData>
      </a:graphic>
    </xdr:graphicFrame>
    <xdr:clientData/>
  </xdr:twoCellAnchor>
  <xdr:twoCellAnchor>
    <xdr:from>
      <xdr:col>23</xdr:col>
      <xdr:colOff>13302</xdr:colOff>
      <xdr:row>975</xdr:row>
      <xdr:rowOff>14553</xdr:rowOff>
    </xdr:from>
    <xdr:to>
      <xdr:col>24</xdr:col>
      <xdr:colOff>463677</xdr:colOff>
      <xdr:row>981</xdr:row>
      <xdr:rowOff>102978</xdr:rowOff>
    </xdr:to>
    <xdr:graphicFrame macro="">
      <xdr:nvGraphicFramePr>
        <xdr:cNvPr id="154" name="Gráfico 153">
          <a:extLst>
            <a:ext uri="{FF2B5EF4-FFF2-40B4-BE49-F238E27FC236}">
              <a16:creationId xmlns:a16="http://schemas.microsoft.com/office/drawing/2014/main" id="{511D88E0-3578-4616-8187-A85BF3DF95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4"/>
        </a:graphicData>
      </a:graphic>
    </xdr:graphicFrame>
    <xdr:clientData/>
  </xdr:twoCellAnchor>
  <xdr:twoCellAnchor>
    <xdr:from>
      <xdr:col>24</xdr:col>
      <xdr:colOff>376911</xdr:colOff>
      <xdr:row>975</xdr:row>
      <xdr:rowOff>14553</xdr:rowOff>
    </xdr:from>
    <xdr:to>
      <xdr:col>25</xdr:col>
      <xdr:colOff>693936</xdr:colOff>
      <xdr:row>981</xdr:row>
      <xdr:rowOff>102978</xdr:rowOff>
    </xdr:to>
    <xdr:graphicFrame macro="">
      <xdr:nvGraphicFramePr>
        <xdr:cNvPr id="155" name="Gráfico 154">
          <a:extLst>
            <a:ext uri="{FF2B5EF4-FFF2-40B4-BE49-F238E27FC236}">
              <a16:creationId xmlns:a16="http://schemas.microsoft.com/office/drawing/2014/main" id="{FAE39952-7D5C-4422-B8FD-F7E57F38E2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5"/>
        </a:graphicData>
      </a:graphic>
    </xdr:graphicFrame>
    <xdr:clientData/>
  </xdr:twoCellAnchor>
  <xdr:twoCellAnchor>
    <xdr:from>
      <xdr:col>25</xdr:col>
      <xdr:colOff>598704</xdr:colOff>
      <xdr:row>975</xdr:row>
      <xdr:rowOff>14553</xdr:rowOff>
    </xdr:from>
    <xdr:to>
      <xdr:col>27</xdr:col>
      <xdr:colOff>306129</xdr:colOff>
      <xdr:row>981</xdr:row>
      <xdr:rowOff>102978</xdr:rowOff>
    </xdr:to>
    <xdr:graphicFrame macro="">
      <xdr:nvGraphicFramePr>
        <xdr:cNvPr id="156" name="Gráfico 155">
          <a:extLst>
            <a:ext uri="{FF2B5EF4-FFF2-40B4-BE49-F238E27FC236}">
              <a16:creationId xmlns:a16="http://schemas.microsoft.com/office/drawing/2014/main" id="{5AC2CE2A-13F9-48D9-8E6B-E0F676C953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6"/>
        </a:graphicData>
      </a:graphic>
    </xdr:graphicFrame>
    <xdr:clientData/>
  </xdr:twoCellAnchor>
  <xdr:twoCellAnchor>
    <xdr:from>
      <xdr:col>27</xdr:col>
      <xdr:colOff>206402</xdr:colOff>
      <xdr:row>975</xdr:row>
      <xdr:rowOff>14553</xdr:rowOff>
    </xdr:from>
    <xdr:to>
      <xdr:col>29</xdr:col>
      <xdr:colOff>247202</xdr:colOff>
      <xdr:row>981</xdr:row>
      <xdr:rowOff>102978</xdr:rowOff>
    </xdr:to>
    <xdr:graphicFrame macro="">
      <xdr:nvGraphicFramePr>
        <xdr:cNvPr id="157" name="Gráfico 156">
          <a:extLst>
            <a:ext uri="{FF2B5EF4-FFF2-40B4-BE49-F238E27FC236}">
              <a16:creationId xmlns:a16="http://schemas.microsoft.com/office/drawing/2014/main" id="{0E0ACDDA-6522-43AB-BDE5-9DCD58909B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7"/>
        </a:graphicData>
      </a:graphic>
    </xdr:graphicFrame>
    <xdr:clientData/>
  </xdr:twoCellAnchor>
  <xdr:twoCellAnchor>
    <xdr:from>
      <xdr:col>21</xdr:col>
      <xdr:colOff>137583</xdr:colOff>
      <xdr:row>1027</xdr:row>
      <xdr:rowOff>46302</xdr:rowOff>
    </xdr:from>
    <xdr:to>
      <xdr:col>22</xdr:col>
      <xdr:colOff>787983</xdr:colOff>
      <xdr:row>1033</xdr:row>
      <xdr:rowOff>134727</xdr:rowOff>
    </xdr:to>
    <xdr:graphicFrame macro="">
      <xdr:nvGraphicFramePr>
        <xdr:cNvPr id="158" name="Gráfico 157">
          <a:extLst>
            <a:ext uri="{FF2B5EF4-FFF2-40B4-BE49-F238E27FC236}">
              <a16:creationId xmlns:a16="http://schemas.microsoft.com/office/drawing/2014/main" id="{134C0153-F908-494B-BE77-2D0C536689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8"/>
        </a:graphicData>
      </a:graphic>
    </xdr:graphicFrame>
    <xdr:clientData/>
  </xdr:twoCellAnchor>
  <xdr:twoCellAnchor>
    <xdr:from>
      <xdr:col>22</xdr:col>
      <xdr:colOff>696456</xdr:colOff>
      <xdr:row>1027</xdr:row>
      <xdr:rowOff>46302</xdr:rowOff>
    </xdr:from>
    <xdr:to>
      <xdr:col>24</xdr:col>
      <xdr:colOff>337206</xdr:colOff>
      <xdr:row>1033</xdr:row>
      <xdr:rowOff>134727</xdr:rowOff>
    </xdr:to>
    <xdr:graphicFrame macro="">
      <xdr:nvGraphicFramePr>
        <xdr:cNvPr id="159" name="Gráfico 158">
          <a:extLst>
            <a:ext uri="{FF2B5EF4-FFF2-40B4-BE49-F238E27FC236}">
              <a16:creationId xmlns:a16="http://schemas.microsoft.com/office/drawing/2014/main" id="{F5186AB0-4D96-4106-AE7E-E8B404B9C7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9"/>
        </a:graphicData>
      </a:graphic>
    </xdr:graphicFrame>
    <xdr:clientData/>
  </xdr:twoCellAnchor>
  <xdr:twoCellAnchor>
    <xdr:from>
      <xdr:col>24</xdr:col>
      <xdr:colOff>247001</xdr:colOff>
      <xdr:row>1027</xdr:row>
      <xdr:rowOff>46302</xdr:rowOff>
    </xdr:from>
    <xdr:to>
      <xdr:col>25</xdr:col>
      <xdr:colOff>564026</xdr:colOff>
      <xdr:row>1033</xdr:row>
      <xdr:rowOff>134727</xdr:rowOff>
    </xdr:to>
    <xdr:graphicFrame macro="">
      <xdr:nvGraphicFramePr>
        <xdr:cNvPr id="160" name="Gráfico 159">
          <a:extLst>
            <a:ext uri="{FF2B5EF4-FFF2-40B4-BE49-F238E27FC236}">
              <a16:creationId xmlns:a16="http://schemas.microsoft.com/office/drawing/2014/main" id="{BED2D5EA-EE16-4218-8F9A-EA22BE8452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0"/>
        </a:graphicData>
      </a:graphic>
    </xdr:graphicFrame>
    <xdr:clientData/>
  </xdr:twoCellAnchor>
  <xdr:twoCellAnchor>
    <xdr:from>
      <xdr:col>25</xdr:col>
      <xdr:colOff>455035</xdr:colOff>
      <xdr:row>1027</xdr:row>
      <xdr:rowOff>46302</xdr:rowOff>
    </xdr:from>
    <xdr:to>
      <xdr:col>27</xdr:col>
      <xdr:colOff>162460</xdr:colOff>
      <xdr:row>1033</xdr:row>
      <xdr:rowOff>134727</xdr:rowOff>
    </xdr:to>
    <xdr:graphicFrame macro="">
      <xdr:nvGraphicFramePr>
        <xdr:cNvPr id="161" name="Gráfico 160">
          <a:extLst>
            <a:ext uri="{FF2B5EF4-FFF2-40B4-BE49-F238E27FC236}">
              <a16:creationId xmlns:a16="http://schemas.microsoft.com/office/drawing/2014/main" id="{DA2B8C9F-9710-490B-9260-19A748BC85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1"/>
        </a:graphicData>
      </a:graphic>
    </xdr:graphicFrame>
    <xdr:clientData/>
  </xdr:twoCellAnchor>
  <xdr:twoCellAnchor>
    <xdr:from>
      <xdr:col>27</xdr:col>
      <xdr:colOff>72787</xdr:colOff>
      <xdr:row>1027</xdr:row>
      <xdr:rowOff>46302</xdr:rowOff>
    </xdr:from>
    <xdr:to>
      <xdr:col>29</xdr:col>
      <xdr:colOff>113587</xdr:colOff>
      <xdr:row>1033</xdr:row>
      <xdr:rowOff>134727</xdr:rowOff>
    </xdr:to>
    <xdr:graphicFrame macro="">
      <xdr:nvGraphicFramePr>
        <xdr:cNvPr id="162" name="Gráfico 161">
          <a:extLst>
            <a:ext uri="{FF2B5EF4-FFF2-40B4-BE49-F238E27FC236}">
              <a16:creationId xmlns:a16="http://schemas.microsoft.com/office/drawing/2014/main" id="{40EF7270-15EB-490B-92AF-46492E40AC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2"/>
        </a:graphicData>
      </a:graphic>
    </xdr:graphicFrame>
    <xdr:clientData/>
  </xdr:twoCellAnchor>
  <xdr:twoCellAnchor>
    <xdr:from>
      <xdr:col>21</xdr:col>
      <xdr:colOff>264583</xdr:colOff>
      <xdr:row>1076</xdr:row>
      <xdr:rowOff>179916</xdr:rowOff>
    </xdr:from>
    <xdr:to>
      <xdr:col>23</xdr:col>
      <xdr:colOff>105358</xdr:colOff>
      <xdr:row>1083</xdr:row>
      <xdr:rowOff>77841</xdr:rowOff>
    </xdr:to>
    <xdr:graphicFrame macro="">
      <xdr:nvGraphicFramePr>
        <xdr:cNvPr id="163" name="Gráfico 162">
          <a:extLst>
            <a:ext uri="{FF2B5EF4-FFF2-40B4-BE49-F238E27FC236}">
              <a16:creationId xmlns:a16="http://schemas.microsoft.com/office/drawing/2014/main" id="{05310A82-E270-4CCA-B591-67B2642560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3"/>
        </a:graphicData>
      </a:graphic>
    </xdr:graphicFrame>
    <xdr:clientData/>
  </xdr:twoCellAnchor>
  <xdr:twoCellAnchor>
    <xdr:from>
      <xdr:col>23</xdr:col>
      <xdr:colOff>20446</xdr:colOff>
      <xdr:row>1076</xdr:row>
      <xdr:rowOff>179916</xdr:rowOff>
    </xdr:from>
    <xdr:to>
      <xdr:col>24</xdr:col>
      <xdr:colOff>470821</xdr:colOff>
      <xdr:row>1083</xdr:row>
      <xdr:rowOff>77841</xdr:rowOff>
    </xdr:to>
    <xdr:graphicFrame macro="">
      <xdr:nvGraphicFramePr>
        <xdr:cNvPr id="164" name="Gráfico 163">
          <a:extLst>
            <a:ext uri="{FF2B5EF4-FFF2-40B4-BE49-F238E27FC236}">
              <a16:creationId xmlns:a16="http://schemas.microsoft.com/office/drawing/2014/main" id="{22430371-6962-4DD5-A70B-2FC2BE2129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4"/>
        </a:graphicData>
      </a:graphic>
    </xdr:graphicFrame>
    <xdr:clientData/>
  </xdr:twoCellAnchor>
  <xdr:twoCellAnchor>
    <xdr:from>
      <xdr:col>24</xdr:col>
      <xdr:colOff>372149</xdr:colOff>
      <xdr:row>1076</xdr:row>
      <xdr:rowOff>179916</xdr:rowOff>
    </xdr:from>
    <xdr:to>
      <xdr:col>25</xdr:col>
      <xdr:colOff>689174</xdr:colOff>
      <xdr:row>1083</xdr:row>
      <xdr:rowOff>77841</xdr:rowOff>
    </xdr:to>
    <xdr:graphicFrame macro="">
      <xdr:nvGraphicFramePr>
        <xdr:cNvPr id="165" name="Gráfico 164">
          <a:extLst>
            <a:ext uri="{FF2B5EF4-FFF2-40B4-BE49-F238E27FC236}">
              <a16:creationId xmlns:a16="http://schemas.microsoft.com/office/drawing/2014/main" id="{5568E9A7-9CE2-44D3-AFF7-2291AEC6F5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5"/>
        </a:graphicData>
      </a:graphic>
    </xdr:graphicFrame>
    <xdr:clientData/>
  </xdr:twoCellAnchor>
  <xdr:twoCellAnchor>
    <xdr:from>
      <xdr:col>25</xdr:col>
      <xdr:colOff>593942</xdr:colOff>
      <xdr:row>1076</xdr:row>
      <xdr:rowOff>179916</xdr:rowOff>
    </xdr:from>
    <xdr:to>
      <xdr:col>27</xdr:col>
      <xdr:colOff>301367</xdr:colOff>
      <xdr:row>1083</xdr:row>
      <xdr:rowOff>77841</xdr:rowOff>
    </xdr:to>
    <xdr:graphicFrame macro="">
      <xdr:nvGraphicFramePr>
        <xdr:cNvPr id="166" name="Gráfico 165">
          <a:extLst>
            <a:ext uri="{FF2B5EF4-FFF2-40B4-BE49-F238E27FC236}">
              <a16:creationId xmlns:a16="http://schemas.microsoft.com/office/drawing/2014/main" id="{C12E1CBF-A1A6-44BD-B3A6-D188C69467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6"/>
        </a:graphicData>
      </a:graphic>
    </xdr:graphicFrame>
    <xdr:clientData/>
  </xdr:twoCellAnchor>
  <xdr:twoCellAnchor>
    <xdr:from>
      <xdr:col>27</xdr:col>
      <xdr:colOff>208783</xdr:colOff>
      <xdr:row>1076</xdr:row>
      <xdr:rowOff>179916</xdr:rowOff>
    </xdr:from>
    <xdr:to>
      <xdr:col>29</xdr:col>
      <xdr:colOff>249583</xdr:colOff>
      <xdr:row>1083</xdr:row>
      <xdr:rowOff>77841</xdr:rowOff>
    </xdr:to>
    <xdr:graphicFrame macro="">
      <xdr:nvGraphicFramePr>
        <xdr:cNvPr id="167" name="Gráfico 166">
          <a:extLst>
            <a:ext uri="{FF2B5EF4-FFF2-40B4-BE49-F238E27FC236}">
              <a16:creationId xmlns:a16="http://schemas.microsoft.com/office/drawing/2014/main" id="{489BF185-F15B-472F-AFD0-FAD3B6E0CE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7"/>
        </a:graphicData>
      </a:graphic>
    </xdr:graphicFrame>
    <xdr:clientData/>
  </xdr:twoCellAnchor>
  <xdr:twoCellAnchor>
    <xdr:from>
      <xdr:col>20</xdr:col>
      <xdr:colOff>656166</xdr:colOff>
      <xdr:row>1125</xdr:row>
      <xdr:rowOff>181240</xdr:rowOff>
    </xdr:from>
    <xdr:to>
      <xdr:col>22</xdr:col>
      <xdr:colOff>639816</xdr:colOff>
      <xdr:row>1132</xdr:row>
      <xdr:rowOff>79165</xdr:rowOff>
    </xdr:to>
    <xdr:graphicFrame macro="">
      <xdr:nvGraphicFramePr>
        <xdr:cNvPr id="168" name="Gráfico 167">
          <a:extLst>
            <a:ext uri="{FF2B5EF4-FFF2-40B4-BE49-F238E27FC236}">
              <a16:creationId xmlns:a16="http://schemas.microsoft.com/office/drawing/2014/main" id="{0023FCFB-EA85-48D7-BC31-0B66A860F7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8"/>
        </a:graphicData>
      </a:graphic>
    </xdr:graphicFrame>
    <xdr:clientData/>
  </xdr:twoCellAnchor>
  <xdr:twoCellAnchor>
    <xdr:from>
      <xdr:col>22</xdr:col>
      <xdr:colOff>543555</xdr:colOff>
      <xdr:row>1125</xdr:row>
      <xdr:rowOff>181240</xdr:rowOff>
    </xdr:from>
    <xdr:to>
      <xdr:col>24</xdr:col>
      <xdr:colOff>184305</xdr:colOff>
      <xdr:row>1132</xdr:row>
      <xdr:rowOff>79165</xdr:rowOff>
    </xdr:to>
    <xdr:graphicFrame macro="">
      <xdr:nvGraphicFramePr>
        <xdr:cNvPr id="169" name="Gráfico 168">
          <a:extLst>
            <a:ext uri="{FF2B5EF4-FFF2-40B4-BE49-F238E27FC236}">
              <a16:creationId xmlns:a16="http://schemas.microsoft.com/office/drawing/2014/main" id="{61FC02B9-3A90-4B1A-97A9-01CEB8B9C0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9"/>
        </a:graphicData>
      </a:graphic>
    </xdr:graphicFrame>
    <xdr:clientData/>
  </xdr:twoCellAnchor>
  <xdr:twoCellAnchor>
    <xdr:from>
      <xdr:col>24</xdr:col>
      <xdr:colOff>104182</xdr:colOff>
      <xdr:row>1125</xdr:row>
      <xdr:rowOff>181240</xdr:rowOff>
    </xdr:from>
    <xdr:to>
      <xdr:col>25</xdr:col>
      <xdr:colOff>421207</xdr:colOff>
      <xdr:row>1132</xdr:row>
      <xdr:rowOff>79165</xdr:rowOff>
    </xdr:to>
    <xdr:graphicFrame macro="">
      <xdr:nvGraphicFramePr>
        <xdr:cNvPr id="170" name="Gráfico 169">
          <a:extLst>
            <a:ext uri="{FF2B5EF4-FFF2-40B4-BE49-F238E27FC236}">
              <a16:creationId xmlns:a16="http://schemas.microsoft.com/office/drawing/2014/main" id="{DD0E1CF7-19D8-4B0F-B845-3DBB49C1DC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0"/>
        </a:graphicData>
      </a:graphic>
    </xdr:graphicFrame>
    <xdr:clientData/>
  </xdr:twoCellAnchor>
  <xdr:twoCellAnchor>
    <xdr:from>
      <xdr:col>25</xdr:col>
      <xdr:colOff>341877</xdr:colOff>
      <xdr:row>1125</xdr:row>
      <xdr:rowOff>181240</xdr:rowOff>
    </xdr:from>
    <xdr:to>
      <xdr:col>27</xdr:col>
      <xdr:colOff>49302</xdr:colOff>
      <xdr:row>1132</xdr:row>
      <xdr:rowOff>79165</xdr:rowOff>
    </xdr:to>
    <xdr:graphicFrame macro="">
      <xdr:nvGraphicFramePr>
        <xdr:cNvPr id="171" name="Gráfico 170">
          <a:extLst>
            <a:ext uri="{FF2B5EF4-FFF2-40B4-BE49-F238E27FC236}">
              <a16:creationId xmlns:a16="http://schemas.microsoft.com/office/drawing/2014/main" id="{DE616250-6D41-4DB3-9DBE-85BAF0039C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1"/>
        </a:graphicData>
      </a:graphic>
    </xdr:graphicFrame>
    <xdr:clientData/>
  </xdr:twoCellAnchor>
  <xdr:twoCellAnchor>
    <xdr:from>
      <xdr:col>26</xdr:col>
      <xdr:colOff>568728</xdr:colOff>
      <xdr:row>1125</xdr:row>
      <xdr:rowOff>181240</xdr:rowOff>
    </xdr:from>
    <xdr:to>
      <xdr:col>28</xdr:col>
      <xdr:colOff>609528</xdr:colOff>
      <xdr:row>1132</xdr:row>
      <xdr:rowOff>79165</xdr:rowOff>
    </xdr:to>
    <xdr:graphicFrame macro="">
      <xdr:nvGraphicFramePr>
        <xdr:cNvPr id="172" name="Gráfico 171">
          <a:extLst>
            <a:ext uri="{FF2B5EF4-FFF2-40B4-BE49-F238E27FC236}">
              <a16:creationId xmlns:a16="http://schemas.microsoft.com/office/drawing/2014/main" id="{C721B493-AD00-4663-9B28-CB9C20B34C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2"/>
        </a:graphicData>
      </a:graphic>
    </xdr:graphicFrame>
    <xdr:clientData/>
  </xdr:twoCellAnchor>
  <xdr:twoCellAnchor>
    <xdr:from>
      <xdr:col>21</xdr:col>
      <xdr:colOff>52916</xdr:colOff>
      <xdr:row>1174</xdr:row>
      <xdr:rowOff>63499</xdr:rowOff>
    </xdr:from>
    <xdr:to>
      <xdr:col>22</xdr:col>
      <xdr:colOff>703316</xdr:colOff>
      <xdr:row>1180</xdr:row>
      <xdr:rowOff>151924</xdr:rowOff>
    </xdr:to>
    <xdr:graphicFrame macro="">
      <xdr:nvGraphicFramePr>
        <xdr:cNvPr id="173" name="Gráfico 172">
          <a:extLst>
            <a:ext uri="{FF2B5EF4-FFF2-40B4-BE49-F238E27FC236}">
              <a16:creationId xmlns:a16="http://schemas.microsoft.com/office/drawing/2014/main" id="{CFC0AA48-DE16-41AF-AE64-6C0F39BB76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3"/>
        </a:graphicData>
      </a:graphic>
    </xdr:graphicFrame>
    <xdr:clientData/>
  </xdr:twoCellAnchor>
  <xdr:twoCellAnchor>
    <xdr:from>
      <xdr:col>22</xdr:col>
      <xdr:colOff>602292</xdr:colOff>
      <xdr:row>1174</xdr:row>
      <xdr:rowOff>63499</xdr:rowOff>
    </xdr:from>
    <xdr:to>
      <xdr:col>24</xdr:col>
      <xdr:colOff>243042</xdr:colOff>
      <xdr:row>1180</xdr:row>
      <xdr:rowOff>151924</xdr:rowOff>
    </xdr:to>
    <xdr:graphicFrame macro="">
      <xdr:nvGraphicFramePr>
        <xdr:cNvPr id="174" name="Gráfico 173">
          <a:extLst>
            <a:ext uri="{FF2B5EF4-FFF2-40B4-BE49-F238E27FC236}">
              <a16:creationId xmlns:a16="http://schemas.microsoft.com/office/drawing/2014/main" id="{6D718A36-9692-4025-94B7-85D7546AF8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4"/>
        </a:graphicData>
      </a:graphic>
    </xdr:graphicFrame>
    <xdr:clientData/>
  </xdr:twoCellAnchor>
  <xdr:twoCellAnchor>
    <xdr:from>
      <xdr:col>24</xdr:col>
      <xdr:colOff>148632</xdr:colOff>
      <xdr:row>1174</xdr:row>
      <xdr:rowOff>63499</xdr:rowOff>
    </xdr:from>
    <xdr:to>
      <xdr:col>25</xdr:col>
      <xdr:colOff>465657</xdr:colOff>
      <xdr:row>1180</xdr:row>
      <xdr:rowOff>151924</xdr:rowOff>
    </xdr:to>
    <xdr:graphicFrame macro="">
      <xdr:nvGraphicFramePr>
        <xdr:cNvPr id="175" name="Gráfico 174">
          <a:extLst>
            <a:ext uri="{FF2B5EF4-FFF2-40B4-BE49-F238E27FC236}">
              <a16:creationId xmlns:a16="http://schemas.microsoft.com/office/drawing/2014/main" id="{39F7495B-DDDD-487B-AF9D-AA2E44B89E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5"/>
        </a:graphicData>
      </a:graphic>
    </xdr:graphicFrame>
    <xdr:clientData/>
  </xdr:twoCellAnchor>
  <xdr:twoCellAnchor>
    <xdr:from>
      <xdr:col>25</xdr:col>
      <xdr:colOff>372040</xdr:colOff>
      <xdr:row>1174</xdr:row>
      <xdr:rowOff>63499</xdr:rowOff>
    </xdr:from>
    <xdr:to>
      <xdr:col>27</xdr:col>
      <xdr:colOff>79465</xdr:colOff>
      <xdr:row>1180</xdr:row>
      <xdr:rowOff>151924</xdr:rowOff>
    </xdr:to>
    <xdr:graphicFrame macro="">
      <xdr:nvGraphicFramePr>
        <xdr:cNvPr id="176" name="Gráfico 175">
          <a:extLst>
            <a:ext uri="{FF2B5EF4-FFF2-40B4-BE49-F238E27FC236}">
              <a16:creationId xmlns:a16="http://schemas.microsoft.com/office/drawing/2014/main" id="{95F597D0-14E3-4D18-B546-C568CE5445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6"/>
        </a:graphicData>
      </a:graphic>
    </xdr:graphicFrame>
    <xdr:clientData/>
  </xdr:twoCellAnchor>
  <xdr:twoCellAnchor>
    <xdr:from>
      <xdr:col>26</xdr:col>
      <xdr:colOff>594128</xdr:colOff>
      <xdr:row>1174</xdr:row>
      <xdr:rowOff>63499</xdr:rowOff>
    </xdr:from>
    <xdr:to>
      <xdr:col>29</xdr:col>
      <xdr:colOff>25328</xdr:colOff>
      <xdr:row>1180</xdr:row>
      <xdr:rowOff>151924</xdr:rowOff>
    </xdr:to>
    <xdr:graphicFrame macro="">
      <xdr:nvGraphicFramePr>
        <xdr:cNvPr id="177" name="Gráfico 176">
          <a:extLst>
            <a:ext uri="{FF2B5EF4-FFF2-40B4-BE49-F238E27FC236}">
              <a16:creationId xmlns:a16="http://schemas.microsoft.com/office/drawing/2014/main" id="{ACDE815D-3A3B-4EA4-976D-057C7D9F8F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7"/>
        </a:graphicData>
      </a:graphic>
    </xdr:graphicFrame>
    <xdr:clientData/>
  </xdr:twoCellAnchor>
  <xdr:twoCellAnchor>
    <xdr:from>
      <xdr:col>20</xdr:col>
      <xdr:colOff>625740</xdr:colOff>
      <xdr:row>1223</xdr:row>
      <xdr:rowOff>71436</xdr:rowOff>
    </xdr:from>
    <xdr:to>
      <xdr:col>22</xdr:col>
      <xdr:colOff>609390</xdr:colOff>
      <xdr:row>1229</xdr:row>
      <xdr:rowOff>159861</xdr:rowOff>
    </xdr:to>
    <xdr:graphicFrame macro="">
      <xdr:nvGraphicFramePr>
        <xdr:cNvPr id="178" name="Gráfico 177">
          <a:extLst>
            <a:ext uri="{FF2B5EF4-FFF2-40B4-BE49-F238E27FC236}">
              <a16:creationId xmlns:a16="http://schemas.microsoft.com/office/drawing/2014/main" id="{B19D1921-B7A5-48E6-A190-270C99ED92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8"/>
        </a:graphicData>
      </a:graphic>
    </xdr:graphicFrame>
    <xdr:clientData/>
  </xdr:twoCellAnchor>
  <xdr:twoCellAnchor>
    <xdr:from>
      <xdr:col>22</xdr:col>
      <xdr:colOff>510020</xdr:colOff>
      <xdr:row>1223</xdr:row>
      <xdr:rowOff>71436</xdr:rowOff>
    </xdr:from>
    <xdr:to>
      <xdr:col>24</xdr:col>
      <xdr:colOff>150770</xdr:colOff>
      <xdr:row>1229</xdr:row>
      <xdr:rowOff>159861</xdr:rowOff>
    </xdr:to>
    <xdr:graphicFrame macro="">
      <xdr:nvGraphicFramePr>
        <xdr:cNvPr id="179" name="Gráfico 178">
          <a:extLst>
            <a:ext uri="{FF2B5EF4-FFF2-40B4-BE49-F238E27FC236}">
              <a16:creationId xmlns:a16="http://schemas.microsoft.com/office/drawing/2014/main" id="{6912517F-7FAA-4C8A-8D6B-99584B74C3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9"/>
        </a:graphicData>
      </a:graphic>
    </xdr:graphicFrame>
    <xdr:clientData/>
  </xdr:twoCellAnchor>
  <xdr:twoCellAnchor>
    <xdr:from>
      <xdr:col>24</xdr:col>
      <xdr:colOff>61188</xdr:colOff>
      <xdr:row>1223</xdr:row>
      <xdr:rowOff>71436</xdr:rowOff>
    </xdr:from>
    <xdr:to>
      <xdr:col>25</xdr:col>
      <xdr:colOff>378213</xdr:colOff>
      <xdr:row>1229</xdr:row>
      <xdr:rowOff>159861</xdr:rowOff>
    </xdr:to>
    <xdr:graphicFrame macro="">
      <xdr:nvGraphicFramePr>
        <xdr:cNvPr id="180" name="Gráfico 179">
          <a:extLst>
            <a:ext uri="{FF2B5EF4-FFF2-40B4-BE49-F238E27FC236}">
              <a16:creationId xmlns:a16="http://schemas.microsoft.com/office/drawing/2014/main" id="{4124F5E1-4470-4597-9C36-8177F84AB7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0"/>
        </a:graphicData>
      </a:graphic>
    </xdr:graphicFrame>
    <xdr:clientData/>
  </xdr:twoCellAnchor>
  <xdr:twoCellAnchor>
    <xdr:from>
      <xdr:col>25</xdr:col>
      <xdr:colOff>294187</xdr:colOff>
      <xdr:row>1223</xdr:row>
      <xdr:rowOff>71436</xdr:rowOff>
    </xdr:from>
    <xdr:to>
      <xdr:col>27</xdr:col>
      <xdr:colOff>1612</xdr:colOff>
      <xdr:row>1229</xdr:row>
      <xdr:rowOff>159861</xdr:rowOff>
    </xdr:to>
    <xdr:graphicFrame macro="">
      <xdr:nvGraphicFramePr>
        <xdr:cNvPr id="181" name="Gráfico 180">
          <a:extLst>
            <a:ext uri="{FF2B5EF4-FFF2-40B4-BE49-F238E27FC236}">
              <a16:creationId xmlns:a16="http://schemas.microsoft.com/office/drawing/2014/main" id="{7324620C-F194-4843-AE11-D87891028D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1"/>
        </a:graphicData>
      </a:graphic>
    </xdr:graphicFrame>
    <xdr:clientData/>
  </xdr:twoCellAnchor>
  <xdr:twoCellAnchor>
    <xdr:from>
      <xdr:col>26</xdr:col>
      <xdr:colOff>522162</xdr:colOff>
      <xdr:row>1223</xdr:row>
      <xdr:rowOff>71436</xdr:rowOff>
    </xdr:from>
    <xdr:to>
      <xdr:col>28</xdr:col>
      <xdr:colOff>562962</xdr:colOff>
      <xdr:row>1229</xdr:row>
      <xdr:rowOff>159861</xdr:rowOff>
    </xdr:to>
    <xdr:graphicFrame macro="">
      <xdr:nvGraphicFramePr>
        <xdr:cNvPr id="182" name="Gráfico 181">
          <a:extLst>
            <a:ext uri="{FF2B5EF4-FFF2-40B4-BE49-F238E27FC236}">
              <a16:creationId xmlns:a16="http://schemas.microsoft.com/office/drawing/2014/main" id="{BA20912A-5C28-4027-869E-B8FDF9BCB5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2"/>
        </a:graphicData>
      </a:graphic>
    </xdr:graphicFrame>
    <xdr:clientData/>
  </xdr:twoCellAnchor>
  <xdr:twoCellAnchor>
    <xdr:from>
      <xdr:col>20</xdr:col>
      <xdr:colOff>645583</xdr:colOff>
      <xdr:row>1272</xdr:row>
      <xdr:rowOff>2647</xdr:rowOff>
    </xdr:from>
    <xdr:to>
      <xdr:col>22</xdr:col>
      <xdr:colOff>629233</xdr:colOff>
      <xdr:row>1278</xdr:row>
      <xdr:rowOff>91072</xdr:rowOff>
    </xdr:to>
    <xdr:graphicFrame macro="">
      <xdr:nvGraphicFramePr>
        <xdr:cNvPr id="183" name="Gráfico 182">
          <a:extLst>
            <a:ext uri="{FF2B5EF4-FFF2-40B4-BE49-F238E27FC236}">
              <a16:creationId xmlns:a16="http://schemas.microsoft.com/office/drawing/2014/main" id="{32D24E78-A62B-4E0C-A490-5CF3DADCC8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3"/>
        </a:graphicData>
      </a:graphic>
    </xdr:graphicFrame>
    <xdr:clientData/>
  </xdr:twoCellAnchor>
  <xdr:twoCellAnchor>
    <xdr:from>
      <xdr:col>22</xdr:col>
      <xdr:colOff>534096</xdr:colOff>
      <xdr:row>1272</xdr:row>
      <xdr:rowOff>2647</xdr:rowOff>
    </xdr:from>
    <xdr:to>
      <xdr:col>24</xdr:col>
      <xdr:colOff>174846</xdr:colOff>
      <xdr:row>1278</xdr:row>
      <xdr:rowOff>91072</xdr:rowOff>
    </xdr:to>
    <xdr:graphicFrame macro="">
      <xdr:nvGraphicFramePr>
        <xdr:cNvPr id="184" name="Gráfico 183">
          <a:extLst>
            <a:ext uri="{FF2B5EF4-FFF2-40B4-BE49-F238E27FC236}">
              <a16:creationId xmlns:a16="http://schemas.microsoft.com/office/drawing/2014/main" id="{110B2575-8416-4AFC-8E3E-654807C0C0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4"/>
        </a:graphicData>
      </a:graphic>
    </xdr:graphicFrame>
    <xdr:clientData/>
  </xdr:twoCellAnchor>
  <xdr:twoCellAnchor>
    <xdr:from>
      <xdr:col>24</xdr:col>
      <xdr:colOff>71506</xdr:colOff>
      <xdr:row>1272</xdr:row>
      <xdr:rowOff>2647</xdr:rowOff>
    </xdr:from>
    <xdr:to>
      <xdr:col>25</xdr:col>
      <xdr:colOff>388531</xdr:colOff>
      <xdr:row>1278</xdr:row>
      <xdr:rowOff>91072</xdr:rowOff>
    </xdr:to>
    <xdr:graphicFrame macro="">
      <xdr:nvGraphicFramePr>
        <xdr:cNvPr id="185" name="Gráfico 184">
          <a:extLst>
            <a:ext uri="{FF2B5EF4-FFF2-40B4-BE49-F238E27FC236}">
              <a16:creationId xmlns:a16="http://schemas.microsoft.com/office/drawing/2014/main" id="{05A9D4C7-CDA6-4012-8F77-8931DD46D0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5"/>
        </a:graphicData>
      </a:graphic>
    </xdr:graphicFrame>
    <xdr:clientData/>
  </xdr:twoCellAnchor>
  <xdr:twoCellAnchor>
    <xdr:from>
      <xdr:col>25</xdr:col>
      <xdr:colOff>294980</xdr:colOff>
      <xdr:row>1272</xdr:row>
      <xdr:rowOff>2647</xdr:rowOff>
    </xdr:from>
    <xdr:to>
      <xdr:col>27</xdr:col>
      <xdr:colOff>2405</xdr:colOff>
      <xdr:row>1278</xdr:row>
      <xdr:rowOff>91072</xdr:rowOff>
    </xdr:to>
    <xdr:graphicFrame macro="">
      <xdr:nvGraphicFramePr>
        <xdr:cNvPr id="186" name="Gráfico 185">
          <a:extLst>
            <a:ext uri="{FF2B5EF4-FFF2-40B4-BE49-F238E27FC236}">
              <a16:creationId xmlns:a16="http://schemas.microsoft.com/office/drawing/2014/main" id="{DBA7980F-D200-4874-BCCE-686887F95A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6"/>
        </a:graphicData>
      </a:graphic>
    </xdr:graphicFrame>
    <xdr:clientData/>
  </xdr:twoCellAnchor>
  <xdr:twoCellAnchor>
    <xdr:from>
      <xdr:col>26</xdr:col>
      <xdr:colOff>522955</xdr:colOff>
      <xdr:row>1272</xdr:row>
      <xdr:rowOff>2647</xdr:rowOff>
    </xdr:from>
    <xdr:to>
      <xdr:col>28</xdr:col>
      <xdr:colOff>563755</xdr:colOff>
      <xdr:row>1278</xdr:row>
      <xdr:rowOff>91072</xdr:rowOff>
    </xdr:to>
    <xdr:graphicFrame macro="">
      <xdr:nvGraphicFramePr>
        <xdr:cNvPr id="187" name="Gráfico 186">
          <a:extLst>
            <a:ext uri="{FF2B5EF4-FFF2-40B4-BE49-F238E27FC236}">
              <a16:creationId xmlns:a16="http://schemas.microsoft.com/office/drawing/2014/main" id="{4E716CE1-B0A2-4751-B6A2-78A08AE47C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7"/>
        </a:graphicData>
      </a:graphic>
    </xdr:graphicFrame>
    <xdr:clientData/>
  </xdr:twoCellAnchor>
  <xdr:twoCellAnchor>
    <xdr:from>
      <xdr:col>20</xdr:col>
      <xdr:colOff>465666</xdr:colOff>
      <xdr:row>1321</xdr:row>
      <xdr:rowOff>84667</xdr:rowOff>
    </xdr:from>
    <xdr:to>
      <xdr:col>22</xdr:col>
      <xdr:colOff>449316</xdr:colOff>
      <xdr:row>1327</xdr:row>
      <xdr:rowOff>173092</xdr:rowOff>
    </xdr:to>
    <xdr:graphicFrame macro="">
      <xdr:nvGraphicFramePr>
        <xdr:cNvPr id="188" name="Gráfico 187">
          <a:extLst>
            <a:ext uri="{FF2B5EF4-FFF2-40B4-BE49-F238E27FC236}">
              <a16:creationId xmlns:a16="http://schemas.microsoft.com/office/drawing/2014/main" id="{DF3162ED-FD16-4170-BAF3-6614F2EB88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8"/>
        </a:graphicData>
      </a:graphic>
    </xdr:graphicFrame>
    <xdr:clientData/>
  </xdr:twoCellAnchor>
  <xdr:twoCellAnchor>
    <xdr:from>
      <xdr:col>22</xdr:col>
      <xdr:colOff>351770</xdr:colOff>
      <xdr:row>1321</xdr:row>
      <xdr:rowOff>84667</xdr:rowOff>
    </xdr:from>
    <xdr:to>
      <xdr:col>23</xdr:col>
      <xdr:colOff>802145</xdr:colOff>
      <xdr:row>1327</xdr:row>
      <xdr:rowOff>173092</xdr:rowOff>
    </xdr:to>
    <xdr:graphicFrame macro="">
      <xdr:nvGraphicFramePr>
        <xdr:cNvPr id="189" name="Gráfico 188">
          <a:extLst>
            <a:ext uri="{FF2B5EF4-FFF2-40B4-BE49-F238E27FC236}">
              <a16:creationId xmlns:a16="http://schemas.microsoft.com/office/drawing/2014/main" id="{34359281-7878-49E8-8956-238BD4EE4A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9"/>
        </a:graphicData>
      </a:graphic>
    </xdr:graphicFrame>
    <xdr:clientData/>
  </xdr:twoCellAnchor>
  <xdr:twoCellAnchor>
    <xdr:from>
      <xdr:col>23</xdr:col>
      <xdr:colOff>704862</xdr:colOff>
      <xdr:row>1321</xdr:row>
      <xdr:rowOff>84667</xdr:rowOff>
    </xdr:from>
    <xdr:to>
      <xdr:col>25</xdr:col>
      <xdr:colOff>212262</xdr:colOff>
      <xdr:row>1327</xdr:row>
      <xdr:rowOff>173092</xdr:rowOff>
    </xdr:to>
    <xdr:graphicFrame macro="">
      <xdr:nvGraphicFramePr>
        <xdr:cNvPr id="190" name="Gráfico 189">
          <a:extLst>
            <a:ext uri="{FF2B5EF4-FFF2-40B4-BE49-F238E27FC236}">
              <a16:creationId xmlns:a16="http://schemas.microsoft.com/office/drawing/2014/main" id="{B137644C-6913-4483-89BB-569FC5ABD0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0"/>
        </a:graphicData>
      </a:graphic>
    </xdr:graphicFrame>
    <xdr:clientData/>
  </xdr:twoCellAnchor>
  <xdr:twoCellAnchor>
    <xdr:from>
      <xdr:col>25</xdr:col>
      <xdr:colOff>111010</xdr:colOff>
      <xdr:row>1321</xdr:row>
      <xdr:rowOff>84667</xdr:rowOff>
    </xdr:from>
    <xdr:to>
      <xdr:col>26</xdr:col>
      <xdr:colOff>428035</xdr:colOff>
      <xdr:row>1327</xdr:row>
      <xdr:rowOff>173092</xdr:rowOff>
    </xdr:to>
    <xdr:graphicFrame macro="">
      <xdr:nvGraphicFramePr>
        <xdr:cNvPr id="191" name="Gráfico 190">
          <a:extLst>
            <a:ext uri="{FF2B5EF4-FFF2-40B4-BE49-F238E27FC236}">
              <a16:creationId xmlns:a16="http://schemas.microsoft.com/office/drawing/2014/main" id="{E5A28535-3324-4873-AFC5-4DF10B1AA9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1"/>
        </a:graphicData>
      </a:graphic>
    </xdr:graphicFrame>
    <xdr:clientData/>
  </xdr:twoCellAnchor>
  <xdr:twoCellAnchor>
    <xdr:from>
      <xdr:col>26</xdr:col>
      <xdr:colOff>321760</xdr:colOff>
      <xdr:row>1321</xdr:row>
      <xdr:rowOff>84667</xdr:rowOff>
    </xdr:from>
    <xdr:to>
      <xdr:col>28</xdr:col>
      <xdr:colOff>362560</xdr:colOff>
      <xdr:row>1327</xdr:row>
      <xdr:rowOff>173092</xdr:rowOff>
    </xdr:to>
    <xdr:graphicFrame macro="">
      <xdr:nvGraphicFramePr>
        <xdr:cNvPr id="192" name="Gráfico 191">
          <a:extLst>
            <a:ext uri="{FF2B5EF4-FFF2-40B4-BE49-F238E27FC236}">
              <a16:creationId xmlns:a16="http://schemas.microsoft.com/office/drawing/2014/main" id="{51631F6C-FC05-445D-8408-97A02F54B3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2"/>
        </a:graphicData>
      </a:graphic>
    </xdr:graphicFrame>
    <xdr:clientData/>
  </xdr:twoCellAnchor>
  <xdr:twoCellAnchor>
    <xdr:from>
      <xdr:col>21</xdr:col>
      <xdr:colOff>72760</xdr:colOff>
      <xdr:row>1370</xdr:row>
      <xdr:rowOff>115094</xdr:rowOff>
    </xdr:from>
    <xdr:to>
      <xdr:col>22</xdr:col>
      <xdr:colOff>723160</xdr:colOff>
      <xdr:row>1377</xdr:row>
      <xdr:rowOff>13019</xdr:rowOff>
    </xdr:to>
    <xdr:graphicFrame macro="">
      <xdr:nvGraphicFramePr>
        <xdr:cNvPr id="193" name="Gráfico 192">
          <a:extLst>
            <a:ext uri="{FF2B5EF4-FFF2-40B4-BE49-F238E27FC236}">
              <a16:creationId xmlns:a16="http://schemas.microsoft.com/office/drawing/2014/main" id="{514C5777-DE94-4A37-B81C-6C46A4A099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3"/>
        </a:graphicData>
      </a:graphic>
    </xdr:graphicFrame>
    <xdr:clientData/>
  </xdr:twoCellAnchor>
  <xdr:twoCellAnchor>
    <xdr:from>
      <xdr:col>22</xdr:col>
      <xdr:colOff>629318</xdr:colOff>
      <xdr:row>1370</xdr:row>
      <xdr:rowOff>115094</xdr:rowOff>
    </xdr:from>
    <xdr:to>
      <xdr:col>24</xdr:col>
      <xdr:colOff>270068</xdr:colOff>
      <xdr:row>1377</xdr:row>
      <xdr:rowOff>13019</xdr:rowOff>
    </xdr:to>
    <xdr:graphicFrame macro="">
      <xdr:nvGraphicFramePr>
        <xdr:cNvPr id="194" name="Gráfico 193">
          <a:extLst>
            <a:ext uri="{FF2B5EF4-FFF2-40B4-BE49-F238E27FC236}">
              <a16:creationId xmlns:a16="http://schemas.microsoft.com/office/drawing/2014/main" id="{9562B288-D8E6-4F3D-8039-5CFD24FE8A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4"/>
        </a:graphicData>
      </a:graphic>
    </xdr:graphicFrame>
    <xdr:clientData/>
  </xdr:twoCellAnchor>
  <xdr:twoCellAnchor>
    <xdr:from>
      <xdr:col>24</xdr:col>
      <xdr:colOff>189983</xdr:colOff>
      <xdr:row>1370</xdr:row>
      <xdr:rowOff>115094</xdr:rowOff>
    </xdr:from>
    <xdr:to>
      <xdr:col>25</xdr:col>
      <xdr:colOff>507008</xdr:colOff>
      <xdr:row>1377</xdr:row>
      <xdr:rowOff>13019</xdr:rowOff>
    </xdr:to>
    <xdr:graphicFrame macro="">
      <xdr:nvGraphicFramePr>
        <xdr:cNvPr id="195" name="Gráfico 194">
          <a:extLst>
            <a:ext uri="{FF2B5EF4-FFF2-40B4-BE49-F238E27FC236}">
              <a16:creationId xmlns:a16="http://schemas.microsoft.com/office/drawing/2014/main" id="{B30DDA43-485F-4793-A765-99307D6AFF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5"/>
        </a:graphicData>
      </a:graphic>
    </xdr:graphicFrame>
    <xdr:clientData/>
  </xdr:twoCellAnchor>
  <xdr:twoCellAnchor>
    <xdr:from>
      <xdr:col>25</xdr:col>
      <xdr:colOff>420573</xdr:colOff>
      <xdr:row>1370</xdr:row>
      <xdr:rowOff>115094</xdr:rowOff>
    </xdr:from>
    <xdr:to>
      <xdr:col>27</xdr:col>
      <xdr:colOff>127998</xdr:colOff>
      <xdr:row>1377</xdr:row>
      <xdr:rowOff>13019</xdr:rowOff>
    </xdr:to>
    <xdr:graphicFrame macro="">
      <xdr:nvGraphicFramePr>
        <xdr:cNvPr id="196" name="Gráfico 195">
          <a:extLst>
            <a:ext uri="{FF2B5EF4-FFF2-40B4-BE49-F238E27FC236}">
              <a16:creationId xmlns:a16="http://schemas.microsoft.com/office/drawing/2014/main" id="{38A97DE3-F30F-4256-A329-EFB0CCB5AD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6"/>
        </a:graphicData>
      </a:graphic>
    </xdr:graphicFrame>
    <xdr:clientData/>
  </xdr:twoCellAnchor>
  <xdr:twoCellAnchor>
    <xdr:from>
      <xdr:col>27</xdr:col>
      <xdr:colOff>36010</xdr:colOff>
      <xdr:row>1370</xdr:row>
      <xdr:rowOff>115094</xdr:rowOff>
    </xdr:from>
    <xdr:to>
      <xdr:col>29</xdr:col>
      <xdr:colOff>76810</xdr:colOff>
      <xdr:row>1377</xdr:row>
      <xdr:rowOff>13019</xdr:rowOff>
    </xdr:to>
    <xdr:graphicFrame macro="">
      <xdr:nvGraphicFramePr>
        <xdr:cNvPr id="197" name="Gráfico 196">
          <a:extLst>
            <a:ext uri="{FF2B5EF4-FFF2-40B4-BE49-F238E27FC236}">
              <a16:creationId xmlns:a16="http://schemas.microsoft.com/office/drawing/2014/main" id="{DF29F1F2-49D5-435D-94B5-4409FBDAB9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7"/>
        </a:graphicData>
      </a:graphic>
    </xdr:graphicFrame>
    <xdr:clientData/>
  </xdr:twoCellAnchor>
  <xdr:twoCellAnchor>
    <xdr:from>
      <xdr:col>20</xdr:col>
      <xdr:colOff>646906</xdr:colOff>
      <xdr:row>1420</xdr:row>
      <xdr:rowOff>11906</xdr:rowOff>
    </xdr:from>
    <xdr:to>
      <xdr:col>22</xdr:col>
      <xdr:colOff>630556</xdr:colOff>
      <xdr:row>1426</xdr:row>
      <xdr:rowOff>100331</xdr:rowOff>
    </xdr:to>
    <xdr:graphicFrame macro="">
      <xdr:nvGraphicFramePr>
        <xdr:cNvPr id="198" name="Gráfico 197">
          <a:extLst>
            <a:ext uri="{FF2B5EF4-FFF2-40B4-BE49-F238E27FC236}">
              <a16:creationId xmlns:a16="http://schemas.microsoft.com/office/drawing/2014/main" id="{3E6F0250-5D23-4464-B24E-F43EC246C5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8"/>
        </a:graphicData>
      </a:graphic>
    </xdr:graphicFrame>
    <xdr:clientData/>
  </xdr:twoCellAnchor>
  <xdr:twoCellAnchor>
    <xdr:from>
      <xdr:col>22</xdr:col>
      <xdr:colOff>520603</xdr:colOff>
      <xdr:row>1420</xdr:row>
      <xdr:rowOff>11906</xdr:rowOff>
    </xdr:from>
    <xdr:to>
      <xdr:col>24</xdr:col>
      <xdr:colOff>161353</xdr:colOff>
      <xdr:row>1426</xdr:row>
      <xdr:rowOff>100331</xdr:rowOff>
    </xdr:to>
    <xdr:graphicFrame macro="">
      <xdr:nvGraphicFramePr>
        <xdr:cNvPr id="199" name="Gráfico 198">
          <a:extLst>
            <a:ext uri="{FF2B5EF4-FFF2-40B4-BE49-F238E27FC236}">
              <a16:creationId xmlns:a16="http://schemas.microsoft.com/office/drawing/2014/main" id="{C0ACFE4A-8CAA-4089-9B6C-F8EC0C2960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9"/>
        </a:graphicData>
      </a:graphic>
    </xdr:graphicFrame>
    <xdr:clientData/>
  </xdr:twoCellAnchor>
  <xdr:twoCellAnchor>
    <xdr:from>
      <xdr:col>24</xdr:col>
      <xdr:colOff>65157</xdr:colOff>
      <xdr:row>1420</xdr:row>
      <xdr:rowOff>11906</xdr:rowOff>
    </xdr:from>
    <xdr:to>
      <xdr:col>25</xdr:col>
      <xdr:colOff>382182</xdr:colOff>
      <xdr:row>1426</xdr:row>
      <xdr:rowOff>100331</xdr:rowOff>
    </xdr:to>
    <xdr:graphicFrame macro="">
      <xdr:nvGraphicFramePr>
        <xdr:cNvPr id="200" name="Gráfico 199">
          <a:extLst>
            <a:ext uri="{FF2B5EF4-FFF2-40B4-BE49-F238E27FC236}">
              <a16:creationId xmlns:a16="http://schemas.microsoft.com/office/drawing/2014/main" id="{D2F6B78D-7DBD-404B-A316-88C2EDB59D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0"/>
        </a:graphicData>
      </a:graphic>
    </xdr:graphicFrame>
    <xdr:clientData/>
  </xdr:twoCellAnchor>
  <xdr:twoCellAnchor>
    <xdr:from>
      <xdr:col>25</xdr:col>
      <xdr:colOff>270111</xdr:colOff>
      <xdr:row>1420</xdr:row>
      <xdr:rowOff>11906</xdr:rowOff>
    </xdr:from>
    <xdr:to>
      <xdr:col>26</xdr:col>
      <xdr:colOff>587136</xdr:colOff>
      <xdr:row>1426</xdr:row>
      <xdr:rowOff>100331</xdr:rowOff>
    </xdr:to>
    <xdr:graphicFrame macro="">
      <xdr:nvGraphicFramePr>
        <xdr:cNvPr id="201" name="Gráfico 200">
          <a:extLst>
            <a:ext uri="{FF2B5EF4-FFF2-40B4-BE49-F238E27FC236}">
              <a16:creationId xmlns:a16="http://schemas.microsoft.com/office/drawing/2014/main" id="{B7D3C2EC-AF49-4352-8588-6863F27B11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1"/>
        </a:graphicData>
      </a:graphic>
    </xdr:graphicFrame>
    <xdr:clientData/>
  </xdr:twoCellAnchor>
  <xdr:twoCellAnchor>
    <xdr:from>
      <xdr:col>26</xdr:col>
      <xdr:colOff>492793</xdr:colOff>
      <xdr:row>1420</xdr:row>
      <xdr:rowOff>11906</xdr:rowOff>
    </xdr:from>
    <xdr:to>
      <xdr:col>28</xdr:col>
      <xdr:colOff>533593</xdr:colOff>
      <xdr:row>1426</xdr:row>
      <xdr:rowOff>100331</xdr:rowOff>
    </xdr:to>
    <xdr:graphicFrame macro="">
      <xdr:nvGraphicFramePr>
        <xdr:cNvPr id="202" name="Gráfico 201">
          <a:extLst>
            <a:ext uri="{FF2B5EF4-FFF2-40B4-BE49-F238E27FC236}">
              <a16:creationId xmlns:a16="http://schemas.microsoft.com/office/drawing/2014/main" id="{3D68B428-D10F-4AB1-91FF-1542E9F358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2"/>
        </a:graphicData>
      </a:graphic>
    </xdr:graphicFrame>
    <xdr:clientData/>
  </xdr:twoCellAnchor>
  <xdr:twoCellAnchor>
    <xdr:from>
      <xdr:col>21</xdr:col>
      <xdr:colOff>21166</xdr:colOff>
      <xdr:row>1468</xdr:row>
      <xdr:rowOff>148168</xdr:rowOff>
    </xdr:from>
    <xdr:to>
      <xdr:col>22</xdr:col>
      <xdr:colOff>671566</xdr:colOff>
      <xdr:row>1475</xdr:row>
      <xdr:rowOff>46093</xdr:rowOff>
    </xdr:to>
    <xdr:graphicFrame macro="">
      <xdr:nvGraphicFramePr>
        <xdr:cNvPr id="203" name="Gráfico 202">
          <a:extLst>
            <a:ext uri="{FF2B5EF4-FFF2-40B4-BE49-F238E27FC236}">
              <a16:creationId xmlns:a16="http://schemas.microsoft.com/office/drawing/2014/main" id="{3B197C95-A978-4C1C-8A73-BE78A2D942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3"/>
        </a:graphicData>
      </a:graphic>
    </xdr:graphicFrame>
    <xdr:clientData/>
  </xdr:twoCellAnchor>
  <xdr:twoCellAnchor>
    <xdr:from>
      <xdr:col>22</xdr:col>
      <xdr:colOff>568690</xdr:colOff>
      <xdr:row>1468</xdr:row>
      <xdr:rowOff>148168</xdr:rowOff>
    </xdr:from>
    <xdr:to>
      <xdr:col>24</xdr:col>
      <xdr:colOff>209440</xdr:colOff>
      <xdr:row>1475</xdr:row>
      <xdr:rowOff>46093</xdr:rowOff>
    </xdr:to>
    <xdr:graphicFrame macro="">
      <xdr:nvGraphicFramePr>
        <xdr:cNvPr id="204" name="Gráfico 203">
          <a:extLst>
            <a:ext uri="{FF2B5EF4-FFF2-40B4-BE49-F238E27FC236}">
              <a16:creationId xmlns:a16="http://schemas.microsoft.com/office/drawing/2014/main" id="{E0754226-6657-486D-BD86-6E74B120B3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4"/>
        </a:graphicData>
      </a:graphic>
    </xdr:graphicFrame>
    <xdr:clientData/>
  </xdr:twoCellAnchor>
  <xdr:twoCellAnchor>
    <xdr:from>
      <xdr:col>24</xdr:col>
      <xdr:colOff>110267</xdr:colOff>
      <xdr:row>1468</xdr:row>
      <xdr:rowOff>148168</xdr:rowOff>
    </xdr:from>
    <xdr:to>
      <xdr:col>25</xdr:col>
      <xdr:colOff>427292</xdr:colOff>
      <xdr:row>1475</xdr:row>
      <xdr:rowOff>46093</xdr:rowOff>
    </xdr:to>
    <xdr:graphicFrame macro="">
      <xdr:nvGraphicFramePr>
        <xdr:cNvPr id="205" name="Gráfico 204">
          <a:extLst>
            <a:ext uri="{FF2B5EF4-FFF2-40B4-BE49-F238E27FC236}">
              <a16:creationId xmlns:a16="http://schemas.microsoft.com/office/drawing/2014/main" id="{588C19E0-F960-4FFC-BF77-21DDB1F175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5"/>
        </a:graphicData>
      </a:graphic>
    </xdr:graphicFrame>
    <xdr:clientData/>
  </xdr:twoCellAnchor>
  <xdr:twoCellAnchor>
    <xdr:from>
      <xdr:col>25</xdr:col>
      <xdr:colOff>306951</xdr:colOff>
      <xdr:row>1468</xdr:row>
      <xdr:rowOff>148168</xdr:rowOff>
    </xdr:from>
    <xdr:to>
      <xdr:col>27</xdr:col>
      <xdr:colOff>14376</xdr:colOff>
      <xdr:row>1475</xdr:row>
      <xdr:rowOff>46093</xdr:rowOff>
    </xdr:to>
    <xdr:graphicFrame macro="">
      <xdr:nvGraphicFramePr>
        <xdr:cNvPr id="206" name="Gráfico 205">
          <a:extLst>
            <a:ext uri="{FF2B5EF4-FFF2-40B4-BE49-F238E27FC236}">
              <a16:creationId xmlns:a16="http://schemas.microsoft.com/office/drawing/2014/main" id="{4F87615E-8D2E-4E7F-BF63-31EA08E03D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6"/>
        </a:graphicData>
      </a:graphic>
    </xdr:graphicFrame>
    <xdr:clientData/>
  </xdr:twoCellAnchor>
  <xdr:twoCellAnchor>
    <xdr:from>
      <xdr:col>26</xdr:col>
      <xdr:colOff>527188</xdr:colOff>
      <xdr:row>1468</xdr:row>
      <xdr:rowOff>148168</xdr:rowOff>
    </xdr:from>
    <xdr:to>
      <xdr:col>28</xdr:col>
      <xdr:colOff>567988</xdr:colOff>
      <xdr:row>1475</xdr:row>
      <xdr:rowOff>46093</xdr:rowOff>
    </xdr:to>
    <xdr:graphicFrame macro="">
      <xdr:nvGraphicFramePr>
        <xdr:cNvPr id="207" name="Gráfico 206">
          <a:extLst>
            <a:ext uri="{FF2B5EF4-FFF2-40B4-BE49-F238E27FC236}">
              <a16:creationId xmlns:a16="http://schemas.microsoft.com/office/drawing/2014/main" id="{EB449515-5E36-4595-8E18-2B2A69CCDE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7"/>
        </a:graphicData>
      </a:graphic>
    </xdr:graphicFrame>
    <xdr:clientData/>
  </xdr:twoCellAnchor>
  <xdr:twoCellAnchor>
    <xdr:from>
      <xdr:col>20</xdr:col>
      <xdr:colOff>370417</xdr:colOff>
      <xdr:row>1522</xdr:row>
      <xdr:rowOff>17198</xdr:rowOff>
    </xdr:from>
    <xdr:to>
      <xdr:col>22</xdr:col>
      <xdr:colOff>354067</xdr:colOff>
      <xdr:row>1528</xdr:row>
      <xdr:rowOff>115148</xdr:rowOff>
    </xdr:to>
    <xdr:graphicFrame macro="">
      <xdr:nvGraphicFramePr>
        <xdr:cNvPr id="208" name="Gráfico 207">
          <a:extLst>
            <a:ext uri="{FF2B5EF4-FFF2-40B4-BE49-F238E27FC236}">
              <a16:creationId xmlns:a16="http://schemas.microsoft.com/office/drawing/2014/main" id="{38DAC1E2-AD70-41A1-8758-1FA535C52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8"/>
        </a:graphicData>
      </a:graphic>
    </xdr:graphicFrame>
    <xdr:clientData/>
  </xdr:twoCellAnchor>
  <xdr:twoCellAnchor>
    <xdr:from>
      <xdr:col>22</xdr:col>
      <xdr:colOff>251720</xdr:colOff>
      <xdr:row>1522</xdr:row>
      <xdr:rowOff>17198</xdr:rowOff>
    </xdr:from>
    <xdr:to>
      <xdr:col>23</xdr:col>
      <xdr:colOff>702095</xdr:colOff>
      <xdr:row>1528</xdr:row>
      <xdr:rowOff>115148</xdr:rowOff>
    </xdr:to>
    <xdr:graphicFrame macro="">
      <xdr:nvGraphicFramePr>
        <xdr:cNvPr id="209" name="Gráfico 208">
          <a:extLst>
            <a:ext uri="{FF2B5EF4-FFF2-40B4-BE49-F238E27FC236}">
              <a16:creationId xmlns:a16="http://schemas.microsoft.com/office/drawing/2014/main" id="{C5615178-988A-469F-A169-662AD02EDF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9"/>
        </a:graphicData>
      </a:graphic>
    </xdr:graphicFrame>
    <xdr:clientData/>
  </xdr:twoCellAnchor>
  <xdr:twoCellAnchor>
    <xdr:from>
      <xdr:col>23</xdr:col>
      <xdr:colOff>602393</xdr:colOff>
      <xdr:row>1522</xdr:row>
      <xdr:rowOff>17198</xdr:rowOff>
    </xdr:from>
    <xdr:to>
      <xdr:col>25</xdr:col>
      <xdr:colOff>109793</xdr:colOff>
      <xdr:row>1528</xdr:row>
      <xdr:rowOff>115148</xdr:rowOff>
    </xdr:to>
    <xdr:graphicFrame macro="">
      <xdr:nvGraphicFramePr>
        <xdr:cNvPr id="210" name="Gráfico 209">
          <a:extLst>
            <a:ext uri="{FF2B5EF4-FFF2-40B4-BE49-F238E27FC236}">
              <a16:creationId xmlns:a16="http://schemas.microsoft.com/office/drawing/2014/main" id="{740B8D84-0B2B-4D16-A59A-0B097A1E7E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0"/>
        </a:graphicData>
      </a:graphic>
    </xdr:graphicFrame>
    <xdr:clientData/>
  </xdr:twoCellAnchor>
  <xdr:twoCellAnchor>
    <xdr:from>
      <xdr:col>25</xdr:col>
      <xdr:colOff>15118</xdr:colOff>
      <xdr:row>1522</xdr:row>
      <xdr:rowOff>17198</xdr:rowOff>
    </xdr:from>
    <xdr:to>
      <xdr:col>26</xdr:col>
      <xdr:colOff>332143</xdr:colOff>
      <xdr:row>1528</xdr:row>
      <xdr:rowOff>115148</xdr:rowOff>
    </xdr:to>
    <xdr:graphicFrame macro="">
      <xdr:nvGraphicFramePr>
        <xdr:cNvPr id="211" name="Gráfico 210">
          <a:extLst>
            <a:ext uri="{FF2B5EF4-FFF2-40B4-BE49-F238E27FC236}">
              <a16:creationId xmlns:a16="http://schemas.microsoft.com/office/drawing/2014/main" id="{94607AF7-3705-4E61-8E22-B526B781B3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1"/>
        </a:graphicData>
      </a:graphic>
    </xdr:graphicFrame>
    <xdr:clientData/>
  </xdr:twoCellAnchor>
  <xdr:twoCellAnchor>
    <xdr:from>
      <xdr:col>26</xdr:col>
      <xdr:colOff>238264</xdr:colOff>
      <xdr:row>1522</xdr:row>
      <xdr:rowOff>17198</xdr:rowOff>
    </xdr:from>
    <xdr:to>
      <xdr:col>28</xdr:col>
      <xdr:colOff>279064</xdr:colOff>
      <xdr:row>1528</xdr:row>
      <xdr:rowOff>115148</xdr:rowOff>
    </xdr:to>
    <xdr:graphicFrame macro="">
      <xdr:nvGraphicFramePr>
        <xdr:cNvPr id="212" name="Gráfico 211">
          <a:extLst>
            <a:ext uri="{FF2B5EF4-FFF2-40B4-BE49-F238E27FC236}">
              <a16:creationId xmlns:a16="http://schemas.microsoft.com/office/drawing/2014/main" id="{D78182C8-7566-4E6C-B6DF-7F50A871E5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2"/>
        </a:graphicData>
      </a:graphic>
    </xdr:graphicFrame>
    <xdr:clientData/>
  </xdr:twoCellAnchor>
  <xdr:twoCellAnchor>
    <xdr:from>
      <xdr:col>20</xdr:col>
      <xdr:colOff>608542</xdr:colOff>
      <xdr:row>1567</xdr:row>
      <xdr:rowOff>21166</xdr:rowOff>
    </xdr:from>
    <xdr:to>
      <xdr:col>22</xdr:col>
      <xdr:colOff>592192</xdr:colOff>
      <xdr:row>1573</xdr:row>
      <xdr:rowOff>109591</xdr:rowOff>
    </xdr:to>
    <xdr:graphicFrame macro="">
      <xdr:nvGraphicFramePr>
        <xdr:cNvPr id="213" name="Gráfico 212">
          <a:extLst>
            <a:ext uri="{FF2B5EF4-FFF2-40B4-BE49-F238E27FC236}">
              <a16:creationId xmlns:a16="http://schemas.microsoft.com/office/drawing/2014/main" id="{B8CF2077-D01E-4CC7-9463-B5C74110E6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3"/>
        </a:graphicData>
      </a:graphic>
    </xdr:graphicFrame>
    <xdr:clientData/>
  </xdr:twoCellAnchor>
  <xdr:twoCellAnchor>
    <xdr:from>
      <xdr:col>22</xdr:col>
      <xdr:colOff>499436</xdr:colOff>
      <xdr:row>1567</xdr:row>
      <xdr:rowOff>21166</xdr:rowOff>
    </xdr:from>
    <xdr:to>
      <xdr:col>24</xdr:col>
      <xdr:colOff>140186</xdr:colOff>
      <xdr:row>1573</xdr:row>
      <xdr:rowOff>109591</xdr:rowOff>
    </xdr:to>
    <xdr:graphicFrame macro="">
      <xdr:nvGraphicFramePr>
        <xdr:cNvPr id="214" name="Gráfico 213">
          <a:extLst>
            <a:ext uri="{FF2B5EF4-FFF2-40B4-BE49-F238E27FC236}">
              <a16:creationId xmlns:a16="http://schemas.microsoft.com/office/drawing/2014/main" id="{0BA9E0C1-0C36-43C2-A8A7-DABC666BF9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4"/>
        </a:graphicData>
      </a:graphic>
    </xdr:graphicFrame>
    <xdr:clientData/>
  </xdr:twoCellAnchor>
  <xdr:twoCellAnchor>
    <xdr:from>
      <xdr:col>24</xdr:col>
      <xdr:colOff>48752</xdr:colOff>
      <xdr:row>1567</xdr:row>
      <xdr:rowOff>21166</xdr:rowOff>
    </xdr:from>
    <xdr:to>
      <xdr:col>25</xdr:col>
      <xdr:colOff>365777</xdr:colOff>
      <xdr:row>1573</xdr:row>
      <xdr:rowOff>109591</xdr:rowOff>
    </xdr:to>
    <xdr:graphicFrame macro="">
      <xdr:nvGraphicFramePr>
        <xdr:cNvPr id="215" name="Gráfico 214">
          <a:extLst>
            <a:ext uri="{FF2B5EF4-FFF2-40B4-BE49-F238E27FC236}">
              <a16:creationId xmlns:a16="http://schemas.microsoft.com/office/drawing/2014/main" id="{872CC1C4-9449-4BCF-A755-84D32C669D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5"/>
        </a:graphicData>
      </a:graphic>
    </xdr:graphicFrame>
    <xdr:clientData/>
  </xdr:twoCellAnchor>
  <xdr:twoCellAnchor>
    <xdr:from>
      <xdr:col>25</xdr:col>
      <xdr:colOff>274607</xdr:colOff>
      <xdr:row>1567</xdr:row>
      <xdr:rowOff>21166</xdr:rowOff>
    </xdr:from>
    <xdr:to>
      <xdr:col>26</xdr:col>
      <xdr:colOff>591632</xdr:colOff>
      <xdr:row>1573</xdr:row>
      <xdr:rowOff>109591</xdr:rowOff>
    </xdr:to>
    <xdr:graphicFrame macro="">
      <xdr:nvGraphicFramePr>
        <xdr:cNvPr id="216" name="Gráfico 215">
          <a:extLst>
            <a:ext uri="{FF2B5EF4-FFF2-40B4-BE49-F238E27FC236}">
              <a16:creationId xmlns:a16="http://schemas.microsoft.com/office/drawing/2014/main" id="{1AFB47BF-082F-4FA3-A5B8-5E260023F7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6"/>
        </a:graphicData>
      </a:graphic>
    </xdr:graphicFrame>
    <xdr:clientData/>
  </xdr:twoCellAnchor>
  <xdr:twoCellAnchor>
    <xdr:from>
      <xdr:col>26</xdr:col>
      <xdr:colOff>457339</xdr:colOff>
      <xdr:row>1567</xdr:row>
      <xdr:rowOff>21166</xdr:rowOff>
    </xdr:from>
    <xdr:to>
      <xdr:col>28</xdr:col>
      <xdr:colOff>498139</xdr:colOff>
      <xdr:row>1573</xdr:row>
      <xdr:rowOff>109591</xdr:rowOff>
    </xdr:to>
    <xdr:graphicFrame macro="">
      <xdr:nvGraphicFramePr>
        <xdr:cNvPr id="217" name="Gráfico 216">
          <a:extLst>
            <a:ext uri="{FF2B5EF4-FFF2-40B4-BE49-F238E27FC236}">
              <a16:creationId xmlns:a16="http://schemas.microsoft.com/office/drawing/2014/main" id="{59D0A0D3-04E3-4DBF-BE5C-FED78D0809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7"/>
        </a:graphicData>
      </a:graphic>
    </xdr:graphicFrame>
    <xdr:clientData/>
  </xdr:twoCellAnchor>
  <xdr:twoCellAnchor>
    <xdr:from>
      <xdr:col>20</xdr:col>
      <xdr:colOff>429948</xdr:colOff>
      <xdr:row>1617</xdr:row>
      <xdr:rowOff>117740</xdr:rowOff>
    </xdr:from>
    <xdr:to>
      <xdr:col>22</xdr:col>
      <xdr:colOff>413598</xdr:colOff>
      <xdr:row>1624</xdr:row>
      <xdr:rowOff>25190</xdr:rowOff>
    </xdr:to>
    <xdr:graphicFrame macro="">
      <xdr:nvGraphicFramePr>
        <xdr:cNvPr id="218" name="Gráfico 217">
          <a:extLst>
            <a:ext uri="{FF2B5EF4-FFF2-40B4-BE49-F238E27FC236}">
              <a16:creationId xmlns:a16="http://schemas.microsoft.com/office/drawing/2014/main" id="{B5C9173E-1AA3-4283-8EDC-A81EE2A72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8"/>
        </a:graphicData>
      </a:graphic>
    </xdr:graphicFrame>
    <xdr:clientData/>
  </xdr:twoCellAnchor>
  <xdr:twoCellAnchor>
    <xdr:from>
      <xdr:col>22</xdr:col>
      <xdr:colOff>321608</xdr:colOff>
      <xdr:row>1617</xdr:row>
      <xdr:rowOff>85990</xdr:rowOff>
    </xdr:from>
    <xdr:to>
      <xdr:col>23</xdr:col>
      <xdr:colOff>771983</xdr:colOff>
      <xdr:row>1623</xdr:row>
      <xdr:rowOff>183940</xdr:rowOff>
    </xdr:to>
    <xdr:graphicFrame macro="">
      <xdr:nvGraphicFramePr>
        <xdr:cNvPr id="219" name="Gráfico 218">
          <a:extLst>
            <a:ext uri="{FF2B5EF4-FFF2-40B4-BE49-F238E27FC236}">
              <a16:creationId xmlns:a16="http://schemas.microsoft.com/office/drawing/2014/main" id="{CB154447-CA9C-4657-9660-3092FEE560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9"/>
        </a:graphicData>
      </a:graphic>
    </xdr:graphicFrame>
    <xdr:clientData/>
  </xdr:twoCellAnchor>
  <xdr:twoCellAnchor>
    <xdr:from>
      <xdr:col>23</xdr:col>
      <xdr:colOff>658031</xdr:colOff>
      <xdr:row>1617</xdr:row>
      <xdr:rowOff>85990</xdr:rowOff>
    </xdr:from>
    <xdr:to>
      <xdr:col>25</xdr:col>
      <xdr:colOff>165431</xdr:colOff>
      <xdr:row>1623</xdr:row>
      <xdr:rowOff>183940</xdr:rowOff>
    </xdr:to>
    <xdr:graphicFrame macro="">
      <xdr:nvGraphicFramePr>
        <xdr:cNvPr id="220" name="Gráfico 219">
          <a:extLst>
            <a:ext uri="{FF2B5EF4-FFF2-40B4-BE49-F238E27FC236}">
              <a16:creationId xmlns:a16="http://schemas.microsoft.com/office/drawing/2014/main" id="{3F2E1133-6C5E-4340-9573-866D094BD6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0"/>
        </a:graphicData>
      </a:graphic>
    </xdr:graphicFrame>
    <xdr:clientData/>
  </xdr:twoCellAnchor>
  <xdr:twoCellAnchor>
    <xdr:from>
      <xdr:col>25</xdr:col>
      <xdr:colOff>75027</xdr:colOff>
      <xdr:row>1617</xdr:row>
      <xdr:rowOff>85990</xdr:rowOff>
    </xdr:from>
    <xdr:to>
      <xdr:col>26</xdr:col>
      <xdr:colOff>392052</xdr:colOff>
      <xdr:row>1623</xdr:row>
      <xdr:rowOff>183940</xdr:rowOff>
    </xdr:to>
    <xdr:graphicFrame macro="">
      <xdr:nvGraphicFramePr>
        <xdr:cNvPr id="221" name="Gráfico 220">
          <a:extLst>
            <a:ext uri="{FF2B5EF4-FFF2-40B4-BE49-F238E27FC236}">
              <a16:creationId xmlns:a16="http://schemas.microsoft.com/office/drawing/2014/main" id="{E30D185F-2932-4610-9B51-B8D4FC1106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1"/>
        </a:graphicData>
      </a:graphic>
    </xdr:graphicFrame>
    <xdr:clientData/>
  </xdr:twoCellAnchor>
  <xdr:twoCellAnchor>
    <xdr:from>
      <xdr:col>26</xdr:col>
      <xdr:colOff>298742</xdr:colOff>
      <xdr:row>1617</xdr:row>
      <xdr:rowOff>85990</xdr:rowOff>
    </xdr:from>
    <xdr:to>
      <xdr:col>28</xdr:col>
      <xdr:colOff>339542</xdr:colOff>
      <xdr:row>1623</xdr:row>
      <xdr:rowOff>183940</xdr:rowOff>
    </xdr:to>
    <xdr:graphicFrame macro="">
      <xdr:nvGraphicFramePr>
        <xdr:cNvPr id="222" name="Gráfico 221">
          <a:extLst>
            <a:ext uri="{FF2B5EF4-FFF2-40B4-BE49-F238E27FC236}">
              <a16:creationId xmlns:a16="http://schemas.microsoft.com/office/drawing/2014/main" id="{CDE7BEAD-36D9-4D53-B496-D710B1C7FF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2"/>
        </a:graphicData>
      </a:graphic>
    </xdr:graphicFrame>
    <xdr:clientData/>
  </xdr:twoCellAnchor>
  <xdr:twoCellAnchor>
    <xdr:from>
      <xdr:col>21</xdr:col>
      <xdr:colOff>19842</xdr:colOff>
      <xdr:row>1661</xdr:row>
      <xdr:rowOff>154782</xdr:rowOff>
    </xdr:from>
    <xdr:to>
      <xdr:col>22</xdr:col>
      <xdr:colOff>670242</xdr:colOff>
      <xdr:row>1668</xdr:row>
      <xdr:rowOff>52707</xdr:rowOff>
    </xdr:to>
    <xdr:graphicFrame macro="">
      <xdr:nvGraphicFramePr>
        <xdr:cNvPr id="223" name="Gráfico 222">
          <a:extLst>
            <a:ext uri="{FF2B5EF4-FFF2-40B4-BE49-F238E27FC236}">
              <a16:creationId xmlns:a16="http://schemas.microsoft.com/office/drawing/2014/main" id="{8D58B7BD-1C48-4C83-84A0-7B698DC3DA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3"/>
        </a:graphicData>
      </a:graphic>
    </xdr:graphicFrame>
    <xdr:clientData/>
  </xdr:twoCellAnchor>
  <xdr:twoCellAnchor>
    <xdr:from>
      <xdr:col>22</xdr:col>
      <xdr:colOff>566875</xdr:colOff>
      <xdr:row>1661</xdr:row>
      <xdr:rowOff>154782</xdr:rowOff>
    </xdr:from>
    <xdr:to>
      <xdr:col>24</xdr:col>
      <xdr:colOff>207625</xdr:colOff>
      <xdr:row>1668</xdr:row>
      <xdr:rowOff>52707</xdr:rowOff>
    </xdr:to>
    <xdr:graphicFrame macro="">
      <xdr:nvGraphicFramePr>
        <xdr:cNvPr id="224" name="Gráfico 223">
          <a:extLst>
            <a:ext uri="{FF2B5EF4-FFF2-40B4-BE49-F238E27FC236}">
              <a16:creationId xmlns:a16="http://schemas.microsoft.com/office/drawing/2014/main" id="{1D283FD5-445C-4EF0-A06F-2821A898D5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4"/>
        </a:graphicData>
      </a:graphic>
    </xdr:graphicFrame>
    <xdr:clientData/>
  </xdr:twoCellAnchor>
  <xdr:twoCellAnchor>
    <xdr:from>
      <xdr:col>24</xdr:col>
      <xdr:colOff>118015</xdr:colOff>
      <xdr:row>1661</xdr:row>
      <xdr:rowOff>154782</xdr:rowOff>
    </xdr:from>
    <xdr:to>
      <xdr:col>25</xdr:col>
      <xdr:colOff>435040</xdr:colOff>
      <xdr:row>1668</xdr:row>
      <xdr:rowOff>52707</xdr:rowOff>
    </xdr:to>
    <xdr:graphicFrame macro="">
      <xdr:nvGraphicFramePr>
        <xdr:cNvPr id="225" name="Gráfico 224">
          <a:extLst>
            <a:ext uri="{FF2B5EF4-FFF2-40B4-BE49-F238E27FC236}">
              <a16:creationId xmlns:a16="http://schemas.microsoft.com/office/drawing/2014/main" id="{F108FC9E-96C9-474E-A253-9AE243C771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5"/>
        </a:graphicData>
      </a:graphic>
    </xdr:graphicFrame>
    <xdr:clientData/>
  </xdr:twoCellAnchor>
  <xdr:twoCellAnchor>
    <xdr:from>
      <xdr:col>25</xdr:col>
      <xdr:colOff>348605</xdr:colOff>
      <xdr:row>1661</xdr:row>
      <xdr:rowOff>154782</xdr:rowOff>
    </xdr:from>
    <xdr:to>
      <xdr:col>27</xdr:col>
      <xdr:colOff>57150</xdr:colOff>
      <xdr:row>1668</xdr:row>
      <xdr:rowOff>52707</xdr:rowOff>
    </xdr:to>
    <xdr:graphicFrame macro="">
      <xdr:nvGraphicFramePr>
        <xdr:cNvPr id="226" name="Gráfico 225">
          <a:extLst>
            <a:ext uri="{FF2B5EF4-FFF2-40B4-BE49-F238E27FC236}">
              <a16:creationId xmlns:a16="http://schemas.microsoft.com/office/drawing/2014/main" id="{9D2E55D1-5D3A-40E9-A3E4-BAEF41708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6"/>
        </a:graphicData>
      </a:graphic>
    </xdr:graphicFrame>
    <xdr:clientData/>
  </xdr:twoCellAnchor>
  <xdr:twoCellAnchor>
    <xdr:from>
      <xdr:col>26</xdr:col>
      <xdr:colOff>568351</xdr:colOff>
      <xdr:row>1661</xdr:row>
      <xdr:rowOff>154782</xdr:rowOff>
    </xdr:from>
    <xdr:to>
      <xdr:col>28</xdr:col>
      <xdr:colOff>609151</xdr:colOff>
      <xdr:row>1668</xdr:row>
      <xdr:rowOff>52707</xdr:rowOff>
    </xdr:to>
    <xdr:graphicFrame macro="">
      <xdr:nvGraphicFramePr>
        <xdr:cNvPr id="227" name="Gráfico 226">
          <a:extLst>
            <a:ext uri="{FF2B5EF4-FFF2-40B4-BE49-F238E27FC236}">
              <a16:creationId xmlns:a16="http://schemas.microsoft.com/office/drawing/2014/main" id="{2D96F203-FDEE-45C3-A474-DB625DF6C3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7"/>
        </a:graphicData>
      </a:graphic>
    </xdr:graphicFrame>
    <xdr:clientData/>
  </xdr:twoCellAnchor>
  <xdr:twoCellAnchor>
    <xdr:from>
      <xdr:col>20</xdr:col>
      <xdr:colOff>607219</xdr:colOff>
      <xdr:row>1711</xdr:row>
      <xdr:rowOff>51594</xdr:rowOff>
    </xdr:from>
    <xdr:to>
      <xdr:col>22</xdr:col>
      <xdr:colOff>590869</xdr:colOff>
      <xdr:row>1717</xdr:row>
      <xdr:rowOff>140019</xdr:rowOff>
    </xdr:to>
    <xdr:graphicFrame macro="">
      <xdr:nvGraphicFramePr>
        <xdr:cNvPr id="228" name="Gráfico 227">
          <a:extLst>
            <a:ext uri="{FF2B5EF4-FFF2-40B4-BE49-F238E27FC236}">
              <a16:creationId xmlns:a16="http://schemas.microsoft.com/office/drawing/2014/main" id="{5C1A222E-0EE1-47F3-8A72-18E4D97FCF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8"/>
        </a:graphicData>
      </a:graphic>
    </xdr:graphicFrame>
    <xdr:clientData/>
  </xdr:twoCellAnchor>
  <xdr:twoCellAnchor>
    <xdr:from>
      <xdr:col>22</xdr:col>
      <xdr:colOff>496989</xdr:colOff>
      <xdr:row>1711</xdr:row>
      <xdr:rowOff>35719</xdr:rowOff>
    </xdr:from>
    <xdr:to>
      <xdr:col>24</xdr:col>
      <xdr:colOff>137739</xdr:colOff>
      <xdr:row>1717</xdr:row>
      <xdr:rowOff>124144</xdr:rowOff>
    </xdr:to>
    <xdr:graphicFrame macro="">
      <xdr:nvGraphicFramePr>
        <xdr:cNvPr id="229" name="Gráfico 228">
          <a:extLst>
            <a:ext uri="{FF2B5EF4-FFF2-40B4-BE49-F238E27FC236}">
              <a16:creationId xmlns:a16="http://schemas.microsoft.com/office/drawing/2014/main" id="{BAC4DB83-2D96-4595-8B53-DFBFD7D202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9"/>
        </a:graphicData>
      </a:graphic>
    </xdr:graphicFrame>
    <xdr:clientData/>
  </xdr:twoCellAnchor>
  <xdr:twoCellAnchor>
    <xdr:from>
      <xdr:col>24</xdr:col>
      <xdr:colOff>31423</xdr:colOff>
      <xdr:row>1711</xdr:row>
      <xdr:rowOff>35719</xdr:rowOff>
    </xdr:from>
    <xdr:to>
      <xdr:col>25</xdr:col>
      <xdr:colOff>348448</xdr:colOff>
      <xdr:row>1717</xdr:row>
      <xdr:rowOff>124144</xdr:rowOff>
    </xdr:to>
    <xdr:graphicFrame macro="">
      <xdr:nvGraphicFramePr>
        <xdr:cNvPr id="230" name="Gráfico 229">
          <a:extLst>
            <a:ext uri="{FF2B5EF4-FFF2-40B4-BE49-F238E27FC236}">
              <a16:creationId xmlns:a16="http://schemas.microsoft.com/office/drawing/2014/main" id="{D5443EF5-1080-4FFD-9BBE-5C6822E388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0"/>
        </a:graphicData>
      </a:graphic>
    </xdr:graphicFrame>
    <xdr:clientData/>
  </xdr:twoCellAnchor>
  <xdr:twoCellAnchor>
    <xdr:from>
      <xdr:col>25</xdr:col>
      <xdr:colOff>252450</xdr:colOff>
      <xdr:row>1711</xdr:row>
      <xdr:rowOff>35719</xdr:rowOff>
    </xdr:from>
    <xdr:to>
      <xdr:col>26</xdr:col>
      <xdr:colOff>569475</xdr:colOff>
      <xdr:row>1717</xdr:row>
      <xdr:rowOff>124144</xdr:rowOff>
    </xdr:to>
    <xdr:graphicFrame macro="">
      <xdr:nvGraphicFramePr>
        <xdr:cNvPr id="231" name="Gráfico 230">
          <a:extLst>
            <a:ext uri="{FF2B5EF4-FFF2-40B4-BE49-F238E27FC236}">
              <a16:creationId xmlns:a16="http://schemas.microsoft.com/office/drawing/2014/main" id="{4C5A91E4-0F63-487A-AA77-A2549DD384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1"/>
        </a:graphicData>
      </a:graphic>
    </xdr:graphicFrame>
    <xdr:clientData/>
  </xdr:twoCellAnchor>
  <xdr:twoCellAnchor>
    <xdr:from>
      <xdr:col>26</xdr:col>
      <xdr:colOff>481681</xdr:colOff>
      <xdr:row>1711</xdr:row>
      <xdr:rowOff>35719</xdr:rowOff>
    </xdr:from>
    <xdr:to>
      <xdr:col>28</xdr:col>
      <xdr:colOff>522481</xdr:colOff>
      <xdr:row>1717</xdr:row>
      <xdr:rowOff>124144</xdr:rowOff>
    </xdr:to>
    <xdr:graphicFrame macro="">
      <xdr:nvGraphicFramePr>
        <xdr:cNvPr id="232" name="Gráfico 231">
          <a:extLst>
            <a:ext uri="{FF2B5EF4-FFF2-40B4-BE49-F238E27FC236}">
              <a16:creationId xmlns:a16="http://schemas.microsoft.com/office/drawing/2014/main" id="{0FBA732D-7D93-4636-BD88-FE50E66D70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2"/>
        </a:graphicData>
      </a:graphic>
    </xdr:graphicFrame>
    <xdr:clientData/>
  </xdr:twoCellAnchor>
  <xdr:twoCellAnchor>
    <xdr:from>
      <xdr:col>20</xdr:col>
      <xdr:colOff>545041</xdr:colOff>
      <xdr:row>1760</xdr:row>
      <xdr:rowOff>33073</xdr:rowOff>
    </xdr:from>
    <xdr:to>
      <xdr:col>22</xdr:col>
      <xdr:colOff>528691</xdr:colOff>
      <xdr:row>1766</xdr:row>
      <xdr:rowOff>121498</xdr:rowOff>
    </xdr:to>
    <xdr:graphicFrame macro="">
      <xdr:nvGraphicFramePr>
        <xdr:cNvPr id="233" name="Gráfico 232">
          <a:extLst>
            <a:ext uri="{FF2B5EF4-FFF2-40B4-BE49-F238E27FC236}">
              <a16:creationId xmlns:a16="http://schemas.microsoft.com/office/drawing/2014/main" id="{D3CBBF28-AC3A-430C-A0FB-89AD180EB6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3"/>
        </a:graphicData>
      </a:graphic>
    </xdr:graphicFrame>
    <xdr:clientData/>
  </xdr:twoCellAnchor>
  <xdr:twoCellAnchor>
    <xdr:from>
      <xdr:col>22</xdr:col>
      <xdr:colOff>423235</xdr:colOff>
      <xdr:row>1760</xdr:row>
      <xdr:rowOff>33073</xdr:rowOff>
    </xdr:from>
    <xdr:to>
      <xdr:col>24</xdr:col>
      <xdr:colOff>63985</xdr:colOff>
      <xdr:row>1766</xdr:row>
      <xdr:rowOff>121498</xdr:rowOff>
    </xdr:to>
    <xdr:graphicFrame macro="">
      <xdr:nvGraphicFramePr>
        <xdr:cNvPr id="234" name="Gráfico 233">
          <a:extLst>
            <a:ext uri="{FF2B5EF4-FFF2-40B4-BE49-F238E27FC236}">
              <a16:creationId xmlns:a16="http://schemas.microsoft.com/office/drawing/2014/main" id="{693295EE-218B-4986-BB7B-12A1E29918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4"/>
        </a:graphicData>
      </a:graphic>
    </xdr:graphicFrame>
    <xdr:clientData/>
  </xdr:twoCellAnchor>
  <xdr:twoCellAnchor>
    <xdr:from>
      <xdr:col>23</xdr:col>
      <xdr:colOff>764978</xdr:colOff>
      <xdr:row>1760</xdr:row>
      <xdr:rowOff>33073</xdr:rowOff>
    </xdr:from>
    <xdr:to>
      <xdr:col>25</xdr:col>
      <xdr:colOff>272378</xdr:colOff>
      <xdr:row>1766</xdr:row>
      <xdr:rowOff>121498</xdr:rowOff>
    </xdr:to>
    <xdr:graphicFrame macro="">
      <xdr:nvGraphicFramePr>
        <xdr:cNvPr id="235" name="Gráfico 234">
          <a:extLst>
            <a:ext uri="{FF2B5EF4-FFF2-40B4-BE49-F238E27FC236}">
              <a16:creationId xmlns:a16="http://schemas.microsoft.com/office/drawing/2014/main" id="{295E02CD-2716-4EE1-BCA6-275A49C2F1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5"/>
        </a:graphicData>
      </a:graphic>
    </xdr:graphicFrame>
    <xdr:clientData/>
  </xdr:twoCellAnchor>
  <xdr:twoCellAnchor>
    <xdr:from>
      <xdr:col>25</xdr:col>
      <xdr:colOff>172213</xdr:colOff>
      <xdr:row>1760</xdr:row>
      <xdr:rowOff>33073</xdr:rowOff>
    </xdr:from>
    <xdr:to>
      <xdr:col>26</xdr:col>
      <xdr:colOff>489238</xdr:colOff>
      <xdr:row>1766</xdr:row>
      <xdr:rowOff>121498</xdr:rowOff>
    </xdr:to>
    <xdr:graphicFrame macro="">
      <xdr:nvGraphicFramePr>
        <xdr:cNvPr id="236" name="Gráfico 235">
          <a:extLst>
            <a:ext uri="{FF2B5EF4-FFF2-40B4-BE49-F238E27FC236}">
              <a16:creationId xmlns:a16="http://schemas.microsoft.com/office/drawing/2014/main" id="{D150931E-47DE-40CC-BD64-B33F29B890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6"/>
        </a:graphicData>
      </a:graphic>
    </xdr:graphicFrame>
    <xdr:clientData/>
  </xdr:twoCellAnchor>
  <xdr:twoCellAnchor>
    <xdr:from>
      <xdr:col>26</xdr:col>
      <xdr:colOff>397278</xdr:colOff>
      <xdr:row>1760</xdr:row>
      <xdr:rowOff>33073</xdr:rowOff>
    </xdr:from>
    <xdr:to>
      <xdr:col>28</xdr:col>
      <xdr:colOff>438078</xdr:colOff>
      <xdr:row>1766</xdr:row>
      <xdr:rowOff>121498</xdr:rowOff>
    </xdr:to>
    <xdr:graphicFrame macro="">
      <xdr:nvGraphicFramePr>
        <xdr:cNvPr id="237" name="Gráfico 236">
          <a:extLst>
            <a:ext uri="{FF2B5EF4-FFF2-40B4-BE49-F238E27FC236}">
              <a16:creationId xmlns:a16="http://schemas.microsoft.com/office/drawing/2014/main" id="{6304492B-F6E2-4E3F-A9EF-DCCA5C2462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7"/>
        </a:graphicData>
      </a:graphic>
    </xdr:graphicFrame>
    <xdr:clientData/>
  </xdr:twoCellAnchor>
  <xdr:twoCellAnchor>
    <xdr:from>
      <xdr:col>20</xdr:col>
      <xdr:colOff>199760</xdr:colOff>
      <xdr:row>1809</xdr:row>
      <xdr:rowOff>170657</xdr:rowOff>
    </xdr:from>
    <xdr:to>
      <xdr:col>22</xdr:col>
      <xdr:colOff>183410</xdr:colOff>
      <xdr:row>1816</xdr:row>
      <xdr:rowOff>68582</xdr:rowOff>
    </xdr:to>
    <xdr:graphicFrame macro="">
      <xdr:nvGraphicFramePr>
        <xdr:cNvPr id="238" name="Gráfico 237">
          <a:extLst>
            <a:ext uri="{FF2B5EF4-FFF2-40B4-BE49-F238E27FC236}">
              <a16:creationId xmlns:a16="http://schemas.microsoft.com/office/drawing/2014/main" id="{5DEC501A-4B72-4FC8-B081-E55D3D1A1B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8"/>
        </a:graphicData>
      </a:graphic>
    </xdr:graphicFrame>
    <xdr:clientData/>
  </xdr:twoCellAnchor>
  <xdr:twoCellAnchor>
    <xdr:from>
      <xdr:col>22</xdr:col>
      <xdr:colOff>99028</xdr:colOff>
      <xdr:row>1809</xdr:row>
      <xdr:rowOff>170657</xdr:rowOff>
    </xdr:from>
    <xdr:to>
      <xdr:col>23</xdr:col>
      <xdr:colOff>549403</xdr:colOff>
      <xdr:row>1816</xdr:row>
      <xdr:rowOff>68582</xdr:rowOff>
    </xdr:to>
    <xdr:graphicFrame macro="">
      <xdr:nvGraphicFramePr>
        <xdr:cNvPr id="239" name="Gráfico 238">
          <a:extLst>
            <a:ext uri="{FF2B5EF4-FFF2-40B4-BE49-F238E27FC236}">
              <a16:creationId xmlns:a16="http://schemas.microsoft.com/office/drawing/2014/main" id="{9DDAAB78-4907-4D5A-B931-CED6330FB0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9"/>
        </a:graphicData>
      </a:graphic>
    </xdr:graphicFrame>
    <xdr:clientData/>
  </xdr:twoCellAnchor>
  <xdr:twoCellAnchor>
    <xdr:from>
      <xdr:col>23</xdr:col>
      <xdr:colOff>458668</xdr:colOff>
      <xdr:row>1809</xdr:row>
      <xdr:rowOff>170657</xdr:rowOff>
    </xdr:from>
    <xdr:to>
      <xdr:col>24</xdr:col>
      <xdr:colOff>909043</xdr:colOff>
      <xdr:row>1816</xdr:row>
      <xdr:rowOff>68582</xdr:rowOff>
    </xdr:to>
    <xdr:graphicFrame macro="">
      <xdr:nvGraphicFramePr>
        <xdr:cNvPr id="240" name="Gráfico 239">
          <a:extLst>
            <a:ext uri="{FF2B5EF4-FFF2-40B4-BE49-F238E27FC236}">
              <a16:creationId xmlns:a16="http://schemas.microsoft.com/office/drawing/2014/main" id="{C70259D2-0545-49E7-B1EA-BE998D1FAF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0"/>
        </a:graphicData>
      </a:graphic>
    </xdr:graphicFrame>
    <xdr:clientData/>
  </xdr:twoCellAnchor>
  <xdr:twoCellAnchor>
    <xdr:from>
      <xdr:col>24</xdr:col>
      <xdr:colOff>795289</xdr:colOff>
      <xdr:row>1809</xdr:row>
      <xdr:rowOff>170657</xdr:rowOff>
    </xdr:from>
    <xdr:to>
      <xdr:col>26</xdr:col>
      <xdr:colOff>169339</xdr:colOff>
      <xdr:row>1816</xdr:row>
      <xdr:rowOff>68582</xdr:rowOff>
    </xdr:to>
    <xdr:graphicFrame macro="">
      <xdr:nvGraphicFramePr>
        <xdr:cNvPr id="241" name="Gráfico 240">
          <a:extLst>
            <a:ext uri="{FF2B5EF4-FFF2-40B4-BE49-F238E27FC236}">
              <a16:creationId xmlns:a16="http://schemas.microsoft.com/office/drawing/2014/main" id="{894FB569-0005-4EA7-A845-DBF09D4B4E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1"/>
        </a:graphicData>
      </a:graphic>
    </xdr:graphicFrame>
    <xdr:clientData/>
  </xdr:twoCellAnchor>
  <xdr:twoCellAnchor>
    <xdr:from>
      <xdr:col>26</xdr:col>
      <xdr:colOff>69613</xdr:colOff>
      <xdr:row>1809</xdr:row>
      <xdr:rowOff>170657</xdr:rowOff>
    </xdr:from>
    <xdr:to>
      <xdr:col>28</xdr:col>
      <xdr:colOff>110413</xdr:colOff>
      <xdr:row>1816</xdr:row>
      <xdr:rowOff>68582</xdr:rowOff>
    </xdr:to>
    <xdr:graphicFrame macro="">
      <xdr:nvGraphicFramePr>
        <xdr:cNvPr id="242" name="Gráfico 241">
          <a:extLst>
            <a:ext uri="{FF2B5EF4-FFF2-40B4-BE49-F238E27FC236}">
              <a16:creationId xmlns:a16="http://schemas.microsoft.com/office/drawing/2014/main" id="{F48D00B9-BA2E-4FE1-872B-9DE0F5965F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2"/>
        </a:graphicData>
      </a:graphic>
    </xdr:graphicFrame>
    <xdr:clientData/>
  </xdr:twoCellAnchor>
  <xdr:twoCellAnchor>
    <xdr:from>
      <xdr:col>20</xdr:col>
      <xdr:colOff>539749</xdr:colOff>
      <xdr:row>1858</xdr:row>
      <xdr:rowOff>137583</xdr:rowOff>
    </xdr:from>
    <xdr:to>
      <xdr:col>22</xdr:col>
      <xdr:colOff>523399</xdr:colOff>
      <xdr:row>1865</xdr:row>
      <xdr:rowOff>35508</xdr:rowOff>
    </xdr:to>
    <xdr:graphicFrame macro="">
      <xdr:nvGraphicFramePr>
        <xdr:cNvPr id="243" name="Gráfico 242">
          <a:extLst>
            <a:ext uri="{FF2B5EF4-FFF2-40B4-BE49-F238E27FC236}">
              <a16:creationId xmlns:a16="http://schemas.microsoft.com/office/drawing/2014/main" id="{9368ED4B-E192-42FD-96F9-D8D2A72891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3"/>
        </a:graphicData>
      </a:graphic>
    </xdr:graphicFrame>
    <xdr:clientData/>
  </xdr:twoCellAnchor>
  <xdr:twoCellAnchor>
    <xdr:from>
      <xdr:col>22</xdr:col>
      <xdr:colOff>430644</xdr:colOff>
      <xdr:row>1858</xdr:row>
      <xdr:rowOff>185208</xdr:rowOff>
    </xdr:from>
    <xdr:to>
      <xdr:col>24</xdr:col>
      <xdr:colOff>71394</xdr:colOff>
      <xdr:row>1865</xdr:row>
      <xdr:rowOff>83133</xdr:rowOff>
    </xdr:to>
    <xdr:graphicFrame macro="">
      <xdr:nvGraphicFramePr>
        <xdr:cNvPr id="244" name="Gráfico 243">
          <a:extLst>
            <a:ext uri="{FF2B5EF4-FFF2-40B4-BE49-F238E27FC236}">
              <a16:creationId xmlns:a16="http://schemas.microsoft.com/office/drawing/2014/main" id="{20D3AB15-3F42-411E-ADA3-A810F5AB59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4"/>
        </a:graphicData>
      </a:graphic>
    </xdr:graphicFrame>
    <xdr:clientData/>
  </xdr:twoCellAnchor>
  <xdr:twoCellAnchor>
    <xdr:from>
      <xdr:col>23</xdr:col>
      <xdr:colOff>791437</xdr:colOff>
      <xdr:row>1858</xdr:row>
      <xdr:rowOff>185208</xdr:rowOff>
    </xdr:from>
    <xdr:to>
      <xdr:col>25</xdr:col>
      <xdr:colOff>298837</xdr:colOff>
      <xdr:row>1865</xdr:row>
      <xdr:rowOff>83133</xdr:rowOff>
    </xdr:to>
    <xdr:graphicFrame macro="">
      <xdr:nvGraphicFramePr>
        <xdr:cNvPr id="245" name="Gráfico 244">
          <a:extLst>
            <a:ext uri="{FF2B5EF4-FFF2-40B4-BE49-F238E27FC236}">
              <a16:creationId xmlns:a16="http://schemas.microsoft.com/office/drawing/2014/main" id="{00479B30-40BB-4DD5-84C8-7677C359DE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5"/>
        </a:graphicData>
      </a:graphic>
    </xdr:graphicFrame>
    <xdr:clientData/>
  </xdr:twoCellAnchor>
  <xdr:twoCellAnchor>
    <xdr:from>
      <xdr:col>25</xdr:col>
      <xdr:colOff>208197</xdr:colOff>
      <xdr:row>1858</xdr:row>
      <xdr:rowOff>185208</xdr:rowOff>
    </xdr:from>
    <xdr:to>
      <xdr:col>26</xdr:col>
      <xdr:colOff>525222</xdr:colOff>
      <xdr:row>1865</xdr:row>
      <xdr:rowOff>83133</xdr:rowOff>
    </xdr:to>
    <xdr:graphicFrame macro="">
      <xdr:nvGraphicFramePr>
        <xdr:cNvPr id="246" name="Gráfico 245">
          <a:extLst>
            <a:ext uri="{FF2B5EF4-FFF2-40B4-BE49-F238E27FC236}">
              <a16:creationId xmlns:a16="http://schemas.microsoft.com/office/drawing/2014/main" id="{A773000C-D28E-4222-8612-A924BD78C7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6"/>
        </a:graphicData>
      </a:graphic>
    </xdr:graphicFrame>
    <xdr:clientData/>
  </xdr:twoCellAnchor>
  <xdr:twoCellAnchor>
    <xdr:from>
      <xdr:col>26</xdr:col>
      <xdr:colOff>442786</xdr:colOff>
      <xdr:row>1858</xdr:row>
      <xdr:rowOff>185208</xdr:rowOff>
    </xdr:from>
    <xdr:to>
      <xdr:col>28</xdr:col>
      <xdr:colOff>483586</xdr:colOff>
      <xdr:row>1865</xdr:row>
      <xdr:rowOff>83133</xdr:rowOff>
    </xdr:to>
    <xdr:graphicFrame macro="">
      <xdr:nvGraphicFramePr>
        <xdr:cNvPr id="247" name="Gráfico 246">
          <a:extLst>
            <a:ext uri="{FF2B5EF4-FFF2-40B4-BE49-F238E27FC236}">
              <a16:creationId xmlns:a16="http://schemas.microsoft.com/office/drawing/2014/main" id="{124A83AE-04F3-46CD-96A0-DAAC9D1990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7"/>
        </a:graphicData>
      </a:graphic>
    </xdr:graphicFrame>
    <xdr:clientData/>
  </xdr:twoCellAnchor>
  <xdr:twoCellAnchor>
    <xdr:from>
      <xdr:col>20</xdr:col>
      <xdr:colOff>470959</xdr:colOff>
      <xdr:row>1907</xdr:row>
      <xdr:rowOff>44979</xdr:rowOff>
    </xdr:from>
    <xdr:to>
      <xdr:col>22</xdr:col>
      <xdr:colOff>454609</xdr:colOff>
      <xdr:row>1913</xdr:row>
      <xdr:rowOff>133404</xdr:rowOff>
    </xdr:to>
    <xdr:graphicFrame macro="">
      <xdr:nvGraphicFramePr>
        <xdr:cNvPr id="248" name="Gráfico 247">
          <a:extLst>
            <a:ext uri="{FF2B5EF4-FFF2-40B4-BE49-F238E27FC236}">
              <a16:creationId xmlns:a16="http://schemas.microsoft.com/office/drawing/2014/main" id="{C032E9E1-9286-4DBC-81C9-E3CADD41AB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8"/>
        </a:graphicData>
      </a:graphic>
    </xdr:graphicFrame>
    <xdr:clientData/>
  </xdr:twoCellAnchor>
  <xdr:twoCellAnchor>
    <xdr:from>
      <xdr:col>22</xdr:col>
      <xdr:colOff>346177</xdr:colOff>
      <xdr:row>1907</xdr:row>
      <xdr:rowOff>44979</xdr:rowOff>
    </xdr:from>
    <xdr:to>
      <xdr:col>23</xdr:col>
      <xdr:colOff>796552</xdr:colOff>
      <xdr:row>1913</xdr:row>
      <xdr:rowOff>133404</xdr:rowOff>
    </xdr:to>
    <xdr:graphicFrame macro="">
      <xdr:nvGraphicFramePr>
        <xdr:cNvPr id="249" name="Gráfico 248">
          <a:extLst>
            <a:ext uri="{FF2B5EF4-FFF2-40B4-BE49-F238E27FC236}">
              <a16:creationId xmlns:a16="http://schemas.microsoft.com/office/drawing/2014/main" id="{D09AC617-19BC-40C1-AD66-10305EAF5E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9"/>
        </a:graphicData>
      </a:graphic>
    </xdr:graphicFrame>
    <xdr:clientData/>
  </xdr:twoCellAnchor>
  <xdr:twoCellAnchor>
    <xdr:from>
      <xdr:col>23</xdr:col>
      <xdr:colOff>677800</xdr:colOff>
      <xdr:row>1907</xdr:row>
      <xdr:rowOff>44979</xdr:rowOff>
    </xdr:from>
    <xdr:to>
      <xdr:col>25</xdr:col>
      <xdr:colOff>185200</xdr:colOff>
      <xdr:row>1913</xdr:row>
      <xdr:rowOff>133404</xdr:rowOff>
    </xdr:to>
    <xdr:graphicFrame macro="">
      <xdr:nvGraphicFramePr>
        <xdr:cNvPr id="250" name="Gráfico 249">
          <a:extLst>
            <a:ext uri="{FF2B5EF4-FFF2-40B4-BE49-F238E27FC236}">
              <a16:creationId xmlns:a16="http://schemas.microsoft.com/office/drawing/2014/main" id="{30CAFB67-4B5F-4681-8067-EF29BCDEB9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0"/>
        </a:graphicData>
      </a:graphic>
    </xdr:graphicFrame>
    <xdr:clientData/>
  </xdr:twoCellAnchor>
  <xdr:twoCellAnchor>
    <xdr:from>
      <xdr:col>25</xdr:col>
      <xdr:colOff>91583</xdr:colOff>
      <xdr:row>1907</xdr:row>
      <xdr:rowOff>44979</xdr:rowOff>
    </xdr:from>
    <xdr:to>
      <xdr:col>26</xdr:col>
      <xdr:colOff>408608</xdr:colOff>
      <xdr:row>1913</xdr:row>
      <xdr:rowOff>133404</xdr:rowOff>
    </xdr:to>
    <xdr:graphicFrame macro="">
      <xdr:nvGraphicFramePr>
        <xdr:cNvPr id="251" name="Gráfico 250">
          <a:extLst>
            <a:ext uri="{FF2B5EF4-FFF2-40B4-BE49-F238E27FC236}">
              <a16:creationId xmlns:a16="http://schemas.microsoft.com/office/drawing/2014/main" id="{CAC5F582-ADDD-42C8-BF83-1DB4BBB374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1"/>
        </a:graphicData>
      </a:graphic>
    </xdr:graphicFrame>
    <xdr:clientData/>
  </xdr:twoCellAnchor>
  <xdr:twoCellAnchor>
    <xdr:from>
      <xdr:col>26</xdr:col>
      <xdr:colOff>313671</xdr:colOff>
      <xdr:row>1907</xdr:row>
      <xdr:rowOff>44979</xdr:rowOff>
    </xdr:from>
    <xdr:to>
      <xdr:col>28</xdr:col>
      <xdr:colOff>354471</xdr:colOff>
      <xdr:row>1913</xdr:row>
      <xdr:rowOff>133404</xdr:rowOff>
    </xdr:to>
    <xdr:graphicFrame macro="">
      <xdr:nvGraphicFramePr>
        <xdr:cNvPr id="252" name="Gráfico 251">
          <a:extLst>
            <a:ext uri="{FF2B5EF4-FFF2-40B4-BE49-F238E27FC236}">
              <a16:creationId xmlns:a16="http://schemas.microsoft.com/office/drawing/2014/main" id="{E35C8C5D-DCF7-4DF3-A69B-C42D0C8AD6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2"/>
        </a:graphicData>
      </a:graphic>
    </xdr:graphicFrame>
    <xdr:clientData/>
  </xdr:twoCellAnchor>
  <xdr:twoCellAnchor>
    <xdr:from>
      <xdr:col>20</xdr:col>
      <xdr:colOff>513292</xdr:colOff>
      <xdr:row>1957</xdr:row>
      <xdr:rowOff>113772</xdr:rowOff>
    </xdr:from>
    <xdr:to>
      <xdr:col>22</xdr:col>
      <xdr:colOff>496942</xdr:colOff>
      <xdr:row>1964</xdr:row>
      <xdr:rowOff>11697</xdr:rowOff>
    </xdr:to>
    <xdr:graphicFrame macro="">
      <xdr:nvGraphicFramePr>
        <xdr:cNvPr id="253" name="Gráfico 252">
          <a:extLst>
            <a:ext uri="{FF2B5EF4-FFF2-40B4-BE49-F238E27FC236}">
              <a16:creationId xmlns:a16="http://schemas.microsoft.com/office/drawing/2014/main" id="{48007F3F-6775-47F6-88FA-77BD057C1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3"/>
        </a:graphicData>
      </a:graphic>
    </xdr:graphicFrame>
    <xdr:clientData/>
  </xdr:twoCellAnchor>
  <xdr:twoCellAnchor>
    <xdr:from>
      <xdr:col>22</xdr:col>
      <xdr:colOff>390665</xdr:colOff>
      <xdr:row>1957</xdr:row>
      <xdr:rowOff>113772</xdr:rowOff>
    </xdr:from>
    <xdr:to>
      <xdr:col>24</xdr:col>
      <xdr:colOff>31415</xdr:colOff>
      <xdr:row>1964</xdr:row>
      <xdr:rowOff>11697</xdr:rowOff>
    </xdr:to>
    <xdr:graphicFrame macro="">
      <xdr:nvGraphicFramePr>
        <xdr:cNvPr id="254" name="Gráfico 253">
          <a:extLst>
            <a:ext uri="{FF2B5EF4-FFF2-40B4-BE49-F238E27FC236}">
              <a16:creationId xmlns:a16="http://schemas.microsoft.com/office/drawing/2014/main" id="{C5BAF003-EB1B-4446-A608-42B7453C4B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4"/>
        </a:graphicData>
      </a:graphic>
    </xdr:graphicFrame>
    <xdr:clientData/>
  </xdr:twoCellAnchor>
  <xdr:twoCellAnchor>
    <xdr:from>
      <xdr:col>23</xdr:col>
      <xdr:colOff>760426</xdr:colOff>
      <xdr:row>1957</xdr:row>
      <xdr:rowOff>113772</xdr:rowOff>
    </xdr:from>
    <xdr:to>
      <xdr:col>25</xdr:col>
      <xdr:colOff>267826</xdr:colOff>
      <xdr:row>1964</xdr:row>
      <xdr:rowOff>11697</xdr:rowOff>
    </xdr:to>
    <xdr:graphicFrame macro="">
      <xdr:nvGraphicFramePr>
        <xdr:cNvPr id="255" name="Gráfico 254">
          <a:extLst>
            <a:ext uri="{FF2B5EF4-FFF2-40B4-BE49-F238E27FC236}">
              <a16:creationId xmlns:a16="http://schemas.microsoft.com/office/drawing/2014/main" id="{0BFF88B2-FE72-4A33-B303-2ECA3D3FA0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5"/>
        </a:graphicData>
      </a:graphic>
    </xdr:graphicFrame>
    <xdr:clientData/>
  </xdr:twoCellAnchor>
  <xdr:twoCellAnchor>
    <xdr:from>
      <xdr:col>25</xdr:col>
      <xdr:colOff>183243</xdr:colOff>
      <xdr:row>1957</xdr:row>
      <xdr:rowOff>113772</xdr:rowOff>
    </xdr:from>
    <xdr:to>
      <xdr:col>26</xdr:col>
      <xdr:colOff>500268</xdr:colOff>
      <xdr:row>1964</xdr:row>
      <xdr:rowOff>11697</xdr:rowOff>
    </xdr:to>
    <xdr:graphicFrame macro="">
      <xdr:nvGraphicFramePr>
        <xdr:cNvPr id="256" name="Gráfico 255">
          <a:extLst>
            <a:ext uri="{FF2B5EF4-FFF2-40B4-BE49-F238E27FC236}">
              <a16:creationId xmlns:a16="http://schemas.microsoft.com/office/drawing/2014/main" id="{8ABE832A-4D1A-4043-B62A-9D2DFC5C86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6"/>
        </a:graphicData>
      </a:graphic>
    </xdr:graphicFrame>
    <xdr:clientData/>
  </xdr:twoCellAnchor>
  <xdr:twoCellAnchor>
    <xdr:from>
      <xdr:col>26</xdr:col>
      <xdr:colOff>391611</xdr:colOff>
      <xdr:row>1957</xdr:row>
      <xdr:rowOff>113772</xdr:rowOff>
    </xdr:from>
    <xdr:to>
      <xdr:col>28</xdr:col>
      <xdr:colOff>432411</xdr:colOff>
      <xdr:row>1964</xdr:row>
      <xdr:rowOff>11697</xdr:rowOff>
    </xdr:to>
    <xdr:graphicFrame macro="">
      <xdr:nvGraphicFramePr>
        <xdr:cNvPr id="257" name="Gráfico 256">
          <a:extLst>
            <a:ext uri="{FF2B5EF4-FFF2-40B4-BE49-F238E27FC236}">
              <a16:creationId xmlns:a16="http://schemas.microsoft.com/office/drawing/2014/main" id="{09681E21-E9AD-49DA-9D36-23C59B1CD4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7"/>
        </a:graphicData>
      </a:graphic>
    </xdr:graphicFrame>
    <xdr:clientData/>
  </xdr:twoCellAnchor>
  <xdr:twoCellAnchor>
    <xdr:from>
      <xdr:col>20</xdr:col>
      <xdr:colOff>433917</xdr:colOff>
      <xdr:row>2005</xdr:row>
      <xdr:rowOff>117740</xdr:rowOff>
    </xdr:from>
    <xdr:to>
      <xdr:col>22</xdr:col>
      <xdr:colOff>417567</xdr:colOff>
      <xdr:row>2012</xdr:row>
      <xdr:rowOff>15665</xdr:rowOff>
    </xdr:to>
    <xdr:graphicFrame macro="">
      <xdr:nvGraphicFramePr>
        <xdr:cNvPr id="258" name="Gráfico 257">
          <a:extLst>
            <a:ext uri="{FF2B5EF4-FFF2-40B4-BE49-F238E27FC236}">
              <a16:creationId xmlns:a16="http://schemas.microsoft.com/office/drawing/2014/main" id="{BD526D4D-85A5-4BCA-9EE8-7EAADDDFE6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8"/>
        </a:graphicData>
      </a:graphic>
    </xdr:graphicFrame>
    <xdr:clientData/>
  </xdr:twoCellAnchor>
  <xdr:twoCellAnchor>
    <xdr:from>
      <xdr:col>22</xdr:col>
      <xdr:colOff>318197</xdr:colOff>
      <xdr:row>2005</xdr:row>
      <xdr:rowOff>117740</xdr:rowOff>
    </xdr:from>
    <xdr:to>
      <xdr:col>23</xdr:col>
      <xdr:colOff>768572</xdr:colOff>
      <xdr:row>2012</xdr:row>
      <xdr:rowOff>15665</xdr:rowOff>
    </xdr:to>
    <xdr:graphicFrame macro="">
      <xdr:nvGraphicFramePr>
        <xdr:cNvPr id="259" name="Gráfico 258">
          <a:extLst>
            <a:ext uri="{FF2B5EF4-FFF2-40B4-BE49-F238E27FC236}">
              <a16:creationId xmlns:a16="http://schemas.microsoft.com/office/drawing/2014/main" id="{3B0DD2AB-7C0F-4F74-9ECF-F0CBD4EE10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9"/>
        </a:graphicData>
      </a:graphic>
    </xdr:graphicFrame>
    <xdr:clientData/>
  </xdr:twoCellAnchor>
  <xdr:twoCellAnchor>
    <xdr:from>
      <xdr:col>23</xdr:col>
      <xdr:colOff>678990</xdr:colOff>
      <xdr:row>2005</xdr:row>
      <xdr:rowOff>117740</xdr:rowOff>
    </xdr:from>
    <xdr:to>
      <xdr:col>25</xdr:col>
      <xdr:colOff>186390</xdr:colOff>
      <xdr:row>2012</xdr:row>
      <xdr:rowOff>15665</xdr:rowOff>
    </xdr:to>
    <xdr:graphicFrame macro="">
      <xdr:nvGraphicFramePr>
        <xdr:cNvPr id="260" name="Gráfico 259">
          <a:extLst>
            <a:ext uri="{FF2B5EF4-FFF2-40B4-BE49-F238E27FC236}">
              <a16:creationId xmlns:a16="http://schemas.microsoft.com/office/drawing/2014/main" id="{F210AA3E-ABBE-4D45-A55E-FF08F16F1B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0"/>
        </a:graphicData>
      </a:graphic>
    </xdr:graphicFrame>
    <xdr:clientData/>
  </xdr:twoCellAnchor>
  <xdr:twoCellAnchor>
    <xdr:from>
      <xdr:col>25</xdr:col>
      <xdr:colOff>92839</xdr:colOff>
      <xdr:row>2005</xdr:row>
      <xdr:rowOff>117740</xdr:rowOff>
    </xdr:from>
    <xdr:to>
      <xdr:col>26</xdr:col>
      <xdr:colOff>409864</xdr:colOff>
      <xdr:row>2012</xdr:row>
      <xdr:rowOff>15665</xdr:rowOff>
    </xdr:to>
    <xdr:graphicFrame macro="">
      <xdr:nvGraphicFramePr>
        <xdr:cNvPr id="261" name="Gráfico 260">
          <a:extLst>
            <a:ext uri="{FF2B5EF4-FFF2-40B4-BE49-F238E27FC236}">
              <a16:creationId xmlns:a16="http://schemas.microsoft.com/office/drawing/2014/main" id="{5817D56C-904B-42BD-8998-CF25623D24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1"/>
        </a:graphicData>
      </a:graphic>
    </xdr:graphicFrame>
    <xdr:clientData/>
  </xdr:twoCellAnchor>
  <xdr:twoCellAnchor>
    <xdr:from>
      <xdr:col>26</xdr:col>
      <xdr:colOff>320814</xdr:colOff>
      <xdr:row>2005</xdr:row>
      <xdr:rowOff>117740</xdr:rowOff>
    </xdr:from>
    <xdr:to>
      <xdr:col>28</xdr:col>
      <xdr:colOff>361614</xdr:colOff>
      <xdr:row>2012</xdr:row>
      <xdr:rowOff>15665</xdr:rowOff>
    </xdr:to>
    <xdr:graphicFrame macro="">
      <xdr:nvGraphicFramePr>
        <xdr:cNvPr id="262" name="Gráfico 261">
          <a:extLst>
            <a:ext uri="{FF2B5EF4-FFF2-40B4-BE49-F238E27FC236}">
              <a16:creationId xmlns:a16="http://schemas.microsoft.com/office/drawing/2014/main" id="{67D4F80F-45B2-4137-9678-DFCB6368F3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2"/>
        </a:graphicData>
      </a:graphic>
    </xdr:graphicFrame>
    <xdr:clientData/>
  </xdr:twoCellAnchor>
  <xdr:twoCellAnchor>
    <xdr:from>
      <xdr:col>20</xdr:col>
      <xdr:colOff>545041</xdr:colOff>
      <xdr:row>2055</xdr:row>
      <xdr:rowOff>62176</xdr:rowOff>
    </xdr:from>
    <xdr:to>
      <xdr:col>22</xdr:col>
      <xdr:colOff>528691</xdr:colOff>
      <xdr:row>2061</xdr:row>
      <xdr:rowOff>150601</xdr:rowOff>
    </xdr:to>
    <xdr:graphicFrame macro="">
      <xdr:nvGraphicFramePr>
        <xdr:cNvPr id="263" name="Gráfico 262">
          <a:extLst>
            <a:ext uri="{FF2B5EF4-FFF2-40B4-BE49-F238E27FC236}">
              <a16:creationId xmlns:a16="http://schemas.microsoft.com/office/drawing/2014/main" id="{A0FC9662-1F8D-49DF-A501-123C4343EA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3"/>
        </a:graphicData>
      </a:graphic>
    </xdr:graphicFrame>
    <xdr:clientData/>
  </xdr:twoCellAnchor>
  <xdr:twoCellAnchor>
    <xdr:from>
      <xdr:col>22</xdr:col>
      <xdr:colOff>424464</xdr:colOff>
      <xdr:row>2055</xdr:row>
      <xdr:rowOff>62176</xdr:rowOff>
    </xdr:from>
    <xdr:to>
      <xdr:col>24</xdr:col>
      <xdr:colOff>65214</xdr:colOff>
      <xdr:row>2061</xdr:row>
      <xdr:rowOff>150601</xdr:rowOff>
    </xdr:to>
    <xdr:graphicFrame macro="">
      <xdr:nvGraphicFramePr>
        <xdr:cNvPr id="264" name="Gráfico 263">
          <a:extLst>
            <a:ext uri="{FF2B5EF4-FFF2-40B4-BE49-F238E27FC236}">
              <a16:creationId xmlns:a16="http://schemas.microsoft.com/office/drawing/2014/main" id="{61B5BBE4-26AC-4099-A061-F6DAE99E3A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4"/>
        </a:graphicData>
      </a:graphic>
    </xdr:graphicFrame>
    <xdr:clientData/>
  </xdr:twoCellAnchor>
  <xdr:twoCellAnchor>
    <xdr:from>
      <xdr:col>23</xdr:col>
      <xdr:colOff>737009</xdr:colOff>
      <xdr:row>2055</xdr:row>
      <xdr:rowOff>62176</xdr:rowOff>
    </xdr:from>
    <xdr:to>
      <xdr:col>25</xdr:col>
      <xdr:colOff>244409</xdr:colOff>
      <xdr:row>2061</xdr:row>
      <xdr:rowOff>150601</xdr:rowOff>
    </xdr:to>
    <xdr:graphicFrame macro="">
      <xdr:nvGraphicFramePr>
        <xdr:cNvPr id="265" name="Gráfico 264">
          <a:extLst>
            <a:ext uri="{FF2B5EF4-FFF2-40B4-BE49-F238E27FC236}">
              <a16:creationId xmlns:a16="http://schemas.microsoft.com/office/drawing/2014/main" id="{5B8643D8-6A7E-4770-A5D7-71F683AE60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5"/>
        </a:graphicData>
      </a:graphic>
    </xdr:graphicFrame>
    <xdr:clientData/>
  </xdr:twoCellAnchor>
  <xdr:twoCellAnchor>
    <xdr:from>
      <xdr:col>25</xdr:col>
      <xdr:colOff>144943</xdr:colOff>
      <xdr:row>2055</xdr:row>
      <xdr:rowOff>62176</xdr:rowOff>
    </xdr:from>
    <xdr:to>
      <xdr:col>26</xdr:col>
      <xdr:colOff>461968</xdr:colOff>
      <xdr:row>2061</xdr:row>
      <xdr:rowOff>150601</xdr:rowOff>
    </xdr:to>
    <xdr:graphicFrame macro="">
      <xdr:nvGraphicFramePr>
        <xdr:cNvPr id="266" name="Gráfico 265">
          <a:extLst>
            <a:ext uri="{FF2B5EF4-FFF2-40B4-BE49-F238E27FC236}">
              <a16:creationId xmlns:a16="http://schemas.microsoft.com/office/drawing/2014/main" id="{3ACCD67D-83ED-428D-82A8-59C98EB42F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6"/>
        </a:graphicData>
      </a:graphic>
    </xdr:graphicFrame>
    <xdr:clientData/>
  </xdr:twoCellAnchor>
  <xdr:twoCellAnchor>
    <xdr:from>
      <xdr:col>26</xdr:col>
      <xdr:colOff>367004</xdr:colOff>
      <xdr:row>2055</xdr:row>
      <xdr:rowOff>62176</xdr:rowOff>
    </xdr:from>
    <xdr:to>
      <xdr:col>28</xdr:col>
      <xdr:colOff>407804</xdr:colOff>
      <xdr:row>2061</xdr:row>
      <xdr:rowOff>150601</xdr:rowOff>
    </xdr:to>
    <xdr:graphicFrame macro="">
      <xdr:nvGraphicFramePr>
        <xdr:cNvPr id="267" name="Gráfico 266">
          <a:extLst>
            <a:ext uri="{FF2B5EF4-FFF2-40B4-BE49-F238E27FC236}">
              <a16:creationId xmlns:a16="http://schemas.microsoft.com/office/drawing/2014/main" id="{72241008-F7BB-4900-A590-0143BC1958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7"/>
        </a:graphicData>
      </a:graphic>
    </xdr:graphicFrame>
    <xdr:clientData/>
  </xdr:twoCellAnchor>
  <xdr:twoCellAnchor>
    <xdr:from>
      <xdr:col>20</xdr:col>
      <xdr:colOff>451114</xdr:colOff>
      <xdr:row>2104</xdr:row>
      <xdr:rowOff>51593</xdr:rowOff>
    </xdr:from>
    <xdr:to>
      <xdr:col>22</xdr:col>
      <xdr:colOff>434764</xdr:colOff>
      <xdr:row>2110</xdr:row>
      <xdr:rowOff>140018</xdr:rowOff>
    </xdr:to>
    <xdr:graphicFrame macro="">
      <xdr:nvGraphicFramePr>
        <xdr:cNvPr id="268" name="Gráfico 267">
          <a:extLst>
            <a:ext uri="{FF2B5EF4-FFF2-40B4-BE49-F238E27FC236}">
              <a16:creationId xmlns:a16="http://schemas.microsoft.com/office/drawing/2014/main" id="{BBFB771C-9344-45B3-ABC8-41B186F993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8"/>
        </a:graphicData>
      </a:graphic>
    </xdr:graphicFrame>
    <xdr:clientData/>
  </xdr:twoCellAnchor>
  <xdr:twoCellAnchor>
    <xdr:from>
      <xdr:col>22</xdr:col>
      <xdr:colOff>312083</xdr:colOff>
      <xdr:row>2104</xdr:row>
      <xdr:rowOff>51593</xdr:rowOff>
    </xdr:from>
    <xdr:to>
      <xdr:col>23</xdr:col>
      <xdr:colOff>762458</xdr:colOff>
      <xdr:row>2110</xdr:row>
      <xdr:rowOff>140018</xdr:rowOff>
    </xdr:to>
    <xdr:graphicFrame macro="">
      <xdr:nvGraphicFramePr>
        <xdr:cNvPr id="269" name="Gráfico 268">
          <a:extLst>
            <a:ext uri="{FF2B5EF4-FFF2-40B4-BE49-F238E27FC236}">
              <a16:creationId xmlns:a16="http://schemas.microsoft.com/office/drawing/2014/main" id="{D526F347-80E9-4660-A15A-8E3E93813B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9"/>
        </a:graphicData>
      </a:graphic>
    </xdr:graphicFrame>
    <xdr:clientData/>
  </xdr:twoCellAnchor>
  <xdr:twoCellAnchor>
    <xdr:from>
      <xdr:col>23</xdr:col>
      <xdr:colOff>665175</xdr:colOff>
      <xdr:row>2104</xdr:row>
      <xdr:rowOff>51593</xdr:rowOff>
    </xdr:from>
    <xdr:to>
      <xdr:col>25</xdr:col>
      <xdr:colOff>172575</xdr:colOff>
      <xdr:row>2110</xdr:row>
      <xdr:rowOff>140018</xdr:rowOff>
    </xdr:to>
    <xdr:graphicFrame macro="">
      <xdr:nvGraphicFramePr>
        <xdr:cNvPr id="270" name="Gráfico 269">
          <a:extLst>
            <a:ext uri="{FF2B5EF4-FFF2-40B4-BE49-F238E27FC236}">
              <a16:creationId xmlns:a16="http://schemas.microsoft.com/office/drawing/2014/main" id="{51A67C32-5B49-485D-8ED5-8E3C59155E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0"/>
        </a:graphicData>
      </a:graphic>
    </xdr:graphicFrame>
    <xdr:clientData/>
  </xdr:twoCellAnchor>
  <xdr:twoCellAnchor>
    <xdr:from>
      <xdr:col>25</xdr:col>
      <xdr:colOff>64709</xdr:colOff>
      <xdr:row>2104</xdr:row>
      <xdr:rowOff>51593</xdr:rowOff>
    </xdr:from>
    <xdr:to>
      <xdr:col>26</xdr:col>
      <xdr:colOff>381734</xdr:colOff>
      <xdr:row>2110</xdr:row>
      <xdr:rowOff>140018</xdr:rowOff>
    </xdr:to>
    <xdr:graphicFrame macro="">
      <xdr:nvGraphicFramePr>
        <xdr:cNvPr id="271" name="Gráfico 270">
          <a:extLst>
            <a:ext uri="{FF2B5EF4-FFF2-40B4-BE49-F238E27FC236}">
              <a16:creationId xmlns:a16="http://schemas.microsoft.com/office/drawing/2014/main" id="{C8DE87ED-02F6-47E7-9243-D24404F56E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1"/>
        </a:graphicData>
      </a:graphic>
    </xdr:graphicFrame>
    <xdr:clientData/>
  </xdr:twoCellAnchor>
  <xdr:twoCellAnchor>
    <xdr:from>
      <xdr:col>26</xdr:col>
      <xdr:colOff>272548</xdr:colOff>
      <xdr:row>2104</xdr:row>
      <xdr:rowOff>51593</xdr:rowOff>
    </xdr:from>
    <xdr:to>
      <xdr:col>28</xdr:col>
      <xdr:colOff>313348</xdr:colOff>
      <xdr:row>2110</xdr:row>
      <xdr:rowOff>140018</xdr:rowOff>
    </xdr:to>
    <xdr:graphicFrame macro="">
      <xdr:nvGraphicFramePr>
        <xdr:cNvPr id="272" name="Gráfico 271">
          <a:extLst>
            <a:ext uri="{FF2B5EF4-FFF2-40B4-BE49-F238E27FC236}">
              <a16:creationId xmlns:a16="http://schemas.microsoft.com/office/drawing/2014/main" id="{EBD01741-9C48-4488-BABC-42F13D04CC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447674</xdr:colOff>
      <xdr:row>0</xdr:row>
      <xdr:rowOff>95250</xdr:rowOff>
    </xdr:from>
    <xdr:to>
      <xdr:col>12</xdr:col>
      <xdr:colOff>57150</xdr:colOff>
      <xdr:row>1</xdr:row>
      <xdr:rowOff>161924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1057274" y="95250"/>
          <a:ext cx="6315076" cy="2571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800" baseline="0">
              <a:solidFill>
                <a:schemeClr val="accent1">
                  <a:lumMod val="50000"/>
                </a:schemeClr>
              </a:solidFill>
            </a:rPr>
            <a:t>Pesquisa de Cultura de Segurança Rede D'Or São Luiz - Ano 2020</a:t>
          </a:r>
        </a:p>
      </xdr:txBody>
    </xdr:sp>
    <xdr:clientData/>
  </xdr:twoCellAnchor>
  <xdr:twoCellAnchor>
    <xdr:from>
      <xdr:col>0</xdr:col>
      <xdr:colOff>0</xdr:colOff>
      <xdr:row>2</xdr:row>
      <xdr:rowOff>152399</xdr:rowOff>
    </xdr:from>
    <xdr:to>
      <xdr:col>29</xdr:col>
      <xdr:colOff>135750</xdr:colOff>
      <xdr:row>2</xdr:row>
      <xdr:rowOff>152399</xdr:rowOff>
    </xdr:to>
    <xdr:cxnSp macro="">
      <xdr:nvCxnSpPr>
        <xdr:cNvPr id="3" name="Conector ret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CxnSpPr/>
      </xdr:nvCxnSpPr>
      <xdr:spPr>
        <a:xfrm>
          <a:off x="0" y="533399"/>
          <a:ext cx="17814150" cy="0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200025</xdr:colOff>
      <xdr:row>0</xdr:row>
      <xdr:rowOff>39660</xdr:rowOff>
    </xdr:from>
    <xdr:to>
      <xdr:col>1</xdr:col>
      <xdr:colOff>247650</xdr:colOff>
      <xdr:row>2</xdr:row>
      <xdr:rowOff>58302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39660"/>
          <a:ext cx="657225" cy="399642"/>
        </a:xfrm>
        <a:prstGeom prst="rect">
          <a:avLst/>
        </a:prstGeom>
      </xdr:spPr>
    </xdr:pic>
    <xdr:clientData/>
  </xdr:twoCellAnchor>
  <xdr:twoCellAnchor editAs="oneCell">
    <xdr:from>
      <xdr:col>19</xdr:col>
      <xdr:colOff>257175</xdr:colOff>
      <xdr:row>0</xdr:row>
      <xdr:rowOff>28575</xdr:rowOff>
    </xdr:from>
    <xdr:to>
      <xdr:col>20</xdr:col>
      <xdr:colOff>152400</xdr:colOff>
      <xdr:row>2</xdr:row>
      <xdr:rowOff>144721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39575" y="28575"/>
          <a:ext cx="504825" cy="497146"/>
        </a:xfrm>
        <a:prstGeom prst="rect">
          <a:avLst/>
        </a:prstGeom>
      </xdr:spPr>
    </xdr:pic>
    <xdr:clientData/>
  </xdr:twoCellAnchor>
  <xdr:twoCellAnchor>
    <xdr:from>
      <xdr:col>15</xdr:col>
      <xdr:colOff>514350</xdr:colOff>
      <xdr:row>0</xdr:row>
      <xdr:rowOff>28574</xdr:rowOff>
    </xdr:from>
    <xdr:to>
      <xdr:col>19</xdr:col>
      <xdr:colOff>200025</xdr:colOff>
      <xdr:row>2</xdr:row>
      <xdr:rowOff>114300</xdr:rowOff>
    </xdr:to>
    <xdr:sp macro="" textlink="">
      <xdr:nvSpPr>
        <xdr:cNvPr id="6" name="TextBox 1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9658350" y="28574"/>
          <a:ext cx="2124075" cy="4667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aseline="0">
              <a:solidFill>
                <a:schemeClr val="accent1">
                  <a:lumMod val="50000"/>
                </a:schemeClr>
              </a:solidFill>
            </a:rPr>
            <a:t>Autor: Qualidade Corporativa</a:t>
          </a:r>
        </a:p>
      </xdr:txBody>
    </xdr:sp>
    <xdr:clientData/>
  </xdr:twoCellAnchor>
  <xdr:twoCellAnchor>
    <xdr:from>
      <xdr:col>0</xdr:col>
      <xdr:colOff>19050</xdr:colOff>
      <xdr:row>3</xdr:row>
      <xdr:rowOff>171450</xdr:rowOff>
    </xdr:from>
    <xdr:to>
      <xdr:col>18</xdr:col>
      <xdr:colOff>171450</xdr:colOff>
      <xdr:row>5</xdr:row>
      <xdr:rowOff>78450</xdr:rowOff>
    </xdr:to>
    <xdr:sp macro="" textlink="">
      <xdr:nvSpPr>
        <xdr:cNvPr id="7" name="Retângulo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19050" y="742950"/>
          <a:ext cx="11125200" cy="288000"/>
        </a:xfrm>
        <a:prstGeom prst="rect">
          <a:avLst/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400" b="1"/>
            <a:t>Abertura de comunicação</a:t>
          </a:r>
        </a:p>
      </xdr:txBody>
    </xdr:sp>
    <xdr:clientData/>
  </xdr:twoCellAnchor>
  <xdr:twoCellAnchor>
    <xdr:from>
      <xdr:col>7</xdr:col>
      <xdr:colOff>114300</xdr:colOff>
      <xdr:row>23</xdr:row>
      <xdr:rowOff>85725</xdr:rowOff>
    </xdr:from>
    <xdr:to>
      <xdr:col>11</xdr:col>
      <xdr:colOff>247650</xdr:colOff>
      <xdr:row>24</xdr:row>
      <xdr:rowOff>152399</xdr:rowOff>
    </xdr:to>
    <xdr:sp macro="" textlink="">
      <xdr:nvSpPr>
        <xdr:cNvPr id="19" name="TextBox 1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 txBox="1"/>
      </xdr:nvSpPr>
      <xdr:spPr>
        <a:xfrm>
          <a:off x="4381500" y="4467225"/>
          <a:ext cx="2571750" cy="2571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7</xdr:col>
      <xdr:colOff>295275</xdr:colOff>
      <xdr:row>56</xdr:row>
      <xdr:rowOff>152400</xdr:rowOff>
    </xdr:from>
    <xdr:to>
      <xdr:col>11</xdr:col>
      <xdr:colOff>428625</xdr:colOff>
      <xdr:row>58</xdr:row>
      <xdr:rowOff>28574</xdr:rowOff>
    </xdr:to>
    <xdr:sp macro="" textlink="">
      <xdr:nvSpPr>
        <xdr:cNvPr id="26" name="TextBox 1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 txBox="1"/>
      </xdr:nvSpPr>
      <xdr:spPr>
        <a:xfrm>
          <a:off x="4562475" y="10820400"/>
          <a:ext cx="2571750" cy="2571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495300</xdr:colOff>
      <xdr:row>68</xdr:row>
      <xdr:rowOff>123825</xdr:rowOff>
    </xdr:from>
    <xdr:to>
      <xdr:col>11</xdr:col>
      <xdr:colOff>590550</xdr:colOff>
      <xdr:row>70</xdr:row>
      <xdr:rowOff>38100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238125</xdr:colOff>
      <xdr:row>91</xdr:row>
      <xdr:rowOff>0</xdr:rowOff>
    </xdr:from>
    <xdr:to>
      <xdr:col>11</xdr:col>
      <xdr:colOff>371475</xdr:colOff>
      <xdr:row>92</xdr:row>
      <xdr:rowOff>66674</xdr:rowOff>
    </xdr:to>
    <xdr:sp macro="" textlink="">
      <xdr:nvSpPr>
        <xdr:cNvPr id="46" name="TextBox 1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/>
      </xdr:nvSpPr>
      <xdr:spPr>
        <a:xfrm>
          <a:off x="4505325" y="17335500"/>
          <a:ext cx="2571750" cy="2571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438150</xdr:colOff>
      <xdr:row>102</xdr:row>
      <xdr:rowOff>161925</xdr:rowOff>
    </xdr:from>
    <xdr:to>
      <xdr:col>11</xdr:col>
      <xdr:colOff>533400</xdr:colOff>
      <xdr:row>104</xdr:row>
      <xdr:rowOff>76200</xdr:rowOff>
    </xdr:to>
    <xdr:graphicFrame macro="">
      <xdr:nvGraphicFramePr>
        <xdr:cNvPr id="47" name="Gráfico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108</xdr:row>
      <xdr:rowOff>0</xdr:rowOff>
    </xdr:from>
    <xdr:to>
      <xdr:col>18</xdr:col>
      <xdr:colOff>152400</xdr:colOff>
      <xdr:row>109</xdr:row>
      <xdr:rowOff>97500</xdr:rowOff>
    </xdr:to>
    <xdr:sp macro="" textlink="">
      <xdr:nvSpPr>
        <xdr:cNvPr id="48" name="Retângulo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/>
      </xdr:nvSpPr>
      <xdr:spPr>
        <a:xfrm>
          <a:off x="0" y="20383500"/>
          <a:ext cx="11125200" cy="288000"/>
        </a:xfrm>
        <a:prstGeom prst="rect">
          <a:avLst/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400" b="1"/>
            <a:t>Feedback e comunicação sobre erros</a:t>
          </a:r>
        </a:p>
      </xdr:txBody>
    </xdr:sp>
    <xdr:clientData/>
  </xdr:twoCellAnchor>
  <xdr:twoCellAnchor>
    <xdr:from>
      <xdr:col>7</xdr:col>
      <xdr:colOff>123825</xdr:colOff>
      <xdr:row>128</xdr:row>
      <xdr:rowOff>47625</xdr:rowOff>
    </xdr:from>
    <xdr:to>
      <xdr:col>11</xdr:col>
      <xdr:colOff>257175</xdr:colOff>
      <xdr:row>129</xdr:row>
      <xdr:rowOff>114299</xdr:rowOff>
    </xdr:to>
    <xdr:sp macro="" textlink="">
      <xdr:nvSpPr>
        <xdr:cNvPr id="61" name="TextBox 1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/>
      </xdr:nvSpPr>
      <xdr:spPr>
        <a:xfrm>
          <a:off x="4391025" y="24241125"/>
          <a:ext cx="2571750" cy="2571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323850</xdr:colOff>
      <xdr:row>140</xdr:row>
      <xdr:rowOff>19050</xdr:rowOff>
    </xdr:from>
    <xdr:to>
      <xdr:col>11</xdr:col>
      <xdr:colOff>419100</xdr:colOff>
      <xdr:row>141</xdr:row>
      <xdr:rowOff>123825</xdr:rowOff>
    </xdr:to>
    <xdr:graphicFrame macro="">
      <xdr:nvGraphicFramePr>
        <xdr:cNvPr id="62" name="Gráfico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285750</xdr:colOff>
      <xdr:row>160</xdr:row>
      <xdr:rowOff>161925</xdr:rowOff>
    </xdr:from>
    <xdr:to>
      <xdr:col>11</xdr:col>
      <xdr:colOff>419100</xdr:colOff>
      <xdr:row>162</xdr:row>
      <xdr:rowOff>38099</xdr:rowOff>
    </xdr:to>
    <xdr:sp macro="" textlink="">
      <xdr:nvSpPr>
        <xdr:cNvPr id="70" name="TextBox 1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SpPr txBox="1"/>
      </xdr:nvSpPr>
      <xdr:spPr>
        <a:xfrm>
          <a:off x="4552950" y="30451425"/>
          <a:ext cx="2571750" cy="2571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485775</xdr:colOff>
      <xdr:row>172</xdr:row>
      <xdr:rowOff>133350</xdr:rowOff>
    </xdr:from>
    <xdr:to>
      <xdr:col>11</xdr:col>
      <xdr:colOff>581025</xdr:colOff>
      <xdr:row>174</xdr:row>
      <xdr:rowOff>47625</xdr:rowOff>
    </xdr:to>
    <xdr:graphicFrame macro="">
      <xdr:nvGraphicFramePr>
        <xdr:cNvPr id="71" name="Gráfico 70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322313</xdr:colOff>
      <xdr:row>195</xdr:row>
      <xdr:rowOff>153628</xdr:rowOff>
    </xdr:from>
    <xdr:to>
      <xdr:col>11</xdr:col>
      <xdr:colOff>455663</xdr:colOff>
      <xdr:row>197</xdr:row>
      <xdr:rowOff>29803</xdr:rowOff>
    </xdr:to>
    <xdr:sp macro="" textlink="">
      <xdr:nvSpPr>
        <xdr:cNvPr id="79" name="TextBox 1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 txBox="1"/>
      </xdr:nvSpPr>
      <xdr:spPr>
        <a:xfrm>
          <a:off x="4623926" y="35918467"/>
          <a:ext cx="2591414" cy="2448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522338</xdr:colOff>
      <xdr:row>207</xdr:row>
      <xdr:rowOff>125053</xdr:rowOff>
    </xdr:from>
    <xdr:to>
      <xdr:col>12</xdr:col>
      <xdr:colOff>3071</xdr:colOff>
      <xdr:row>209</xdr:row>
      <xdr:rowOff>39329</xdr:rowOff>
    </xdr:to>
    <xdr:graphicFrame macro="">
      <xdr:nvGraphicFramePr>
        <xdr:cNvPr id="80" name="Gráfico 79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211</xdr:row>
      <xdr:rowOff>0</xdr:rowOff>
    </xdr:from>
    <xdr:to>
      <xdr:col>18</xdr:col>
      <xdr:colOff>152400</xdr:colOff>
      <xdr:row>212</xdr:row>
      <xdr:rowOff>97500</xdr:rowOff>
    </xdr:to>
    <xdr:sp macro="" textlink="">
      <xdr:nvSpPr>
        <xdr:cNvPr id="81" name="Retângulo 80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/>
      </xdr:nvSpPr>
      <xdr:spPr>
        <a:xfrm>
          <a:off x="0" y="38898871"/>
          <a:ext cx="11213690" cy="281855"/>
        </a:xfrm>
        <a:prstGeom prst="rect">
          <a:avLst/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400" b="1"/>
            <a:t>Frequência de eventos relatados</a:t>
          </a:r>
        </a:p>
      </xdr:txBody>
    </xdr:sp>
    <xdr:clientData/>
  </xdr:twoCellAnchor>
  <xdr:twoCellAnchor>
    <xdr:from>
      <xdr:col>7</xdr:col>
      <xdr:colOff>168685</xdr:colOff>
      <xdr:row>233</xdr:row>
      <xdr:rowOff>107541</xdr:rowOff>
    </xdr:from>
    <xdr:to>
      <xdr:col>11</xdr:col>
      <xdr:colOff>302035</xdr:colOff>
      <xdr:row>234</xdr:row>
      <xdr:rowOff>168070</xdr:rowOff>
    </xdr:to>
    <xdr:sp macro="" textlink="">
      <xdr:nvSpPr>
        <xdr:cNvPr id="86" name="TextBox 1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SpPr txBox="1"/>
      </xdr:nvSpPr>
      <xdr:spPr>
        <a:xfrm>
          <a:off x="4470298" y="43062218"/>
          <a:ext cx="2591414" cy="2448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368710</xdr:colOff>
      <xdr:row>245</xdr:row>
      <xdr:rowOff>78966</xdr:rowOff>
    </xdr:from>
    <xdr:to>
      <xdr:col>11</xdr:col>
      <xdr:colOff>463960</xdr:colOff>
      <xdr:row>246</xdr:row>
      <xdr:rowOff>177596</xdr:rowOff>
    </xdr:to>
    <xdr:graphicFrame macro="">
      <xdr:nvGraphicFramePr>
        <xdr:cNvPr id="87" name="Gráfico 86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199410</xdr:colOff>
      <xdr:row>270</xdr:row>
      <xdr:rowOff>0</xdr:rowOff>
    </xdr:from>
    <xdr:to>
      <xdr:col>11</xdr:col>
      <xdr:colOff>332760</xdr:colOff>
      <xdr:row>271</xdr:row>
      <xdr:rowOff>60529</xdr:rowOff>
    </xdr:to>
    <xdr:sp macro="" textlink="">
      <xdr:nvSpPr>
        <xdr:cNvPr id="94" name="TextBox 1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SpPr txBox="1"/>
      </xdr:nvSpPr>
      <xdr:spPr>
        <a:xfrm>
          <a:off x="4501023" y="49775806"/>
          <a:ext cx="2591414" cy="2448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399435</xdr:colOff>
      <xdr:row>281</xdr:row>
      <xdr:rowOff>155779</xdr:rowOff>
    </xdr:from>
    <xdr:to>
      <xdr:col>11</xdr:col>
      <xdr:colOff>494685</xdr:colOff>
      <xdr:row>283</xdr:row>
      <xdr:rowOff>70055</xdr:rowOff>
    </xdr:to>
    <xdr:graphicFrame macro="">
      <xdr:nvGraphicFramePr>
        <xdr:cNvPr id="95" name="Gráfico 94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353039</xdr:colOff>
      <xdr:row>305</xdr:row>
      <xdr:rowOff>107541</xdr:rowOff>
    </xdr:from>
    <xdr:to>
      <xdr:col>11</xdr:col>
      <xdr:colOff>486389</xdr:colOff>
      <xdr:row>306</xdr:row>
      <xdr:rowOff>168070</xdr:rowOff>
    </xdr:to>
    <xdr:sp macro="" textlink="">
      <xdr:nvSpPr>
        <xdr:cNvPr id="118" name="TextBox 1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SpPr txBox="1"/>
      </xdr:nvSpPr>
      <xdr:spPr>
        <a:xfrm>
          <a:off x="4654652" y="56335767"/>
          <a:ext cx="2591414" cy="2448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553064</xdr:colOff>
      <xdr:row>317</xdr:row>
      <xdr:rowOff>78966</xdr:rowOff>
    </xdr:from>
    <xdr:to>
      <xdr:col>12</xdr:col>
      <xdr:colOff>33797</xdr:colOff>
      <xdr:row>318</xdr:row>
      <xdr:rowOff>177596</xdr:rowOff>
    </xdr:to>
    <xdr:graphicFrame macro="">
      <xdr:nvGraphicFramePr>
        <xdr:cNvPr id="119" name="Gráfico 118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61451</xdr:colOff>
      <xdr:row>320</xdr:row>
      <xdr:rowOff>153630</xdr:rowOff>
    </xdr:from>
    <xdr:to>
      <xdr:col>18</xdr:col>
      <xdr:colOff>213851</xdr:colOff>
      <xdr:row>322</xdr:row>
      <xdr:rowOff>66775</xdr:rowOff>
    </xdr:to>
    <xdr:sp macro="" textlink="">
      <xdr:nvSpPr>
        <xdr:cNvPr id="120" name="Retângulo 119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SpPr/>
      </xdr:nvSpPr>
      <xdr:spPr>
        <a:xfrm>
          <a:off x="61451" y="59147178"/>
          <a:ext cx="11213690" cy="281855"/>
        </a:xfrm>
        <a:prstGeom prst="rect">
          <a:avLst/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400" b="1"/>
            <a:t>Apoio de gestão hospitalar para segurança do paciente</a:t>
          </a:r>
        </a:p>
      </xdr:txBody>
    </xdr:sp>
    <xdr:clientData/>
  </xdr:twoCellAnchor>
  <xdr:twoCellAnchor>
    <xdr:from>
      <xdr:col>7</xdr:col>
      <xdr:colOff>107233</xdr:colOff>
      <xdr:row>343</xdr:row>
      <xdr:rowOff>46088</xdr:rowOff>
    </xdr:from>
    <xdr:to>
      <xdr:col>11</xdr:col>
      <xdr:colOff>240583</xdr:colOff>
      <xdr:row>344</xdr:row>
      <xdr:rowOff>106617</xdr:rowOff>
    </xdr:to>
    <xdr:sp macro="" textlink="">
      <xdr:nvSpPr>
        <xdr:cNvPr id="127" name="TextBox 1">
          <a:extLst>
            <a:ext uri="{FF2B5EF4-FFF2-40B4-BE49-F238E27FC236}">
              <a16:creationId xmlns:a16="http://schemas.microsoft.com/office/drawing/2014/main" id="{00000000-0008-0000-0400-00007F000000}"/>
            </a:ext>
          </a:extLst>
        </xdr:cNvPr>
        <xdr:cNvSpPr txBox="1"/>
      </xdr:nvSpPr>
      <xdr:spPr>
        <a:xfrm>
          <a:off x="4408846" y="63279798"/>
          <a:ext cx="2591414" cy="2448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307258</xdr:colOff>
      <xdr:row>355</xdr:row>
      <xdr:rowOff>17513</xdr:rowOff>
    </xdr:from>
    <xdr:to>
      <xdr:col>11</xdr:col>
      <xdr:colOff>402508</xdr:colOff>
      <xdr:row>356</xdr:row>
      <xdr:rowOff>116143</xdr:rowOff>
    </xdr:to>
    <xdr:graphicFrame macro="">
      <xdr:nvGraphicFramePr>
        <xdr:cNvPr id="128" name="Gráfico 127">
          <a:extLst>
            <a:ext uri="{FF2B5EF4-FFF2-40B4-BE49-F238E27FC236}">
              <a16:creationId xmlns:a16="http://schemas.microsoft.com/office/drawing/2014/main" id="{00000000-0008-0000-0400-00008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245499</xdr:colOff>
      <xdr:row>377</xdr:row>
      <xdr:rowOff>46089</xdr:rowOff>
    </xdr:from>
    <xdr:to>
      <xdr:col>11</xdr:col>
      <xdr:colOff>378849</xdr:colOff>
      <xdr:row>378</xdr:row>
      <xdr:rowOff>106618</xdr:rowOff>
    </xdr:to>
    <xdr:sp macro="" textlink="">
      <xdr:nvSpPr>
        <xdr:cNvPr id="135" name="TextBox 1">
          <a:extLst>
            <a:ext uri="{FF2B5EF4-FFF2-40B4-BE49-F238E27FC236}">
              <a16:creationId xmlns:a16="http://schemas.microsoft.com/office/drawing/2014/main" id="{00000000-0008-0000-0400-000087000000}"/>
            </a:ext>
          </a:extLst>
        </xdr:cNvPr>
        <xdr:cNvSpPr txBox="1"/>
      </xdr:nvSpPr>
      <xdr:spPr>
        <a:xfrm>
          <a:off x="4547112" y="69547863"/>
          <a:ext cx="2591414" cy="2448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445524</xdr:colOff>
      <xdr:row>389</xdr:row>
      <xdr:rowOff>17514</xdr:rowOff>
    </xdr:from>
    <xdr:to>
      <xdr:col>11</xdr:col>
      <xdr:colOff>540774</xdr:colOff>
      <xdr:row>390</xdr:row>
      <xdr:rowOff>116144</xdr:rowOff>
    </xdr:to>
    <xdr:graphicFrame macro="">
      <xdr:nvGraphicFramePr>
        <xdr:cNvPr id="136" name="Gráfico 135">
          <a:extLst>
            <a:ext uri="{FF2B5EF4-FFF2-40B4-BE49-F238E27FC236}">
              <a16:creationId xmlns:a16="http://schemas.microsoft.com/office/drawing/2014/main" id="{00000000-0008-0000-0400-00008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337676</xdr:colOff>
      <xdr:row>412</xdr:row>
      <xdr:rowOff>92176</xdr:rowOff>
    </xdr:from>
    <xdr:to>
      <xdr:col>11</xdr:col>
      <xdr:colOff>471026</xdr:colOff>
      <xdr:row>413</xdr:row>
      <xdr:rowOff>152706</xdr:rowOff>
    </xdr:to>
    <xdr:sp macro="" textlink="">
      <xdr:nvSpPr>
        <xdr:cNvPr id="143" name="TextBox 1">
          <a:extLst>
            <a:ext uri="{FF2B5EF4-FFF2-40B4-BE49-F238E27FC236}">
              <a16:creationId xmlns:a16="http://schemas.microsoft.com/office/drawing/2014/main" id="{00000000-0008-0000-0400-00008F000000}"/>
            </a:ext>
          </a:extLst>
        </xdr:cNvPr>
        <xdr:cNvSpPr txBox="1"/>
      </xdr:nvSpPr>
      <xdr:spPr>
        <a:xfrm>
          <a:off x="4639289" y="76046370"/>
          <a:ext cx="2591414" cy="2448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537701</xdr:colOff>
      <xdr:row>424</xdr:row>
      <xdr:rowOff>63601</xdr:rowOff>
    </xdr:from>
    <xdr:to>
      <xdr:col>12</xdr:col>
      <xdr:colOff>18434</xdr:colOff>
      <xdr:row>425</xdr:row>
      <xdr:rowOff>162232</xdr:rowOff>
    </xdr:to>
    <xdr:graphicFrame macro="">
      <xdr:nvGraphicFramePr>
        <xdr:cNvPr id="144" name="Gráfico 143">
          <a:extLst>
            <a:ext uri="{FF2B5EF4-FFF2-40B4-BE49-F238E27FC236}">
              <a16:creationId xmlns:a16="http://schemas.microsoft.com/office/drawing/2014/main" id="{00000000-0008-0000-0400-00009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46088</xdr:colOff>
      <xdr:row>429</xdr:row>
      <xdr:rowOff>15363</xdr:rowOff>
    </xdr:from>
    <xdr:to>
      <xdr:col>18</xdr:col>
      <xdr:colOff>198488</xdr:colOff>
      <xdr:row>430</xdr:row>
      <xdr:rowOff>112863</xdr:rowOff>
    </xdr:to>
    <xdr:sp macro="" textlink="">
      <xdr:nvSpPr>
        <xdr:cNvPr id="145" name="Retângulo 144">
          <a:extLst>
            <a:ext uri="{FF2B5EF4-FFF2-40B4-BE49-F238E27FC236}">
              <a16:creationId xmlns:a16="http://schemas.microsoft.com/office/drawing/2014/main" id="{00000000-0008-0000-0400-000091000000}"/>
            </a:ext>
          </a:extLst>
        </xdr:cNvPr>
        <xdr:cNvSpPr/>
      </xdr:nvSpPr>
      <xdr:spPr>
        <a:xfrm>
          <a:off x="46088" y="78919234"/>
          <a:ext cx="11213690" cy="281855"/>
        </a:xfrm>
        <a:prstGeom prst="rect">
          <a:avLst/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400" b="1"/>
            <a:t>Trabalho em equipe entre as unidades hospitalares</a:t>
          </a:r>
        </a:p>
      </xdr:txBody>
    </xdr:sp>
    <xdr:clientData/>
  </xdr:twoCellAnchor>
  <xdr:twoCellAnchor>
    <xdr:from>
      <xdr:col>7</xdr:col>
      <xdr:colOff>45782</xdr:colOff>
      <xdr:row>451</xdr:row>
      <xdr:rowOff>15363</xdr:rowOff>
    </xdr:from>
    <xdr:to>
      <xdr:col>11</xdr:col>
      <xdr:colOff>179132</xdr:colOff>
      <xdr:row>452</xdr:row>
      <xdr:rowOff>75892</xdr:rowOff>
    </xdr:to>
    <xdr:sp macro="" textlink="">
      <xdr:nvSpPr>
        <xdr:cNvPr id="152" name="TextBox 1">
          <a:extLst>
            <a:ext uri="{FF2B5EF4-FFF2-40B4-BE49-F238E27FC236}">
              <a16:creationId xmlns:a16="http://schemas.microsoft.com/office/drawing/2014/main" id="{00000000-0008-0000-0400-000098000000}"/>
            </a:ext>
          </a:extLst>
        </xdr:cNvPr>
        <xdr:cNvSpPr txBox="1"/>
      </xdr:nvSpPr>
      <xdr:spPr>
        <a:xfrm>
          <a:off x="4347395" y="82975040"/>
          <a:ext cx="2591414" cy="2448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245807</xdr:colOff>
      <xdr:row>462</xdr:row>
      <xdr:rowOff>171142</xdr:rowOff>
    </xdr:from>
    <xdr:to>
      <xdr:col>11</xdr:col>
      <xdr:colOff>341057</xdr:colOff>
      <xdr:row>464</xdr:row>
      <xdr:rowOff>85418</xdr:rowOff>
    </xdr:to>
    <xdr:graphicFrame macro="">
      <xdr:nvGraphicFramePr>
        <xdr:cNvPr id="153" name="Gráfico 152">
          <a:extLst>
            <a:ext uri="{FF2B5EF4-FFF2-40B4-BE49-F238E27FC236}">
              <a16:creationId xmlns:a16="http://schemas.microsoft.com/office/drawing/2014/main" id="{00000000-0008-0000-0400-00009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122596</xdr:colOff>
      <xdr:row>487</xdr:row>
      <xdr:rowOff>138267</xdr:rowOff>
    </xdr:from>
    <xdr:to>
      <xdr:col>11</xdr:col>
      <xdr:colOff>255946</xdr:colOff>
      <xdr:row>489</xdr:row>
      <xdr:rowOff>14441</xdr:rowOff>
    </xdr:to>
    <xdr:sp macro="" textlink="">
      <xdr:nvSpPr>
        <xdr:cNvPr id="160" name="TextBox 1">
          <a:extLst>
            <a:ext uri="{FF2B5EF4-FFF2-40B4-BE49-F238E27FC236}">
              <a16:creationId xmlns:a16="http://schemas.microsoft.com/office/drawing/2014/main" id="{00000000-0008-0000-0400-0000A0000000}"/>
            </a:ext>
          </a:extLst>
        </xdr:cNvPr>
        <xdr:cNvSpPr txBox="1"/>
      </xdr:nvSpPr>
      <xdr:spPr>
        <a:xfrm>
          <a:off x="4424209" y="89366009"/>
          <a:ext cx="2591414" cy="2448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322621</xdr:colOff>
      <xdr:row>499</xdr:row>
      <xdr:rowOff>109692</xdr:rowOff>
    </xdr:from>
    <xdr:to>
      <xdr:col>11</xdr:col>
      <xdr:colOff>417871</xdr:colOff>
      <xdr:row>501</xdr:row>
      <xdr:rowOff>23967</xdr:rowOff>
    </xdr:to>
    <xdr:graphicFrame macro="">
      <xdr:nvGraphicFramePr>
        <xdr:cNvPr id="161" name="Gráfico 160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337677</xdr:colOff>
      <xdr:row>522</xdr:row>
      <xdr:rowOff>107540</xdr:rowOff>
    </xdr:from>
    <xdr:to>
      <xdr:col>11</xdr:col>
      <xdr:colOff>471027</xdr:colOff>
      <xdr:row>523</xdr:row>
      <xdr:rowOff>168069</xdr:rowOff>
    </xdr:to>
    <xdr:sp macro="" textlink="">
      <xdr:nvSpPr>
        <xdr:cNvPr id="184" name="TextBox 1">
          <a:extLst>
            <a:ext uri="{FF2B5EF4-FFF2-40B4-BE49-F238E27FC236}">
              <a16:creationId xmlns:a16="http://schemas.microsoft.com/office/drawing/2014/main" id="{00000000-0008-0000-0400-0000B8000000}"/>
            </a:ext>
          </a:extLst>
        </xdr:cNvPr>
        <xdr:cNvSpPr txBox="1"/>
      </xdr:nvSpPr>
      <xdr:spPr>
        <a:xfrm>
          <a:off x="4639290" y="95787701"/>
          <a:ext cx="2591414" cy="2448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537702</xdr:colOff>
      <xdr:row>534</xdr:row>
      <xdr:rowOff>78965</xdr:rowOff>
    </xdr:from>
    <xdr:to>
      <xdr:col>12</xdr:col>
      <xdr:colOff>18435</xdr:colOff>
      <xdr:row>535</xdr:row>
      <xdr:rowOff>177595</xdr:rowOff>
    </xdr:to>
    <xdr:graphicFrame macro="">
      <xdr:nvGraphicFramePr>
        <xdr:cNvPr id="185" name="Gráfico 184">
          <a:extLst>
            <a:ext uri="{FF2B5EF4-FFF2-40B4-BE49-F238E27FC236}">
              <a16:creationId xmlns:a16="http://schemas.microsoft.com/office/drawing/2014/main" id="{00000000-0008-0000-0400-0000B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</xdr:col>
      <xdr:colOff>122596</xdr:colOff>
      <xdr:row>560</xdr:row>
      <xdr:rowOff>15363</xdr:rowOff>
    </xdr:from>
    <xdr:to>
      <xdr:col>11</xdr:col>
      <xdr:colOff>255946</xdr:colOff>
      <xdr:row>561</xdr:row>
      <xdr:rowOff>75892</xdr:rowOff>
    </xdr:to>
    <xdr:sp macro="" textlink="">
      <xdr:nvSpPr>
        <xdr:cNvPr id="192" name="TextBox 1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SpPr txBox="1"/>
      </xdr:nvSpPr>
      <xdr:spPr>
        <a:xfrm>
          <a:off x="4424209" y="102332298"/>
          <a:ext cx="2591414" cy="2448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322621</xdr:colOff>
      <xdr:row>571</xdr:row>
      <xdr:rowOff>171142</xdr:rowOff>
    </xdr:from>
    <xdr:to>
      <xdr:col>11</xdr:col>
      <xdr:colOff>417871</xdr:colOff>
      <xdr:row>573</xdr:row>
      <xdr:rowOff>85418</xdr:rowOff>
    </xdr:to>
    <xdr:graphicFrame macro="">
      <xdr:nvGraphicFramePr>
        <xdr:cNvPr id="193" name="Gráfico 192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15363</xdr:colOff>
      <xdr:row>576</xdr:row>
      <xdr:rowOff>138266</xdr:rowOff>
    </xdr:from>
    <xdr:to>
      <xdr:col>18</xdr:col>
      <xdr:colOff>167763</xdr:colOff>
      <xdr:row>578</xdr:row>
      <xdr:rowOff>51411</xdr:rowOff>
    </xdr:to>
    <xdr:sp macro="" textlink="">
      <xdr:nvSpPr>
        <xdr:cNvPr id="194" name="Retângulo 193">
          <a:extLst>
            <a:ext uri="{FF2B5EF4-FFF2-40B4-BE49-F238E27FC236}">
              <a16:creationId xmlns:a16="http://schemas.microsoft.com/office/drawing/2014/main" id="{00000000-0008-0000-0400-0000C2000000}"/>
            </a:ext>
          </a:extLst>
        </xdr:cNvPr>
        <xdr:cNvSpPr/>
      </xdr:nvSpPr>
      <xdr:spPr>
        <a:xfrm>
          <a:off x="15363" y="105404879"/>
          <a:ext cx="11213690" cy="281855"/>
        </a:xfrm>
        <a:prstGeom prst="rect">
          <a:avLst/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400" b="1"/>
            <a:t>Trabalho em equipe no âmbito das unidades</a:t>
          </a:r>
        </a:p>
      </xdr:txBody>
    </xdr:sp>
    <xdr:clientData/>
  </xdr:twoCellAnchor>
  <xdr:twoCellAnchor>
    <xdr:from>
      <xdr:col>6</xdr:col>
      <xdr:colOff>614209</xdr:colOff>
      <xdr:row>598</xdr:row>
      <xdr:rowOff>168993</xdr:rowOff>
    </xdr:from>
    <xdr:to>
      <xdr:col>11</xdr:col>
      <xdr:colOff>133043</xdr:colOff>
      <xdr:row>600</xdr:row>
      <xdr:rowOff>45167</xdr:rowOff>
    </xdr:to>
    <xdr:sp macro="" textlink="">
      <xdr:nvSpPr>
        <xdr:cNvPr id="201" name="TextBox 1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/>
      </xdr:nvSpPr>
      <xdr:spPr>
        <a:xfrm>
          <a:off x="4301306" y="109491412"/>
          <a:ext cx="2591414" cy="2448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199718</xdr:colOff>
      <xdr:row>610</xdr:row>
      <xdr:rowOff>140418</xdr:rowOff>
    </xdr:from>
    <xdr:to>
      <xdr:col>11</xdr:col>
      <xdr:colOff>294968</xdr:colOff>
      <xdr:row>612</xdr:row>
      <xdr:rowOff>54693</xdr:rowOff>
    </xdr:to>
    <xdr:graphicFrame macro="">
      <xdr:nvGraphicFramePr>
        <xdr:cNvPr id="202" name="Gráfico 201">
          <a:extLst>
            <a:ext uri="{FF2B5EF4-FFF2-40B4-BE49-F238E27FC236}">
              <a16:creationId xmlns:a16="http://schemas.microsoft.com/office/drawing/2014/main" id="{00000000-0008-0000-0400-0000C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7</xdr:col>
      <xdr:colOff>122595</xdr:colOff>
      <xdr:row>633</xdr:row>
      <xdr:rowOff>153629</xdr:rowOff>
    </xdr:from>
    <xdr:to>
      <xdr:col>11</xdr:col>
      <xdr:colOff>255945</xdr:colOff>
      <xdr:row>635</xdr:row>
      <xdr:rowOff>29804</xdr:rowOff>
    </xdr:to>
    <xdr:sp macro="" textlink="">
      <xdr:nvSpPr>
        <xdr:cNvPr id="209" name="TextBox 1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SpPr txBox="1"/>
      </xdr:nvSpPr>
      <xdr:spPr>
        <a:xfrm>
          <a:off x="4424208" y="115928468"/>
          <a:ext cx="2591414" cy="2448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322620</xdr:colOff>
      <xdr:row>645</xdr:row>
      <xdr:rowOff>125054</xdr:rowOff>
    </xdr:from>
    <xdr:to>
      <xdr:col>11</xdr:col>
      <xdr:colOff>417870</xdr:colOff>
      <xdr:row>647</xdr:row>
      <xdr:rowOff>39330</xdr:rowOff>
    </xdr:to>
    <xdr:graphicFrame macro="">
      <xdr:nvGraphicFramePr>
        <xdr:cNvPr id="210" name="Gráfico 20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7</xdr:col>
      <xdr:colOff>137959</xdr:colOff>
      <xdr:row>704</xdr:row>
      <xdr:rowOff>15363</xdr:rowOff>
    </xdr:from>
    <xdr:to>
      <xdr:col>11</xdr:col>
      <xdr:colOff>271309</xdr:colOff>
      <xdr:row>705</xdr:row>
      <xdr:rowOff>75892</xdr:rowOff>
    </xdr:to>
    <xdr:sp macro="" textlink="">
      <xdr:nvSpPr>
        <xdr:cNvPr id="217" name="TextBox 1">
          <a:extLst>
            <a:ext uri="{FF2B5EF4-FFF2-40B4-BE49-F238E27FC236}">
              <a16:creationId xmlns:a16="http://schemas.microsoft.com/office/drawing/2014/main" id="{00000000-0008-0000-0400-0000D9000000}"/>
            </a:ext>
          </a:extLst>
        </xdr:cNvPr>
        <xdr:cNvSpPr txBox="1"/>
      </xdr:nvSpPr>
      <xdr:spPr>
        <a:xfrm>
          <a:off x="4439572" y="122426976"/>
          <a:ext cx="2591414" cy="2448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337984</xdr:colOff>
      <xdr:row>715</xdr:row>
      <xdr:rowOff>171143</xdr:rowOff>
    </xdr:from>
    <xdr:to>
      <xdr:col>11</xdr:col>
      <xdr:colOff>433234</xdr:colOff>
      <xdr:row>717</xdr:row>
      <xdr:rowOff>85418</xdr:rowOff>
    </xdr:to>
    <xdr:graphicFrame macro="">
      <xdr:nvGraphicFramePr>
        <xdr:cNvPr id="218" name="Gráfico 217">
          <a:extLst>
            <a:ext uri="{FF2B5EF4-FFF2-40B4-BE49-F238E27FC236}">
              <a16:creationId xmlns:a16="http://schemas.microsoft.com/office/drawing/2014/main" id="{00000000-0008-0000-0400-0000D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46088</xdr:colOff>
      <xdr:row>720</xdr:row>
      <xdr:rowOff>0</xdr:rowOff>
    </xdr:from>
    <xdr:to>
      <xdr:col>18</xdr:col>
      <xdr:colOff>198488</xdr:colOff>
      <xdr:row>721</xdr:row>
      <xdr:rowOff>97500</xdr:rowOff>
    </xdr:to>
    <xdr:sp macro="" textlink="">
      <xdr:nvSpPr>
        <xdr:cNvPr id="219" name="Retângulo 218">
          <a:extLst>
            <a:ext uri="{FF2B5EF4-FFF2-40B4-BE49-F238E27FC236}">
              <a16:creationId xmlns:a16="http://schemas.microsoft.com/office/drawing/2014/main" id="{00000000-0008-0000-0400-0000DB000000}"/>
            </a:ext>
          </a:extLst>
        </xdr:cNvPr>
        <xdr:cNvSpPr/>
      </xdr:nvSpPr>
      <xdr:spPr>
        <a:xfrm>
          <a:off x="46088" y="125361290"/>
          <a:ext cx="11213690" cy="281855"/>
        </a:xfrm>
        <a:prstGeom prst="rect">
          <a:avLst/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400" b="1"/>
            <a:t>Transferências internas e passagens de plantão</a:t>
          </a:r>
        </a:p>
      </xdr:txBody>
    </xdr:sp>
    <xdr:clientData/>
  </xdr:twoCellAnchor>
  <xdr:twoCellAnchor>
    <xdr:from>
      <xdr:col>7</xdr:col>
      <xdr:colOff>30418</xdr:colOff>
      <xdr:row>742</xdr:row>
      <xdr:rowOff>107540</xdr:rowOff>
    </xdr:from>
    <xdr:to>
      <xdr:col>11</xdr:col>
      <xdr:colOff>163768</xdr:colOff>
      <xdr:row>743</xdr:row>
      <xdr:rowOff>168069</xdr:rowOff>
    </xdr:to>
    <xdr:sp macro="" textlink="">
      <xdr:nvSpPr>
        <xdr:cNvPr id="226" name="TextBox 1">
          <a:extLst>
            <a:ext uri="{FF2B5EF4-FFF2-40B4-BE49-F238E27FC236}">
              <a16:creationId xmlns:a16="http://schemas.microsoft.com/office/drawing/2014/main" id="{00000000-0008-0000-0400-0000E2000000}"/>
            </a:ext>
          </a:extLst>
        </xdr:cNvPr>
        <xdr:cNvSpPr txBox="1"/>
      </xdr:nvSpPr>
      <xdr:spPr>
        <a:xfrm>
          <a:off x="4332031" y="129524637"/>
          <a:ext cx="2591414" cy="2448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230443</xdr:colOff>
      <xdr:row>754</xdr:row>
      <xdr:rowOff>78965</xdr:rowOff>
    </xdr:from>
    <xdr:to>
      <xdr:col>11</xdr:col>
      <xdr:colOff>325693</xdr:colOff>
      <xdr:row>755</xdr:row>
      <xdr:rowOff>177595</xdr:rowOff>
    </xdr:to>
    <xdr:graphicFrame macro="">
      <xdr:nvGraphicFramePr>
        <xdr:cNvPr id="227" name="Gráfico 226">
          <a:extLst>
            <a:ext uri="{FF2B5EF4-FFF2-40B4-BE49-F238E27FC236}">
              <a16:creationId xmlns:a16="http://schemas.microsoft.com/office/drawing/2014/main" id="{00000000-0008-0000-0400-0000E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</xdr:col>
      <xdr:colOff>214773</xdr:colOff>
      <xdr:row>780</xdr:row>
      <xdr:rowOff>15362</xdr:rowOff>
    </xdr:from>
    <xdr:to>
      <xdr:col>11</xdr:col>
      <xdr:colOff>348123</xdr:colOff>
      <xdr:row>781</xdr:row>
      <xdr:rowOff>75891</xdr:rowOff>
    </xdr:to>
    <xdr:sp macro="" textlink="">
      <xdr:nvSpPr>
        <xdr:cNvPr id="234" name="TextBox 1">
          <a:extLst>
            <a:ext uri="{FF2B5EF4-FFF2-40B4-BE49-F238E27FC236}">
              <a16:creationId xmlns:a16="http://schemas.microsoft.com/office/drawing/2014/main" id="{00000000-0008-0000-0400-0000EA000000}"/>
            </a:ext>
          </a:extLst>
        </xdr:cNvPr>
        <xdr:cNvSpPr txBox="1"/>
      </xdr:nvSpPr>
      <xdr:spPr>
        <a:xfrm>
          <a:off x="4516386" y="136069233"/>
          <a:ext cx="2591414" cy="2448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414798</xdr:colOff>
      <xdr:row>791</xdr:row>
      <xdr:rowOff>171142</xdr:rowOff>
    </xdr:from>
    <xdr:to>
      <xdr:col>11</xdr:col>
      <xdr:colOff>510048</xdr:colOff>
      <xdr:row>793</xdr:row>
      <xdr:rowOff>85417</xdr:rowOff>
    </xdr:to>
    <xdr:graphicFrame macro="">
      <xdr:nvGraphicFramePr>
        <xdr:cNvPr id="235" name="Gráfico 234">
          <a:extLst>
            <a:ext uri="{FF2B5EF4-FFF2-40B4-BE49-F238E27FC236}">
              <a16:creationId xmlns:a16="http://schemas.microsoft.com/office/drawing/2014/main" id="{00000000-0008-0000-0400-0000E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</xdr:col>
      <xdr:colOff>199411</xdr:colOff>
      <xdr:row>818</xdr:row>
      <xdr:rowOff>153629</xdr:rowOff>
    </xdr:from>
    <xdr:to>
      <xdr:col>11</xdr:col>
      <xdr:colOff>332761</xdr:colOff>
      <xdr:row>820</xdr:row>
      <xdr:rowOff>29803</xdr:rowOff>
    </xdr:to>
    <xdr:sp macro="" textlink="">
      <xdr:nvSpPr>
        <xdr:cNvPr id="242" name="TextBox 1">
          <a:extLst>
            <a:ext uri="{FF2B5EF4-FFF2-40B4-BE49-F238E27FC236}">
              <a16:creationId xmlns:a16="http://schemas.microsoft.com/office/drawing/2014/main" id="{00000000-0008-0000-0400-0000F2000000}"/>
            </a:ext>
          </a:extLst>
        </xdr:cNvPr>
        <xdr:cNvSpPr txBox="1"/>
      </xdr:nvSpPr>
      <xdr:spPr>
        <a:xfrm>
          <a:off x="4501024" y="142844274"/>
          <a:ext cx="2591414" cy="2448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399436</xdr:colOff>
      <xdr:row>830</xdr:row>
      <xdr:rowOff>125054</xdr:rowOff>
    </xdr:from>
    <xdr:to>
      <xdr:col>11</xdr:col>
      <xdr:colOff>494686</xdr:colOff>
      <xdr:row>832</xdr:row>
      <xdr:rowOff>39329</xdr:rowOff>
    </xdr:to>
    <xdr:graphicFrame macro="">
      <xdr:nvGraphicFramePr>
        <xdr:cNvPr id="243" name="Gráfico 242">
          <a:extLst>
            <a:ext uri="{FF2B5EF4-FFF2-40B4-BE49-F238E27FC236}">
              <a16:creationId xmlns:a16="http://schemas.microsoft.com/office/drawing/2014/main" id="{00000000-0008-0000-0400-0000F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</xdr:col>
      <xdr:colOff>153322</xdr:colOff>
      <xdr:row>855</xdr:row>
      <xdr:rowOff>168992</xdr:rowOff>
    </xdr:from>
    <xdr:to>
      <xdr:col>11</xdr:col>
      <xdr:colOff>286672</xdr:colOff>
      <xdr:row>857</xdr:row>
      <xdr:rowOff>45167</xdr:rowOff>
    </xdr:to>
    <xdr:sp macro="" textlink="">
      <xdr:nvSpPr>
        <xdr:cNvPr id="250" name="TextBox 1">
          <a:extLst>
            <a:ext uri="{FF2B5EF4-FFF2-40B4-BE49-F238E27FC236}">
              <a16:creationId xmlns:a16="http://schemas.microsoft.com/office/drawing/2014/main" id="{00000000-0008-0000-0400-0000FA000000}"/>
            </a:ext>
          </a:extLst>
        </xdr:cNvPr>
        <xdr:cNvSpPr txBox="1"/>
      </xdr:nvSpPr>
      <xdr:spPr>
        <a:xfrm>
          <a:off x="4454935" y="149312057"/>
          <a:ext cx="2591414" cy="2448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353347</xdr:colOff>
      <xdr:row>867</xdr:row>
      <xdr:rowOff>140417</xdr:rowOff>
    </xdr:from>
    <xdr:to>
      <xdr:col>11</xdr:col>
      <xdr:colOff>448597</xdr:colOff>
      <xdr:row>869</xdr:row>
      <xdr:rowOff>54693</xdr:rowOff>
    </xdr:to>
    <xdr:graphicFrame macro="">
      <xdr:nvGraphicFramePr>
        <xdr:cNvPr id="251" name="Gráfico 250">
          <a:extLst>
            <a:ext uri="{FF2B5EF4-FFF2-40B4-BE49-F238E27FC236}">
              <a16:creationId xmlns:a16="http://schemas.microsoft.com/office/drawing/2014/main" id="{00000000-0008-0000-0400-0000F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0</xdr:colOff>
      <xdr:row>873</xdr:row>
      <xdr:rowOff>0</xdr:rowOff>
    </xdr:from>
    <xdr:to>
      <xdr:col>18</xdr:col>
      <xdr:colOff>152400</xdr:colOff>
      <xdr:row>874</xdr:row>
      <xdr:rowOff>97500</xdr:rowOff>
    </xdr:to>
    <xdr:sp macro="" textlink="">
      <xdr:nvSpPr>
        <xdr:cNvPr id="252" name="Retângulo 251">
          <a:extLst>
            <a:ext uri="{FF2B5EF4-FFF2-40B4-BE49-F238E27FC236}">
              <a16:creationId xmlns:a16="http://schemas.microsoft.com/office/drawing/2014/main" id="{00000000-0008-0000-0400-0000FC000000}"/>
            </a:ext>
          </a:extLst>
        </xdr:cNvPr>
        <xdr:cNvSpPr/>
      </xdr:nvSpPr>
      <xdr:spPr>
        <a:xfrm>
          <a:off x="0" y="152277097"/>
          <a:ext cx="11213690" cy="281855"/>
        </a:xfrm>
        <a:prstGeom prst="rect">
          <a:avLst/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400" b="1"/>
            <a:t>Aprendizado organizacional - melhoria contínua</a:t>
          </a:r>
        </a:p>
      </xdr:txBody>
    </xdr:sp>
    <xdr:clientData/>
  </xdr:twoCellAnchor>
  <xdr:twoCellAnchor>
    <xdr:from>
      <xdr:col>7</xdr:col>
      <xdr:colOff>260861</xdr:colOff>
      <xdr:row>894</xdr:row>
      <xdr:rowOff>107540</xdr:rowOff>
    </xdr:from>
    <xdr:to>
      <xdr:col>11</xdr:col>
      <xdr:colOff>394211</xdr:colOff>
      <xdr:row>895</xdr:row>
      <xdr:rowOff>168069</xdr:rowOff>
    </xdr:to>
    <xdr:sp macro="" textlink="">
      <xdr:nvSpPr>
        <xdr:cNvPr id="259" name="TextBox 1">
          <a:extLst>
            <a:ext uri="{FF2B5EF4-FFF2-40B4-BE49-F238E27FC236}">
              <a16:creationId xmlns:a16="http://schemas.microsoft.com/office/drawing/2014/main" id="{00000000-0008-0000-0400-000003010000}"/>
            </a:ext>
          </a:extLst>
        </xdr:cNvPr>
        <xdr:cNvSpPr txBox="1"/>
      </xdr:nvSpPr>
      <xdr:spPr>
        <a:xfrm>
          <a:off x="4562474" y="156256088"/>
          <a:ext cx="2591414" cy="2448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460886</xdr:colOff>
      <xdr:row>906</xdr:row>
      <xdr:rowOff>78965</xdr:rowOff>
    </xdr:from>
    <xdr:to>
      <xdr:col>11</xdr:col>
      <xdr:colOff>556136</xdr:colOff>
      <xdr:row>907</xdr:row>
      <xdr:rowOff>177595</xdr:rowOff>
    </xdr:to>
    <xdr:graphicFrame macro="">
      <xdr:nvGraphicFramePr>
        <xdr:cNvPr id="260" name="Gráfico 259">
          <a:extLst>
            <a:ext uri="{FF2B5EF4-FFF2-40B4-BE49-F238E27FC236}">
              <a16:creationId xmlns:a16="http://schemas.microsoft.com/office/drawing/2014/main" id="{00000000-0008-0000-0400-000004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7</xdr:col>
      <xdr:colOff>137959</xdr:colOff>
      <xdr:row>929</xdr:row>
      <xdr:rowOff>61452</xdr:rowOff>
    </xdr:from>
    <xdr:to>
      <xdr:col>11</xdr:col>
      <xdr:colOff>271309</xdr:colOff>
      <xdr:row>930</xdr:row>
      <xdr:rowOff>121981</xdr:rowOff>
    </xdr:to>
    <xdr:sp macro="" textlink="">
      <xdr:nvSpPr>
        <xdr:cNvPr id="267" name="TextBox 1">
          <a:extLst>
            <a:ext uri="{FF2B5EF4-FFF2-40B4-BE49-F238E27FC236}">
              <a16:creationId xmlns:a16="http://schemas.microsoft.com/office/drawing/2014/main" id="{00000000-0008-0000-0400-00000B010000}"/>
            </a:ext>
          </a:extLst>
        </xdr:cNvPr>
        <xdr:cNvSpPr txBox="1"/>
      </xdr:nvSpPr>
      <xdr:spPr>
        <a:xfrm>
          <a:off x="4439572" y="162662420"/>
          <a:ext cx="2591414" cy="2448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337984</xdr:colOff>
      <xdr:row>941</xdr:row>
      <xdr:rowOff>32877</xdr:rowOff>
    </xdr:from>
    <xdr:to>
      <xdr:col>11</xdr:col>
      <xdr:colOff>433234</xdr:colOff>
      <xdr:row>942</xdr:row>
      <xdr:rowOff>131507</xdr:rowOff>
    </xdr:to>
    <xdr:graphicFrame macro="">
      <xdr:nvGraphicFramePr>
        <xdr:cNvPr id="268" name="Gráfico 267">
          <a:extLst>
            <a:ext uri="{FF2B5EF4-FFF2-40B4-BE49-F238E27FC236}">
              <a16:creationId xmlns:a16="http://schemas.microsoft.com/office/drawing/2014/main" id="{00000000-0008-0000-0400-00000C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7</xdr:col>
      <xdr:colOff>45782</xdr:colOff>
      <xdr:row>965</xdr:row>
      <xdr:rowOff>0</xdr:rowOff>
    </xdr:from>
    <xdr:to>
      <xdr:col>11</xdr:col>
      <xdr:colOff>179132</xdr:colOff>
      <xdr:row>966</xdr:row>
      <xdr:rowOff>60529</xdr:rowOff>
    </xdr:to>
    <xdr:sp macro="" textlink="">
      <xdr:nvSpPr>
        <xdr:cNvPr id="275" name="TextBox 1">
          <a:extLst>
            <a:ext uri="{FF2B5EF4-FFF2-40B4-BE49-F238E27FC236}">
              <a16:creationId xmlns:a16="http://schemas.microsoft.com/office/drawing/2014/main" id="{00000000-0008-0000-0400-000013010000}"/>
            </a:ext>
          </a:extLst>
        </xdr:cNvPr>
        <xdr:cNvSpPr txBox="1"/>
      </xdr:nvSpPr>
      <xdr:spPr>
        <a:xfrm>
          <a:off x="4347395" y="169237742"/>
          <a:ext cx="2591414" cy="2448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245807</xdr:colOff>
      <xdr:row>976</xdr:row>
      <xdr:rowOff>155780</xdr:rowOff>
    </xdr:from>
    <xdr:to>
      <xdr:col>11</xdr:col>
      <xdr:colOff>341057</xdr:colOff>
      <xdr:row>978</xdr:row>
      <xdr:rowOff>70055</xdr:rowOff>
    </xdr:to>
    <xdr:graphicFrame macro="">
      <xdr:nvGraphicFramePr>
        <xdr:cNvPr id="276" name="Gráfico 275">
          <a:extLst>
            <a:ext uri="{FF2B5EF4-FFF2-40B4-BE49-F238E27FC236}">
              <a16:creationId xmlns:a16="http://schemas.microsoft.com/office/drawing/2014/main" id="{00000000-0008-0000-0400-000014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0</xdr:colOff>
      <xdr:row>980</xdr:row>
      <xdr:rowOff>0</xdr:rowOff>
    </xdr:from>
    <xdr:to>
      <xdr:col>18</xdr:col>
      <xdr:colOff>152400</xdr:colOff>
      <xdr:row>981</xdr:row>
      <xdr:rowOff>97501</xdr:rowOff>
    </xdr:to>
    <xdr:sp macro="" textlink="">
      <xdr:nvSpPr>
        <xdr:cNvPr id="277" name="Retângulo 276">
          <a:extLst>
            <a:ext uri="{FF2B5EF4-FFF2-40B4-BE49-F238E27FC236}">
              <a16:creationId xmlns:a16="http://schemas.microsoft.com/office/drawing/2014/main" id="{00000000-0008-0000-0400-000015010000}"/>
            </a:ext>
          </a:extLst>
        </xdr:cNvPr>
        <xdr:cNvSpPr/>
      </xdr:nvSpPr>
      <xdr:spPr>
        <a:xfrm>
          <a:off x="0" y="172003065"/>
          <a:ext cx="11213690" cy="281855"/>
        </a:xfrm>
        <a:prstGeom prst="rect">
          <a:avLst/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400" b="1"/>
            <a:t>Expectativas de promoção da segurança dos supervisores e gerentes</a:t>
          </a:r>
        </a:p>
      </xdr:txBody>
    </xdr:sp>
    <xdr:clientData/>
  </xdr:twoCellAnchor>
  <xdr:twoCellAnchor>
    <xdr:from>
      <xdr:col>7</xdr:col>
      <xdr:colOff>122596</xdr:colOff>
      <xdr:row>1001</xdr:row>
      <xdr:rowOff>107540</xdr:rowOff>
    </xdr:from>
    <xdr:to>
      <xdr:col>11</xdr:col>
      <xdr:colOff>255946</xdr:colOff>
      <xdr:row>1002</xdr:row>
      <xdr:rowOff>168069</xdr:rowOff>
    </xdr:to>
    <xdr:sp macro="" textlink="">
      <xdr:nvSpPr>
        <xdr:cNvPr id="284" name="TextBox 1">
          <a:extLst>
            <a:ext uri="{FF2B5EF4-FFF2-40B4-BE49-F238E27FC236}">
              <a16:creationId xmlns:a16="http://schemas.microsoft.com/office/drawing/2014/main" id="{00000000-0008-0000-0400-00001C010000}"/>
            </a:ext>
          </a:extLst>
        </xdr:cNvPr>
        <xdr:cNvSpPr txBox="1"/>
      </xdr:nvSpPr>
      <xdr:spPr>
        <a:xfrm>
          <a:off x="4424209" y="175982056"/>
          <a:ext cx="2591414" cy="2448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322621</xdr:colOff>
      <xdr:row>1013</xdr:row>
      <xdr:rowOff>78965</xdr:rowOff>
    </xdr:from>
    <xdr:to>
      <xdr:col>11</xdr:col>
      <xdr:colOff>417871</xdr:colOff>
      <xdr:row>1014</xdr:row>
      <xdr:rowOff>177595</xdr:rowOff>
    </xdr:to>
    <xdr:graphicFrame macro="">
      <xdr:nvGraphicFramePr>
        <xdr:cNvPr id="285" name="Gráfico 284">
          <a:extLst>
            <a:ext uri="{FF2B5EF4-FFF2-40B4-BE49-F238E27FC236}">
              <a16:creationId xmlns:a16="http://schemas.microsoft.com/office/drawing/2014/main" id="{00000000-0008-0000-0400-00001D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7</xdr:col>
      <xdr:colOff>291588</xdr:colOff>
      <xdr:row>1035</xdr:row>
      <xdr:rowOff>168991</xdr:rowOff>
    </xdr:from>
    <xdr:to>
      <xdr:col>11</xdr:col>
      <xdr:colOff>424938</xdr:colOff>
      <xdr:row>1037</xdr:row>
      <xdr:rowOff>45166</xdr:rowOff>
    </xdr:to>
    <xdr:sp macro="" textlink="">
      <xdr:nvSpPr>
        <xdr:cNvPr id="292" name="TextBox 1">
          <a:extLst>
            <a:ext uri="{FF2B5EF4-FFF2-40B4-BE49-F238E27FC236}">
              <a16:creationId xmlns:a16="http://schemas.microsoft.com/office/drawing/2014/main" id="{00000000-0008-0000-0400-000024010000}"/>
            </a:ext>
          </a:extLst>
        </xdr:cNvPr>
        <xdr:cNvSpPr txBox="1"/>
      </xdr:nvSpPr>
      <xdr:spPr>
        <a:xfrm>
          <a:off x="4593201" y="182311572"/>
          <a:ext cx="2591414" cy="2448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491613</xdr:colOff>
      <xdr:row>1047</xdr:row>
      <xdr:rowOff>140416</xdr:rowOff>
    </xdr:from>
    <xdr:to>
      <xdr:col>11</xdr:col>
      <xdr:colOff>586863</xdr:colOff>
      <xdr:row>1049</xdr:row>
      <xdr:rowOff>54692</xdr:rowOff>
    </xdr:to>
    <xdr:graphicFrame macro="">
      <xdr:nvGraphicFramePr>
        <xdr:cNvPr id="293" name="Gráfico 292">
          <a:extLst>
            <a:ext uri="{FF2B5EF4-FFF2-40B4-BE49-F238E27FC236}">
              <a16:creationId xmlns:a16="http://schemas.microsoft.com/office/drawing/2014/main" id="{00000000-0008-0000-0400-000025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7</xdr:col>
      <xdr:colOff>230136</xdr:colOff>
      <xdr:row>1069</xdr:row>
      <xdr:rowOff>107541</xdr:rowOff>
    </xdr:from>
    <xdr:to>
      <xdr:col>11</xdr:col>
      <xdr:colOff>363486</xdr:colOff>
      <xdr:row>1070</xdr:row>
      <xdr:rowOff>168070</xdr:rowOff>
    </xdr:to>
    <xdr:sp macro="" textlink="">
      <xdr:nvSpPr>
        <xdr:cNvPr id="300" name="TextBox 1">
          <a:extLst>
            <a:ext uri="{FF2B5EF4-FFF2-40B4-BE49-F238E27FC236}">
              <a16:creationId xmlns:a16="http://schemas.microsoft.com/office/drawing/2014/main" id="{00000000-0008-0000-0400-00002C010000}"/>
            </a:ext>
          </a:extLst>
        </xdr:cNvPr>
        <xdr:cNvSpPr txBox="1"/>
      </xdr:nvSpPr>
      <xdr:spPr>
        <a:xfrm>
          <a:off x="4531749" y="188518186"/>
          <a:ext cx="2591414" cy="2448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430161</xdr:colOff>
      <xdr:row>1081</xdr:row>
      <xdr:rowOff>78966</xdr:rowOff>
    </xdr:from>
    <xdr:to>
      <xdr:col>11</xdr:col>
      <xdr:colOff>525411</xdr:colOff>
      <xdr:row>1082</xdr:row>
      <xdr:rowOff>177596</xdr:rowOff>
    </xdr:to>
    <xdr:graphicFrame macro="">
      <xdr:nvGraphicFramePr>
        <xdr:cNvPr id="301" name="Gráfico 300">
          <a:extLst>
            <a:ext uri="{FF2B5EF4-FFF2-40B4-BE49-F238E27FC236}">
              <a16:creationId xmlns:a16="http://schemas.microsoft.com/office/drawing/2014/main" id="{00000000-0008-0000-0400-00002D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7</xdr:col>
      <xdr:colOff>76507</xdr:colOff>
      <xdr:row>1106</xdr:row>
      <xdr:rowOff>61452</xdr:rowOff>
    </xdr:from>
    <xdr:to>
      <xdr:col>11</xdr:col>
      <xdr:colOff>209857</xdr:colOff>
      <xdr:row>1107</xdr:row>
      <xdr:rowOff>121982</xdr:rowOff>
    </xdr:to>
    <xdr:sp macro="" textlink="">
      <xdr:nvSpPr>
        <xdr:cNvPr id="308" name="TextBox 1">
          <a:extLst>
            <a:ext uri="{FF2B5EF4-FFF2-40B4-BE49-F238E27FC236}">
              <a16:creationId xmlns:a16="http://schemas.microsoft.com/office/drawing/2014/main" id="{00000000-0008-0000-0400-000034010000}"/>
            </a:ext>
          </a:extLst>
        </xdr:cNvPr>
        <xdr:cNvSpPr txBox="1"/>
      </xdr:nvSpPr>
      <xdr:spPr>
        <a:xfrm>
          <a:off x="4378120" y="194924517"/>
          <a:ext cx="2591414" cy="2448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276532</xdr:colOff>
      <xdr:row>1118</xdr:row>
      <xdr:rowOff>32877</xdr:rowOff>
    </xdr:from>
    <xdr:to>
      <xdr:col>11</xdr:col>
      <xdr:colOff>371782</xdr:colOff>
      <xdr:row>1119</xdr:row>
      <xdr:rowOff>131508</xdr:rowOff>
    </xdr:to>
    <xdr:graphicFrame macro="">
      <xdr:nvGraphicFramePr>
        <xdr:cNvPr id="309" name="Gráfico 308">
          <a:extLst>
            <a:ext uri="{FF2B5EF4-FFF2-40B4-BE49-F238E27FC236}">
              <a16:creationId xmlns:a16="http://schemas.microsoft.com/office/drawing/2014/main" id="{00000000-0008-0000-0400-000035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30726</xdr:colOff>
      <xdr:row>1123</xdr:row>
      <xdr:rowOff>0</xdr:rowOff>
    </xdr:from>
    <xdr:to>
      <xdr:col>18</xdr:col>
      <xdr:colOff>183126</xdr:colOff>
      <xdr:row>1124</xdr:row>
      <xdr:rowOff>97500</xdr:rowOff>
    </xdr:to>
    <xdr:sp macro="" textlink="">
      <xdr:nvSpPr>
        <xdr:cNvPr id="310" name="Retângulo 309">
          <a:extLst>
            <a:ext uri="{FF2B5EF4-FFF2-40B4-BE49-F238E27FC236}">
              <a16:creationId xmlns:a16="http://schemas.microsoft.com/office/drawing/2014/main" id="{00000000-0008-0000-0400-000036010000}"/>
            </a:ext>
          </a:extLst>
        </xdr:cNvPr>
        <xdr:cNvSpPr/>
      </xdr:nvSpPr>
      <xdr:spPr>
        <a:xfrm>
          <a:off x="30726" y="197812742"/>
          <a:ext cx="11213690" cy="281855"/>
        </a:xfrm>
        <a:prstGeom prst="rect">
          <a:avLst/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400" b="1"/>
            <a:t>Percepção gerais sobre segurança</a:t>
          </a:r>
        </a:p>
      </xdr:txBody>
    </xdr:sp>
    <xdr:clientData/>
  </xdr:twoCellAnchor>
  <xdr:twoCellAnchor>
    <xdr:from>
      <xdr:col>7</xdr:col>
      <xdr:colOff>15055</xdr:colOff>
      <xdr:row>1144</xdr:row>
      <xdr:rowOff>46089</xdr:rowOff>
    </xdr:from>
    <xdr:to>
      <xdr:col>11</xdr:col>
      <xdr:colOff>148405</xdr:colOff>
      <xdr:row>1145</xdr:row>
      <xdr:rowOff>106619</xdr:rowOff>
    </xdr:to>
    <xdr:sp macro="" textlink="">
      <xdr:nvSpPr>
        <xdr:cNvPr id="317" name="TextBox 1">
          <a:extLst>
            <a:ext uri="{FF2B5EF4-FFF2-40B4-BE49-F238E27FC236}">
              <a16:creationId xmlns:a16="http://schemas.microsoft.com/office/drawing/2014/main" id="{00000000-0008-0000-0400-00003D010000}"/>
            </a:ext>
          </a:extLst>
        </xdr:cNvPr>
        <xdr:cNvSpPr txBox="1"/>
      </xdr:nvSpPr>
      <xdr:spPr>
        <a:xfrm>
          <a:off x="4316668" y="201730283"/>
          <a:ext cx="2591414" cy="2448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215080</xdr:colOff>
      <xdr:row>1156</xdr:row>
      <xdr:rowOff>17514</xdr:rowOff>
    </xdr:from>
    <xdr:to>
      <xdr:col>11</xdr:col>
      <xdr:colOff>310330</xdr:colOff>
      <xdr:row>1157</xdr:row>
      <xdr:rowOff>116145</xdr:rowOff>
    </xdr:to>
    <xdr:graphicFrame macro="">
      <xdr:nvGraphicFramePr>
        <xdr:cNvPr id="318" name="Gráfico 317">
          <a:extLst>
            <a:ext uri="{FF2B5EF4-FFF2-40B4-BE49-F238E27FC236}">
              <a16:creationId xmlns:a16="http://schemas.microsoft.com/office/drawing/2014/main" id="{00000000-0008-0000-0400-00003E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6</xdr:col>
      <xdr:colOff>522031</xdr:colOff>
      <xdr:row>1181</xdr:row>
      <xdr:rowOff>107541</xdr:rowOff>
    </xdr:from>
    <xdr:to>
      <xdr:col>11</xdr:col>
      <xdr:colOff>40865</xdr:colOff>
      <xdr:row>1182</xdr:row>
      <xdr:rowOff>168070</xdr:rowOff>
    </xdr:to>
    <xdr:sp macro="" textlink="">
      <xdr:nvSpPr>
        <xdr:cNvPr id="325" name="TextBox 1">
          <a:extLst>
            <a:ext uri="{FF2B5EF4-FFF2-40B4-BE49-F238E27FC236}">
              <a16:creationId xmlns:a16="http://schemas.microsoft.com/office/drawing/2014/main" id="{00000000-0008-0000-0400-000045010000}"/>
            </a:ext>
          </a:extLst>
        </xdr:cNvPr>
        <xdr:cNvSpPr txBox="1"/>
      </xdr:nvSpPr>
      <xdr:spPr>
        <a:xfrm>
          <a:off x="4209128" y="208244154"/>
          <a:ext cx="2591414" cy="2448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107540</xdr:colOff>
      <xdr:row>1193</xdr:row>
      <xdr:rowOff>78966</xdr:rowOff>
    </xdr:from>
    <xdr:to>
      <xdr:col>11</xdr:col>
      <xdr:colOff>202790</xdr:colOff>
      <xdr:row>1194</xdr:row>
      <xdr:rowOff>177596</xdr:rowOff>
    </xdr:to>
    <xdr:graphicFrame macro="">
      <xdr:nvGraphicFramePr>
        <xdr:cNvPr id="326" name="Gráfico 325">
          <a:extLst>
            <a:ext uri="{FF2B5EF4-FFF2-40B4-BE49-F238E27FC236}">
              <a16:creationId xmlns:a16="http://schemas.microsoft.com/office/drawing/2014/main" id="{00000000-0008-0000-0400-000046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7</xdr:col>
      <xdr:colOff>260862</xdr:colOff>
      <xdr:row>1216</xdr:row>
      <xdr:rowOff>107540</xdr:rowOff>
    </xdr:from>
    <xdr:to>
      <xdr:col>11</xdr:col>
      <xdr:colOff>394212</xdr:colOff>
      <xdr:row>1217</xdr:row>
      <xdr:rowOff>168069</xdr:rowOff>
    </xdr:to>
    <xdr:sp macro="" textlink="">
      <xdr:nvSpPr>
        <xdr:cNvPr id="333" name="TextBox 1">
          <a:extLst>
            <a:ext uri="{FF2B5EF4-FFF2-40B4-BE49-F238E27FC236}">
              <a16:creationId xmlns:a16="http://schemas.microsoft.com/office/drawing/2014/main" id="{00000000-0008-0000-0400-00004D010000}"/>
            </a:ext>
          </a:extLst>
        </xdr:cNvPr>
        <xdr:cNvSpPr txBox="1"/>
      </xdr:nvSpPr>
      <xdr:spPr>
        <a:xfrm>
          <a:off x="4562475" y="214696572"/>
          <a:ext cx="2591414" cy="2448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460887</xdr:colOff>
      <xdr:row>1228</xdr:row>
      <xdr:rowOff>78965</xdr:rowOff>
    </xdr:from>
    <xdr:to>
      <xdr:col>11</xdr:col>
      <xdr:colOff>556137</xdr:colOff>
      <xdr:row>1229</xdr:row>
      <xdr:rowOff>177595</xdr:rowOff>
    </xdr:to>
    <xdr:graphicFrame macro="">
      <xdr:nvGraphicFramePr>
        <xdr:cNvPr id="334" name="Gráfico 333">
          <a:extLst>
            <a:ext uri="{FF2B5EF4-FFF2-40B4-BE49-F238E27FC236}">
              <a16:creationId xmlns:a16="http://schemas.microsoft.com/office/drawing/2014/main" id="{00000000-0008-0000-0400-00004E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7</xdr:col>
      <xdr:colOff>291588</xdr:colOff>
      <xdr:row>1253</xdr:row>
      <xdr:rowOff>153629</xdr:rowOff>
    </xdr:from>
    <xdr:to>
      <xdr:col>11</xdr:col>
      <xdr:colOff>424938</xdr:colOff>
      <xdr:row>1255</xdr:row>
      <xdr:rowOff>29804</xdr:rowOff>
    </xdr:to>
    <xdr:sp macro="" textlink="">
      <xdr:nvSpPr>
        <xdr:cNvPr id="341" name="TextBox 1">
          <a:extLst>
            <a:ext uri="{FF2B5EF4-FFF2-40B4-BE49-F238E27FC236}">
              <a16:creationId xmlns:a16="http://schemas.microsoft.com/office/drawing/2014/main" id="{00000000-0008-0000-0400-000055010000}"/>
            </a:ext>
          </a:extLst>
        </xdr:cNvPr>
        <xdr:cNvSpPr txBox="1"/>
      </xdr:nvSpPr>
      <xdr:spPr>
        <a:xfrm>
          <a:off x="4593201" y="221195081"/>
          <a:ext cx="2591414" cy="2448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491613</xdr:colOff>
      <xdr:row>1265</xdr:row>
      <xdr:rowOff>125054</xdr:rowOff>
    </xdr:from>
    <xdr:to>
      <xdr:col>11</xdr:col>
      <xdr:colOff>586863</xdr:colOff>
      <xdr:row>1267</xdr:row>
      <xdr:rowOff>39330</xdr:rowOff>
    </xdr:to>
    <xdr:graphicFrame macro="">
      <xdr:nvGraphicFramePr>
        <xdr:cNvPr id="342" name="Gráfico 341">
          <a:extLst>
            <a:ext uri="{FF2B5EF4-FFF2-40B4-BE49-F238E27FC236}">
              <a16:creationId xmlns:a16="http://schemas.microsoft.com/office/drawing/2014/main" id="{00000000-0008-0000-0400-000056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0</xdr:col>
      <xdr:colOff>0</xdr:colOff>
      <xdr:row>1269</xdr:row>
      <xdr:rowOff>153629</xdr:rowOff>
    </xdr:from>
    <xdr:to>
      <xdr:col>18</xdr:col>
      <xdr:colOff>152400</xdr:colOff>
      <xdr:row>1271</xdr:row>
      <xdr:rowOff>66774</xdr:rowOff>
    </xdr:to>
    <xdr:sp macro="" textlink="">
      <xdr:nvSpPr>
        <xdr:cNvPr id="343" name="Retângulo 342">
          <a:extLst>
            <a:ext uri="{FF2B5EF4-FFF2-40B4-BE49-F238E27FC236}">
              <a16:creationId xmlns:a16="http://schemas.microsoft.com/office/drawing/2014/main" id="{00000000-0008-0000-0400-000057010000}"/>
            </a:ext>
          </a:extLst>
        </xdr:cNvPr>
        <xdr:cNvSpPr/>
      </xdr:nvSpPr>
      <xdr:spPr>
        <a:xfrm>
          <a:off x="0" y="224144758"/>
          <a:ext cx="11213690" cy="281855"/>
        </a:xfrm>
        <a:prstGeom prst="rect">
          <a:avLst/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400" b="1"/>
            <a:t>Respostas não punitivas aos erros</a:t>
          </a:r>
        </a:p>
      </xdr:txBody>
    </xdr:sp>
    <xdr:clientData/>
  </xdr:twoCellAnchor>
  <xdr:twoCellAnchor>
    <xdr:from>
      <xdr:col>7</xdr:col>
      <xdr:colOff>61144</xdr:colOff>
      <xdr:row>1291</xdr:row>
      <xdr:rowOff>15364</xdr:rowOff>
    </xdr:from>
    <xdr:to>
      <xdr:col>11</xdr:col>
      <xdr:colOff>194494</xdr:colOff>
      <xdr:row>1292</xdr:row>
      <xdr:rowOff>75893</xdr:rowOff>
    </xdr:to>
    <xdr:sp macro="" textlink="">
      <xdr:nvSpPr>
        <xdr:cNvPr id="350" name="TextBox 1">
          <a:extLst>
            <a:ext uri="{FF2B5EF4-FFF2-40B4-BE49-F238E27FC236}">
              <a16:creationId xmlns:a16="http://schemas.microsoft.com/office/drawing/2014/main" id="{00000000-0008-0000-0400-00005E010000}"/>
            </a:ext>
          </a:extLst>
        </xdr:cNvPr>
        <xdr:cNvSpPr txBox="1"/>
      </xdr:nvSpPr>
      <xdr:spPr>
        <a:xfrm>
          <a:off x="4362757" y="228062299"/>
          <a:ext cx="2591414" cy="2448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261169</xdr:colOff>
      <xdr:row>1302</xdr:row>
      <xdr:rowOff>171143</xdr:rowOff>
    </xdr:from>
    <xdr:to>
      <xdr:col>11</xdr:col>
      <xdr:colOff>356419</xdr:colOff>
      <xdr:row>1304</xdr:row>
      <xdr:rowOff>85419</xdr:rowOff>
    </xdr:to>
    <xdr:graphicFrame macro="">
      <xdr:nvGraphicFramePr>
        <xdr:cNvPr id="351" name="Gráfico 350">
          <a:extLst>
            <a:ext uri="{FF2B5EF4-FFF2-40B4-BE49-F238E27FC236}">
              <a16:creationId xmlns:a16="http://schemas.microsoft.com/office/drawing/2014/main" id="{00000000-0008-0000-0400-00005F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7</xdr:col>
      <xdr:colOff>184047</xdr:colOff>
      <xdr:row>1328</xdr:row>
      <xdr:rowOff>122902</xdr:rowOff>
    </xdr:from>
    <xdr:to>
      <xdr:col>11</xdr:col>
      <xdr:colOff>317397</xdr:colOff>
      <xdr:row>1329</xdr:row>
      <xdr:rowOff>183431</xdr:rowOff>
    </xdr:to>
    <xdr:sp macro="" textlink="">
      <xdr:nvSpPr>
        <xdr:cNvPr id="358" name="TextBox 1">
          <a:extLst>
            <a:ext uri="{FF2B5EF4-FFF2-40B4-BE49-F238E27FC236}">
              <a16:creationId xmlns:a16="http://schemas.microsoft.com/office/drawing/2014/main" id="{00000000-0008-0000-0400-000066010000}"/>
            </a:ext>
          </a:extLst>
        </xdr:cNvPr>
        <xdr:cNvSpPr txBox="1"/>
      </xdr:nvSpPr>
      <xdr:spPr>
        <a:xfrm>
          <a:off x="4485660" y="234622257"/>
          <a:ext cx="2591414" cy="2448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384072</xdr:colOff>
      <xdr:row>1340</xdr:row>
      <xdr:rowOff>94327</xdr:rowOff>
    </xdr:from>
    <xdr:to>
      <xdr:col>11</xdr:col>
      <xdr:colOff>479322</xdr:colOff>
      <xdr:row>1342</xdr:row>
      <xdr:rowOff>8602</xdr:rowOff>
    </xdr:to>
    <xdr:graphicFrame macro="">
      <xdr:nvGraphicFramePr>
        <xdr:cNvPr id="359" name="Gráfico 358">
          <a:extLst>
            <a:ext uri="{FF2B5EF4-FFF2-40B4-BE49-F238E27FC236}">
              <a16:creationId xmlns:a16="http://schemas.microsoft.com/office/drawing/2014/main" id="{00000000-0008-0000-0400-000067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7</xdr:col>
      <xdr:colOff>230136</xdr:colOff>
      <xdr:row>1364</xdr:row>
      <xdr:rowOff>138267</xdr:rowOff>
    </xdr:from>
    <xdr:to>
      <xdr:col>11</xdr:col>
      <xdr:colOff>363486</xdr:colOff>
      <xdr:row>1366</xdr:row>
      <xdr:rowOff>14441</xdr:rowOff>
    </xdr:to>
    <xdr:sp macro="" textlink="">
      <xdr:nvSpPr>
        <xdr:cNvPr id="366" name="TextBox 1">
          <a:extLst>
            <a:ext uri="{FF2B5EF4-FFF2-40B4-BE49-F238E27FC236}">
              <a16:creationId xmlns:a16="http://schemas.microsoft.com/office/drawing/2014/main" id="{00000000-0008-0000-0400-00006E010000}"/>
            </a:ext>
          </a:extLst>
        </xdr:cNvPr>
        <xdr:cNvSpPr txBox="1"/>
      </xdr:nvSpPr>
      <xdr:spPr>
        <a:xfrm>
          <a:off x="4531749" y="240905686"/>
          <a:ext cx="2591414" cy="2448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430161</xdr:colOff>
      <xdr:row>1376</xdr:row>
      <xdr:rowOff>109692</xdr:rowOff>
    </xdr:from>
    <xdr:to>
      <xdr:col>11</xdr:col>
      <xdr:colOff>525411</xdr:colOff>
      <xdr:row>1378</xdr:row>
      <xdr:rowOff>23967</xdr:rowOff>
    </xdr:to>
    <xdr:graphicFrame macro="">
      <xdr:nvGraphicFramePr>
        <xdr:cNvPr id="367" name="Gráfico 366">
          <a:extLst>
            <a:ext uri="{FF2B5EF4-FFF2-40B4-BE49-F238E27FC236}">
              <a16:creationId xmlns:a16="http://schemas.microsoft.com/office/drawing/2014/main" id="{00000000-0008-0000-0400-00006F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0</xdr:colOff>
      <xdr:row>1381</xdr:row>
      <xdr:rowOff>168991</xdr:rowOff>
    </xdr:from>
    <xdr:to>
      <xdr:col>18</xdr:col>
      <xdr:colOff>152400</xdr:colOff>
      <xdr:row>1383</xdr:row>
      <xdr:rowOff>82137</xdr:rowOff>
    </xdr:to>
    <xdr:sp macro="" textlink="">
      <xdr:nvSpPr>
        <xdr:cNvPr id="368" name="Retângulo 367">
          <a:extLst>
            <a:ext uri="{FF2B5EF4-FFF2-40B4-BE49-F238E27FC236}">
              <a16:creationId xmlns:a16="http://schemas.microsoft.com/office/drawing/2014/main" id="{00000000-0008-0000-0400-000070010000}"/>
            </a:ext>
          </a:extLst>
        </xdr:cNvPr>
        <xdr:cNvSpPr/>
      </xdr:nvSpPr>
      <xdr:spPr>
        <a:xfrm>
          <a:off x="0" y="243886088"/>
          <a:ext cx="11213690" cy="281855"/>
        </a:xfrm>
        <a:prstGeom prst="rect">
          <a:avLst/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400" b="1"/>
            <a:t>Staffing</a:t>
          </a:r>
        </a:p>
      </xdr:txBody>
    </xdr:sp>
    <xdr:clientData/>
  </xdr:twoCellAnchor>
  <xdr:twoCellAnchor>
    <xdr:from>
      <xdr:col>6</xdr:col>
      <xdr:colOff>583483</xdr:colOff>
      <xdr:row>1403</xdr:row>
      <xdr:rowOff>92178</xdr:rowOff>
    </xdr:from>
    <xdr:to>
      <xdr:col>11</xdr:col>
      <xdr:colOff>102317</xdr:colOff>
      <xdr:row>1404</xdr:row>
      <xdr:rowOff>152707</xdr:rowOff>
    </xdr:to>
    <xdr:sp macro="" textlink="">
      <xdr:nvSpPr>
        <xdr:cNvPr id="393" name="TextBox 1">
          <a:extLst>
            <a:ext uri="{FF2B5EF4-FFF2-40B4-BE49-F238E27FC236}">
              <a16:creationId xmlns:a16="http://schemas.microsoft.com/office/drawing/2014/main" id="{00000000-0008-0000-0400-000089010000}"/>
            </a:ext>
          </a:extLst>
        </xdr:cNvPr>
        <xdr:cNvSpPr txBox="1"/>
      </xdr:nvSpPr>
      <xdr:spPr>
        <a:xfrm>
          <a:off x="4270580" y="247865081"/>
          <a:ext cx="2591414" cy="2448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168992</xdr:colOff>
      <xdr:row>1415</xdr:row>
      <xdr:rowOff>63603</xdr:rowOff>
    </xdr:from>
    <xdr:to>
      <xdr:col>11</xdr:col>
      <xdr:colOff>264242</xdr:colOff>
      <xdr:row>1416</xdr:row>
      <xdr:rowOff>162233</xdr:rowOff>
    </xdr:to>
    <xdr:graphicFrame macro="">
      <xdr:nvGraphicFramePr>
        <xdr:cNvPr id="394" name="Gráfico 393">
          <a:extLst>
            <a:ext uri="{FF2B5EF4-FFF2-40B4-BE49-F238E27FC236}">
              <a16:creationId xmlns:a16="http://schemas.microsoft.com/office/drawing/2014/main" id="{00000000-0008-0000-0400-00008A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7</xdr:col>
      <xdr:colOff>153321</xdr:colOff>
      <xdr:row>1438</xdr:row>
      <xdr:rowOff>76815</xdr:rowOff>
    </xdr:from>
    <xdr:to>
      <xdr:col>11</xdr:col>
      <xdr:colOff>286671</xdr:colOff>
      <xdr:row>1439</xdr:row>
      <xdr:rowOff>137345</xdr:rowOff>
    </xdr:to>
    <xdr:sp macro="" textlink="">
      <xdr:nvSpPr>
        <xdr:cNvPr id="395" name="TextBox 1">
          <a:extLst>
            <a:ext uri="{FF2B5EF4-FFF2-40B4-BE49-F238E27FC236}">
              <a16:creationId xmlns:a16="http://schemas.microsoft.com/office/drawing/2014/main" id="{00000000-0008-0000-0400-00008B010000}"/>
            </a:ext>
          </a:extLst>
        </xdr:cNvPr>
        <xdr:cNvSpPr txBox="1"/>
      </xdr:nvSpPr>
      <xdr:spPr>
        <a:xfrm>
          <a:off x="4454934" y="254302138"/>
          <a:ext cx="2591414" cy="2448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353346</xdr:colOff>
      <xdr:row>1450</xdr:row>
      <xdr:rowOff>48240</xdr:rowOff>
    </xdr:from>
    <xdr:to>
      <xdr:col>11</xdr:col>
      <xdr:colOff>448596</xdr:colOff>
      <xdr:row>1451</xdr:row>
      <xdr:rowOff>146871</xdr:rowOff>
    </xdr:to>
    <xdr:graphicFrame macro="">
      <xdr:nvGraphicFramePr>
        <xdr:cNvPr id="396" name="Gráfico 395">
          <a:extLst>
            <a:ext uri="{FF2B5EF4-FFF2-40B4-BE49-F238E27FC236}">
              <a16:creationId xmlns:a16="http://schemas.microsoft.com/office/drawing/2014/main" id="{00000000-0008-0000-0400-00008C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7</xdr:col>
      <xdr:colOff>107233</xdr:colOff>
      <xdr:row>1476</xdr:row>
      <xdr:rowOff>46089</xdr:rowOff>
    </xdr:from>
    <xdr:to>
      <xdr:col>11</xdr:col>
      <xdr:colOff>240583</xdr:colOff>
      <xdr:row>1477</xdr:row>
      <xdr:rowOff>106618</xdr:rowOff>
    </xdr:to>
    <xdr:sp macro="" textlink="">
      <xdr:nvSpPr>
        <xdr:cNvPr id="397" name="TextBox 1">
          <a:extLst>
            <a:ext uri="{FF2B5EF4-FFF2-40B4-BE49-F238E27FC236}">
              <a16:creationId xmlns:a16="http://schemas.microsoft.com/office/drawing/2014/main" id="{00000000-0008-0000-0400-00008D010000}"/>
            </a:ext>
          </a:extLst>
        </xdr:cNvPr>
        <xdr:cNvSpPr txBox="1"/>
      </xdr:nvSpPr>
      <xdr:spPr>
        <a:xfrm>
          <a:off x="4408846" y="260908186"/>
          <a:ext cx="2591414" cy="2448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307258</xdr:colOff>
      <xdr:row>1488</xdr:row>
      <xdr:rowOff>17514</xdr:rowOff>
    </xdr:from>
    <xdr:to>
      <xdr:col>11</xdr:col>
      <xdr:colOff>402508</xdr:colOff>
      <xdr:row>1489</xdr:row>
      <xdr:rowOff>116144</xdr:rowOff>
    </xdr:to>
    <xdr:graphicFrame macro="">
      <xdr:nvGraphicFramePr>
        <xdr:cNvPr id="398" name="Gráfico 397">
          <a:extLst>
            <a:ext uri="{FF2B5EF4-FFF2-40B4-BE49-F238E27FC236}">
              <a16:creationId xmlns:a16="http://schemas.microsoft.com/office/drawing/2014/main" id="{00000000-0008-0000-0400-00008E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6</xdr:col>
      <xdr:colOff>614209</xdr:colOff>
      <xdr:row>1513</xdr:row>
      <xdr:rowOff>30726</xdr:rowOff>
    </xdr:from>
    <xdr:to>
      <xdr:col>11</xdr:col>
      <xdr:colOff>133043</xdr:colOff>
      <xdr:row>1514</xdr:row>
      <xdr:rowOff>91255</xdr:rowOff>
    </xdr:to>
    <xdr:sp macro="" textlink="">
      <xdr:nvSpPr>
        <xdr:cNvPr id="399" name="TextBox 1">
          <a:extLst>
            <a:ext uri="{FF2B5EF4-FFF2-40B4-BE49-F238E27FC236}">
              <a16:creationId xmlns:a16="http://schemas.microsoft.com/office/drawing/2014/main" id="{00000000-0008-0000-0400-00008F010000}"/>
            </a:ext>
          </a:extLst>
        </xdr:cNvPr>
        <xdr:cNvSpPr txBox="1"/>
      </xdr:nvSpPr>
      <xdr:spPr>
        <a:xfrm>
          <a:off x="4301306" y="267345242"/>
          <a:ext cx="2591414" cy="2448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199718</xdr:colOff>
      <xdr:row>1525</xdr:row>
      <xdr:rowOff>2151</xdr:rowOff>
    </xdr:from>
    <xdr:to>
      <xdr:col>11</xdr:col>
      <xdr:colOff>294968</xdr:colOff>
      <xdr:row>1526</xdr:row>
      <xdr:rowOff>100781</xdr:rowOff>
    </xdr:to>
    <xdr:graphicFrame macro="">
      <xdr:nvGraphicFramePr>
        <xdr:cNvPr id="400" name="Gráfico 399">
          <a:extLst>
            <a:ext uri="{FF2B5EF4-FFF2-40B4-BE49-F238E27FC236}">
              <a16:creationId xmlns:a16="http://schemas.microsoft.com/office/drawing/2014/main" id="{00000000-0008-0000-0400-000090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7</xdr:col>
      <xdr:colOff>66675</xdr:colOff>
      <xdr:row>668</xdr:row>
      <xdr:rowOff>152400</xdr:rowOff>
    </xdr:from>
    <xdr:to>
      <xdr:col>11</xdr:col>
      <xdr:colOff>200025</xdr:colOff>
      <xdr:row>670</xdr:row>
      <xdr:rowOff>28575</xdr:rowOff>
    </xdr:to>
    <xdr:sp macro="" textlink="">
      <xdr:nvSpPr>
        <xdr:cNvPr id="407" name="TextBox 1">
          <a:extLst>
            <a:ext uri="{FF2B5EF4-FFF2-40B4-BE49-F238E27FC236}">
              <a16:creationId xmlns:a16="http://schemas.microsoft.com/office/drawing/2014/main" id="{00000000-0008-0000-0400-000097010000}"/>
            </a:ext>
          </a:extLst>
        </xdr:cNvPr>
        <xdr:cNvSpPr txBox="1"/>
      </xdr:nvSpPr>
      <xdr:spPr>
        <a:xfrm>
          <a:off x="4333875" y="126453900"/>
          <a:ext cx="2571750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266700</xdr:colOff>
      <xdr:row>680</xdr:row>
      <xdr:rowOff>123825</xdr:rowOff>
    </xdr:from>
    <xdr:to>
      <xdr:col>11</xdr:col>
      <xdr:colOff>361950</xdr:colOff>
      <xdr:row>682</xdr:row>
      <xdr:rowOff>38101</xdr:rowOff>
    </xdr:to>
    <xdr:graphicFrame macro="">
      <xdr:nvGraphicFramePr>
        <xdr:cNvPr id="408" name="Gráfico 407">
          <a:extLst>
            <a:ext uri="{FF2B5EF4-FFF2-40B4-BE49-F238E27FC236}">
              <a16:creationId xmlns:a16="http://schemas.microsoft.com/office/drawing/2014/main" id="{00000000-0008-0000-0400-000098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0</xdr:col>
      <xdr:colOff>19050</xdr:colOff>
      <xdr:row>105</xdr:row>
      <xdr:rowOff>123825</xdr:rowOff>
    </xdr:from>
    <xdr:to>
      <xdr:col>16</xdr:col>
      <xdr:colOff>417512</xdr:colOff>
      <xdr:row>107</xdr:row>
      <xdr:rowOff>54321</xdr:rowOff>
    </xdr:to>
    <xdr:sp macro="" textlink="">
      <xdr:nvSpPr>
        <xdr:cNvPr id="410" name="CaixaDeTexto 7">
          <a:extLst>
            <a:ext uri="{FF2B5EF4-FFF2-40B4-BE49-F238E27FC236}">
              <a16:creationId xmlns:a16="http://schemas.microsoft.com/office/drawing/2014/main" id="{00000000-0008-0000-0400-00009A010000}"/>
            </a:ext>
          </a:extLst>
        </xdr:cNvPr>
        <xdr:cNvSpPr txBox="1">
          <a:spLocks noChangeArrowheads="1"/>
        </xdr:cNvSpPr>
      </xdr:nvSpPr>
      <xdr:spPr bwMode="auto">
        <a:xfrm>
          <a:off x="19050" y="20126325"/>
          <a:ext cx="10152062" cy="31149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pt-BR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9pPr>
        </a:lstStyle>
        <a:p>
          <a:pPr algn="just" eaLnBrk="1" hangingPunct="1">
            <a:defRPr/>
          </a:pPr>
          <a:r>
            <a:rPr lang="pt-BR" altLang="pt-BR" sz="1200" b="1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Nota: </a:t>
          </a:r>
          <a:r>
            <a:rPr lang="pt-BR" altLang="pt-BR" sz="1200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Questão 28 - Nas perguntas escritas negativamente foram consideradas as respostas “nunca” ou “raramente”</a:t>
          </a:r>
          <a:r>
            <a:rPr lang="pt-BR" altLang="pt-BR" sz="1400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 </a:t>
          </a:r>
        </a:p>
      </xdr:txBody>
    </xdr:sp>
    <xdr:clientData/>
  </xdr:twoCellAnchor>
  <xdr:twoCellAnchor>
    <xdr:from>
      <xdr:col>0</xdr:col>
      <xdr:colOff>76200</xdr:colOff>
      <xdr:row>426</xdr:row>
      <xdr:rowOff>152400</xdr:rowOff>
    </xdr:from>
    <xdr:to>
      <xdr:col>16</xdr:col>
      <xdr:colOff>474662</xdr:colOff>
      <xdr:row>428</xdr:row>
      <xdr:rowOff>82896</xdr:rowOff>
    </xdr:to>
    <xdr:sp macro="" textlink="">
      <xdr:nvSpPr>
        <xdr:cNvPr id="411" name="CaixaDeTexto 7">
          <a:extLst>
            <a:ext uri="{FF2B5EF4-FFF2-40B4-BE49-F238E27FC236}">
              <a16:creationId xmlns:a16="http://schemas.microsoft.com/office/drawing/2014/main" id="{00000000-0008-0000-0400-00009B010000}"/>
            </a:ext>
          </a:extLst>
        </xdr:cNvPr>
        <xdr:cNvSpPr txBox="1">
          <a:spLocks noChangeArrowheads="1"/>
        </xdr:cNvSpPr>
      </xdr:nvSpPr>
      <xdr:spPr bwMode="auto">
        <a:xfrm>
          <a:off x="76200" y="81495900"/>
          <a:ext cx="10152062" cy="31149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pt-BR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9pPr>
        </a:lstStyle>
        <a:p>
          <a:pPr algn="just" eaLnBrk="1" hangingPunct="1">
            <a:defRPr/>
          </a:pPr>
          <a:r>
            <a:rPr lang="pt-BR" altLang="pt-BR" sz="1200" b="1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Nota: </a:t>
          </a:r>
          <a:r>
            <a:rPr lang="pt-BR" altLang="pt-BR" sz="1200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Questão 40 - Nas perguntas escritas negativamente foram consideradas as respostas “discordo totalmente” ou “discordo”</a:t>
          </a:r>
          <a:r>
            <a:rPr lang="pt-BR" altLang="pt-BR" sz="1400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 </a:t>
          </a:r>
        </a:p>
      </xdr:txBody>
    </xdr:sp>
    <xdr:clientData/>
  </xdr:twoCellAnchor>
  <xdr:twoCellAnchor>
    <xdr:from>
      <xdr:col>0</xdr:col>
      <xdr:colOff>0</xdr:colOff>
      <xdr:row>466</xdr:row>
      <xdr:rowOff>0</xdr:rowOff>
    </xdr:from>
    <xdr:to>
      <xdr:col>16</xdr:col>
      <xdr:colOff>398462</xdr:colOff>
      <xdr:row>467</xdr:row>
      <xdr:rowOff>86499</xdr:rowOff>
    </xdr:to>
    <xdr:sp macro="" textlink="">
      <xdr:nvSpPr>
        <xdr:cNvPr id="412" name="CaixaDeTexto 7">
          <a:extLst>
            <a:ext uri="{FF2B5EF4-FFF2-40B4-BE49-F238E27FC236}">
              <a16:creationId xmlns:a16="http://schemas.microsoft.com/office/drawing/2014/main" id="{00000000-0008-0000-0400-00009C010000}"/>
            </a:ext>
          </a:extLst>
        </xdr:cNvPr>
        <xdr:cNvSpPr txBox="1">
          <a:spLocks noChangeArrowheads="1"/>
        </xdr:cNvSpPr>
      </xdr:nvSpPr>
      <xdr:spPr bwMode="auto">
        <a:xfrm>
          <a:off x="0" y="88963500"/>
          <a:ext cx="10152062" cy="2769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pt-BR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9pPr>
        </a:lstStyle>
        <a:p>
          <a:pPr algn="just" eaLnBrk="1" hangingPunct="1">
            <a:defRPr/>
          </a:pPr>
          <a:r>
            <a:rPr lang="pt-BR" altLang="pt-BR" sz="1200" b="1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Nota: </a:t>
          </a:r>
          <a:r>
            <a:rPr lang="pt-BR" altLang="pt-BR" sz="1200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Questão 33 - Nas perguntas escritas negativamente foram consideradas as respostas “discordo totalmente” ou “discordo” </a:t>
          </a:r>
        </a:p>
      </xdr:txBody>
    </xdr:sp>
    <xdr:clientData/>
  </xdr:twoCellAnchor>
  <xdr:twoCellAnchor>
    <xdr:from>
      <xdr:col>0</xdr:col>
      <xdr:colOff>76200</xdr:colOff>
      <xdr:row>537</xdr:row>
      <xdr:rowOff>104775</xdr:rowOff>
    </xdr:from>
    <xdr:to>
      <xdr:col>16</xdr:col>
      <xdr:colOff>474662</xdr:colOff>
      <xdr:row>539</xdr:row>
      <xdr:rowOff>774</xdr:rowOff>
    </xdr:to>
    <xdr:sp macro="" textlink="">
      <xdr:nvSpPr>
        <xdr:cNvPr id="413" name="CaixaDeTexto 7">
          <a:extLst>
            <a:ext uri="{FF2B5EF4-FFF2-40B4-BE49-F238E27FC236}">
              <a16:creationId xmlns:a16="http://schemas.microsoft.com/office/drawing/2014/main" id="{00000000-0008-0000-0400-00009D010000}"/>
            </a:ext>
          </a:extLst>
        </xdr:cNvPr>
        <xdr:cNvSpPr txBox="1">
          <a:spLocks noChangeArrowheads="1"/>
        </xdr:cNvSpPr>
      </xdr:nvSpPr>
      <xdr:spPr bwMode="auto">
        <a:xfrm>
          <a:off x="76200" y="102593775"/>
          <a:ext cx="10152062" cy="2769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pt-BR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9pPr>
        </a:lstStyle>
        <a:p>
          <a:pPr algn="just" eaLnBrk="1" hangingPunct="1">
            <a:defRPr/>
          </a:pPr>
          <a:r>
            <a:rPr lang="pt-BR" altLang="pt-BR" sz="1200" b="1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Nota: </a:t>
          </a:r>
          <a:r>
            <a:rPr lang="pt-BR" altLang="pt-BR" sz="1200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Questão 37 - Nas perguntas escritas negativamente foram consideradas as respostas “discordo totalmente” ou “discordo” </a:t>
          </a:r>
        </a:p>
      </xdr:txBody>
    </xdr:sp>
    <xdr:clientData/>
  </xdr:twoCellAnchor>
  <xdr:twoCellAnchor>
    <xdr:from>
      <xdr:col>0</xdr:col>
      <xdr:colOff>9525</xdr:colOff>
      <xdr:row>756</xdr:row>
      <xdr:rowOff>152400</xdr:rowOff>
    </xdr:from>
    <xdr:to>
      <xdr:col>17</xdr:col>
      <xdr:colOff>87313</xdr:colOff>
      <xdr:row>758</xdr:row>
      <xdr:rowOff>48399</xdr:rowOff>
    </xdr:to>
    <xdr:sp macro="" textlink="">
      <xdr:nvSpPr>
        <xdr:cNvPr id="414" name="CaixaDeTexto 7">
          <a:extLst>
            <a:ext uri="{FF2B5EF4-FFF2-40B4-BE49-F238E27FC236}">
              <a16:creationId xmlns:a16="http://schemas.microsoft.com/office/drawing/2014/main" id="{00000000-0008-0000-0400-00009E010000}"/>
            </a:ext>
          </a:extLst>
        </xdr:cNvPr>
        <xdr:cNvSpPr txBox="1">
          <a:spLocks noChangeArrowheads="1"/>
        </xdr:cNvSpPr>
      </xdr:nvSpPr>
      <xdr:spPr bwMode="auto">
        <a:xfrm>
          <a:off x="9525" y="144360900"/>
          <a:ext cx="10440988" cy="2769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pt-BR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9pPr>
        </a:lstStyle>
        <a:p>
          <a:pPr algn="just" eaLnBrk="1" hangingPunct="1">
            <a:defRPr/>
          </a:pPr>
          <a:r>
            <a:rPr lang="pt-BR" altLang="pt-BR" sz="1200" b="1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Nota: </a:t>
          </a:r>
          <a:r>
            <a:rPr lang="pt-BR" altLang="pt-BR" sz="1200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Questão 34 - Nas perguntas escritas negativamente foram consideradas as respostas “discordo totalmente” ou “discordo” </a:t>
          </a:r>
        </a:p>
      </xdr:txBody>
    </xdr:sp>
    <xdr:clientData/>
  </xdr:twoCellAnchor>
  <xdr:twoCellAnchor>
    <xdr:from>
      <xdr:col>0</xdr:col>
      <xdr:colOff>19050</xdr:colOff>
      <xdr:row>794</xdr:row>
      <xdr:rowOff>171450</xdr:rowOff>
    </xdr:from>
    <xdr:to>
      <xdr:col>17</xdr:col>
      <xdr:colOff>96838</xdr:colOff>
      <xdr:row>796</xdr:row>
      <xdr:rowOff>67449</xdr:rowOff>
    </xdr:to>
    <xdr:sp macro="" textlink="">
      <xdr:nvSpPr>
        <xdr:cNvPr id="415" name="CaixaDeTexto 7">
          <a:extLst>
            <a:ext uri="{FF2B5EF4-FFF2-40B4-BE49-F238E27FC236}">
              <a16:creationId xmlns:a16="http://schemas.microsoft.com/office/drawing/2014/main" id="{00000000-0008-0000-0400-00009F010000}"/>
            </a:ext>
          </a:extLst>
        </xdr:cNvPr>
        <xdr:cNvSpPr txBox="1">
          <a:spLocks noChangeArrowheads="1"/>
        </xdr:cNvSpPr>
      </xdr:nvSpPr>
      <xdr:spPr bwMode="auto">
        <a:xfrm>
          <a:off x="19050" y="151618950"/>
          <a:ext cx="10440988" cy="2769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pt-BR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9pPr>
        </a:lstStyle>
        <a:p>
          <a:pPr algn="just" eaLnBrk="1" hangingPunct="1">
            <a:defRPr/>
          </a:pPr>
          <a:r>
            <a:rPr lang="pt-BR" altLang="pt-BR" sz="1200" b="1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Nota: </a:t>
          </a:r>
          <a:r>
            <a:rPr lang="pt-BR" altLang="pt-BR" sz="1200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Questão 36 - Nas perguntas escritas negativamente foram consideradas as respostas “discordo totalmente” ou “discordo” </a:t>
          </a:r>
        </a:p>
      </xdr:txBody>
    </xdr:sp>
    <xdr:clientData/>
  </xdr:twoCellAnchor>
  <xdr:twoCellAnchor>
    <xdr:from>
      <xdr:col>0</xdr:col>
      <xdr:colOff>0</xdr:colOff>
      <xdr:row>832</xdr:row>
      <xdr:rowOff>142875</xdr:rowOff>
    </xdr:from>
    <xdr:to>
      <xdr:col>17</xdr:col>
      <xdr:colOff>77788</xdr:colOff>
      <xdr:row>834</xdr:row>
      <xdr:rowOff>38874</xdr:rowOff>
    </xdr:to>
    <xdr:sp macro="" textlink="">
      <xdr:nvSpPr>
        <xdr:cNvPr id="416" name="CaixaDeTexto 7">
          <a:extLst>
            <a:ext uri="{FF2B5EF4-FFF2-40B4-BE49-F238E27FC236}">
              <a16:creationId xmlns:a16="http://schemas.microsoft.com/office/drawing/2014/main" id="{00000000-0008-0000-0400-0000A0010000}"/>
            </a:ext>
          </a:extLst>
        </xdr:cNvPr>
        <xdr:cNvSpPr txBox="1">
          <a:spLocks noChangeArrowheads="1"/>
        </xdr:cNvSpPr>
      </xdr:nvSpPr>
      <xdr:spPr bwMode="auto">
        <a:xfrm>
          <a:off x="0" y="158829375"/>
          <a:ext cx="10440988" cy="2769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pt-BR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9pPr>
        </a:lstStyle>
        <a:p>
          <a:pPr algn="just" eaLnBrk="1" hangingPunct="1">
            <a:defRPr/>
          </a:pPr>
          <a:r>
            <a:rPr lang="pt-BR" altLang="pt-BR" sz="1200" b="1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Nota: </a:t>
          </a:r>
          <a:r>
            <a:rPr lang="pt-BR" altLang="pt-BR" sz="1200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Questão 38 - Nas perguntas escritas negativamente foram consideradas as respostas “discordo totalmente” ou “discordo” </a:t>
          </a:r>
        </a:p>
      </xdr:txBody>
    </xdr:sp>
    <xdr:clientData/>
  </xdr:twoCellAnchor>
  <xdr:twoCellAnchor>
    <xdr:from>
      <xdr:col>0</xdr:col>
      <xdr:colOff>0</xdr:colOff>
      <xdr:row>870</xdr:row>
      <xdr:rowOff>85725</xdr:rowOff>
    </xdr:from>
    <xdr:to>
      <xdr:col>17</xdr:col>
      <xdr:colOff>77788</xdr:colOff>
      <xdr:row>871</xdr:row>
      <xdr:rowOff>172224</xdr:rowOff>
    </xdr:to>
    <xdr:sp macro="" textlink="">
      <xdr:nvSpPr>
        <xdr:cNvPr id="417" name="CaixaDeTexto 7">
          <a:extLst>
            <a:ext uri="{FF2B5EF4-FFF2-40B4-BE49-F238E27FC236}">
              <a16:creationId xmlns:a16="http://schemas.microsoft.com/office/drawing/2014/main" id="{00000000-0008-0000-0400-0000A1010000}"/>
            </a:ext>
          </a:extLst>
        </xdr:cNvPr>
        <xdr:cNvSpPr txBox="1">
          <a:spLocks noChangeArrowheads="1"/>
        </xdr:cNvSpPr>
      </xdr:nvSpPr>
      <xdr:spPr bwMode="auto">
        <a:xfrm>
          <a:off x="0" y="166011225"/>
          <a:ext cx="10440988" cy="2769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pt-BR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9pPr>
        </a:lstStyle>
        <a:p>
          <a:pPr algn="just" eaLnBrk="1" hangingPunct="1">
            <a:defRPr/>
          </a:pPr>
          <a:r>
            <a:rPr lang="pt-BR" altLang="pt-BR" sz="1200" b="1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Nota: </a:t>
          </a:r>
          <a:r>
            <a:rPr lang="pt-BR" altLang="pt-BR" sz="1200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Questão 42 - Nas perguntas escritas negativamente foram consideradas as respostas “discordo totalmente” ou “discordo” </a:t>
          </a:r>
        </a:p>
      </xdr:txBody>
    </xdr:sp>
    <xdr:clientData/>
  </xdr:twoCellAnchor>
  <xdr:twoCellAnchor>
    <xdr:from>
      <xdr:col>0</xdr:col>
      <xdr:colOff>0</xdr:colOff>
      <xdr:row>1083</xdr:row>
      <xdr:rowOff>133350</xdr:rowOff>
    </xdr:from>
    <xdr:to>
      <xdr:col>17</xdr:col>
      <xdr:colOff>77788</xdr:colOff>
      <xdr:row>1085</xdr:row>
      <xdr:rowOff>29349</xdr:rowOff>
    </xdr:to>
    <xdr:sp macro="" textlink="">
      <xdr:nvSpPr>
        <xdr:cNvPr id="418" name="CaixaDeTexto 7">
          <a:extLst>
            <a:ext uri="{FF2B5EF4-FFF2-40B4-BE49-F238E27FC236}">
              <a16:creationId xmlns:a16="http://schemas.microsoft.com/office/drawing/2014/main" id="{00000000-0008-0000-0400-0000A2010000}"/>
            </a:ext>
          </a:extLst>
        </xdr:cNvPr>
        <xdr:cNvSpPr txBox="1">
          <a:spLocks noChangeArrowheads="1"/>
        </xdr:cNvSpPr>
      </xdr:nvSpPr>
      <xdr:spPr bwMode="auto">
        <a:xfrm>
          <a:off x="0" y="206635350"/>
          <a:ext cx="10440988" cy="2769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pt-BR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9pPr>
        </a:lstStyle>
        <a:p>
          <a:pPr algn="just" eaLnBrk="1" hangingPunct="1">
            <a:defRPr/>
          </a:pPr>
          <a:r>
            <a:rPr lang="pt-BR" altLang="pt-BR" sz="1200" b="1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Nota: </a:t>
          </a:r>
          <a:r>
            <a:rPr lang="pt-BR" altLang="pt-BR" sz="1200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Questão 21 - Nas perguntas escritas negativamente foram consideradas as respostas “discordo totalmente” ou “discordo” </a:t>
          </a:r>
        </a:p>
      </xdr:txBody>
    </xdr:sp>
    <xdr:clientData/>
  </xdr:twoCellAnchor>
  <xdr:twoCellAnchor>
    <xdr:from>
      <xdr:col>0</xdr:col>
      <xdr:colOff>0</xdr:colOff>
      <xdr:row>1121</xdr:row>
      <xdr:rowOff>0</xdr:rowOff>
    </xdr:from>
    <xdr:to>
      <xdr:col>17</xdr:col>
      <xdr:colOff>77788</xdr:colOff>
      <xdr:row>1122</xdr:row>
      <xdr:rowOff>86499</xdr:rowOff>
    </xdr:to>
    <xdr:sp macro="" textlink="">
      <xdr:nvSpPr>
        <xdr:cNvPr id="419" name="CaixaDeTexto 7">
          <a:extLst>
            <a:ext uri="{FF2B5EF4-FFF2-40B4-BE49-F238E27FC236}">
              <a16:creationId xmlns:a16="http://schemas.microsoft.com/office/drawing/2014/main" id="{00000000-0008-0000-0400-0000A3010000}"/>
            </a:ext>
          </a:extLst>
        </xdr:cNvPr>
        <xdr:cNvSpPr txBox="1">
          <a:spLocks noChangeArrowheads="1"/>
        </xdr:cNvSpPr>
      </xdr:nvSpPr>
      <xdr:spPr bwMode="auto">
        <a:xfrm>
          <a:off x="0" y="213741000"/>
          <a:ext cx="10440988" cy="2769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pt-BR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9pPr>
        </a:lstStyle>
        <a:p>
          <a:pPr algn="just" eaLnBrk="1" hangingPunct="1">
            <a:defRPr/>
          </a:pPr>
          <a:r>
            <a:rPr lang="pt-BR" altLang="pt-BR" sz="1200" b="1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Nota: </a:t>
          </a:r>
          <a:r>
            <a:rPr lang="pt-BR" altLang="pt-BR" sz="1200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Questão 22 - Nas perguntas escritas negativamente foram consideradas as respostas “discordo totalmente” ou “discordo” </a:t>
          </a:r>
        </a:p>
      </xdr:txBody>
    </xdr:sp>
    <xdr:clientData/>
  </xdr:twoCellAnchor>
  <xdr:twoCellAnchor>
    <xdr:from>
      <xdr:col>0</xdr:col>
      <xdr:colOff>0</xdr:colOff>
      <xdr:row>1158</xdr:row>
      <xdr:rowOff>47625</xdr:rowOff>
    </xdr:from>
    <xdr:to>
      <xdr:col>17</xdr:col>
      <xdr:colOff>77788</xdr:colOff>
      <xdr:row>1159</xdr:row>
      <xdr:rowOff>134124</xdr:rowOff>
    </xdr:to>
    <xdr:sp macro="" textlink="">
      <xdr:nvSpPr>
        <xdr:cNvPr id="420" name="CaixaDeTexto 7">
          <a:extLst>
            <a:ext uri="{FF2B5EF4-FFF2-40B4-BE49-F238E27FC236}">
              <a16:creationId xmlns:a16="http://schemas.microsoft.com/office/drawing/2014/main" id="{00000000-0008-0000-0400-0000A4010000}"/>
            </a:ext>
          </a:extLst>
        </xdr:cNvPr>
        <xdr:cNvSpPr txBox="1">
          <a:spLocks noChangeArrowheads="1"/>
        </xdr:cNvSpPr>
      </xdr:nvSpPr>
      <xdr:spPr bwMode="auto">
        <a:xfrm>
          <a:off x="0" y="220837125"/>
          <a:ext cx="10440988" cy="2769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pt-BR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9pPr>
        </a:lstStyle>
        <a:p>
          <a:pPr algn="just" eaLnBrk="1" hangingPunct="1">
            <a:defRPr/>
          </a:pPr>
          <a:r>
            <a:rPr lang="pt-BR" altLang="pt-BR" sz="1200" b="1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Nota: </a:t>
          </a:r>
          <a:r>
            <a:rPr lang="pt-BR" altLang="pt-BR" sz="1200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Questão 10 - Nas perguntas escritas negativamente foram consideradas as respostas “discordo totalmente” ou “discordo” </a:t>
          </a:r>
        </a:p>
      </xdr:txBody>
    </xdr:sp>
    <xdr:clientData/>
  </xdr:twoCellAnchor>
  <xdr:twoCellAnchor>
    <xdr:from>
      <xdr:col>0</xdr:col>
      <xdr:colOff>19050</xdr:colOff>
      <xdr:row>1230</xdr:row>
      <xdr:rowOff>123825</xdr:rowOff>
    </xdr:from>
    <xdr:to>
      <xdr:col>17</xdr:col>
      <xdr:colOff>96838</xdr:colOff>
      <xdr:row>1232</xdr:row>
      <xdr:rowOff>19824</xdr:rowOff>
    </xdr:to>
    <xdr:sp macro="" textlink="">
      <xdr:nvSpPr>
        <xdr:cNvPr id="421" name="CaixaDeTexto 7">
          <a:extLst>
            <a:ext uri="{FF2B5EF4-FFF2-40B4-BE49-F238E27FC236}">
              <a16:creationId xmlns:a16="http://schemas.microsoft.com/office/drawing/2014/main" id="{00000000-0008-0000-0400-0000A5010000}"/>
            </a:ext>
          </a:extLst>
        </xdr:cNvPr>
        <xdr:cNvSpPr txBox="1">
          <a:spLocks noChangeArrowheads="1"/>
        </xdr:cNvSpPr>
      </xdr:nvSpPr>
      <xdr:spPr bwMode="auto">
        <a:xfrm>
          <a:off x="19050" y="234629325"/>
          <a:ext cx="10440988" cy="2769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pt-BR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9pPr>
        </a:lstStyle>
        <a:p>
          <a:pPr algn="just" eaLnBrk="1" hangingPunct="1">
            <a:defRPr/>
          </a:pPr>
          <a:r>
            <a:rPr lang="pt-BR" altLang="pt-BR" sz="1200" b="1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Nota: </a:t>
          </a:r>
          <a:r>
            <a:rPr lang="pt-BR" altLang="pt-BR" sz="1200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Questão 17 - Nas perguntas escritas negativamente foram consideradas as respostas “discordo totalmente” ou “discordo” </a:t>
          </a:r>
        </a:p>
      </xdr:txBody>
    </xdr:sp>
    <xdr:clientData/>
  </xdr:twoCellAnchor>
  <xdr:twoCellAnchor>
    <xdr:from>
      <xdr:col>0</xdr:col>
      <xdr:colOff>0</xdr:colOff>
      <xdr:row>1305</xdr:row>
      <xdr:rowOff>76200</xdr:rowOff>
    </xdr:from>
    <xdr:to>
      <xdr:col>17</xdr:col>
      <xdr:colOff>77788</xdr:colOff>
      <xdr:row>1306</xdr:row>
      <xdr:rowOff>162699</xdr:rowOff>
    </xdr:to>
    <xdr:sp macro="" textlink="">
      <xdr:nvSpPr>
        <xdr:cNvPr id="422" name="CaixaDeTexto 7">
          <a:extLst>
            <a:ext uri="{FF2B5EF4-FFF2-40B4-BE49-F238E27FC236}">
              <a16:creationId xmlns:a16="http://schemas.microsoft.com/office/drawing/2014/main" id="{00000000-0008-0000-0400-0000A6010000}"/>
            </a:ext>
          </a:extLst>
        </xdr:cNvPr>
        <xdr:cNvSpPr txBox="1">
          <a:spLocks noChangeArrowheads="1"/>
        </xdr:cNvSpPr>
      </xdr:nvSpPr>
      <xdr:spPr bwMode="auto">
        <a:xfrm>
          <a:off x="0" y="248869200"/>
          <a:ext cx="10440988" cy="2769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pt-BR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9pPr>
        </a:lstStyle>
        <a:p>
          <a:pPr algn="just" eaLnBrk="1" hangingPunct="1">
            <a:defRPr/>
          </a:pPr>
          <a:r>
            <a:rPr lang="pt-BR" altLang="pt-BR" sz="1200" b="1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Nota: </a:t>
          </a:r>
          <a:r>
            <a:rPr lang="pt-BR" altLang="pt-BR" sz="1200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Questão 8 - Nas perguntas escritas negativamente foram consideradas as respostas “discordo totalmente” ou “discordo” </a:t>
          </a:r>
        </a:p>
      </xdr:txBody>
    </xdr:sp>
    <xdr:clientData/>
  </xdr:twoCellAnchor>
  <xdr:twoCellAnchor>
    <xdr:from>
      <xdr:col>0</xdr:col>
      <xdr:colOff>76200</xdr:colOff>
      <xdr:row>1342</xdr:row>
      <xdr:rowOff>133350</xdr:rowOff>
    </xdr:from>
    <xdr:to>
      <xdr:col>17</xdr:col>
      <xdr:colOff>153988</xdr:colOff>
      <xdr:row>1344</xdr:row>
      <xdr:rowOff>29349</xdr:rowOff>
    </xdr:to>
    <xdr:sp macro="" textlink="">
      <xdr:nvSpPr>
        <xdr:cNvPr id="423" name="CaixaDeTexto 15">
          <a:extLst>
            <a:ext uri="{FF2B5EF4-FFF2-40B4-BE49-F238E27FC236}">
              <a16:creationId xmlns:a16="http://schemas.microsoft.com/office/drawing/2014/main" id="{00000000-0008-0000-0400-0000A7010000}"/>
            </a:ext>
          </a:extLst>
        </xdr:cNvPr>
        <xdr:cNvSpPr txBox="1">
          <a:spLocks noChangeArrowheads="1"/>
        </xdr:cNvSpPr>
      </xdr:nvSpPr>
      <xdr:spPr bwMode="auto">
        <a:xfrm>
          <a:off x="76200" y="255974850"/>
          <a:ext cx="10440988" cy="2769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pt-BR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9pPr>
        </a:lstStyle>
        <a:p>
          <a:pPr algn="just" eaLnBrk="1" hangingPunct="1">
            <a:defRPr/>
          </a:pPr>
          <a:r>
            <a:rPr lang="pt-BR" altLang="pt-BR" sz="1200" b="1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Nota: </a:t>
          </a:r>
          <a:r>
            <a:rPr lang="pt-BR" altLang="pt-BR" sz="1200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Questão 12 - Nas perguntas escritas negativamente foram consideradas as respostas “discordo totalmente” ou “discordo” </a:t>
          </a:r>
        </a:p>
      </xdr:txBody>
    </xdr:sp>
    <xdr:clientData/>
  </xdr:twoCellAnchor>
  <xdr:twoCellAnchor>
    <xdr:from>
      <xdr:col>0</xdr:col>
      <xdr:colOff>28575</xdr:colOff>
      <xdr:row>1378</xdr:row>
      <xdr:rowOff>142875</xdr:rowOff>
    </xdr:from>
    <xdr:to>
      <xdr:col>17</xdr:col>
      <xdr:colOff>106363</xdr:colOff>
      <xdr:row>1380</xdr:row>
      <xdr:rowOff>38874</xdr:rowOff>
    </xdr:to>
    <xdr:sp macro="" textlink="">
      <xdr:nvSpPr>
        <xdr:cNvPr id="424" name="CaixaDeTexto 16">
          <a:extLst>
            <a:ext uri="{FF2B5EF4-FFF2-40B4-BE49-F238E27FC236}">
              <a16:creationId xmlns:a16="http://schemas.microsoft.com/office/drawing/2014/main" id="{00000000-0008-0000-0400-0000A8010000}"/>
            </a:ext>
          </a:extLst>
        </xdr:cNvPr>
        <xdr:cNvSpPr txBox="1">
          <a:spLocks noChangeArrowheads="1"/>
        </xdr:cNvSpPr>
      </xdr:nvSpPr>
      <xdr:spPr bwMode="auto">
        <a:xfrm>
          <a:off x="28575" y="262842375"/>
          <a:ext cx="10440988" cy="2769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pt-BR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9pPr>
        </a:lstStyle>
        <a:p>
          <a:pPr algn="just" eaLnBrk="1" hangingPunct="1">
            <a:defRPr/>
          </a:pPr>
          <a:r>
            <a:rPr lang="pt-BR" altLang="pt-BR" sz="1200" b="1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Nota: </a:t>
          </a:r>
          <a:r>
            <a:rPr lang="pt-BR" altLang="pt-BR" sz="1200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Questão 16 - Nas perguntas escritas negativamente foram consideradas as respostas “discordo totalmente” ou “discordo” </a:t>
          </a:r>
        </a:p>
      </xdr:txBody>
    </xdr:sp>
    <xdr:clientData/>
  </xdr:twoCellAnchor>
  <xdr:twoCellAnchor>
    <xdr:from>
      <xdr:col>0</xdr:col>
      <xdr:colOff>0</xdr:colOff>
      <xdr:row>1452</xdr:row>
      <xdr:rowOff>114300</xdr:rowOff>
    </xdr:from>
    <xdr:to>
      <xdr:col>17</xdr:col>
      <xdr:colOff>77788</xdr:colOff>
      <xdr:row>1454</xdr:row>
      <xdr:rowOff>10299</xdr:rowOff>
    </xdr:to>
    <xdr:sp macro="" textlink="">
      <xdr:nvSpPr>
        <xdr:cNvPr id="425" name="CaixaDeTexto 7">
          <a:extLst>
            <a:ext uri="{FF2B5EF4-FFF2-40B4-BE49-F238E27FC236}">
              <a16:creationId xmlns:a16="http://schemas.microsoft.com/office/drawing/2014/main" id="{00000000-0008-0000-0400-0000A9010000}"/>
            </a:ext>
          </a:extLst>
        </xdr:cNvPr>
        <xdr:cNvSpPr txBox="1">
          <a:spLocks noChangeArrowheads="1"/>
        </xdr:cNvSpPr>
      </xdr:nvSpPr>
      <xdr:spPr bwMode="auto">
        <a:xfrm>
          <a:off x="0" y="276910800"/>
          <a:ext cx="10440988" cy="2769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pt-BR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9pPr>
        </a:lstStyle>
        <a:p>
          <a:pPr algn="just" eaLnBrk="1" hangingPunct="1">
            <a:defRPr/>
          </a:pPr>
          <a:r>
            <a:rPr lang="pt-BR" altLang="pt-BR" sz="1200" b="1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Nota: </a:t>
          </a:r>
          <a:r>
            <a:rPr lang="pt-BR" altLang="pt-BR" sz="1200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Questão 5 - Nas perguntas escritas negativamente foram consideradas as respostas “discordo totalmente” ou “discordo” </a:t>
          </a:r>
        </a:p>
      </xdr:txBody>
    </xdr:sp>
    <xdr:clientData/>
  </xdr:twoCellAnchor>
  <xdr:twoCellAnchor>
    <xdr:from>
      <xdr:col>0</xdr:col>
      <xdr:colOff>0</xdr:colOff>
      <xdr:row>1490</xdr:row>
      <xdr:rowOff>142875</xdr:rowOff>
    </xdr:from>
    <xdr:to>
      <xdr:col>17</xdr:col>
      <xdr:colOff>77788</xdr:colOff>
      <xdr:row>1492</xdr:row>
      <xdr:rowOff>38874</xdr:rowOff>
    </xdr:to>
    <xdr:sp macro="" textlink="">
      <xdr:nvSpPr>
        <xdr:cNvPr id="426" name="CaixaDeTexto 7">
          <a:extLst>
            <a:ext uri="{FF2B5EF4-FFF2-40B4-BE49-F238E27FC236}">
              <a16:creationId xmlns:a16="http://schemas.microsoft.com/office/drawing/2014/main" id="{00000000-0008-0000-0400-0000AA010000}"/>
            </a:ext>
          </a:extLst>
        </xdr:cNvPr>
        <xdr:cNvSpPr txBox="1">
          <a:spLocks noChangeArrowheads="1"/>
        </xdr:cNvSpPr>
      </xdr:nvSpPr>
      <xdr:spPr bwMode="auto">
        <a:xfrm>
          <a:off x="0" y="284159325"/>
          <a:ext cx="10440988" cy="2769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pt-BR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9pPr>
        </a:lstStyle>
        <a:p>
          <a:pPr algn="just" eaLnBrk="1" hangingPunct="1">
            <a:defRPr/>
          </a:pPr>
          <a:r>
            <a:rPr lang="pt-BR" altLang="pt-BR" sz="1200" b="1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Nota: </a:t>
          </a:r>
          <a:r>
            <a:rPr lang="pt-BR" altLang="pt-BR" sz="1200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Questão 7  - Nas perguntas escritas negativamente foram consideradas as respostas “discordo totalmente” ou “discordo” </a:t>
          </a:r>
        </a:p>
      </xdr:txBody>
    </xdr:sp>
    <xdr:clientData/>
  </xdr:twoCellAnchor>
  <xdr:twoCellAnchor>
    <xdr:from>
      <xdr:col>0</xdr:col>
      <xdr:colOff>19050</xdr:colOff>
      <xdr:row>1527</xdr:row>
      <xdr:rowOff>57150</xdr:rowOff>
    </xdr:from>
    <xdr:to>
      <xdr:col>17</xdr:col>
      <xdr:colOff>96838</xdr:colOff>
      <xdr:row>1528</xdr:row>
      <xdr:rowOff>143649</xdr:rowOff>
    </xdr:to>
    <xdr:sp macro="" textlink="">
      <xdr:nvSpPr>
        <xdr:cNvPr id="427" name="CaixaDeTexto 7">
          <a:extLst>
            <a:ext uri="{FF2B5EF4-FFF2-40B4-BE49-F238E27FC236}">
              <a16:creationId xmlns:a16="http://schemas.microsoft.com/office/drawing/2014/main" id="{00000000-0008-0000-0400-0000AB010000}"/>
            </a:ext>
          </a:extLst>
        </xdr:cNvPr>
        <xdr:cNvSpPr txBox="1">
          <a:spLocks noChangeArrowheads="1"/>
        </xdr:cNvSpPr>
      </xdr:nvSpPr>
      <xdr:spPr bwMode="auto">
        <a:xfrm>
          <a:off x="19050" y="291122100"/>
          <a:ext cx="10440988" cy="2769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pt-BR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9pPr>
        </a:lstStyle>
        <a:p>
          <a:pPr algn="just" eaLnBrk="1" hangingPunct="1">
            <a:defRPr/>
          </a:pPr>
          <a:r>
            <a:rPr lang="pt-BR" altLang="pt-BR" sz="1200" b="1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Nota: </a:t>
          </a:r>
          <a:r>
            <a:rPr lang="pt-BR" altLang="pt-BR" sz="1200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Questão 14 - Nas perguntas escritas negativamente foram consideradas as respostas “discordo totalmente” ou “discordo” </a:t>
          </a:r>
        </a:p>
      </xdr:txBody>
    </xdr:sp>
    <xdr:clientData/>
  </xdr:twoCellAnchor>
  <xdr:twoCellAnchor>
    <xdr:from>
      <xdr:col>0</xdr:col>
      <xdr:colOff>19050</xdr:colOff>
      <xdr:row>1531</xdr:row>
      <xdr:rowOff>19050</xdr:rowOff>
    </xdr:from>
    <xdr:to>
      <xdr:col>18</xdr:col>
      <xdr:colOff>171450</xdr:colOff>
      <xdr:row>1532</xdr:row>
      <xdr:rowOff>122696</xdr:rowOff>
    </xdr:to>
    <xdr:sp macro="" textlink="">
      <xdr:nvSpPr>
        <xdr:cNvPr id="429" name="Retângulo 428">
          <a:extLst>
            <a:ext uri="{FF2B5EF4-FFF2-40B4-BE49-F238E27FC236}">
              <a16:creationId xmlns:a16="http://schemas.microsoft.com/office/drawing/2014/main" id="{00000000-0008-0000-0400-0000AD010000}"/>
            </a:ext>
          </a:extLst>
        </xdr:cNvPr>
        <xdr:cNvSpPr/>
      </xdr:nvSpPr>
      <xdr:spPr>
        <a:xfrm>
          <a:off x="19050" y="291655500"/>
          <a:ext cx="11125200" cy="294146"/>
        </a:xfrm>
        <a:prstGeom prst="rect">
          <a:avLst/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400" b="1"/>
            <a:t>Nota do paciente e número</a:t>
          </a:r>
          <a:r>
            <a:rPr lang="pt-BR" sz="1400" b="1" baseline="0"/>
            <a:t> de eventos</a:t>
          </a:r>
        </a:p>
      </xdr:txBody>
    </xdr:sp>
    <xdr:clientData/>
  </xdr:twoCellAnchor>
  <xdr:twoCellAnchor>
    <xdr:from>
      <xdr:col>0</xdr:col>
      <xdr:colOff>119063</xdr:colOff>
      <xdr:row>6</xdr:row>
      <xdr:rowOff>47625</xdr:rowOff>
    </xdr:from>
    <xdr:to>
      <xdr:col>15</xdr:col>
      <xdr:colOff>186298</xdr:colOff>
      <xdr:row>20</xdr:row>
      <xdr:rowOff>8625</xdr:rowOff>
    </xdr:to>
    <xdr:graphicFrame macro="">
      <xdr:nvGraphicFramePr>
        <xdr:cNvPr id="401" name="Gráfico 400">
          <a:extLst>
            <a:ext uri="{FF2B5EF4-FFF2-40B4-BE49-F238E27FC236}">
              <a16:creationId xmlns:a16="http://schemas.microsoft.com/office/drawing/2014/main" id="{6354B24B-7EE2-4442-8FC2-ED865C2197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0</xdr:col>
      <xdr:colOff>195263</xdr:colOff>
      <xdr:row>39</xdr:row>
      <xdr:rowOff>95250</xdr:rowOff>
    </xdr:from>
    <xdr:to>
      <xdr:col>15</xdr:col>
      <xdr:colOff>262498</xdr:colOff>
      <xdr:row>53</xdr:row>
      <xdr:rowOff>56250</xdr:rowOff>
    </xdr:to>
    <xdr:graphicFrame macro="">
      <xdr:nvGraphicFramePr>
        <xdr:cNvPr id="430" name="Gráfico 429">
          <a:extLst>
            <a:ext uri="{FF2B5EF4-FFF2-40B4-BE49-F238E27FC236}">
              <a16:creationId xmlns:a16="http://schemas.microsoft.com/office/drawing/2014/main" id="{977A4178-25F5-4566-8826-1CEB90F341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233363</xdr:colOff>
      <xdr:row>72</xdr:row>
      <xdr:rowOff>180975</xdr:rowOff>
    </xdr:from>
    <xdr:to>
      <xdr:col>15</xdr:col>
      <xdr:colOff>300598</xdr:colOff>
      <xdr:row>86</xdr:row>
      <xdr:rowOff>141975</xdr:rowOff>
    </xdr:to>
    <xdr:graphicFrame macro="">
      <xdr:nvGraphicFramePr>
        <xdr:cNvPr id="432" name="Gráfico 431">
          <a:extLst>
            <a:ext uri="{FF2B5EF4-FFF2-40B4-BE49-F238E27FC236}">
              <a16:creationId xmlns:a16="http://schemas.microsoft.com/office/drawing/2014/main" id="{132B2DDF-8368-4670-B040-965378A450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0</xdr:col>
      <xdr:colOff>71438</xdr:colOff>
      <xdr:row>110</xdr:row>
      <xdr:rowOff>59531</xdr:rowOff>
    </xdr:from>
    <xdr:to>
      <xdr:col>15</xdr:col>
      <xdr:colOff>138673</xdr:colOff>
      <xdr:row>124</xdr:row>
      <xdr:rowOff>20531</xdr:rowOff>
    </xdr:to>
    <xdr:graphicFrame macro="">
      <xdr:nvGraphicFramePr>
        <xdr:cNvPr id="433" name="Gráfico 432">
          <a:extLst>
            <a:ext uri="{FF2B5EF4-FFF2-40B4-BE49-F238E27FC236}">
              <a16:creationId xmlns:a16="http://schemas.microsoft.com/office/drawing/2014/main" id="{62E4FCEA-38A2-48B4-A402-367A48F0B0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0</xdr:col>
      <xdr:colOff>93663</xdr:colOff>
      <xdr:row>142</xdr:row>
      <xdr:rowOff>119856</xdr:rowOff>
    </xdr:from>
    <xdr:to>
      <xdr:col>15</xdr:col>
      <xdr:colOff>160898</xdr:colOff>
      <xdr:row>156</xdr:row>
      <xdr:rowOff>80856</xdr:rowOff>
    </xdr:to>
    <xdr:graphicFrame macro="">
      <xdr:nvGraphicFramePr>
        <xdr:cNvPr id="434" name="Gráfico 433">
          <a:extLst>
            <a:ext uri="{FF2B5EF4-FFF2-40B4-BE49-F238E27FC236}">
              <a16:creationId xmlns:a16="http://schemas.microsoft.com/office/drawing/2014/main" id="{8DEDCB46-DA57-4F50-B594-EB13EDE267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198131</xdr:colOff>
      <xdr:row>176</xdr:row>
      <xdr:rowOff>144743</xdr:rowOff>
    </xdr:from>
    <xdr:to>
      <xdr:col>15</xdr:col>
      <xdr:colOff>265366</xdr:colOff>
      <xdr:row>190</xdr:row>
      <xdr:rowOff>105743</xdr:rowOff>
    </xdr:to>
    <xdr:graphicFrame macro="">
      <xdr:nvGraphicFramePr>
        <xdr:cNvPr id="435" name="Gráfico 434">
          <a:extLst>
            <a:ext uri="{FF2B5EF4-FFF2-40B4-BE49-F238E27FC236}">
              <a16:creationId xmlns:a16="http://schemas.microsoft.com/office/drawing/2014/main" id="{A293DFE7-25BA-4F6A-B89D-70FBC3EF23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0</xdr:col>
      <xdr:colOff>107156</xdr:colOff>
      <xdr:row>213</xdr:row>
      <xdr:rowOff>83344</xdr:rowOff>
    </xdr:from>
    <xdr:to>
      <xdr:col>15</xdr:col>
      <xdr:colOff>174391</xdr:colOff>
      <xdr:row>227</xdr:row>
      <xdr:rowOff>44344</xdr:rowOff>
    </xdr:to>
    <xdr:graphicFrame macro="">
      <xdr:nvGraphicFramePr>
        <xdr:cNvPr id="436" name="Gráfico 435">
          <a:extLst>
            <a:ext uri="{FF2B5EF4-FFF2-40B4-BE49-F238E27FC236}">
              <a16:creationId xmlns:a16="http://schemas.microsoft.com/office/drawing/2014/main" id="{EABB16B8-5425-4462-91DA-12CD10E7AF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0</xdr:col>
      <xdr:colOff>214695</xdr:colOff>
      <xdr:row>249</xdr:row>
      <xdr:rowOff>79807</xdr:rowOff>
    </xdr:from>
    <xdr:to>
      <xdr:col>15</xdr:col>
      <xdr:colOff>281930</xdr:colOff>
      <xdr:row>263</xdr:row>
      <xdr:rowOff>40807</xdr:rowOff>
    </xdr:to>
    <xdr:graphicFrame macro="">
      <xdr:nvGraphicFramePr>
        <xdr:cNvPr id="437" name="Gráfico 436">
          <a:extLst>
            <a:ext uri="{FF2B5EF4-FFF2-40B4-BE49-F238E27FC236}">
              <a16:creationId xmlns:a16="http://schemas.microsoft.com/office/drawing/2014/main" id="{B6B66C28-176C-41FA-AAF4-9B739D818D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0</xdr:col>
      <xdr:colOff>199332</xdr:colOff>
      <xdr:row>285</xdr:row>
      <xdr:rowOff>132841</xdr:rowOff>
    </xdr:from>
    <xdr:to>
      <xdr:col>15</xdr:col>
      <xdr:colOff>266567</xdr:colOff>
      <xdr:row>299</xdr:row>
      <xdr:rowOff>93841</xdr:rowOff>
    </xdr:to>
    <xdr:graphicFrame macro="">
      <xdr:nvGraphicFramePr>
        <xdr:cNvPr id="438" name="Gráfico 437">
          <a:extLst>
            <a:ext uri="{FF2B5EF4-FFF2-40B4-BE49-F238E27FC236}">
              <a16:creationId xmlns:a16="http://schemas.microsoft.com/office/drawing/2014/main" id="{ACA75DA9-53E2-41EA-9B3C-1A84C1345A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154781</xdr:colOff>
      <xdr:row>323</xdr:row>
      <xdr:rowOff>59531</xdr:rowOff>
    </xdr:from>
    <xdr:to>
      <xdr:col>15</xdr:col>
      <xdr:colOff>222016</xdr:colOff>
      <xdr:row>337</xdr:row>
      <xdr:rowOff>20531</xdr:rowOff>
    </xdr:to>
    <xdr:graphicFrame macro="">
      <xdr:nvGraphicFramePr>
        <xdr:cNvPr id="439" name="Gráfico 438">
          <a:extLst>
            <a:ext uri="{FF2B5EF4-FFF2-40B4-BE49-F238E27FC236}">
              <a16:creationId xmlns:a16="http://schemas.microsoft.com/office/drawing/2014/main" id="{32DB8E5C-1D4D-4832-A2A4-2DED1DC44B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0</xdr:col>
      <xdr:colOff>231595</xdr:colOff>
      <xdr:row>358</xdr:row>
      <xdr:rowOff>74894</xdr:rowOff>
    </xdr:from>
    <xdr:to>
      <xdr:col>15</xdr:col>
      <xdr:colOff>298830</xdr:colOff>
      <xdr:row>372</xdr:row>
      <xdr:rowOff>35894</xdr:rowOff>
    </xdr:to>
    <xdr:graphicFrame macro="">
      <xdr:nvGraphicFramePr>
        <xdr:cNvPr id="440" name="Gráfico 439">
          <a:extLst>
            <a:ext uri="{FF2B5EF4-FFF2-40B4-BE49-F238E27FC236}">
              <a16:creationId xmlns:a16="http://schemas.microsoft.com/office/drawing/2014/main" id="{60863E18-52C3-43F7-B4FF-3A82B93521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154781</xdr:colOff>
      <xdr:row>392</xdr:row>
      <xdr:rowOff>105621</xdr:rowOff>
    </xdr:from>
    <xdr:to>
      <xdr:col>15</xdr:col>
      <xdr:colOff>222016</xdr:colOff>
      <xdr:row>406</xdr:row>
      <xdr:rowOff>66621</xdr:rowOff>
    </xdr:to>
    <xdr:graphicFrame macro="">
      <xdr:nvGraphicFramePr>
        <xdr:cNvPr id="441" name="Gráfico 440">
          <a:extLst>
            <a:ext uri="{FF2B5EF4-FFF2-40B4-BE49-F238E27FC236}">
              <a16:creationId xmlns:a16="http://schemas.microsoft.com/office/drawing/2014/main" id="{3D3903C1-02C6-4CA3-BDDC-F9BC83C44A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0</xdr:col>
      <xdr:colOff>149789</xdr:colOff>
      <xdr:row>431</xdr:row>
      <xdr:rowOff>107157</xdr:rowOff>
    </xdr:from>
    <xdr:to>
      <xdr:col>15</xdr:col>
      <xdr:colOff>217024</xdr:colOff>
      <xdr:row>445</xdr:row>
      <xdr:rowOff>68157</xdr:rowOff>
    </xdr:to>
    <xdr:graphicFrame macro="">
      <xdr:nvGraphicFramePr>
        <xdr:cNvPr id="442" name="Gráfico 441">
          <a:extLst>
            <a:ext uri="{FF2B5EF4-FFF2-40B4-BE49-F238E27FC236}">
              <a16:creationId xmlns:a16="http://schemas.microsoft.com/office/drawing/2014/main" id="{493B7B0D-F58E-4A83-93B1-9740E88C58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0</xdr:col>
      <xdr:colOff>119063</xdr:colOff>
      <xdr:row>468</xdr:row>
      <xdr:rowOff>174753</xdr:rowOff>
    </xdr:from>
    <xdr:to>
      <xdr:col>15</xdr:col>
      <xdr:colOff>186298</xdr:colOff>
      <xdr:row>482</xdr:row>
      <xdr:rowOff>135753</xdr:rowOff>
    </xdr:to>
    <xdr:graphicFrame macro="">
      <xdr:nvGraphicFramePr>
        <xdr:cNvPr id="443" name="Gráfico 442">
          <a:extLst>
            <a:ext uri="{FF2B5EF4-FFF2-40B4-BE49-F238E27FC236}">
              <a16:creationId xmlns:a16="http://schemas.microsoft.com/office/drawing/2014/main" id="{02E40616-F63A-492A-BC8C-B93DF9709E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180514</xdr:colOff>
      <xdr:row>502</xdr:row>
      <xdr:rowOff>190117</xdr:rowOff>
    </xdr:from>
    <xdr:to>
      <xdr:col>15</xdr:col>
      <xdr:colOff>247749</xdr:colOff>
      <xdr:row>516</xdr:row>
      <xdr:rowOff>151117</xdr:rowOff>
    </xdr:to>
    <xdr:graphicFrame macro="">
      <xdr:nvGraphicFramePr>
        <xdr:cNvPr id="444" name="Gráfico 443">
          <a:extLst>
            <a:ext uri="{FF2B5EF4-FFF2-40B4-BE49-F238E27FC236}">
              <a16:creationId xmlns:a16="http://schemas.microsoft.com/office/drawing/2014/main" id="{D35B4B37-71CC-4D0C-B6F9-D89C25FE93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0</xdr:col>
      <xdr:colOff>165151</xdr:colOff>
      <xdr:row>540</xdr:row>
      <xdr:rowOff>91794</xdr:rowOff>
    </xdr:from>
    <xdr:to>
      <xdr:col>15</xdr:col>
      <xdr:colOff>232386</xdr:colOff>
      <xdr:row>554</xdr:row>
      <xdr:rowOff>52794</xdr:rowOff>
    </xdr:to>
    <xdr:graphicFrame macro="">
      <xdr:nvGraphicFramePr>
        <xdr:cNvPr id="445" name="Gráfico 444">
          <a:extLst>
            <a:ext uri="{FF2B5EF4-FFF2-40B4-BE49-F238E27FC236}">
              <a16:creationId xmlns:a16="http://schemas.microsoft.com/office/drawing/2014/main" id="{25CF0B36-E8FD-429A-842D-4C0828992E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0</xdr:col>
      <xdr:colOff>161696</xdr:colOff>
      <xdr:row>579</xdr:row>
      <xdr:rowOff>23812</xdr:rowOff>
    </xdr:from>
    <xdr:to>
      <xdr:col>15</xdr:col>
      <xdr:colOff>228931</xdr:colOff>
      <xdr:row>592</xdr:row>
      <xdr:rowOff>175312</xdr:rowOff>
    </xdr:to>
    <xdr:graphicFrame macro="">
      <xdr:nvGraphicFramePr>
        <xdr:cNvPr id="446" name="Gráfico 445">
          <a:extLst>
            <a:ext uri="{FF2B5EF4-FFF2-40B4-BE49-F238E27FC236}">
              <a16:creationId xmlns:a16="http://schemas.microsoft.com/office/drawing/2014/main" id="{8F8B0E5D-7721-4215-9778-4FB2D3AA04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0</xdr:col>
      <xdr:colOff>130969</xdr:colOff>
      <xdr:row>614</xdr:row>
      <xdr:rowOff>122132</xdr:rowOff>
    </xdr:from>
    <xdr:to>
      <xdr:col>15</xdr:col>
      <xdr:colOff>198204</xdr:colOff>
      <xdr:row>628</xdr:row>
      <xdr:rowOff>83132</xdr:rowOff>
    </xdr:to>
    <xdr:graphicFrame macro="">
      <xdr:nvGraphicFramePr>
        <xdr:cNvPr id="447" name="Gráfico 446">
          <a:extLst>
            <a:ext uri="{FF2B5EF4-FFF2-40B4-BE49-F238E27FC236}">
              <a16:creationId xmlns:a16="http://schemas.microsoft.com/office/drawing/2014/main" id="{A8BC97FC-DBB8-4743-82B9-E6A1C5037F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0</xdr:col>
      <xdr:colOff>207784</xdr:colOff>
      <xdr:row>684</xdr:row>
      <xdr:rowOff>8449</xdr:rowOff>
    </xdr:from>
    <xdr:to>
      <xdr:col>15</xdr:col>
      <xdr:colOff>275019</xdr:colOff>
      <xdr:row>697</xdr:row>
      <xdr:rowOff>159949</xdr:rowOff>
    </xdr:to>
    <xdr:graphicFrame macro="">
      <xdr:nvGraphicFramePr>
        <xdr:cNvPr id="448" name="Gráfico 447">
          <a:extLst>
            <a:ext uri="{FF2B5EF4-FFF2-40B4-BE49-F238E27FC236}">
              <a16:creationId xmlns:a16="http://schemas.microsoft.com/office/drawing/2014/main" id="{83BE4D69-EFA6-44A5-92AF-B8C0A5217B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0</xdr:col>
      <xdr:colOff>149405</xdr:colOff>
      <xdr:row>647</xdr:row>
      <xdr:rowOff>99366</xdr:rowOff>
    </xdr:from>
    <xdr:to>
      <xdr:col>15</xdr:col>
      <xdr:colOff>216640</xdr:colOff>
      <xdr:row>661</xdr:row>
      <xdr:rowOff>60366</xdr:rowOff>
    </xdr:to>
    <xdr:graphicFrame macro="">
      <xdr:nvGraphicFramePr>
        <xdr:cNvPr id="449" name="Gráfico 448">
          <a:extLst>
            <a:ext uri="{FF2B5EF4-FFF2-40B4-BE49-F238E27FC236}">
              <a16:creationId xmlns:a16="http://schemas.microsoft.com/office/drawing/2014/main" id="{65E9FA61-B958-430F-8123-3313A92093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0</xdr:col>
      <xdr:colOff>178594</xdr:colOff>
      <xdr:row>722</xdr:row>
      <xdr:rowOff>95250</xdr:rowOff>
    </xdr:from>
    <xdr:to>
      <xdr:col>15</xdr:col>
      <xdr:colOff>245829</xdr:colOff>
      <xdr:row>736</xdr:row>
      <xdr:rowOff>56250</xdr:rowOff>
    </xdr:to>
    <xdr:graphicFrame macro="">
      <xdr:nvGraphicFramePr>
        <xdr:cNvPr id="450" name="Gráfico 449">
          <a:extLst>
            <a:ext uri="{FF2B5EF4-FFF2-40B4-BE49-F238E27FC236}">
              <a16:creationId xmlns:a16="http://schemas.microsoft.com/office/drawing/2014/main" id="{979C6C22-3F97-4B7E-9AAC-C3D62D9531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0</xdr:col>
      <xdr:colOff>209320</xdr:colOff>
      <xdr:row>760</xdr:row>
      <xdr:rowOff>18436</xdr:rowOff>
    </xdr:from>
    <xdr:to>
      <xdr:col>15</xdr:col>
      <xdr:colOff>276555</xdr:colOff>
      <xdr:row>773</xdr:row>
      <xdr:rowOff>169936</xdr:rowOff>
    </xdr:to>
    <xdr:graphicFrame macro="">
      <xdr:nvGraphicFramePr>
        <xdr:cNvPr id="451" name="Gráfico 450">
          <a:extLst>
            <a:ext uri="{FF2B5EF4-FFF2-40B4-BE49-F238E27FC236}">
              <a16:creationId xmlns:a16="http://schemas.microsoft.com/office/drawing/2014/main" id="{7175C079-17E9-43A2-A134-72FC867236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0</xdr:col>
      <xdr:colOff>301497</xdr:colOff>
      <xdr:row>798</xdr:row>
      <xdr:rowOff>132121</xdr:rowOff>
    </xdr:from>
    <xdr:to>
      <xdr:col>15</xdr:col>
      <xdr:colOff>368732</xdr:colOff>
      <xdr:row>812</xdr:row>
      <xdr:rowOff>93121</xdr:rowOff>
    </xdr:to>
    <xdr:graphicFrame macro="">
      <xdr:nvGraphicFramePr>
        <xdr:cNvPr id="452" name="Gráfico 451">
          <a:extLst>
            <a:ext uri="{FF2B5EF4-FFF2-40B4-BE49-F238E27FC236}">
              <a16:creationId xmlns:a16="http://schemas.microsoft.com/office/drawing/2014/main" id="{6CF45DB0-296B-48CC-AA8B-73613669C4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0</xdr:col>
      <xdr:colOff>270772</xdr:colOff>
      <xdr:row>836</xdr:row>
      <xdr:rowOff>66280</xdr:rowOff>
    </xdr:from>
    <xdr:to>
      <xdr:col>15</xdr:col>
      <xdr:colOff>338007</xdr:colOff>
      <xdr:row>850</xdr:row>
      <xdr:rowOff>27280</xdr:rowOff>
    </xdr:to>
    <xdr:graphicFrame macro="">
      <xdr:nvGraphicFramePr>
        <xdr:cNvPr id="453" name="Gráfico 452">
          <a:extLst>
            <a:ext uri="{FF2B5EF4-FFF2-40B4-BE49-F238E27FC236}">
              <a16:creationId xmlns:a16="http://schemas.microsoft.com/office/drawing/2014/main" id="{2E7E98F4-C4BA-4995-80F0-47E71BE466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0</xdr:col>
      <xdr:colOff>114069</xdr:colOff>
      <xdr:row>875</xdr:row>
      <xdr:rowOff>71438</xdr:rowOff>
    </xdr:from>
    <xdr:to>
      <xdr:col>15</xdr:col>
      <xdr:colOff>181304</xdr:colOff>
      <xdr:row>889</xdr:row>
      <xdr:rowOff>32438</xdr:rowOff>
    </xdr:to>
    <xdr:graphicFrame macro="">
      <xdr:nvGraphicFramePr>
        <xdr:cNvPr id="454" name="Gráfico 453">
          <a:extLst>
            <a:ext uri="{FF2B5EF4-FFF2-40B4-BE49-F238E27FC236}">
              <a16:creationId xmlns:a16="http://schemas.microsoft.com/office/drawing/2014/main" id="{304EC7E8-DC31-446F-8A3C-7A677EA6DC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0</xdr:col>
      <xdr:colOff>83344</xdr:colOff>
      <xdr:row>909</xdr:row>
      <xdr:rowOff>148254</xdr:rowOff>
    </xdr:from>
    <xdr:to>
      <xdr:col>15</xdr:col>
      <xdr:colOff>150579</xdr:colOff>
      <xdr:row>923</xdr:row>
      <xdr:rowOff>109254</xdr:rowOff>
    </xdr:to>
    <xdr:graphicFrame macro="">
      <xdr:nvGraphicFramePr>
        <xdr:cNvPr id="455" name="Gráfico 454">
          <a:extLst>
            <a:ext uri="{FF2B5EF4-FFF2-40B4-BE49-F238E27FC236}">
              <a16:creationId xmlns:a16="http://schemas.microsoft.com/office/drawing/2014/main" id="{26D974D5-66BE-4E54-896F-5B0852957E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0</xdr:col>
      <xdr:colOff>144795</xdr:colOff>
      <xdr:row>944</xdr:row>
      <xdr:rowOff>185124</xdr:rowOff>
    </xdr:from>
    <xdr:to>
      <xdr:col>15</xdr:col>
      <xdr:colOff>212030</xdr:colOff>
      <xdr:row>958</xdr:row>
      <xdr:rowOff>146124</xdr:rowOff>
    </xdr:to>
    <xdr:graphicFrame macro="">
      <xdr:nvGraphicFramePr>
        <xdr:cNvPr id="456" name="Gráfico 455">
          <a:extLst>
            <a:ext uri="{FF2B5EF4-FFF2-40B4-BE49-F238E27FC236}">
              <a16:creationId xmlns:a16="http://schemas.microsoft.com/office/drawing/2014/main" id="{A269D213-AF7D-42AD-A1BC-EDA0BD3603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0</xdr:col>
      <xdr:colOff>95250</xdr:colOff>
      <xdr:row>982</xdr:row>
      <xdr:rowOff>59531</xdr:rowOff>
    </xdr:from>
    <xdr:to>
      <xdr:col>15</xdr:col>
      <xdr:colOff>162485</xdr:colOff>
      <xdr:row>996</xdr:row>
      <xdr:rowOff>20531</xdr:rowOff>
    </xdr:to>
    <xdr:graphicFrame macro="">
      <xdr:nvGraphicFramePr>
        <xdr:cNvPr id="457" name="Gráfico 456">
          <a:extLst>
            <a:ext uri="{FF2B5EF4-FFF2-40B4-BE49-F238E27FC236}">
              <a16:creationId xmlns:a16="http://schemas.microsoft.com/office/drawing/2014/main" id="{B3E301D1-1164-42CF-9CB9-C1CD310E9C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0</xdr:col>
      <xdr:colOff>110612</xdr:colOff>
      <xdr:row>1016</xdr:row>
      <xdr:rowOff>120981</xdr:rowOff>
    </xdr:from>
    <xdr:to>
      <xdr:col>15</xdr:col>
      <xdr:colOff>177847</xdr:colOff>
      <xdr:row>1030</xdr:row>
      <xdr:rowOff>81981</xdr:rowOff>
    </xdr:to>
    <xdr:graphicFrame macro="">
      <xdr:nvGraphicFramePr>
        <xdr:cNvPr id="458" name="Gráfico 457">
          <a:extLst>
            <a:ext uri="{FF2B5EF4-FFF2-40B4-BE49-F238E27FC236}">
              <a16:creationId xmlns:a16="http://schemas.microsoft.com/office/drawing/2014/main" id="{07545217-D931-47B9-8EDA-DF31096DB9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0</xdr:col>
      <xdr:colOff>202790</xdr:colOff>
      <xdr:row>1050</xdr:row>
      <xdr:rowOff>188581</xdr:rowOff>
    </xdr:from>
    <xdr:to>
      <xdr:col>15</xdr:col>
      <xdr:colOff>270025</xdr:colOff>
      <xdr:row>1064</xdr:row>
      <xdr:rowOff>149581</xdr:rowOff>
    </xdr:to>
    <xdr:graphicFrame macro="">
      <xdr:nvGraphicFramePr>
        <xdr:cNvPr id="459" name="Gráfico 458">
          <a:extLst>
            <a:ext uri="{FF2B5EF4-FFF2-40B4-BE49-F238E27FC236}">
              <a16:creationId xmlns:a16="http://schemas.microsoft.com/office/drawing/2014/main" id="{838DBC18-7D8D-4FEA-931C-55099FEFC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0</xdr:col>
      <xdr:colOff>294967</xdr:colOff>
      <xdr:row>1086</xdr:row>
      <xdr:rowOff>44168</xdr:rowOff>
    </xdr:from>
    <xdr:to>
      <xdr:col>15</xdr:col>
      <xdr:colOff>362202</xdr:colOff>
      <xdr:row>1100</xdr:row>
      <xdr:rowOff>5168</xdr:rowOff>
    </xdr:to>
    <xdr:graphicFrame macro="">
      <xdr:nvGraphicFramePr>
        <xdr:cNvPr id="460" name="Gráfico 459">
          <a:extLst>
            <a:ext uri="{FF2B5EF4-FFF2-40B4-BE49-F238E27FC236}">
              <a16:creationId xmlns:a16="http://schemas.microsoft.com/office/drawing/2014/main" id="{38CA4896-44D7-4295-BC7B-A552ED478E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0</xdr:col>
      <xdr:colOff>161694</xdr:colOff>
      <xdr:row>1125</xdr:row>
      <xdr:rowOff>47625</xdr:rowOff>
    </xdr:from>
    <xdr:to>
      <xdr:col>15</xdr:col>
      <xdr:colOff>228929</xdr:colOff>
      <xdr:row>1139</xdr:row>
      <xdr:rowOff>8625</xdr:rowOff>
    </xdr:to>
    <xdr:graphicFrame macro="">
      <xdr:nvGraphicFramePr>
        <xdr:cNvPr id="461" name="Gráfico 460">
          <a:extLst>
            <a:ext uri="{FF2B5EF4-FFF2-40B4-BE49-F238E27FC236}">
              <a16:creationId xmlns:a16="http://schemas.microsoft.com/office/drawing/2014/main" id="{3AAE91A8-B0F8-4766-AA16-9DC8854F79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0</xdr:col>
      <xdr:colOff>130969</xdr:colOff>
      <xdr:row>1161</xdr:row>
      <xdr:rowOff>130585</xdr:rowOff>
    </xdr:from>
    <xdr:to>
      <xdr:col>15</xdr:col>
      <xdr:colOff>198204</xdr:colOff>
      <xdr:row>1175</xdr:row>
      <xdr:rowOff>91585</xdr:rowOff>
    </xdr:to>
    <xdr:graphicFrame macro="">
      <xdr:nvGraphicFramePr>
        <xdr:cNvPr id="462" name="Gráfico 461">
          <a:extLst>
            <a:ext uri="{FF2B5EF4-FFF2-40B4-BE49-F238E27FC236}">
              <a16:creationId xmlns:a16="http://schemas.microsoft.com/office/drawing/2014/main" id="{F44CACAA-EA64-45F8-B2C1-C971A55A4A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0</xdr:col>
      <xdr:colOff>284597</xdr:colOff>
      <xdr:row>1196</xdr:row>
      <xdr:rowOff>62988</xdr:rowOff>
    </xdr:from>
    <xdr:to>
      <xdr:col>15</xdr:col>
      <xdr:colOff>351832</xdr:colOff>
      <xdr:row>1210</xdr:row>
      <xdr:rowOff>23988</xdr:rowOff>
    </xdr:to>
    <xdr:graphicFrame macro="">
      <xdr:nvGraphicFramePr>
        <xdr:cNvPr id="463" name="Gráfico 462">
          <a:extLst>
            <a:ext uri="{FF2B5EF4-FFF2-40B4-BE49-F238E27FC236}">
              <a16:creationId xmlns:a16="http://schemas.microsoft.com/office/drawing/2014/main" id="{DA037CE1-1759-41BD-B134-3B2824713B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0</xdr:col>
      <xdr:colOff>177057</xdr:colOff>
      <xdr:row>1233</xdr:row>
      <xdr:rowOff>130584</xdr:rowOff>
    </xdr:from>
    <xdr:to>
      <xdr:col>15</xdr:col>
      <xdr:colOff>244292</xdr:colOff>
      <xdr:row>1247</xdr:row>
      <xdr:rowOff>91584</xdr:rowOff>
    </xdr:to>
    <xdr:graphicFrame macro="">
      <xdr:nvGraphicFramePr>
        <xdr:cNvPr id="464" name="Gráfico 463">
          <a:extLst>
            <a:ext uri="{FF2B5EF4-FFF2-40B4-BE49-F238E27FC236}">
              <a16:creationId xmlns:a16="http://schemas.microsoft.com/office/drawing/2014/main" id="{771854EC-04B3-4A15-BB0E-D8056D25DC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0</xdr:col>
      <xdr:colOff>107156</xdr:colOff>
      <xdr:row>1272</xdr:row>
      <xdr:rowOff>23813</xdr:rowOff>
    </xdr:from>
    <xdr:to>
      <xdr:col>15</xdr:col>
      <xdr:colOff>174391</xdr:colOff>
      <xdr:row>1285</xdr:row>
      <xdr:rowOff>175313</xdr:rowOff>
    </xdr:to>
    <xdr:graphicFrame macro="">
      <xdr:nvGraphicFramePr>
        <xdr:cNvPr id="465" name="Gráfico 464">
          <a:extLst>
            <a:ext uri="{FF2B5EF4-FFF2-40B4-BE49-F238E27FC236}">
              <a16:creationId xmlns:a16="http://schemas.microsoft.com/office/drawing/2014/main" id="{4C62F0AA-2C21-4567-8E19-026E5AF8E5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0</xdr:col>
      <xdr:colOff>153244</xdr:colOff>
      <xdr:row>1308</xdr:row>
      <xdr:rowOff>168226</xdr:rowOff>
    </xdr:from>
    <xdr:to>
      <xdr:col>15</xdr:col>
      <xdr:colOff>220479</xdr:colOff>
      <xdr:row>1322</xdr:row>
      <xdr:rowOff>129226</xdr:rowOff>
    </xdr:to>
    <xdr:graphicFrame macro="">
      <xdr:nvGraphicFramePr>
        <xdr:cNvPr id="466" name="Gráfico 465">
          <a:extLst>
            <a:ext uri="{FF2B5EF4-FFF2-40B4-BE49-F238E27FC236}">
              <a16:creationId xmlns:a16="http://schemas.microsoft.com/office/drawing/2014/main" id="{786E0248-691B-4C8B-99E4-AB77AB3DE2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0</xdr:col>
      <xdr:colOff>183970</xdr:colOff>
      <xdr:row>1345</xdr:row>
      <xdr:rowOff>115990</xdr:rowOff>
    </xdr:from>
    <xdr:to>
      <xdr:col>15</xdr:col>
      <xdr:colOff>251205</xdr:colOff>
      <xdr:row>1359</xdr:row>
      <xdr:rowOff>76990</xdr:rowOff>
    </xdr:to>
    <xdr:graphicFrame macro="">
      <xdr:nvGraphicFramePr>
        <xdr:cNvPr id="467" name="Gráfico 466">
          <a:extLst>
            <a:ext uri="{FF2B5EF4-FFF2-40B4-BE49-F238E27FC236}">
              <a16:creationId xmlns:a16="http://schemas.microsoft.com/office/drawing/2014/main" id="{08FFE3B8-F581-462F-B99F-8E50EF3380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0</xdr:col>
      <xdr:colOff>130969</xdr:colOff>
      <xdr:row>1384</xdr:row>
      <xdr:rowOff>59532</xdr:rowOff>
    </xdr:from>
    <xdr:to>
      <xdr:col>15</xdr:col>
      <xdr:colOff>198204</xdr:colOff>
      <xdr:row>1398</xdr:row>
      <xdr:rowOff>20532</xdr:rowOff>
    </xdr:to>
    <xdr:graphicFrame macro="">
      <xdr:nvGraphicFramePr>
        <xdr:cNvPr id="468" name="Gráfico 467">
          <a:extLst>
            <a:ext uri="{FF2B5EF4-FFF2-40B4-BE49-F238E27FC236}">
              <a16:creationId xmlns:a16="http://schemas.microsoft.com/office/drawing/2014/main" id="{02ACBC58-B1ED-4B80-9722-F8F110E9D4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0</xdr:col>
      <xdr:colOff>177058</xdr:colOff>
      <xdr:row>1419</xdr:row>
      <xdr:rowOff>13442</xdr:rowOff>
    </xdr:from>
    <xdr:to>
      <xdr:col>15</xdr:col>
      <xdr:colOff>244293</xdr:colOff>
      <xdr:row>1432</xdr:row>
      <xdr:rowOff>164942</xdr:rowOff>
    </xdr:to>
    <xdr:graphicFrame macro="">
      <xdr:nvGraphicFramePr>
        <xdr:cNvPr id="469" name="Gráfico 468">
          <a:extLst>
            <a:ext uri="{FF2B5EF4-FFF2-40B4-BE49-F238E27FC236}">
              <a16:creationId xmlns:a16="http://schemas.microsoft.com/office/drawing/2014/main" id="{A27E5663-7FBD-4B0C-9078-DBDE9D67C2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0</xdr:col>
      <xdr:colOff>161696</xdr:colOff>
      <xdr:row>1494</xdr:row>
      <xdr:rowOff>13442</xdr:rowOff>
    </xdr:from>
    <xdr:to>
      <xdr:col>15</xdr:col>
      <xdr:colOff>228931</xdr:colOff>
      <xdr:row>1507</xdr:row>
      <xdr:rowOff>164942</xdr:rowOff>
    </xdr:to>
    <xdr:graphicFrame macro="">
      <xdr:nvGraphicFramePr>
        <xdr:cNvPr id="470" name="Gráfico 469">
          <a:extLst>
            <a:ext uri="{FF2B5EF4-FFF2-40B4-BE49-F238E27FC236}">
              <a16:creationId xmlns:a16="http://schemas.microsoft.com/office/drawing/2014/main" id="{29B50F2C-F671-4B1D-B348-C221E5F961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0</xdr:col>
      <xdr:colOff>153092</xdr:colOff>
      <xdr:row>1456</xdr:row>
      <xdr:rowOff>14948</xdr:rowOff>
    </xdr:from>
    <xdr:to>
      <xdr:col>15</xdr:col>
      <xdr:colOff>220327</xdr:colOff>
      <xdr:row>1469</xdr:row>
      <xdr:rowOff>166448</xdr:rowOff>
    </xdr:to>
    <xdr:graphicFrame macro="">
      <xdr:nvGraphicFramePr>
        <xdr:cNvPr id="471" name="Gráfico 470">
          <a:extLst>
            <a:ext uri="{FF2B5EF4-FFF2-40B4-BE49-F238E27FC236}">
              <a16:creationId xmlns:a16="http://schemas.microsoft.com/office/drawing/2014/main" id="{04BAC6E2-2F1C-4638-B5D2-DA3304A7BE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0</xdr:col>
      <xdr:colOff>190500</xdr:colOff>
      <xdr:row>1533</xdr:row>
      <xdr:rowOff>178593</xdr:rowOff>
    </xdr:from>
    <xdr:to>
      <xdr:col>15</xdr:col>
      <xdr:colOff>257735</xdr:colOff>
      <xdr:row>1547</xdr:row>
      <xdr:rowOff>139593</xdr:rowOff>
    </xdr:to>
    <xdr:graphicFrame macro="">
      <xdr:nvGraphicFramePr>
        <xdr:cNvPr id="472" name="Gráfico 471">
          <a:extLst>
            <a:ext uri="{FF2B5EF4-FFF2-40B4-BE49-F238E27FC236}">
              <a16:creationId xmlns:a16="http://schemas.microsoft.com/office/drawing/2014/main" id="{FD9BE816-5884-4FCB-8FB4-2E0D1F43D4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0</xdr:col>
      <xdr:colOff>190500</xdr:colOff>
      <xdr:row>1555</xdr:row>
      <xdr:rowOff>16668</xdr:rowOff>
    </xdr:from>
    <xdr:to>
      <xdr:col>15</xdr:col>
      <xdr:colOff>257735</xdr:colOff>
      <xdr:row>1568</xdr:row>
      <xdr:rowOff>168168</xdr:rowOff>
    </xdr:to>
    <xdr:graphicFrame macro="">
      <xdr:nvGraphicFramePr>
        <xdr:cNvPr id="473" name="Gráfico 472">
          <a:extLst>
            <a:ext uri="{FF2B5EF4-FFF2-40B4-BE49-F238E27FC236}">
              <a16:creationId xmlns:a16="http://schemas.microsoft.com/office/drawing/2014/main" id="{A874F701-3143-4646-B2E1-2CF91358CF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447674</xdr:colOff>
      <xdr:row>0</xdr:row>
      <xdr:rowOff>95250</xdr:rowOff>
    </xdr:from>
    <xdr:to>
      <xdr:col>12</xdr:col>
      <xdr:colOff>57150</xdr:colOff>
      <xdr:row>1</xdr:row>
      <xdr:rowOff>161924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1057274" y="95250"/>
          <a:ext cx="6315076" cy="2571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800" baseline="0">
              <a:solidFill>
                <a:schemeClr val="accent1">
                  <a:lumMod val="50000"/>
                </a:schemeClr>
              </a:solidFill>
            </a:rPr>
            <a:t>Pesquisa de Cultura de Segurança Rede D'Or São Luiz - Ano 2020</a:t>
          </a:r>
        </a:p>
      </xdr:txBody>
    </xdr:sp>
    <xdr:clientData/>
  </xdr:twoCellAnchor>
  <xdr:twoCellAnchor>
    <xdr:from>
      <xdr:col>0</xdr:col>
      <xdr:colOff>0</xdr:colOff>
      <xdr:row>2</xdr:row>
      <xdr:rowOff>152399</xdr:rowOff>
    </xdr:from>
    <xdr:to>
      <xdr:col>29</xdr:col>
      <xdr:colOff>135750</xdr:colOff>
      <xdr:row>2</xdr:row>
      <xdr:rowOff>152399</xdr:rowOff>
    </xdr:to>
    <xdr:cxnSp macro="">
      <xdr:nvCxnSpPr>
        <xdr:cNvPr id="3" name="Conector ret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CxnSpPr/>
      </xdr:nvCxnSpPr>
      <xdr:spPr>
        <a:xfrm>
          <a:off x="0" y="533399"/>
          <a:ext cx="17814150" cy="0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200025</xdr:colOff>
      <xdr:row>0</xdr:row>
      <xdr:rowOff>39660</xdr:rowOff>
    </xdr:from>
    <xdr:to>
      <xdr:col>1</xdr:col>
      <xdr:colOff>247650</xdr:colOff>
      <xdr:row>2</xdr:row>
      <xdr:rowOff>58302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39660"/>
          <a:ext cx="657225" cy="399642"/>
        </a:xfrm>
        <a:prstGeom prst="rect">
          <a:avLst/>
        </a:prstGeom>
      </xdr:spPr>
    </xdr:pic>
    <xdr:clientData/>
  </xdr:twoCellAnchor>
  <xdr:twoCellAnchor editAs="oneCell">
    <xdr:from>
      <xdr:col>19</xdr:col>
      <xdr:colOff>257175</xdr:colOff>
      <xdr:row>0</xdr:row>
      <xdr:rowOff>28575</xdr:rowOff>
    </xdr:from>
    <xdr:to>
      <xdr:col>20</xdr:col>
      <xdr:colOff>152400</xdr:colOff>
      <xdr:row>2</xdr:row>
      <xdr:rowOff>144721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39575" y="28575"/>
          <a:ext cx="504825" cy="497146"/>
        </a:xfrm>
        <a:prstGeom prst="rect">
          <a:avLst/>
        </a:prstGeom>
      </xdr:spPr>
    </xdr:pic>
    <xdr:clientData/>
  </xdr:twoCellAnchor>
  <xdr:twoCellAnchor>
    <xdr:from>
      <xdr:col>15</xdr:col>
      <xdr:colOff>514350</xdr:colOff>
      <xdr:row>0</xdr:row>
      <xdr:rowOff>28574</xdr:rowOff>
    </xdr:from>
    <xdr:to>
      <xdr:col>19</xdr:col>
      <xdr:colOff>200025</xdr:colOff>
      <xdr:row>2</xdr:row>
      <xdr:rowOff>114300</xdr:rowOff>
    </xdr:to>
    <xdr:sp macro="" textlink="">
      <xdr:nvSpPr>
        <xdr:cNvPr id="6" name="TextBox 1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/>
      </xdr:nvSpPr>
      <xdr:spPr>
        <a:xfrm>
          <a:off x="9658350" y="28574"/>
          <a:ext cx="2124075" cy="4667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aseline="0">
              <a:solidFill>
                <a:schemeClr val="accent1">
                  <a:lumMod val="50000"/>
                </a:schemeClr>
              </a:solidFill>
            </a:rPr>
            <a:t>Autor: Qualidade Corporativa</a:t>
          </a:r>
        </a:p>
      </xdr:txBody>
    </xdr:sp>
    <xdr:clientData/>
  </xdr:twoCellAnchor>
  <xdr:twoCellAnchor>
    <xdr:from>
      <xdr:col>0</xdr:col>
      <xdr:colOff>19050</xdr:colOff>
      <xdr:row>3</xdr:row>
      <xdr:rowOff>171450</xdr:rowOff>
    </xdr:from>
    <xdr:to>
      <xdr:col>18</xdr:col>
      <xdr:colOff>171450</xdr:colOff>
      <xdr:row>5</xdr:row>
      <xdr:rowOff>78450</xdr:rowOff>
    </xdr:to>
    <xdr:sp macro="" textlink="">
      <xdr:nvSpPr>
        <xdr:cNvPr id="7" name="Retângulo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19050" y="742950"/>
          <a:ext cx="11125200" cy="288000"/>
        </a:xfrm>
        <a:prstGeom prst="rect">
          <a:avLst/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400" b="1"/>
            <a:t>Abertura de comunicação</a:t>
          </a:r>
        </a:p>
      </xdr:txBody>
    </xdr:sp>
    <xdr:clientData/>
  </xdr:twoCellAnchor>
  <xdr:twoCellAnchor>
    <xdr:from>
      <xdr:col>0</xdr:col>
      <xdr:colOff>114299</xdr:colOff>
      <xdr:row>5</xdr:row>
      <xdr:rowOff>147636</xdr:rowOff>
    </xdr:from>
    <xdr:to>
      <xdr:col>18</xdr:col>
      <xdr:colOff>161925</xdr:colOff>
      <xdr:row>22</xdr:row>
      <xdr:rowOff>66674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114300</xdr:colOff>
      <xdr:row>23</xdr:row>
      <xdr:rowOff>85725</xdr:rowOff>
    </xdr:from>
    <xdr:to>
      <xdr:col>11</xdr:col>
      <xdr:colOff>247650</xdr:colOff>
      <xdr:row>24</xdr:row>
      <xdr:rowOff>152399</xdr:rowOff>
    </xdr:to>
    <xdr:sp macro="" textlink="">
      <xdr:nvSpPr>
        <xdr:cNvPr id="14" name="TextBox 1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/>
      </xdr:nvSpPr>
      <xdr:spPr>
        <a:xfrm>
          <a:off x="4381500" y="4467225"/>
          <a:ext cx="2571750" cy="2571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0</xdr:col>
      <xdr:colOff>190499</xdr:colOff>
      <xdr:row>39</xdr:row>
      <xdr:rowOff>4761</xdr:rowOff>
    </xdr:from>
    <xdr:to>
      <xdr:col>18</xdr:col>
      <xdr:colOff>238125</xdr:colOff>
      <xdr:row>55</xdr:row>
      <xdr:rowOff>114299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295275</xdr:colOff>
      <xdr:row>56</xdr:row>
      <xdr:rowOff>152400</xdr:rowOff>
    </xdr:from>
    <xdr:to>
      <xdr:col>11</xdr:col>
      <xdr:colOff>428625</xdr:colOff>
      <xdr:row>58</xdr:row>
      <xdr:rowOff>28574</xdr:rowOff>
    </xdr:to>
    <xdr:sp macro="" textlink="">
      <xdr:nvSpPr>
        <xdr:cNvPr id="21" name="TextBox 1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 txBox="1"/>
      </xdr:nvSpPr>
      <xdr:spPr>
        <a:xfrm>
          <a:off x="4562475" y="10820400"/>
          <a:ext cx="2571750" cy="2571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0</xdr:col>
      <xdr:colOff>228599</xdr:colOff>
      <xdr:row>72</xdr:row>
      <xdr:rowOff>90486</xdr:rowOff>
    </xdr:from>
    <xdr:to>
      <xdr:col>18</xdr:col>
      <xdr:colOff>276225</xdr:colOff>
      <xdr:row>89</xdr:row>
      <xdr:rowOff>9524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238125</xdr:colOff>
      <xdr:row>91</xdr:row>
      <xdr:rowOff>0</xdr:rowOff>
    </xdr:from>
    <xdr:to>
      <xdr:col>11</xdr:col>
      <xdr:colOff>371475</xdr:colOff>
      <xdr:row>92</xdr:row>
      <xdr:rowOff>66674</xdr:rowOff>
    </xdr:to>
    <xdr:sp macro="" textlink="">
      <xdr:nvSpPr>
        <xdr:cNvPr id="29" name="TextBox 1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 txBox="1"/>
      </xdr:nvSpPr>
      <xdr:spPr>
        <a:xfrm>
          <a:off x="4505325" y="17335500"/>
          <a:ext cx="2571750" cy="2571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438150</xdr:colOff>
      <xdr:row>102</xdr:row>
      <xdr:rowOff>161925</xdr:rowOff>
    </xdr:from>
    <xdr:to>
      <xdr:col>11</xdr:col>
      <xdr:colOff>533400</xdr:colOff>
      <xdr:row>104</xdr:row>
      <xdr:rowOff>76200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108</xdr:row>
      <xdr:rowOff>0</xdr:rowOff>
    </xdr:from>
    <xdr:to>
      <xdr:col>18</xdr:col>
      <xdr:colOff>152400</xdr:colOff>
      <xdr:row>109</xdr:row>
      <xdr:rowOff>97500</xdr:rowOff>
    </xdr:to>
    <xdr:sp macro="" textlink="">
      <xdr:nvSpPr>
        <xdr:cNvPr id="31" name="Retângulo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/>
      </xdr:nvSpPr>
      <xdr:spPr>
        <a:xfrm>
          <a:off x="0" y="20574000"/>
          <a:ext cx="11125200" cy="288000"/>
        </a:xfrm>
        <a:prstGeom prst="rect">
          <a:avLst/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400" b="1"/>
            <a:t>Feedback e comunicação sobre erros</a:t>
          </a:r>
        </a:p>
      </xdr:txBody>
    </xdr:sp>
    <xdr:clientData/>
  </xdr:twoCellAnchor>
  <xdr:twoCellAnchor>
    <xdr:from>
      <xdr:col>0</xdr:col>
      <xdr:colOff>73025</xdr:colOff>
      <xdr:row>110</xdr:row>
      <xdr:rowOff>120650</xdr:rowOff>
    </xdr:from>
    <xdr:to>
      <xdr:col>17</xdr:col>
      <xdr:colOff>365825</xdr:colOff>
      <xdr:row>126</xdr:row>
      <xdr:rowOff>179450</xdr:rowOff>
    </xdr:to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123825</xdr:colOff>
      <xdr:row>128</xdr:row>
      <xdr:rowOff>47625</xdr:rowOff>
    </xdr:from>
    <xdr:to>
      <xdr:col>11</xdr:col>
      <xdr:colOff>257175</xdr:colOff>
      <xdr:row>129</xdr:row>
      <xdr:rowOff>114299</xdr:rowOff>
    </xdr:to>
    <xdr:sp macro="" textlink="">
      <xdr:nvSpPr>
        <xdr:cNvPr id="38" name="TextBox 1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 txBox="1"/>
      </xdr:nvSpPr>
      <xdr:spPr>
        <a:xfrm>
          <a:off x="4391025" y="24431625"/>
          <a:ext cx="2571750" cy="2571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323850</xdr:colOff>
      <xdr:row>140</xdr:row>
      <xdr:rowOff>19050</xdr:rowOff>
    </xdr:from>
    <xdr:to>
      <xdr:col>11</xdr:col>
      <xdr:colOff>419100</xdr:colOff>
      <xdr:row>141</xdr:row>
      <xdr:rowOff>123825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95250</xdr:colOff>
      <xdr:row>142</xdr:row>
      <xdr:rowOff>180975</xdr:rowOff>
    </xdr:from>
    <xdr:to>
      <xdr:col>17</xdr:col>
      <xdr:colOff>388050</xdr:colOff>
      <xdr:row>159</xdr:row>
      <xdr:rowOff>49275</xdr:rowOff>
    </xdr:to>
    <xdr:graphicFrame macro="">
      <xdr:nvGraphicFramePr>
        <xdr:cNvPr id="45" name="Gráfico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285750</xdr:colOff>
      <xdr:row>160</xdr:row>
      <xdr:rowOff>161925</xdr:rowOff>
    </xdr:from>
    <xdr:to>
      <xdr:col>11</xdr:col>
      <xdr:colOff>419100</xdr:colOff>
      <xdr:row>162</xdr:row>
      <xdr:rowOff>38099</xdr:rowOff>
    </xdr:to>
    <xdr:sp macro="" textlink="">
      <xdr:nvSpPr>
        <xdr:cNvPr id="46" name="TextBox 1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 txBox="1"/>
      </xdr:nvSpPr>
      <xdr:spPr>
        <a:xfrm>
          <a:off x="4552950" y="30641925"/>
          <a:ext cx="2571750" cy="2571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485775</xdr:colOff>
      <xdr:row>172</xdr:row>
      <xdr:rowOff>133350</xdr:rowOff>
    </xdr:from>
    <xdr:to>
      <xdr:col>11</xdr:col>
      <xdr:colOff>581025</xdr:colOff>
      <xdr:row>174</xdr:row>
      <xdr:rowOff>47625</xdr:rowOff>
    </xdr:to>
    <xdr:graphicFrame macro="">
      <xdr:nvGraphicFramePr>
        <xdr:cNvPr id="47" name="Gráfico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199718</xdr:colOff>
      <xdr:row>177</xdr:row>
      <xdr:rowOff>15362</xdr:rowOff>
    </xdr:from>
    <xdr:to>
      <xdr:col>17</xdr:col>
      <xdr:colOff>492518</xdr:colOff>
      <xdr:row>193</xdr:row>
      <xdr:rowOff>74162</xdr:rowOff>
    </xdr:to>
    <xdr:graphicFrame macro="">
      <xdr:nvGraphicFramePr>
        <xdr:cNvPr id="53" name="Gráfico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322313</xdr:colOff>
      <xdr:row>195</xdr:row>
      <xdr:rowOff>153628</xdr:rowOff>
    </xdr:from>
    <xdr:to>
      <xdr:col>11</xdr:col>
      <xdr:colOff>455663</xdr:colOff>
      <xdr:row>197</xdr:row>
      <xdr:rowOff>29803</xdr:rowOff>
    </xdr:to>
    <xdr:sp macro="" textlink="">
      <xdr:nvSpPr>
        <xdr:cNvPr id="54" name="TextBox 1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 txBox="1"/>
      </xdr:nvSpPr>
      <xdr:spPr>
        <a:xfrm>
          <a:off x="4589513" y="37301128"/>
          <a:ext cx="2571750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522338</xdr:colOff>
      <xdr:row>207</xdr:row>
      <xdr:rowOff>125053</xdr:rowOff>
    </xdr:from>
    <xdr:to>
      <xdr:col>12</xdr:col>
      <xdr:colOff>3071</xdr:colOff>
      <xdr:row>209</xdr:row>
      <xdr:rowOff>39329</xdr:rowOff>
    </xdr:to>
    <xdr:graphicFrame macro="">
      <xdr:nvGraphicFramePr>
        <xdr:cNvPr id="55" name="Gráfico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211</xdr:row>
      <xdr:rowOff>0</xdr:rowOff>
    </xdr:from>
    <xdr:to>
      <xdr:col>18</xdr:col>
      <xdr:colOff>152400</xdr:colOff>
      <xdr:row>212</xdr:row>
      <xdr:rowOff>97500</xdr:rowOff>
    </xdr:to>
    <xdr:sp macro="" textlink="">
      <xdr:nvSpPr>
        <xdr:cNvPr id="56" name="Retângulo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/>
      </xdr:nvSpPr>
      <xdr:spPr>
        <a:xfrm>
          <a:off x="0" y="40195500"/>
          <a:ext cx="11125200" cy="288000"/>
        </a:xfrm>
        <a:prstGeom prst="rect">
          <a:avLst/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400" b="1"/>
            <a:t>Frequência de eventos relatados</a:t>
          </a:r>
        </a:p>
      </xdr:txBody>
    </xdr:sp>
    <xdr:clientData/>
  </xdr:twoCellAnchor>
  <xdr:twoCellAnchor>
    <xdr:from>
      <xdr:col>0</xdr:col>
      <xdr:colOff>92178</xdr:colOff>
      <xdr:row>213</xdr:row>
      <xdr:rowOff>169609</xdr:rowOff>
    </xdr:from>
    <xdr:to>
      <xdr:col>17</xdr:col>
      <xdr:colOff>384978</xdr:colOff>
      <xdr:row>230</xdr:row>
      <xdr:rowOff>37909</xdr:rowOff>
    </xdr:to>
    <xdr:graphicFrame macro="">
      <xdr:nvGraphicFramePr>
        <xdr:cNvPr id="57" name="Gráfico 56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168685</xdr:colOff>
      <xdr:row>233</xdr:row>
      <xdr:rowOff>107541</xdr:rowOff>
    </xdr:from>
    <xdr:to>
      <xdr:col>11</xdr:col>
      <xdr:colOff>302035</xdr:colOff>
      <xdr:row>234</xdr:row>
      <xdr:rowOff>168070</xdr:rowOff>
    </xdr:to>
    <xdr:sp macro="" textlink="">
      <xdr:nvSpPr>
        <xdr:cNvPr id="63" name="TextBox 1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SpPr txBox="1"/>
      </xdr:nvSpPr>
      <xdr:spPr>
        <a:xfrm>
          <a:off x="4435885" y="44494041"/>
          <a:ext cx="2571750" cy="2510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368710</xdr:colOff>
      <xdr:row>245</xdr:row>
      <xdr:rowOff>78966</xdr:rowOff>
    </xdr:from>
    <xdr:to>
      <xdr:col>11</xdr:col>
      <xdr:colOff>463960</xdr:colOff>
      <xdr:row>246</xdr:row>
      <xdr:rowOff>177596</xdr:rowOff>
    </xdr:to>
    <xdr:graphicFrame macro="">
      <xdr:nvGraphicFramePr>
        <xdr:cNvPr id="64" name="Gráfico 63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199717</xdr:colOff>
      <xdr:row>249</xdr:row>
      <xdr:rowOff>166072</xdr:rowOff>
    </xdr:from>
    <xdr:to>
      <xdr:col>17</xdr:col>
      <xdr:colOff>492517</xdr:colOff>
      <xdr:row>266</xdr:row>
      <xdr:rowOff>34372</xdr:rowOff>
    </xdr:to>
    <xdr:graphicFrame macro="">
      <xdr:nvGraphicFramePr>
        <xdr:cNvPr id="65" name="Gráfico 64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199410</xdr:colOff>
      <xdr:row>270</xdr:row>
      <xdr:rowOff>0</xdr:rowOff>
    </xdr:from>
    <xdr:to>
      <xdr:col>11</xdr:col>
      <xdr:colOff>332760</xdr:colOff>
      <xdr:row>271</xdr:row>
      <xdr:rowOff>60529</xdr:rowOff>
    </xdr:to>
    <xdr:sp macro="" textlink="">
      <xdr:nvSpPr>
        <xdr:cNvPr id="71" name="TextBox 1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SpPr txBox="1"/>
      </xdr:nvSpPr>
      <xdr:spPr>
        <a:xfrm>
          <a:off x="4466610" y="51435000"/>
          <a:ext cx="2571750" cy="2510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399435</xdr:colOff>
      <xdr:row>281</xdr:row>
      <xdr:rowOff>155779</xdr:rowOff>
    </xdr:from>
    <xdr:to>
      <xdr:col>11</xdr:col>
      <xdr:colOff>494685</xdr:colOff>
      <xdr:row>283</xdr:row>
      <xdr:rowOff>70055</xdr:rowOff>
    </xdr:to>
    <xdr:graphicFrame macro="">
      <xdr:nvGraphicFramePr>
        <xdr:cNvPr id="72" name="Gráfico 71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184354</xdr:colOff>
      <xdr:row>286</xdr:row>
      <xdr:rowOff>28606</xdr:rowOff>
    </xdr:from>
    <xdr:to>
      <xdr:col>17</xdr:col>
      <xdr:colOff>477154</xdr:colOff>
      <xdr:row>302</xdr:row>
      <xdr:rowOff>87406</xdr:rowOff>
    </xdr:to>
    <xdr:graphicFrame macro="">
      <xdr:nvGraphicFramePr>
        <xdr:cNvPr id="73" name="Gráfico 72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</xdr:col>
      <xdr:colOff>353039</xdr:colOff>
      <xdr:row>305</xdr:row>
      <xdr:rowOff>107541</xdr:rowOff>
    </xdr:from>
    <xdr:to>
      <xdr:col>11</xdr:col>
      <xdr:colOff>486389</xdr:colOff>
      <xdr:row>306</xdr:row>
      <xdr:rowOff>168070</xdr:rowOff>
    </xdr:to>
    <xdr:sp macro="" textlink="">
      <xdr:nvSpPr>
        <xdr:cNvPr id="79" name="TextBox 1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 txBox="1"/>
      </xdr:nvSpPr>
      <xdr:spPr>
        <a:xfrm>
          <a:off x="4620239" y="58210041"/>
          <a:ext cx="2571750" cy="2510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553064</xdr:colOff>
      <xdr:row>317</xdr:row>
      <xdr:rowOff>78966</xdr:rowOff>
    </xdr:from>
    <xdr:to>
      <xdr:col>12</xdr:col>
      <xdr:colOff>33797</xdr:colOff>
      <xdr:row>318</xdr:row>
      <xdr:rowOff>177596</xdr:rowOff>
    </xdr:to>
    <xdr:graphicFrame macro="">
      <xdr:nvGraphicFramePr>
        <xdr:cNvPr id="80" name="Gráfico 79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61451</xdr:colOff>
      <xdr:row>320</xdr:row>
      <xdr:rowOff>153630</xdr:rowOff>
    </xdr:from>
    <xdr:to>
      <xdr:col>18</xdr:col>
      <xdr:colOff>213851</xdr:colOff>
      <xdr:row>322</xdr:row>
      <xdr:rowOff>66775</xdr:rowOff>
    </xdr:to>
    <xdr:sp macro="" textlink="">
      <xdr:nvSpPr>
        <xdr:cNvPr id="81" name="Retângulo 80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SpPr/>
      </xdr:nvSpPr>
      <xdr:spPr>
        <a:xfrm>
          <a:off x="61451" y="61113630"/>
          <a:ext cx="11125200" cy="294145"/>
        </a:xfrm>
        <a:prstGeom prst="rect">
          <a:avLst/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400" b="1"/>
            <a:t>Apoio de gestão hospitalar para segurança do paciente</a:t>
          </a:r>
        </a:p>
      </xdr:txBody>
    </xdr:sp>
    <xdr:clientData/>
  </xdr:twoCellAnchor>
  <xdr:twoCellAnchor>
    <xdr:from>
      <xdr:col>0</xdr:col>
      <xdr:colOff>168992</xdr:colOff>
      <xdr:row>323</xdr:row>
      <xdr:rowOff>120783</xdr:rowOff>
    </xdr:from>
    <xdr:to>
      <xdr:col>17</xdr:col>
      <xdr:colOff>461792</xdr:colOff>
      <xdr:row>339</xdr:row>
      <xdr:rowOff>179583</xdr:rowOff>
    </xdr:to>
    <xdr:graphicFrame macro="">
      <xdr:nvGraphicFramePr>
        <xdr:cNvPr id="82" name="Gráfico 81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7</xdr:col>
      <xdr:colOff>107233</xdr:colOff>
      <xdr:row>343</xdr:row>
      <xdr:rowOff>46088</xdr:rowOff>
    </xdr:from>
    <xdr:to>
      <xdr:col>11</xdr:col>
      <xdr:colOff>240583</xdr:colOff>
      <xdr:row>344</xdr:row>
      <xdr:rowOff>106617</xdr:rowOff>
    </xdr:to>
    <xdr:sp macro="" textlink="">
      <xdr:nvSpPr>
        <xdr:cNvPr id="88" name="TextBox 1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SpPr txBox="1"/>
      </xdr:nvSpPr>
      <xdr:spPr>
        <a:xfrm>
          <a:off x="4374433" y="65387588"/>
          <a:ext cx="2571750" cy="2510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307258</xdr:colOff>
      <xdr:row>355</xdr:row>
      <xdr:rowOff>17513</xdr:rowOff>
    </xdr:from>
    <xdr:to>
      <xdr:col>11</xdr:col>
      <xdr:colOff>402508</xdr:colOff>
      <xdr:row>356</xdr:row>
      <xdr:rowOff>116143</xdr:rowOff>
    </xdr:to>
    <xdr:graphicFrame macro="">
      <xdr:nvGraphicFramePr>
        <xdr:cNvPr id="89" name="Gráfico 88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245806</xdr:colOff>
      <xdr:row>358</xdr:row>
      <xdr:rowOff>136146</xdr:rowOff>
    </xdr:from>
    <xdr:to>
      <xdr:col>17</xdr:col>
      <xdr:colOff>538606</xdr:colOff>
      <xdr:row>375</xdr:row>
      <xdr:rowOff>4446</xdr:rowOff>
    </xdr:to>
    <xdr:graphicFrame macro="">
      <xdr:nvGraphicFramePr>
        <xdr:cNvPr id="90" name="Gráfico 89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</xdr:col>
      <xdr:colOff>245499</xdr:colOff>
      <xdr:row>377</xdr:row>
      <xdr:rowOff>46089</xdr:rowOff>
    </xdr:from>
    <xdr:to>
      <xdr:col>11</xdr:col>
      <xdr:colOff>378849</xdr:colOff>
      <xdr:row>378</xdr:row>
      <xdr:rowOff>106618</xdr:rowOff>
    </xdr:to>
    <xdr:sp macro="" textlink="">
      <xdr:nvSpPr>
        <xdr:cNvPr id="96" name="TextBox 1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SpPr txBox="1"/>
      </xdr:nvSpPr>
      <xdr:spPr>
        <a:xfrm>
          <a:off x="4512699" y="71864589"/>
          <a:ext cx="2571750" cy="2510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445524</xdr:colOff>
      <xdr:row>389</xdr:row>
      <xdr:rowOff>17514</xdr:rowOff>
    </xdr:from>
    <xdr:to>
      <xdr:col>11</xdr:col>
      <xdr:colOff>540774</xdr:colOff>
      <xdr:row>390</xdr:row>
      <xdr:rowOff>116144</xdr:rowOff>
    </xdr:to>
    <xdr:graphicFrame macro="">
      <xdr:nvGraphicFramePr>
        <xdr:cNvPr id="97" name="Gráfico 96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168992</xdr:colOff>
      <xdr:row>392</xdr:row>
      <xdr:rowOff>166873</xdr:rowOff>
    </xdr:from>
    <xdr:to>
      <xdr:col>17</xdr:col>
      <xdr:colOff>461792</xdr:colOff>
      <xdr:row>409</xdr:row>
      <xdr:rowOff>35173</xdr:rowOff>
    </xdr:to>
    <xdr:graphicFrame macro="">
      <xdr:nvGraphicFramePr>
        <xdr:cNvPr id="98" name="Gráfico 97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</xdr:col>
      <xdr:colOff>337676</xdr:colOff>
      <xdr:row>412</xdr:row>
      <xdr:rowOff>92176</xdr:rowOff>
    </xdr:from>
    <xdr:to>
      <xdr:col>11</xdr:col>
      <xdr:colOff>471026</xdr:colOff>
      <xdr:row>413</xdr:row>
      <xdr:rowOff>152706</xdr:rowOff>
    </xdr:to>
    <xdr:sp macro="" textlink="">
      <xdr:nvSpPr>
        <xdr:cNvPr id="104" name="TextBox 1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SpPr txBox="1"/>
      </xdr:nvSpPr>
      <xdr:spPr>
        <a:xfrm>
          <a:off x="4604876" y="78578176"/>
          <a:ext cx="2571750" cy="2510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537701</xdr:colOff>
      <xdr:row>424</xdr:row>
      <xdr:rowOff>63601</xdr:rowOff>
    </xdr:from>
    <xdr:to>
      <xdr:col>12</xdr:col>
      <xdr:colOff>18434</xdr:colOff>
      <xdr:row>425</xdr:row>
      <xdr:rowOff>162232</xdr:rowOff>
    </xdr:to>
    <xdr:graphicFrame macro="">
      <xdr:nvGraphicFramePr>
        <xdr:cNvPr id="105" name="Gráfico 104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46088</xdr:colOff>
      <xdr:row>429</xdr:row>
      <xdr:rowOff>15363</xdr:rowOff>
    </xdr:from>
    <xdr:to>
      <xdr:col>18</xdr:col>
      <xdr:colOff>198488</xdr:colOff>
      <xdr:row>430</xdr:row>
      <xdr:rowOff>112863</xdr:rowOff>
    </xdr:to>
    <xdr:sp macro="" textlink="">
      <xdr:nvSpPr>
        <xdr:cNvPr id="106" name="Retângulo 105"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SpPr/>
      </xdr:nvSpPr>
      <xdr:spPr>
        <a:xfrm>
          <a:off x="46088" y="81739863"/>
          <a:ext cx="11125200" cy="288000"/>
        </a:xfrm>
        <a:prstGeom prst="rect">
          <a:avLst/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400" b="1"/>
            <a:t>Trabalho em equipe entre as unidades hospitalares</a:t>
          </a:r>
        </a:p>
      </xdr:txBody>
    </xdr:sp>
    <xdr:clientData/>
  </xdr:twoCellAnchor>
  <xdr:twoCellAnchor>
    <xdr:from>
      <xdr:col>0</xdr:col>
      <xdr:colOff>153629</xdr:colOff>
      <xdr:row>431</xdr:row>
      <xdr:rowOff>136146</xdr:rowOff>
    </xdr:from>
    <xdr:to>
      <xdr:col>17</xdr:col>
      <xdr:colOff>446429</xdr:colOff>
      <xdr:row>448</xdr:row>
      <xdr:rowOff>4446</xdr:rowOff>
    </xdr:to>
    <xdr:graphicFrame macro="">
      <xdr:nvGraphicFramePr>
        <xdr:cNvPr id="107" name="Gráfico 106">
          <a:extLst>
            <a:ext uri="{FF2B5EF4-FFF2-40B4-BE49-F238E27FC236}">
              <a16:creationId xmlns:a16="http://schemas.microsoft.com/office/drawing/2014/main" id="{00000000-0008-0000-0100-00006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7</xdr:col>
      <xdr:colOff>45782</xdr:colOff>
      <xdr:row>451</xdr:row>
      <xdr:rowOff>15363</xdr:rowOff>
    </xdr:from>
    <xdr:to>
      <xdr:col>11</xdr:col>
      <xdr:colOff>179132</xdr:colOff>
      <xdr:row>452</xdr:row>
      <xdr:rowOff>75892</xdr:rowOff>
    </xdr:to>
    <xdr:sp macro="" textlink="">
      <xdr:nvSpPr>
        <xdr:cNvPr id="113" name="TextBox 1"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SpPr txBox="1"/>
      </xdr:nvSpPr>
      <xdr:spPr>
        <a:xfrm>
          <a:off x="4312982" y="85930863"/>
          <a:ext cx="2571750" cy="2510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245807</xdr:colOff>
      <xdr:row>462</xdr:row>
      <xdr:rowOff>171142</xdr:rowOff>
    </xdr:from>
    <xdr:to>
      <xdr:col>11</xdr:col>
      <xdr:colOff>341057</xdr:colOff>
      <xdr:row>464</xdr:row>
      <xdr:rowOff>85418</xdr:rowOff>
    </xdr:to>
    <xdr:graphicFrame macro="">
      <xdr:nvGraphicFramePr>
        <xdr:cNvPr id="114" name="Gráfico 113">
          <a:extLst>
            <a:ext uri="{FF2B5EF4-FFF2-40B4-BE49-F238E27FC236}">
              <a16:creationId xmlns:a16="http://schemas.microsoft.com/office/drawing/2014/main" id="{00000000-0008-0000-0100-00007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122903</xdr:colOff>
      <xdr:row>469</xdr:row>
      <xdr:rowOff>13242</xdr:rowOff>
    </xdr:from>
    <xdr:to>
      <xdr:col>17</xdr:col>
      <xdr:colOff>415703</xdr:colOff>
      <xdr:row>485</xdr:row>
      <xdr:rowOff>72042</xdr:rowOff>
    </xdr:to>
    <xdr:graphicFrame macro="">
      <xdr:nvGraphicFramePr>
        <xdr:cNvPr id="115" name="Gráfico 114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7</xdr:col>
      <xdr:colOff>122596</xdr:colOff>
      <xdr:row>487</xdr:row>
      <xdr:rowOff>138267</xdr:rowOff>
    </xdr:from>
    <xdr:to>
      <xdr:col>11</xdr:col>
      <xdr:colOff>255946</xdr:colOff>
      <xdr:row>489</xdr:row>
      <xdr:rowOff>14441</xdr:rowOff>
    </xdr:to>
    <xdr:sp macro="" textlink="">
      <xdr:nvSpPr>
        <xdr:cNvPr id="121" name="TextBox 1">
          <a:extLst>
            <a:ext uri="{FF2B5EF4-FFF2-40B4-BE49-F238E27FC236}">
              <a16:creationId xmlns:a16="http://schemas.microsoft.com/office/drawing/2014/main" id="{00000000-0008-0000-0100-000079000000}"/>
            </a:ext>
          </a:extLst>
        </xdr:cNvPr>
        <xdr:cNvSpPr txBox="1"/>
      </xdr:nvSpPr>
      <xdr:spPr>
        <a:xfrm>
          <a:off x="4389796" y="92911767"/>
          <a:ext cx="2571750" cy="2571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322621</xdr:colOff>
      <xdr:row>499</xdr:row>
      <xdr:rowOff>109692</xdr:rowOff>
    </xdr:from>
    <xdr:to>
      <xdr:col>11</xdr:col>
      <xdr:colOff>417871</xdr:colOff>
      <xdr:row>501</xdr:row>
      <xdr:rowOff>23967</xdr:rowOff>
    </xdr:to>
    <xdr:graphicFrame macro="">
      <xdr:nvGraphicFramePr>
        <xdr:cNvPr id="122" name="Gráfico 121">
          <a:extLst>
            <a:ext uri="{FF2B5EF4-FFF2-40B4-BE49-F238E27FC236}">
              <a16:creationId xmlns:a16="http://schemas.microsoft.com/office/drawing/2014/main" id="{00000000-0008-0000-0100-00007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184354</xdr:colOff>
      <xdr:row>503</xdr:row>
      <xdr:rowOff>28606</xdr:rowOff>
    </xdr:from>
    <xdr:to>
      <xdr:col>17</xdr:col>
      <xdr:colOff>477154</xdr:colOff>
      <xdr:row>519</xdr:row>
      <xdr:rowOff>87406</xdr:rowOff>
    </xdr:to>
    <xdr:graphicFrame macro="">
      <xdr:nvGraphicFramePr>
        <xdr:cNvPr id="123" name="Gráfico 122">
          <a:extLst>
            <a:ext uri="{FF2B5EF4-FFF2-40B4-BE49-F238E27FC236}">
              <a16:creationId xmlns:a16="http://schemas.microsoft.com/office/drawing/2014/main" id="{00000000-0008-0000-0100-00007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7</xdr:col>
      <xdr:colOff>337677</xdr:colOff>
      <xdr:row>522</xdr:row>
      <xdr:rowOff>107540</xdr:rowOff>
    </xdr:from>
    <xdr:to>
      <xdr:col>11</xdr:col>
      <xdr:colOff>471027</xdr:colOff>
      <xdr:row>523</xdr:row>
      <xdr:rowOff>168069</xdr:rowOff>
    </xdr:to>
    <xdr:sp macro="" textlink="">
      <xdr:nvSpPr>
        <xdr:cNvPr id="129" name="TextBox 1">
          <a:extLst>
            <a:ext uri="{FF2B5EF4-FFF2-40B4-BE49-F238E27FC236}">
              <a16:creationId xmlns:a16="http://schemas.microsoft.com/office/drawing/2014/main" id="{00000000-0008-0000-0100-000081000000}"/>
            </a:ext>
          </a:extLst>
        </xdr:cNvPr>
        <xdr:cNvSpPr txBox="1"/>
      </xdr:nvSpPr>
      <xdr:spPr>
        <a:xfrm>
          <a:off x="4604877" y="99548540"/>
          <a:ext cx="2571750" cy="2510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537702</xdr:colOff>
      <xdr:row>534</xdr:row>
      <xdr:rowOff>78965</xdr:rowOff>
    </xdr:from>
    <xdr:to>
      <xdr:col>12</xdr:col>
      <xdr:colOff>18435</xdr:colOff>
      <xdr:row>535</xdr:row>
      <xdr:rowOff>177595</xdr:rowOff>
    </xdr:to>
    <xdr:graphicFrame macro="">
      <xdr:nvGraphicFramePr>
        <xdr:cNvPr id="130" name="Gráfico 129">
          <a:extLst>
            <a:ext uri="{FF2B5EF4-FFF2-40B4-BE49-F238E27FC236}">
              <a16:creationId xmlns:a16="http://schemas.microsoft.com/office/drawing/2014/main" id="{00000000-0008-0000-0100-00008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168991</xdr:colOff>
      <xdr:row>540</xdr:row>
      <xdr:rowOff>120783</xdr:rowOff>
    </xdr:from>
    <xdr:to>
      <xdr:col>17</xdr:col>
      <xdr:colOff>461791</xdr:colOff>
      <xdr:row>556</xdr:row>
      <xdr:rowOff>179583</xdr:rowOff>
    </xdr:to>
    <xdr:graphicFrame macro="">
      <xdr:nvGraphicFramePr>
        <xdr:cNvPr id="131" name="Gráfico 130">
          <a:extLst>
            <a:ext uri="{FF2B5EF4-FFF2-40B4-BE49-F238E27FC236}">
              <a16:creationId xmlns:a16="http://schemas.microsoft.com/office/drawing/2014/main" id="{00000000-0008-0000-0100-00008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7</xdr:col>
      <xdr:colOff>122596</xdr:colOff>
      <xdr:row>560</xdr:row>
      <xdr:rowOff>15363</xdr:rowOff>
    </xdr:from>
    <xdr:to>
      <xdr:col>11</xdr:col>
      <xdr:colOff>255946</xdr:colOff>
      <xdr:row>561</xdr:row>
      <xdr:rowOff>75892</xdr:rowOff>
    </xdr:to>
    <xdr:sp macro="" textlink="">
      <xdr:nvSpPr>
        <xdr:cNvPr id="137" name="TextBox 1">
          <a:extLst>
            <a:ext uri="{FF2B5EF4-FFF2-40B4-BE49-F238E27FC236}">
              <a16:creationId xmlns:a16="http://schemas.microsoft.com/office/drawing/2014/main" id="{00000000-0008-0000-0100-000089000000}"/>
            </a:ext>
          </a:extLst>
        </xdr:cNvPr>
        <xdr:cNvSpPr txBox="1"/>
      </xdr:nvSpPr>
      <xdr:spPr>
        <a:xfrm>
          <a:off x="4389796" y="106695363"/>
          <a:ext cx="2571750" cy="2510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322621</xdr:colOff>
      <xdr:row>571</xdr:row>
      <xdr:rowOff>171142</xdr:rowOff>
    </xdr:from>
    <xdr:to>
      <xdr:col>11</xdr:col>
      <xdr:colOff>417871</xdr:colOff>
      <xdr:row>573</xdr:row>
      <xdr:rowOff>85418</xdr:rowOff>
    </xdr:to>
    <xdr:graphicFrame macro="">
      <xdr:nvGraphicFramePr>
        <xdr:cNvPr id="138" name="Gráfico 137">
          <a:extLst>
            <a:ext uri="{FF2B5EF4-FFF2-40B4-BE49-F238E27FC236}">
              <a16:creationId xmlns:a16="http://schemas.microsoft.com/office/drawing/2014/main" id="{00000000-0008-0000-0100-00008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15363</xdr:colOff>
      <xdr:row>576</xdr:row>
      <xdr:rowOff>138266</xdr:rowOff>
    </xdr:from>
    <xdr:to>
      <xdr:col>18</xdr:col>
      <xdr:colOff>167763</xdr:colOff>
      <xdr:row>578</xdr:row>
      <xdr:rowOff>51411</xdr:rowOff>
    </xdr:to>
    <xdr:sp macro="" textlink="">
      <xdr:nvSpPr>
        <xdr:cNvPr id="139" name="Retângulo 138">
          <a:extLst>
            <a:ext uri="{FF2B5EF4-FFF2-40B4-BE49-F238E27FC236}">
              <a16:creationId xmlns:a16="http://schemas.microsoft.com/office/drawing/2014/main" id="{00000000-0008-0000-0100-00008B000000}"/>
            </a:ext>
          </a:extLst>
        </xdr:cNvPr>
        <xdr:cNvSpPr/>
      </xdr:nvSpPr>
      <xdr:spPr>
        <a:xfrm>
          <a:off x="15363" y="109866266"/>
          <a:ext cx="11125200" cy="294145"/>
        </a:xfrm>
        <a:prstGeom prst="rect">
          <a:avLst/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400" b="1"/>
            <a:t>Trabalho em equipe no âmbito das unidades</a:t>
          </a:r>
        </a:p>
      </xdr:txBody>
    </xdr:sp>
    <xdr:clientData/>
  </xdr:twoCellAnchor>
  <xdr:twoCellAnchor>
    <xdr:from>
      <xdr:col>0</xdr:col>
      <xdr:colOff>107541</xdr:colOff>
      <xdr:row>579</xdr:row>
      <xdr:rowOff>105421</xdr:rowOff>
    </xdr:from>
    <xdr:to>
      <xdr:col>17</xdr:col>
      <xdr:colOff>400341</xdr:colOff>
      <xdr:row>595</xdr:row>
      <xdr:rowOff>164221</xdr:rowOff>
    </xdr:to>
    <xdr:graphicFrame macro="">
      <xdr:nvGraphicFramePr>
        <xdr:cNvPr id="140" name="Gráfico 139">
          <a:extLst>
            <a:ext uri="{FF2B5EF4-FFF2-40B4-BE49-F238E27FC236}">
              <a16:creationId xmlns:a16="http://schemas.microsoft.com/office/drawing/2014/main" id="{00000000-0008-0000-0100-00008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6</xdr:col>
      <xdr:colOff>614209</xdr:colOff>
      <xdr:row>598</xdr:row>
      <xdr:rowOff>168993</xdr:rowOff>
    </xdr:from>
    <xdr:to>
      <xdr:col>11</xdr:col>
      <xdr:colOff>133043</xdr:colOff>
      <xdr:row>600</xdr:row>
      <xdr:rowOff>45167</xdr:rowOff>
    </xdr:to>
    <xdr:sp macro="" textlink="">
      <xdr:nvSpPr>
        <xdr:cNvPr id="146" name="TextBox 1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SpPr txBox="1"/>
      </xdr:nvSpPr>
      <xdr:spPr>
        <a:xfrm>
          <a:off x="4271809" y="114087993"/>
          <a:ext cx="2566834" cy="2571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199718</xdr:colOff>
      <xdr:row>610</xdr:row>
      <xdr:rowOff>140418</xdr:rowOff>
    </xdr:from>
    <xdr:to>
      <xdr:col>11</xdr:col>
      <xdr:colOff>294968</xdr:colOff>
      <xdr:row>612</xdr:row>
      <xdr:rowOff>54693</xdr:rowOff>
    </xdr:to>
    <xdr:graphicFrame macro="">
      <xdr:nvGraphicFramePr>
        <xdr:cNvPr id="147" name="Gráfico 146">
          <a:extLst>
            <a:ext uri="{FF2B5EF4-FFF2-40B4-BE49-F238E27FC236}">
              <a16:creationId xmlns:a16="http://schemas.microsoft.com/office/drawing/2014/main" id="{00000000-0008-0000-0100-00009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76814</xdr:colOff>
      <xdr:row>615</xdr:row>
      <xdr:rowOff>13241</xdr:rowOff>
    </xdr:from>
    <xdr:to>
      <xdr:col>17</xdr:col>
      <xdr:colOff>369614</xdr:colOff>
      <xdr:row>631</xdr:row>
      <xdr:rowOff>72041</xdr:rowOff>
    </xdr:to>
    <xdr:graphicFrame macro="">
      <xdr:nvGraphicFramePr>
        <xdr:cNvPr id="148" name="Gráfico 147">
          <a:extLst>
            <a:ext uri="{FF2B5EF4-FFF2-40B4-BE49-F238E27FC236}">
              <a16:creationId xmlns:a16="http://schemas.microsoft.com/office/drawing/2014/main" id="{00000000-0008-0000-0100-00009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7</xdr:col>
      <xdr:colOff>122595</xdr:colOff>
      <xdr:row>633</xdr:row>
      <xdr:rowOff>153629</xdr:rowOff>
    </xdr:from>
    <xdr:to>
      <xdr:col>11</xdr:col>
      <xdr:colOff>255945</xdr:colOff>
      <xdr:row>635</xdr:row>
      <xdr:rowOff>29804</xdr:rowOff>
    </xdr:to>
    <xdr:sp macro="" textlink="">
      <xdr:nvSpPr>
        <xdr:cNvPr id="154" name="TextBox 1">
          <a:extLst>
            <a:ext uri="{FF2B5EF4-FFF2-40B4-BE49-F238E27FC236}">
              <a16:creationId xmlns:a16="http://schemas.microsoft.com/office/drawing/2014/main" id="{00000000-0008-0000-0100-00009A000000}"/>
            </a:ext>
          </a:extLst>
        </xdr:cNvPr>
        <xdr:cNvSpPr txBox="1"/>
      </xdr:nvSpPr>
      <xdr:spPr>
        <a:xfrm>
          <a:off x="4389795" y="120740129"/>
          <a:ext cx="2571750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322620</xdr:colOff>
      <xdr:row>645</xdr:row>
      <xdr:rowOff>125054</xdr:rowOff>
    </xdr:from>
    <xdr:to>
      <xdr:col>11</xdr:col>
      <xdr:colOff>417870</xdr:colOff>
      <xdr:row>647</xdr:row>
      <xdr:rowOff>39330</xdr:rowOff>
    </xdr:to>
    <xdr:graphicFrame macro="">
      <xdr:nvGraphicFramePr>
        <xdr:cNvPr id="155" name="Gráfico 154">
          <a:extLst>
            <a:ext uri="{FF2B5EF4-FFF2-40B4-BE49-F238E27FC236}">
              <a16:creationId xmlns:a16="http://schemas.microsoft.com/office/drawing/2014/main" id="{00000000-0008-0000-0100-00009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153629</xdr:colOff>
      <xdr:row>684</xdr:row>
      <xdr:rowOff>90058</xdr:rowOff>
    </xdr:from>
    <xdr:to>
      <xdr:col>17</xdr:col>
      <xdr:colOff>446429</xdr:colOff>
      <xdr:row>700</xdr:row>
      <xdr:rowOff>148858</xdr:rowOff>
    </xdr:to>
    <xdr:graphicFrame macro="">
      <xdr:nvGraphicFramePr>
        <xdr:cNvPr id="156" name="Gráfico 155">
          <a:extLst>
            <a:ext uri="{FF2B5EF4-FFF2-40B4-BE49-F238E27FC236}">
              <a16:creationId xmlns:a16="http://schemas.microsoft.com/office/drawing/2014/main" id="{00000000-0008-0000-0100-00009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7</xdr:col>
      <xdr:colOff>137959</xdr:colOff>
      <xdr:row>704</xdr:row>
      <xdr:rowOff>15363</xdr:rowOff>
    </xdr:from>
    <xdr:to>
      <xdr:col>11</xdr:col>
      <xdr:colOff>271309</xdr:colOff>
      <xdr:row>705</xdr:row>
      <xdr:rowOff>75892</xdr:rowOff>
    </xdr:to>
    <xdr:sp macro="" textlink="">
      <xdr:nvSpPr>
        <xdr:cNvPr id="162" name="TextBox 1">
          <a:extLst>
            <a:ext uri="{FF2B5EF4-FFF2-40B4-BE49-F238E27FC236}">
              <a16:creationId xmlns:a16="http://schemas.microsoft.com/office/drawing/2014/main" id="{00000000-0008-0000-0100-0000A2000000}"/>
            </a:ext>
          </a:extLst>
        </xdr:cNvPr>
        <xdr:cNvSpPr txBox="1"/>
      </xdr:nvSpPr>
      <xdr:spPr>
        <a:xfrm>
          <a:off x="4405159" y="134127363"/>
          <a:ext cx="2571750" cy="2510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337984</xdr:colOff>
      <xdr:row>715</xdr:row>
      <xdr:rowOff>171143</xdr:rowOff>
    </xdr:from>
    <xdr:to>
      <xdr:col>11</xdr:col>
      <xdr:colOff>433234</xdr:colOff>
      <xdr:row>717</xdr:row>
      <xdr:rowOff>85418</xdr:rowOff>
    </xdr:to>
    <xdr:graphicFrame macro="">
      <xdr:nvGraphicFramePr>
        <xdr:cNvPr id="163" name="Gráfico 162">
          <a:extLst>
            <a:ext uri="{FF2B5EF4-FFF2-40B4-BE49-F238E27FC236}">
              <a16:creationId xmlns:a16="http://schemas.microsoft.com/office/drawing/2014/main" id="{00000000-0008-0000-0100-0000A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46088</xdr:colOff>
      <xdr:row>720</xdr:row>
      <xdr:rowOff>0</xdr:rowOff>
    </xdr:from>
    <xdr:to>
      <xdr:col>18</xdr:col>
      <xdr:colOff>198488</xdr:colOff>
      <xdr:row>721</xdr:row>
      <xdr:rowOff>97500</xdr:rowOff>
    </xdr:to>
    <xdr:sp macro="" textlink="">
      <xdr:nvSpPr>
        <xdr:cNvPr id="164" name="Retângulo 163">
          <a:extLst>
            <a:ext uri="{FF2B5EF4-FFF2-40B4-BE49-F238E27FC236}">
              <a16:creationId xmlns:a16="http://schemas.microsoft.com/office/drawing/2014/main" id="{00000000-0008-0000-0100-0000A4000000}"/>
            </a:ext>
          </a:extLst>
        </xdr:cNvPr>
        <xdr:cNvSpPr/>
      </xdr:nvSpPr>
      <xdr:spPr>
        <a:xfrm>
          <a:off x="46088" y="137160000"/>
          <a:ext cx="11125200" cy="288000"/>
        </a:xfrm>
        <a:prstGeom prst="rect">
          <a:avLst/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400" b="1"/>
            <a:t>Transferências internas e passagens de plantão</a:t>
          </a:r>
        </a:p>
      </xdr:txBody>
    </xdr:sp>
    <xdr:clientData/>
  </xdr:twoCellAnchor>
  <xdr:twoCellAnchor>
    <xdr:from>
      <xdr:col>0</xdr:col>
      <xdr:colOff>76814</xdr:colOff>
      <xdr:row>722</xdr:row>
      <xdr:rowOff>166872</xdr:rowOff>
    </xdr:from>
    <xdr:to>
      <xdr:col>17</xdr:col>
      <xdr:colOff>369614</xdr:colOff>
      <xdr:row>739</xdr:row>
      <xdr:rowOff>35172</xdr:rowOff>
    </xdr:to>
    <xdr:graphicFrame macro="">
      <xdr:nvGraphicFramePr>
        <xdr:cNvPr id="165" name="Gráfico 164">
          <a:extLst>
            <a:ext uri="{FF2B5EF4-FFF2-40B4-BE49-F238E27FC236}">
              <a16:creationId xmlns:a16="http://schemas.microsoft.com/office/drawing/2014/main" id="{00000000-0008-0000-0100-0000A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7</xdr:col>
      <xdr:colOff>30418</xdr:colOff>
      <xdr:row>742</xdr:row>
      <xdr:rowOff>107540</xdr:rowOff>
    </xdr:from>
    <xdr:to>
      <xdr:col>11</xdr:col>
      <xdr:colOff>163768</xdr:colOff>
      <xdr:row>743</xdr:row>
      <xdr:rowOff>168069</xdr:rowOff>
    </xdr:to>
    <xdr:sp macro="" textlink="">
      <xdr:nvSpPr>
        <xdr:cNvPr id="171" name="TextBox 1">
          <a:extLst>
            <a:ext uri="{FF2B5EF4-FFF2-40B4-BE49-F238E27FC236}">
              <a16:creationId xmlns:a16="http://schemas.microsoft.com/office/drawing/2014/main" id="{00000000-0008-0000-0100-0000AB000000}"/>
            </a:ext>
          </a:extLst>
        </xdr:cNvPr>
        <xdr:cNvSpPr txBox="1"/>
      </xdr:nvSpPr>
      <xdr:spPr>
        <a:xfrm>
          <a:off x="4297618" y="141458540"/>
          <a:ext cx="2571750" cy="2510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230443</xdr:colOff>
      <xdr:row>754</xdr:row>
      <xdr:rowOff>78965</xdr:rowOff>
    </xdr:from>
    <xdr:to>
      <xdr:col>11</xdr:col>
      <xdr:colOff>325693</xdr:colOff>
      <xdr:row>755</xdr:row>
      <xdr:rowOff>177595</xdr:rowOff>
    </xdr:to>
    <xdr:graphicFrame macro="">
      <xdr:nvGraphicFramePr>
        <xdr:cNvPr id="172" name="Gráfico 171">
          <a:extLst>
            <a:ext uri="{FF2B5EF4-FFF2-40B4-BE49-F238E27FC236}">
              <a16:creationId xmlns:a16="http://schemas.microsoft.com/office/drawing/2014/main" id="{00000000-0008-0000-0100-0000A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107540</xdr:colOff>
      <xdr:row>760</xdr:row>
      <xdr:rowOff>90058</xdr:rowOff>
    </xdr:from>
    <xdr:to>
      <xdr:col>17</xdr:col>
      <xdr:colOff>400340</xdr:colOff>
      <xdr:row>776</xdr:row>
      <xdr:rowOff>148858</xdr:rowOff>
    </xdr:to>
    <xdr:graphicFrame macro="">
      <xdr:nvGraphicFramePr>
        <xdr:cNvPr id="173" name="Gráfico 172">
          <a:extLst>
            <a:ext uri="{FF2B5EF4-FFF2-40B4-BE49-F238E27FC236}">
              <a16:creationId xmlns:a16="http://schemas.microsoft.com/office/drawing/2014/main" id="{00000000-0008-0000-0100-0000A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7</xdr:col>
      <xdr:colOff>214773</xdr:colOff>
      <xdr:row>780</xdr:row>
      <xdr:rowOff>15362</xdr:rowOff>
    </xdr:from>
    <xdr:to>
      <xdr:col>11</xdr:col>
      <xdr:colOff>348123</xdr:colOff>
      <xdr:row>781</xdr:row>
      <xdr:rowOff>75891</xdr:rowOff>
    </xdr:to>
    <xdr:sp macro="" textlink="">
      <xdr:nvSpPr>
        <xdr:cNvPr id="179" name="TextBox 1">
          <a:extLst>
            <a:ext uri="{FF2B5EF4-FFF2-40B4-BE49-F238E27FC236}">
              <a16:creationId xmlns:a16="http://schemas.microsoft.com/office/drawing/2014/main" id="{00000000-0008-0000-0100-0000B3000000}"/>
            </a:ext>
          </a:extLst>
        </xdr:cNvPr>
        <xdr:cNvSpPr txBox="1"/>
      </xdr:nvSpPr>
      <xdr:spPr>
        <a:xfrm>
          <a:off x="4481973" y="148605362"/>
          <a:ext cx="2571750" cy="2510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414798</xdr:colOff>
      <xdr:row>791</xdr:row>
      <xdr:rowOff>171142</xdr:rowOff>
    </xdr:from>
    <xdr:to>
      <xdr:col>11</xdr:col>
      <xdr:colOff>510048</xdr:colOff>
      <xdr:row>793</xdr:row>
      <xdr:rowOff>85417</xdr:rowOff>
    </xdr:to>
    <xdr:graphicFrame macro="">
      <xdr:nvGraphicFramePr>
        <xdr:cNvPr id="180" name="Gráfico 179">
          <a:extLst>
            <a:ext uri="{FF2B5EF4-FFF2-40B4-BE49-F238E27FC236}">
              <a16:creationId xmlns:a16="http://schemas.microsoft.com/office/drawing/2014/main" id="{00000000-0008-0000-0100-0000B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199717</xdr:colOff>
      <xdr:row>799</xdr:row>
      <xdr:rowOff>13243</xdr:rowOff>
    </xdr:from>
    <xdr:to>
      <xdr:col>17</xdr:col>
      <xdr:colOff>492517</xdr:colOff>
      <xdr:row>815</xdr:row>
      <xdr:rowOff>72043</xdr:rowOff>
    </xdr:to>
    <xdr:graphicFrame macro="">
      <xdr:nvGraphicFramePr>
        <xdr:cNvPr id="181" name="Gráfico 180">
          <a:extLst>
            <a:ext uri="{FF2B5EF4-FFF2-40B4-BE49-F238E27FC236}">
              <a16:creationId xmlns:a16="http://schemas.microsoft.com/office/drawing/2014/main" id="{00000000-0008-0000-0100-0000B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7</xdr:col>
      <xdr:colOff>199411</xdr:colOff>
      <xdr:row>818</xdr:row>
      <xdr:rowOff>153629</xdr:rowOff>
    </xdr:from>
    <xdr:to>
      <xdr:col>11</xdr:col>
      <xdr:colOff>332761</xdr:colOff>
      <xdr:row>820</xdr:row>
      <xdr:rowOff>29803</xdr:rowOff>
    </xdr:to>
    <xdr:sp macro="" textlink="">
      <xdr:nvSpPr>
        <xdr:cNvPr id="187" name="TextBox 1">
          <a:extLst>
            <a:ext uri="{FF2B5EF4-FFF2-40B4-BE49-F238E27FC236}">
              <a16:creationId xmlns:a16="http://schemas.microsoft.com/office/drawing/2014/main" id="{00000000-0008-0000-0100-0000BB000000}"/>
            </a:ext>
          </a:extLst>
        </xdr:cNvPr>
        <xdr:cNvSpPr txBox="1"/>
      </xdr:nvSpPr>
      <xdr:spPr>
        <a:xfrm>
          <a:off x="4466611" y="155982629"/>
          <a:ext cx="2571750" cy="2571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399436</xdr:colOff>
      <xdr:row>830</xdr:row>
      <xdr:rowOff>125054</xdr:rowOff>
    </xdr:from>
    <xdr:to>
      <xdr:col>11</xdr:col>
      <xdr:colOff>494686</xdr:colOff>
      <xdr:row>832</xdr:row>
      <xdr:rowOff>39329</xdr:rowOff>
    </xdr:to>
    <xdr:graphicFrame macro="">
      <xdr:nvGraphicFramePr>
        <xdr:cNvPr id="188" name="Gráfico 187">
          <a:extLst>
            <a:ext uri="{FF2B5EF4-FFF2-40B4-BE49-F238E27FC236}">
              <a16:creationId xmlns:a16="http://schemas.microsoft.com/office/drawing/2014/main" id="{00000000-0008-0000-0100-0000B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0</xdr:col>
      <xdr:colOff>168992</xdr:colOff>
      <xdr:row>836</xdr:row>
      <xdr:rowOff>137902</xdr:rowOff>
    </xdr:from>
    <xdr:to>
      <xdr:col>17</xdr:col>
      <xdr:colOff>461792</xdr:colOff>
      <xdr:row>853</xdr:row>
      <xdr:rowOff>6202</xdr:rowOff>
    </xdr:to>
    <xdr:graphicFrame macro="">
      <xdr:nvGraphicFramePr>
        <xdr:cNvPr id="189" name="Gráfico 188">
          <a:extLst>
            <a:ext uri="{FF2B5EF4-FFF2-40B4-BE49-F238E27FC236}">
              <a16:creationId xmlns:a16="http://schemas.microsoft.com/office/drawing/2014/main" id="{00000000-0008-0000-0100-0000B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7</xdr:col>
      <xdr:colOff>153322</xdr:colOff>
      <xdr:row>855</xdr:row>
      <xdr:rowOff>168992</xdr:rowOff>
    </xdr:from>
    <xdr:to>
      <xdr:col>11</xdr:col>
      <xdr:colOff>286672</xdr:colOff>
      <xdr:row>857</xdr:row>
      <xdr:rowOff>45167</xdr:rowOff>
    </xdr:to>
    <xdr:sp macro="" textlink="">
      <xdr:nvSpPr>
        <xdr:cNvPr id="195" name="TextBox 1">
          <a:extLst>
            <a:ext uri="{FF2B5EF4-FFF2-40B4-BE49-F238E27FC236}">
              <a16:creationId xmlns:a16="http://schemas.microsoft.com/office/drawing/2014/main" id="{00000000-0008-0000-0100-0000C3000000}"/>
            </a:ext>
          </a:extLst>
        </xdr:cNvPr>
        <xdr:cNvSpPr txBox="1"/>
      </xdr:nvSpPr>
      <xdr:spPr>
        <a:xfrm>
          <a:off x="4420522" y="163046492"/>
          <a:ext cx="2571750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353347</xdr:colOff>
      <xdr:row>867</xdr:row>
      <xdr:rowOff>140417</xdr:rowOff>
    </xdr:from>
    <xdr:to>
      <xdr:col>11</xdr:col>
      <xdr:colOff>448597</xdr:colOff>
      <xdr:row>869</xdr:row>
      <xdr:rowOff>54693</xdr:rowOff>
    </xdr:to>
    <xdr:graphicFrame macro="">
      <xdr:nvGraphicFramePr>
        <xdr:cNvPr id="196" name="Gráfico 195">
          <a:extLst>
            <a:ext uri="{FF2B5EF4-FFF2-40B4-BE49-F238E27FC236}">
              <a16:creationId xmlns:a16="http://schemas.microsoft.com/office/drawing/2014/main" id="{00000000-0008-0000-0100-0000C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0</xdr:col>
      <xdr:colOff>0</xdr:colOff>
      <xdr:row>873</xdr:row>
      <xdr:rowOff>0</xdr:rowOff>
    </xdr:from>
    <xdr:to>
      <xdr:col>18</xdr:col>
      <xdr:colOff>152400</xdr:colOff>
      <xdr:row>874</xdr:row>
      <xdr:rowOff>97500</xdr:rowOff>
    </xdr:to>
    <xdr:sp macro="" textlink="">
      <xdr:nvSpPr>
        <xdr:cNvPr id="197" name="Retângulo 196">
          <a:extLst>
            <a:ext uri="{FF2B5EF4-FFF2-40B4-BE49-F238E27FC236}">
              <a16:creationId xmlns:a16="http://schemas.microsoft.com/office/drawing/2014/main" id="{00000000-0008-0000-0100-0000C5000000}"/>
            </a:ext>
          </a:extLst>
        </xdr:cNvPr>
        <xdr:cNvSpPr/>
      </xdr:nvSpPr>
      <xdr:spPr>
        <a:xfrm>
          <a:off x="0" y="166306500"/>
          <a:ext cx="11125200" cy="288000"/>
        </a:xfrm>
        <a:prstGeom prst="rect">
          <a:avLst/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400" b="1"/>
            <a:t>Aprendizado organizacional - melhoria contínua</a:t>
          </a:r>
        </a:p>
      </xdr:txBody>
    </xdr:sp>
    <xdr:clientData/>
  </xdr:twoCellAnchor>
  <xdr:twoCellAnchor>
    <xdr:from>
      <xdr:col>0</xdr:col>
      <xdr:colOff>107540</xdr:colOff>
      <xdr:row>875</xdr:row>
      <xdr:rowOff>90057</xdr:rowOff>
    </xdr:from>
    <xdr:to>
      <xdr:col>17</xdr:col>
      <xdr:colOff>400340</xdr:colOff>
      <xdr:row>891</xdr:row>
      <xdr:rowOff>148857</xdr:rowOff>
    </xdr:to>
    <xdr:graphicFrame macro="">
      <xdr:nvGraphicFramePr>
        <xdr:cNvPr id="198" name="Gráfico 197">
          <a:extLst>
            <a:ext uri="{FF2B5EF4-FFF2-40B4-BE49-F238E27FC236}">
              <a16:creationId xmlns:a16="http://schemas.microsoft.com/office/drawing/2014/main" id="{00000000-0008-0000-0100-0000C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7</xdr:col>
      <xdr:colOff>260861</xdr:colOff>
      <xdr:row>894</xdr:row>
      <xdr:rowOff>107540</xdr:rowOff>
    </xdr:from>
    <xdr:to>
      <xdr:col>11</xdr:col>
      <xdr:colOff>394211</xdr:colOff>
      <xdr:row>895</xdr:row>
      <xdr:rowOff>168069</xdr:rowOff>
    </xdr:to>
    <xdr:sp macro="" textlink="">
      <xdr:nvSpPr>
        <xdr:cNvPr id="204" name="TextBox 1">
          <a:extLst>
            <a:ext uri="{FF2B5EF4-FFF2-40B4-BE49-F238E27FC236}">
              <a16:creationId xmlns:a16="http://schemas.microsoft.com/office/drawing/2014/main" id="{00000000-0008-0000-0100-0000CC000000}"/>
            </a:ext>
          </a:extLst>
        </xdr:cNvPr>
        <xdr:cNvSpPr txBox="1"/>
      </xdr:nvSpPr>
      <xdr:spPr>
        <a:xfrm>
          <a:off x="4528061" y="170414540"/>
          <a:ext cx="2571750" cy="2510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460886</xdr:colOff>
      <xdr:row>906</xdr:row>
      <xdr:rowOff>78965</xdr:rowOff>
    </xdr:from>
    <xdr:to>
      <xdr:col>11</xdr:col>
      <xdr:colOff>556136</xdr:colOff>
      <xdr:row>907</xdr:row>
      <xdr:rowOff>177595</xdr:rowOff>
    </xdr:to>
    <xdr:graphicFrame macro="">
      <xdr:nvGraphicFramePr>
        <xdr:cNvPr id="205" name="Gráfico 204">
          <a:extLst>
            <a:ext uri="{FF2B5EF4-FFF2-40B4-BE49-F238E27FC236}">
              <a16:creationId xmlns:a16="http://schemas.microsoft.com/office/drawing/2014/main" id="{00000000-0008-0000-0100-0000C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76815</xdr:colOff>
      <xdr:row>909</xdr:row>
      <xdr:rowOff>166873</xdr:rowOff>
    </xdr:from>
    <xdr:to>
      <xdr:col>17</xdr:col>
      <xdr:colOff>369615</xdr:colOff>
      <xdr:row>926</xdr:row>
      <xdr:rowOff>35173</xdr:rowOff>
    </xdr:to>
    <xdr:graphicFrame macro="">
      <xdr:nvGraphicFramePr>
        <xdr:cNvPr id="206" name="Gráfico 205">
          <a:extLst>
            <a:ext uri="{FF2B5EF4-FFF2-40B4-BE49-F238E27FC236}">
              <a16:creationId xmlns:a16="http://schemas.microsoft.com/office/drawing/2014/main" id="{00000000-0008-0000-0100-0000C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7</xdr:col>
      <xdr:colOff>137959</xdr:colOff>
      <xdr:row>929</xdr:row>
      <xdr:rowOff>61452</xdr:rowOff>
    </xdr:from>
    <xdr:to>
      <xdr:col>11</xdr:col>
      <xdr:colOff>271309</xdr:colOff>
      <xdr:row>930</xdr:row>
      <xdr:rowOff>121981</xdr:rowOff>
    </xdr:to>
    <xdr:sp macro="" textlink="">
      <xdr:nvSpPr>
        <xdr:cNvPr id="212" name="TextBox 1">
          <a:extLst>
            <a:ext uri="{FF2B5EF4-FFF2-40B4-BE49-F238E27FC236}">
              <a16:creationId xmlns:a16="http://schemas.microsoft.com/office/drawing/2014/main" id="{00000000-0008-0000-0100-0000D4000000}"/>
            </a:ext>
          </a:extLst>
        </xdr:cNvPr>
        <xdr:cNvSpPr txBox="1"/>
      </xdr:nvSpPr>
      <xdr:spPr>
        <a:xfrm>
          <a:off x="4405159" y="177035952"/>
          <a:ext cx="2571750" cy="2510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337984</xdr:colOff>
      <xdr:row>941</xdr:row>
      <xdr:rowOff>32877</xdr:rowOff>
    </xdr:from>
    <xdr:to>
      <xdr:col>11</xdr:col>
      <xdr:colOff>433234</xdr:colOff>
      <xdr:row>942</xdr:row>
      <xdr:rowOff>131507</xdr:rowOff>
    </xdr:to>
    <xdr:graphicFrame macro="">
      <xdr:nvGraphicFramePr>
        <xdr:cNvPr id="213" name="Gráfico 212">
          <a:extLst>
            <a:ext uri="{FF2B5EF4-FFF2-40B4-BE49-F238E27FC236}">
              <a16:creationId xmlns:a16="http://schemas.microsoft.com/office/drawing/2014/main" id="{00000000-0008-0000-0100-0000D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0</xdr:col>
      <xdr:colOff>138266</xdr:colOff>
      <xdr:row>945</xdr:row>
      <xdr:rowOff>13243</xdr:rowOff>
    </xdr:from>
    <xdr:to>
      <xdr:col>17</xdr:col>
      <xdr:colOff>431066</xdr:colOff>
      <xdr:row>961</xdr:row>
      <xdr:rowOff>72043</xdr:rowOff>
    </xdr:to>
    <xdr:graphicFrame macro="">
      <xdr:nvGraphicFramePr>
        <xdr:cNvPr id="214" name="Gráfico 213">
          <a:extLst>
            <a:ext uri="{FF2B5EF4-FFF2-40B4-BE49-F238E27FC236}">
              <a16:creationId xmlns:a16="http://schemas.microsoft.com/office/drawing/2014/main" id="{00000000-0008-0000-0100-0000D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7</xdr:col>
      <xdr:colOff>45782</xdr:colOff>
      <xdr:row>965</xdr:row>
      <xdr:rowOff>0</xdr:rowOff>
    </xdr:from>
    <xdr:to>
      <xdr:col>11</xdr:col>
      <xdr:colOff>179132</xdr:colOff>
      <xdr:row>966</xdr:row>
      <xdr:rowOff>60529</xdr:rowOff>
    </xdr:to>
    <xdr:sp macro="" textlink="">
      <xdr:nvSpPr>
        <xdr:cNvPr id="220" name="TextBox 1">
          <a:extLst>
            <a:ext uri="{FF2B5EF4-FFF2-40B4-BE49-F238E27FC236}">
              <a16:creationId xmlns:a16="http://schemas.microsoft.com/office/drawing/2014/main" id="{00000000-0008-0000-0100-0000DC000000}"/>
            </a:ext>
          </a:extLst>
        </xdr:cNvPr>
        <xdr:cNvSpPr txBox="1"/>
      </xdr:nvSpPr>
      <xdr:spPr>
        <a:xfrm>
          <a:off x="4312982" y="183832500"/>
          <a:ext cx="2571750" cy="2510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245807</xdr:colOff>
      <xdr:row>976</xdr:row>
      <xdr:rowOff>155780</xdr:rowOff>
    </xdr:from>
    <xdr:to>
      <xdr:col>11</xdr:col>
      <xdr:colOff>341057</xdr:colOff>
      <xdr:row>978</xdr:row>
      <xdr:rowOff>70055</xdr:rowOff>
    </xdr:to>
    <xdr:graphicFrame macro="">
      <xdr:nvGraphicFramePr>
        <xdr:cNvPr id="221" name="Gráfico 220">
          <a:extLst>
            <a:ext uri="{FF2B5EF4-FFF2-40B4-BE49-F238E27FC236}">
              <a16:creationId xmlns:a16="http://schemas.microsoft.com/office/drawing/2014/main" id="{00000000-0008-0000-0100-0000D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0</xdr:colOff>
      <xdr:row>980</xdr:row>
      <xdr:rowOff>0</xdr:rowOff>
    </xdr:from>
    <xdr:to>
      <xdr:col>18</xdr:col>
      <xdr:colOff>152400</xdr:colOff>
      <xdr:row>981</xdr:row>
      <xdr:rowOff>97501</xdr:rowOff>
    </xdr:to>
    <xdr:sp macro="" textlink="">
      <xdr:nvSpPr>
        <xdr:cNvPr id="222" name="Retângulo 221">
          <a:extLst>
            <a:ext uri="{FF2B5EF4-FFF2-40B4-BE49-F238E27FC236}">
              <a16:creationId xmlns:a16="http://schemas.microsoft.com/office/drawing/2014/main" id="{00000000-0008-0000-0100-0000DE000000}"/>
            </a:ext>
          </a:extLst>
        </xdr:cNvPr>
        <xdr:cNvSpPr/>
      </xdr:nvSpPr>
      <xdr:spPr>
        <a:xfrm>
          <a:off x="0" y="186690000"/>
          <a:ext cx="11125200" cy="288001"/>
        </a:xfrm>
        <a:prstGeom prst="rect">
          <a:avLst/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400" b="1"/>
            <a:t>Expectativas de promoção da segurança dos supervisores e gerentes</a:t>
          </a:r>
        </a:p>
      </xdr:txBody>
    </xdr:sp>
    <xdr:clientData/>
  </xdr:twoCellAnchor>
  <xdr:twoCellAnchor>
    <xdr:from>
      <xdr:col>0</xdr:col>
      <xdr:colOff>92178</xdr:colOff>
      <xdr:row>982</xdr:row>
      <xdr:rowOff>105420</xdr:rowOff>
    </xdr:from>
    <xdr:to>
      <xdr:col>17</xdr:col>
      <xdr:colOff>384978</xdr:colOff>
      <xdr:row>998</xdr:row>
      <xdr:rowOff>164220</xdr:rowOff>
    </xdr:to>
    <xdr:graphicFrame macro="">
      <xdr:nvGraphicFramePr>
        <xdr:cNvPr id="223" name="Gráfico 222">
          <a:extLst>
            <a:ext uri="{FF2B5EF4-FFF2-40B4-BE49-F238E27FC236}">
              <a16:creationId xmlns:a16="http://schemas.microsoft.com/office/drawing/2014/main" id="{00000000-0008-0000-0100-0000D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7</xdr:col>
      <xdr:colOff>122596</xdr:colOff>
      <xdr:row>1001</xdr:row>
      <xdr:rowOff>107540</xdr:rowOff>
    </xdr:from>
    <xdr:to>
      <xdr:col>11</xdr:col>
      <xdr:colOff>255946</xdr:colOff>
      <xdr:row>1002</xdr:row>
      <xdr:rowOff>168069</xdr:rowOff>
    </xdr:to>
    <xdr:sp macro="" textlink="">
      <xdr:nvSpPr>
        <xdr:cNvPr id="229" name="TextBox 1">
          <a:extLst>
            <a:ext uri="{FF2B5EF4-FFF2-40B4-BE49-F238E27FC236}">
              <a16:creationId xmlns:a16="http://schemas.microsoft.com/office/drawing/2014/main" id="{00000000-0008-0000-0100-0000E5000000}"/>
            </a:ext>
          </a:extLst>
        </xdr:cNvPr>
        <xdr:cNvSpPr txBox="1"/>
      </xdr:nvSpPr>
      <xdr:spPr>
        <a:xfrm>
          <a:off x="4389796" y="190798040"/>
          <a:ext cx="2571750" cy="2510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322621</xdr:colOff>
      <xdr:row>1013</xdr:row>
      <xdr:rowOff>78965</xdr:rowOff>
    </xdr:from>
    <xdr:to>
      <xdr:col>11</xdr:col>
      <xdr:colOff>417871</xdr:colOff>
      <xdr:row>1014</xdr:row>
      <xdr:rowOff>177595</xdr:rowOff>
    </xdr:to>
    <xdr:graphicFrame macro="">
      <xdr:nvGraphicFramePr>
        <xdr:cNvPr id="230" name="Gráfico 229">
          <a:extLst>
            <a:ext uri="{FF2B5EF4-FFF2-40B4-BE49-F238E27FC236}">
              <a16:creationId xmlns:a16="http://schemas.microsoft.com/office/drawing/2014/main" id="{00000000-0008-0000-0100-0000E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107540</xdr:colOff>
      <xdr:row>1016</xdr:row>
      <xdr:rowOff>166870</xdr:rowOff>
    </xdr:from>
    <xdr:to>
      <xdr:col>17</xdr:col>
      <xdr:colOff>400340</xdr:colOff>
      <xdr:row>1033</xdr:row>
      <xdr:rowOff>35170</xdr:rowOff>
    </xdr:to>
    <xdr:graphicFrame macro="">
      <xdr:nvGraphicFramePr>
        <xdr:cNvPr id="231" name="Gráfico 230">
          <a:extLst>
            <a:ext uri="{FF2B5EF4-FFF2-40B4-BE49-F238E27FC236}">
              <a16:creationId xmlns:a16="http://schemas.microsoft.com/office/drawing/2014/main" id="{00000000-0008-0000-0100-0000E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7</xdr:col>
      <xdr:colOff>291588</xdr:colOff>
      <xdr:row>1035</xdr:row>
      <xdr:rowOff>168991</xdr:rowOff>
    </xdr:from>
    <xdr:to>
      <xdr:col>11</xdr:col>
      <xdr:colOff>424938</xdr:colOff>
      <xdr:row>1037</xdr:row>
      <xdr:rowOff>45166</xdr:rowOff>
    </xdr:to>
    <xdr:sp macro="" textlink="">
      <xdr:nvSpPr>
        <xdr:cNvPr id="237" name="TextBox 1">
          <a:extLst>
            <a:ext uri="{FF2B5EF4-FFF2-40B4-BE49-F238E27FC236}">
              <a16:creationId xmlns:a16="http://schemas.microsoft.com/office/drawing/2014/main" id="{00000000-0008-0000-0100-0000ED000000}"/>
            </a:ext>
          </a:extLst>
        </xdr:cNvPr>
        <xdr:cNvSpPr txBox="1"/>
      </xdr:nvSpPr>
      <xdr:spPr>
        <a:xfrm>
          <a:off x="4558788" y="197336491"/>
          <a:ext cx="2571750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491613</xdr:colOff>
      <xdr:row>1047</xdr:row>
      <xdr:rowOff>140416</xdr:rowOff>
    </xdr:from>
    <xdr:to>
      <xdr:col>11</xdr:col>
      <xdr:colOff>586863</xdr:colOff>
      <xdr:row>1049</xdr:row>
      <xdr:rowOff>54692</xdr:rowOff>
    </xdr:to>
    <xdr:graphicFrame macro="">
      <xdr:nvGraphicFramePr>
        <xdr:cNvPr id="238" name="Gráfico 237">
          <a:extLst>
            <a:ext uri="{FF2B5EF4-FFF2-40B4-BE49-F238E27FC236}">
              <a16:creationId xmlns:a16="http://schemas.microsoft.com/office/drawing/2014/main" id="{00000000-0008-0000-0100-0000E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0</xdr:col>
      <xdr:colOff>199718</xdr:colOff>
      <xdr:row>1051</xdr:row>
      <xdr:rowOff>43970</xdr:rowOff>
    </xdr:from>
    <xdr:to>
      <xdr:col>17</xdr:col>
      <xdr:colOff>492518</xdr:colOff>
      <xdr:row>1067</xdr:row>
      <xdr:rowOff>102770</xdr:rowOff>
    </xdr:to>
    <xdr:graphicFrame macro="">
      <xdr:nvGraphicFramePr>
        <xdr:cNvPr id="239" name="Gráfico 238">
          <a:extLst>
            <a:ext uri="{FF2B5EF4-FFF2-40B4-BE49-F238E27FC236}">
              <a16:creationId xmlns:a16="http://schemas.microsoft.com/office/drawing/2014/main" id="{00000000-0008-0000-0100-0000E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7</xdr:col>
      <xdr:colOff>230136</xdr:colOff>
      <xdr:row>1069</xdr:row>
      <xdr:rowOff>107541</xdr:rowOff>
    </xdr:from>
    <xdr:to>
      <xdr:col>11</xdr:col>
      <xdr:colOff>363486</xdr:colOff>
      <xdr:row>1070</xdr:row>
      <xdr:rowOff>168070</xdr:rowOff>
    </xdr:to>
    <xdr:sp macro="" textlink="">
      <xdr:nvSpPr>
        <xdr:cNvPr id="245" name="TextBox 1">
          <a:extLst>
            <a:ext uri="{FF2B5EF4-FFF2-40B4-BE49-F238E27FC236}">
              <a16:creationId xmlns:a16="http://schemas.microsoft.com/office/drawing/2014/main" id="{00000000-0008-0000-0100-0000F5000000}"/>
            </a:ext>
          </a:extLst>
        </xdr:cNvPr>
        <xdr:cNvSpPr txBox="1"/>
      </xdr:nvSpPr>
      <xdr:spPr>
        <a:xfrm>
          <a:off x="4497336" y="203752041"/>
          <a:ext cx="2571750" cy="2510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430161</xdr:colOff>
      <xdr:row>1081</xdr:row>
      <xdr:rowOff>78966</xdr:rowOff>
    </xdr:from>
    <xdr:to>
      <xdr:col>11</xdr:col>
      <xdr:colOff>525411</xdr:colOff>
      <xdr:row>1082</xdr:row>
      <xdr:rowOff>177596</xdr:rowOff>
    </xdr:to>
    <xdr:graphicFrame macro="">
      <xdr:nvGraphicFramePr>
        <xdr:cNvPr id="246" name="Gráfico 245">
          <a:extLst>
            <a:ext uri="{FF2B5EF4-FFF2-40B4-BE49-F238E27FC236}">
              <a16:creationId xmlns:a16="http://schemas.microsoft.com/office/drawing/2014/main" id="{00000000-0008-0000-0100-0000F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0</xdr:col>
      <xdr:colOff>291895</xdr:colOff>
      <xdr:row>1086</xdr:row>
      <xdr:rowOff>90057</xdr:rowOff>
    </xdr:from>
    <xdr:to>
      <xdr:col>17</xdr:col>
      <xdr:colOff>584695</xdr:colOff>
      <xdr:row>1102</xdr:row>
      <xdr:rowOff>148857</xdr:rowOff>
    </xdr:to>
    <xdr:graphicFrame macro="">
      <xdr:nvGraphicFramePr>
        <xdr:cNvPr id="247" name="Gráfico 246">
          <a:extLst>
            <a:ext uri="{FF2B5EF4-FFF2-40B4-BE49-F238E27FC236}">
              <a16:creationId xmlns:a16="http://schemas.microsoft.com/office/drawing/2014/main" id="{00000000-0008-0000-0100-0000F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7</xdr:col>
      <xdr:colOff>76507</xdr:colOff>
      <xdr:row>1106</xdr:row>
      <xdr:rowOff>61452</xdr:rowOff>
    </xdr:from>
    <xdr:to>
      <xdr:col>11</xdr:col>
      <xdr:colOff>209857</xdr:colOff>
      <xdr:row>1107</xdr:row>
      <xdr:rowOff>121982</xdr:rowOff>
    </xdr:to>
    <xdr:sp macro="" textlink="">
      <xdr:nvSpPr>
        <xdr:cNvPr id="253" name="TextBox 1">
          <a:extLst>
            <a:ext uri="{FF2B5EF4-FFF2-40B4-BE49-F238E27FC236}">
              <a16:creationId xmlns:a16="http://schemas.microsoft.com/office/drawing/2014/main" id="{00000000-0008-0000-0100-0000FD000000}"/>
            </a:ext>
          </a:extLst>
        </xdr:cNvPr>
        <xdr:cNvSpPr txBox="1"/>
      </xdr:nvSpPr>
      <xdr:spPr>
        <a:xfrm>
          <a:off x="4343707" y="210754452"/>
          <a:ext cx="2571750" cy="2510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276532</xdr:colOff>
      <xdr:row>1118</xdr:row>
      <xdr:rowOff>32877</xdr:rowOff>
    </xdr:from>
    <xdr:to>
      <xdr:col>11</xdr:col>
      <xdr:colOff>371782</xdr:colOff>
      <xdr:row>1119</xdr:row>
      <xdr:rowOff>131508</xdr:rowOff>
    </xdr:to>
    <xdr:graphicFrame macro="">
      <xdr:nvGraphicFramePr>
        <xdr:cNvPr id="254" name="Gráfico 253">
          <a:extLst>
            <a:ext uri="{FF2B5EF4-FFF2-40B4-BE49-F238E27FC236}">
              <a16:creationId xmlns:a16="http://schemas.microsoft.com/office/drawing/2014/main" id="{00000000-0008-0000-0100-0000F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0</xdr:col>
      <xdr:colOff>30726</xdr:colOff>
      <xdr:row>1123</xdr:row>
      <xdr:rowOff>0</xdr:rowOff>
    </xdr:from>
    <xdr:to>
      <xdr:col>18</xdr:col>
      <xdr:colOff>183126</xdr:colOff>
      <xdr:row>1124</xdr:row>
      <xdr:rowOff>97500</xdr:rowOff>
    </xdr:to>
    <xdr:sp macro="" textlink="">
      <xdr:nvSpPr>
        <xdr:cNvPr id="255" name="Retângulo 254">
          <a:extLst>
            <a:ext uri="{FF2B5EF4-FFF2-40B4-BE49-F238E27FC236}">
              <a16:creationId xmlns:a16="http://schemas.microsoft.com/office/drawing/2014/main" id="{00000000-0008-0000-0100-0000FF000000}"/>
            </a:ext>
          </a:extLst>
        </xdr:cNvPr>
        <xdr:cNvSpPr/>
      </xdr:nvSpPr>
      <xdr:spPr>
        <a:xfrm>
          <a:off x="30726" y="213931500"/>
          <a:ext cx="11125200" cy="288000"/>
        </a:xfrm>
        <a:prstGeom prst="rect">
          <a:avLst/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400" b="1"/>
            <a:t>Percepção gerais sobre segurança</a:t>
          </a:r>
        </a:p>
      </xdr:txBody>
    </xdr:sp>
    <xdr:clientData/>
  </xdr:twoCellAnchor>
  <xdr:twoCellAnchor>
    <xdr:from>
      <xdr:col>0</xdr:col>
      <xdr:colOff>122903</xdr:colOff>
      <xdr:row>1125</xdr:row>
      <xdr:rowOff>166872</xdr:rowOff>
    </xdr:from>
    <xdr:to>
      <xdr:col>17</xdr:col>
      <xdr:colOff>415703</xdr:colOff>
      <xdr:row>1142</xdr:row>
      <xdr:rowOff>35172</xdr:rowOff>
    </xdr:to>
    <xdr:graphicFrame macro="">
      <xdr:nvGraphicFramePr>
        <xdr:cNvPr id="256" name="Gráfico 255">
          <a:extLst>
            <a:ext uri="{FF2B5EF4-FFF2-40B4-BE49-F238E27FC236}">
              <a16:creationId xmlns:a16="http://schemas.microsoft.com/office/drawing/2014/main" id="{00000000-0008-0000-0100-000000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7</xdr:col>
      <xdr:colOff>15055</xdr:colOff>
      <xdr:row>1144</xdr:row>
      <xdr:rowOff>46089</xdr:rowOff>
    </xdr:from>
    <xdr:to>
      <xdr:col>11</xdr:col>
      <xdr:colOff>148405</xdr:colOff>
      <xdr:row>1145</xdr:row>
      <xdr:rowOff>106619</xdr:rowOff>
    </xdr:to>
    <xdr:sp macro="" textlink="">
      <xdr:nvSpPr>
        <xdr:cNvPr id="262" name="TextBox 1">
          <a:extLst>
            <a:ext uri="{FF2B5EF4-FFF2-40B4-BE49-F238E27FC236}">
              <a16:creationId xmlns:a16="http://schemas.microsoft.com/office/drawing/2014/main" id="{00000000-0008-0000-0100-000006010000}"/>
            </a:ext>
          </a:extLst>
        </xdr:cNvPr>
        <xdr:cNvSpPr txBox="1"/>
      </xdr:nvSpPr>
      <xdr:spPr>
        <a:xfrm>
          <a:off x="4282255" y="217978089"/>
          <a:ext cx="2571750" cy="2510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215080</xdr:colOff>
      <xdr:row>1156</xdr:row>
      <xdr:rowOff>17514</xdr:rowOff>
    </xdr:from>
    <xdr:to>
      <xdr:col>11</xdr:col>
      <xdr:colOff>310330</xdr:colOff>
      <xdr:row>1157</xdr:row>
      <xdr:rowOff>116145</xdr:rowOff>
    </xdr:to>
    <xdr:graphicFrame macro="">
      <xdr:nvGraphicFramePr>
        <xdr:cNvPr id="263" name="Gráfico 262">
          <a:extLst>
            <a:ext uri="{FF2B5EF4-FFF2-40B4-BE49-F238E27FC236}">
              <a16:creationId xmlns:a16="http://schemas.microsoft.com/office/drawing/2014/main" id="{00000000-0008-0000-0100-000007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0</xdr:col>
      <xdr:colOff>92178</xdr:colOff>
      <xdr:row>1162</xdr:row>
      <xdr:rowOff>59332</xdr:rowOff>
    </xdr:from>
    <xdr:to>
      <xdr:col>17</xdr:col>
      <xdr:colOff>384978</xdr:colOff>
      <xdr:row>1178</xdr:row>
      <xdr:rowOff>118132</xdr:rowOff>
    </xdr:to>
    <xdr:graphicFrame macro="">
      <xdr:nvGraphicFramePr>
        <xdr:cNvPr id="264" name="Gráfico 263">
          <a:extLst>
            <a:ext uri="{FF2B5EF4-FFF2-40B4-BE49-F238E27FC236}">
              <a16:creationId xmlns:a16="http://schemas.microsoft.com/office/drawing/2014/main" id="{00000000-0008-0000-0100-000008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6</xdr:col>
      <xdr:colOff>522031</xdr:colOff>
      <xdr:row>1181</xdr:row>
      <xdr:rowOff>107541</xdr:rowOff>
    </xdr:from>
    <xdr:to>
      <xdr:col>11</xdr:col>
      <xdr:colOff>40865</xdr:colOff>
      <xdr:row>1182</xdr:row>
      <xdr:rowOff>168070</xdr:rowOff>
    </xdr:to>
    <xdr:sp macro="" textlink="">
      <xdr:nvSpPr>
        <xdr:cNvPr id="270" name="TextBox 1">
          <a:extLst>
            <a:ext uri="{FF2B5EF4-FFF2-40B4-BE49-F238E27FC236}">
              <a16:creationId xmlns:a16="http://schemas.microsoft.com/office/drawing/2014/main" id="{00000000-0008-0000-0100-00000E010000}"/>
            </a:ext>
          </a:extLst>
        </xdr:cNvPr>
        <xdr:cNvSpPr txBox="1"/>
      </xdr:nvSpPr>
      <xdr:spPr>
        <a:xfrm>
          <a:off x="4179631" y="225088041"/>
          <a:ext cx="2566834" cy="2510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107540</xdr:colOff>
      <xdr:row>1193</xdr:row>
      <xdr:rowOff>78966</xdr:rowOff>
    </xdr:from>
    <xdr:to>
      <xdr:col>11</xdr:col>
      <xdr:colOff>202790</xdr:colOff>
      <xdr:row>1194</xdr:row>
      <xdr:rowOff>177596</xdr:rowOff>
    </xdr:to>
    <xdr:graphicFrame macro="">
      <xdr:nvGraphicFramePr>
        <xdr:cNvPr id="271" name="Gráfico 270">
          <a:extLst>
            <a:ext uri="{FF2B5EF4-FFF2-40B4-BE49-F238E27FC236}">
              <a16:creationId xmlns:a16="http://schemas.microsoft.com/office/drawing/2014/main" id="{00000000-0008-0000-0100-00000F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0</xdr:col>
      <xdr:colOff>245806</xdr:colOff>
      <xdr:row>1196</xdr:row>
      <xdr:rowOff>182235</xdr:rowOff>
    </xdr:from>
    <xdr:to>
      <xdr:col>17</xdr:col>
      <xdr:colOff>538606</xdr:colOff>
      <xdr:row>1213</xdr:row>
      <xdr:rowOff>50535</xdr:rowOff>
    </xdr:to>
    <xdr:graphicFrame macro="">
      <xdr:nvGraphicFramePr>
        <xdr:cNvPr id="272" name="Gráfico 271">
          <a:extLst>
            <a:ext uri="{FF2B5EF4-FFF2-40B4-BE49-F238E27FC236}">
              <a16:creationId xmlns:a16="http://schemas.microsoft.com/office/drawing/2014/main" id="{00000000-0008-0000-0100-000010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7</xdr:col>
      <xdr:colOff>260862</xdr:colOff>
      <xdr:row>1216</xdr:row>
      <xdr:rowOff>107540</xdr:rowOff>
    </xdr:from>
    <xdr:to>
      <xdr:col>11</xdr:col>
      <xdr:colOff>394212</xdr:colOff>
      <xdr:row>1217</xdr:row>
      <xdr:rowOff>168069</xdr:rowOff>
    </xdr:to>
    <xdr:sp macro="" textlink="">
      <xdr:nvSpPr>
        <xdr:cNvPr id="278" name="TextBox 1">
          <a:extLst>
            <a:ext uri="{FF2B5EF4-FFF2-40B4-BE49-F238E27FC236}">
              <a16:creationId xmlns:a16="http://schemas.microsoft.com/office/drawing/2014/main" id="{00000000-0008-0000-0100-000016010000}"/>
            </a:ext>
          </a:extLst>
        </xdr:cNvPr>
        <xdr:cNvSpPr txBox="1"/>
      </xdr:nvSpPr>
      <xdr:spPr>
        <a:xfrm>
          <a:off x="4528062" y="231755540"/>
          <a:ext cx="2571750" cy="2510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460887</xdr:colOff>
      <xdr:row>1228</xdr:row>
      <xdr:rowOff>78965</xdr:rowOff>
    </xdr:from>
    <xdr:to>
      <xdr:col>11</xdr:col>
      <xdr:colOff>556137</xdr:colOff>
      <xdr:row>1229</xdr:row>
      <xdr:rowOff>177595</xdr:rowOff>
    </xdr:to>
    <xdr:graphicFrame macro="">
      <xdr:nvGraphicFramePr>
        <xdr:cNvPr id="279" name="Gráfico 278">
          <a:extLst>
            <a:ext uri="{FF2B5EF4-FFF2-40B4-BE49-F238E27FC236}">
              <a16:creationId xmlns:a16="http://schemas.microsoft.com/office/drawing/2014/main" id="{00000000-0008-0000-0100-000017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0</xdr:col>
      <xdr:colOff>138266</xdr:colOff>
      <xdr:row>1234</xdr:row>
      <xdr:rowOff>59331</xdr:rowOff>
    </xdr:from>
    <xdr:to>
      <xdr:col>17</xdr:col>
      <xdr:colOff>431066</xdr:colOff>
      <xdr:row>1250</xdr:row>
      <xdr:rowOff>118131</xdr:rowOff>
    </xdr:to>
    <xdr:graphicFrame macro="">
      <xdr:nvGraphicFramePr>
        <xdr:cNvPr id="280" name="Gráfico 279">
          <a:extLst>
            <a:ext uri="{FF2B5EF4-FFF2-40B4-BE49-F238E27FC236}">
              <a16:creationId xmlns:a16="http://schemas.microsoft.com/office/drawing/2014/main" id="{00000000-0008-0000-0100-000018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7</xdr:col>
      <xdr:colOff>291588</xdr:colOff>
      <xdr:row>1253</xdr:row>
      <xdr:rowOff>153629</xdr:rowOff>
    </xdr:from>
    <xdr:to>
      <xdr:col>11</xdr:col>
      <xdr:colOff>424938</xdr:colOff>
      <xdr:row>1255</xdr:row>
      <xdr:rowOff>29804</xdr:rowOff>
    </xdr:to>
    <xdr:sp macro="" textlink="">
      <xdr:nvSpPr>
        <xdr:cNvPr id="286" name="TextBox 1">
          <a:extLst>
            <a:ext uri="{FF2B5EF4-FFF2-40B4-BE49-F238E27FC236}">
              <a16:creationId xmlns:a16="http://schemas.microsoft.com/office/drawing/2014/main" id="{00000000-0008-0000-0100-00001E010000}"/>
            </a:ext>
          </a:extLst>
        </xdr:cNvPr>
        <xdr:cNvSpPr txBox="1"/>
      </xdr:nvSpPr>
      <xdr:spPr>
        <a:xfrm>
          <a:off x="4558788" y="238850129"/>
          <a:ext cx="2571750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491613</xdr:colOff>
      <xdr:row>1265</xdr:row>
      <xdr:rowOff>125054</xdr:rowOff>
    </xdr:from>
    <xdr:to>
      <xdr:col>11</xdr:col>
      <xdr:colOff>586863</xdr:colOff>
      <xdr:row>1267</xdr:row>
      <xdr:rowOff>39330</xdr:rowOff>
    </xdr:to>
    <xdr:graphicFrame macro="">
      <xdr:nvGraphicFramePr>
        <xdr:cNvPr id="287" name="Gráfico 286">
          <a:extLst>
            <a:ext uri="{FF2B5EF4-FFF2-40B4-BE49-F238E27FC236}">
              <a16:creationId xmlns:a16="http://schemas.microsoft.com/office/drawing/2014/main" id="{00000000-0008-0000-0100-00001F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0</xdr:col>
      <xdr:colOff>0</xdr:colOff>
      <xdr:row>1269</xdr:row>
      <xdr:rowOff>153629</xdr:rowOff>
    </xdr:from>
    <xdr:to>
      <xdr:col>18</xdr:col>
      <xdr:colOff>152400</xdr:colOff>
      <xdr:row>1271</xdr:row>
      <xdr:rowOff>66774</xdr:rowOff>
    </xdr:to>
    <xdr:sp macro="" textlink="">
      <xdr:nvSpPr>
        <xdr:cNvPr id="288" name="Retângulo 287">
          <a:extLst>
            <a:ext uri="{FF2B5EF4-FFF2-40B4-BE49-F238E27FC236}">
              <a16:creationId xmlns:a16="http://schemas.microsoft.com/office/drawing/2014/main" id="{00000000-0008-0000-0100-000020010000}"/>
            </a:ext>
          </a:extLst>
        </xdr:cNvPr>
        <xdr:cNvSpPr/>
      </xdr:nvSpPr>
      <xdr:spPr>
        <a:xfrm>
          <a:off x="0" y="241898129"/>
          <a:ext cx="11125200" cy="294145"/>
        </a:xfrm>
        <a:prstGeom prst="rect">
          <a:avLst/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400" b="1"/>
            <a:t>Respostas não punitivas aos erros</a:t>
          </a:r>
        </a:p>
      </xdr:txBody>
    </xdr:sp>
    <xdr:clientData/>
  </xdr:twoCellAnchor>
  <xdr:twoCellAnchor>
    <xdr:from>
      <xdr:col>0</xdr:col>
      <xdr:colOff>61452</xdr:colOff>
      <xdr:row>1272</xdr:row>
      <xdr:rowOff>74694</xdr:rowOff>
    </xdr:from>
    <xdr:to>
      <xdr:col>17</xdr:col>
      <xdr:colOff>354252</xdr:colOff>
      <xdr:row>1288</xdr:row>
      <xdr:rowOff>133494</xdr:rowOff>
    </xdr:to>
    <xdr:graphicFrame macro="">
      <xdr:nvGraphicFramePr>
        <xdr:cNvPr id="289" name="Gráfico 288">
          <a:extLst>
            <a:ext uri="{FF2B5EF4-FFF2-40B4-BE49-F238E27FC236}">
              <a16:creationId xmlns:a16="http://schemas.microsoft.com/office/drawing/2014/main" id="{00000000-0008-0000-0100-000021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7</xdr:col>
      <xdr:colOff>61144</xdr:colOff>
      <xdr:row>1291</xdr:row>
      <xdr:rowOff>15364</xdr:rowOff>
    </xdr:from>
    <xdr:to>
      <xdr:col>11</xdr:col>
      <xdr:colOff>194494</xdr:colOff>
      <xdr:row>1292</xdr:row>
      <xdr:rowOff>75893</xdr:rowOff>
    </xdr:to>
    <xdr:sp macro="" textlink="">
      <xdr:nvSpPr>
        <xdr:cNvPr id="295" name="TextBox 1">
          <a:extLst>
            <a:ext uri="{FF2B5EF4-FFF2-40B4-BE49-F238E27FC236}">
              <a16:creationId xmlns:a16="http://schemas.microsoft.com/office/drawing/2014/main" id="{00000000-0008-0000-0100-000027010000}"/>
            </a:ext>
          </a:extLst>
        </xdr:cNvPr>
        <xdr:cNvSpPr txBox="1"/>
      </xdr:nvSpPr>
      <xdr:spPr>
        <a:xfrm>
          <a:off x="4328344" y="245950864"/>
          <a:ext cx="2571750" cy="2510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261169</xdr:colOff>
      <xdr:row>1302</xdr:row>
      <xdr:rowOff>171143</xdr:rowOff>
    </xdr:from>
    <xdr:to>
      <xdr:col>11</xdr:col>
      <xdr:colOff>356419</xdr:colOff>
      <xdr:row>1304</xdr:row>
      <xdr:rowOff>85419</xdr:rowOff>
    </xdr:to>
    <xdr:graphicFrame macro="">
      <xdr:nvGraphicFramePr>
        <xdr:cNvPr id="296" name="Gráfico 295">
          <a:extLst>
            <a:ext uri="{FF2B5EF4-FFF2-40B4-BE49-F238E27FC236}">
              <a16:creationId xmlns:a16="http://schemas.microsoft.com/office/drawing/2014/main" id="{00000000-0008-0000-0100-000028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0</xdr:col>
      <xdr:colOff>107540</xdr:colOff>
      <xdr:row>1309</xdr:row>
      <xdr:rowOff>28607</xdr:rowOff>
    </xdr:from>
    <xdr:to>
      <xdr:col>17</xdr:col>
      <xdr:colOff>400340</xdr:colOff>
      <xdr:row>1325</xdr:row>
      <xdr:rowOff>87407</xdr:rowOff>
    </xdr:to>
    <xdr:graphicFrame macro="">
      <xdr:nvGraphicFramePr>
        <xdr:cNvPr id="297" name="Gráfico 296">
          <a:extLst>
            <a:ext uri="{FF2B5EF4-FFF2-40B4-BE49-F238E27FC236}">
              <a16:creationId xmlns:a16="http://schemas.microsoft.com/office/drawing/2014/main" id="{00000000-0008-0000-0100-000029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7</xdr:col>
      <xdr:colOff>184047</xdr:colOff>
      <xdr:row>1328</xdr:row>
      <xdr:rowOff>122902</xdr:rowOff>
    </xdr:from>
    <xdr:to>
      <xdr:col>11</xdr:col>
      <xdr:colOff>317397</xdr:colOff>
      <xdr:row>1329</xdr:row>
      <xdr:rowOff>183431</xdr:rowOff>
    </xdr:to>
    <xdr:sp macro="" textlink="">
      <xdr:nvSpPr>
        <xdr:cNvPr id="303" name="TextBox 1">
          <a:extLst>
            <a:ext uri="{FF2B5EF4-FFF2-40B4-BE49-F238E27FC236}">
              <a16:creationId xmlns:a16="http://schemas.microsoft.com/office/drawing/2014/main" id="{00000000-0008-0000-0100-00002F010000}"/>
            </a:ext>
          </a:extLst>
        </xdr:cNvPr>
        <xdr:cNvSpPr txBox="1"/>
      </xdr:nvSpPr>
      <xdr:spPr>
        <a:xfrm>
          <a:off x="4451247" y="253106902"/>
          <a:ext cx="2571750" cy="2510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384072</xdr:colOff>
      <xdr:row>1340</xdr:row>
      <xdr:rowOff>94327</xdr:rowOff>
    </xdr:from>
    <xdr:to>
      <xdr:col>11</xdr:col>
      <xdr:colOff>479322</xdr:colOff>
      <xdr:row>1342</xdr:row>
      <xdr:rowOff>8602</xdr:rowOff>
    </xdr:to>
    <xdr:graphicFrame macro="">
      <xdr:nvGraphicFramePr>
        <xdr:cNvPr id="304" name="Gráfico 303">
          <a:extLst>
            <a:ext uri="{FF2B5EF4-FFF2-40B4-BE49-F238E27FC236}">
              <a16:creationId xmlns:a16="http://schemas.microsoft.com/office/drawing/2014/main" id="{00000000-0008-0000-0100-000030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0</xdr:col>
      <xdr:colOff>138266</xdr:colOff>
      <xdr:row>1345</xdr:row>
      <xdr:rowOff>166871</xdr:rowOff>
    </xdr:from>
    <xdr:to>
      <xdr:col>17</xdr:col>
      <xdr:colOff>431066</xdr:colOff>
      <xdr:row>1362</xdr:row>
      <xdr:rowOff>35171</xdr:rowOff>
    </xdr:to>
    <xdr:graphicFrame macro="">
      <xdr:nvGraphicFramePr>
        <xdr:cNvPr id="305" name="Gráfico 304">
          <a:extLst>
            <a:ext uri="{FF2B5EF4-FFF2-40B4-BE49-F238E27FC236}">
              <a16:creationId xmlns:a16="http://schemas.microsoft.com/office/drawing/2014/main" id="{00000000-0008-0000-0100-000031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7</xdr:col>
      <xdr:colOff>230136</xdr:colOff>
      <xdr:row>1364</xdr:row>
      <xdr:rowOff>138267</xdr:rowOff>
    </xdr:from>
    <xdr:to>
      <xdr:col>11</xdr:col>
      <xdr:colOff>363486</xdr:colOff>
      <xdr:row>1366</xdr:row>
      <xdr:rowOff>14441</xdr:rowOff>
    </xdr:to>
    <xdr:sp macro="" textlink="">
      <xdr:nvSpPr>
        <xdr:cNvPr id="311" name="TextBox 1">
          <a:extLst>
            <a:ext uri="{FF2B5EF4-FFF2-40B4-BE49-F238E27FC236}">
              <a16:creationId xmlns:a16="http://schemas.microsoft.com/office/drawing/2014/main" id="{00000000-0008-0000-0100-000037010000}"/>
            </a:ext>
          </a:extLst>
        </xdr:cNvPr>
        <xdr:cNvSpPr txBox="1"/>
      </xdr:nvSpPr>
      <xdr:spPr>
        <a:xfrm>
          <a:off x="4497336" y="259980267"/>
          <a:ext cx="2571750" cy="2571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430161</xdr:colOff>
      <xdr:row>1376</xdr:row>
      <xdr:rowOff>109692</xdr:rowOff>
    </xdr:from>
    <xdr:to>
      <xdr:col>11</xdr:col>
      <xdr:colOff>525411</xdr:colOff>
      <xdr:row>1378</xdr:row>
      <xdr:rowOff>23967</xdr:rowOff>
    </xdr:to>
    <xdr:graphicFrame macro="">
      <xdr:nvGraphicFramePr>
        <xdr:cNvPr id="312" name="Gráfico 311">
          <a:extLst>
            <a:ext uri="{FF2B5EF4-FFF2-40B4-BE49-F238E27FC236}">
              <a16:creationId xmlns:a16="http://schemas.microsoft.com/office/drawing/2014/main" id="{00000000-0008-0000-0100-000038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0</xdr:col>
      <xdr:colOff>0</xdr:colOff>
      <xdr:row>1381</xdr:row>
      <xdr:rowOff>168991</xdr:rowOff>
    </xdr:from>
    <xdr:to>
      <xdr:col>18</xdr:col>
      <xdr:colOff>152400</xdr:colOff>
      <xdr:row>1383</xdr:row>
      <xdr:rowOff>82137</xdr:rowOff>
    </xdr:to>
    <xdr:sp macro="" textlink="">
      <xdr:nvSpPr>
        <xdr:cNvPr id="313" name="Retângulo 312">
          <a:extLst>
            <a:ext uri="{FF2B5EF4-FFF2-40B4-BE49-F238E27FC236}">
              <a16:creationId xmlns:a16="http://schemas.microsoft.com/office/drawing/2014/main" id="{00000000-0008-0000-0100-000039010000}"/>
            </a:ext>
          </a:extLst>
        </xdr:cNvPr>
        <xdr:cNvSpPr/>
      </xdr:nvSpPr>
      <xdr:spPr>
        <a:xfrm>
          <a:off x="0" y="263249491"/>
          <a:ext cx="11125200" cy="294146"/>
        </a:xfrm>
        <a:prstGeom prst="rect">
          <a:avLst/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400" b="1"/>
            <a:t>Staffing</a:t>
          </a:r>
        </a:p>
      </xdr:txBody>
    </xdr:sp>
    <xdr:clientData/>
  </xdr:twoCellAnchor>
  <xdr:twoCellAnchor>
    <xdr:from>
      <xdr:col>0</xdr:col>
      <xdr:colOff>92177</xdr:colOff>
      <xdr:row>1384</xdr:row>
      <xdr:rowOff>120784</xdr:rowOff>
    </xdr:from>
    <xdr:to>
      <xdr:col>17</xdr:col>
      <xdr:colOff>384977</xdr:colOff>
      <xdr:row>1400</xdr:row>
      <xdr:rowOff>179584</xdr:rowOff>
    </xdr:to>
    <xdr:graphicFrame macro="">
      <xdr:nvGraphicFramePr>
        <xdr:cNvPr id="314" name="Gráfico 313">
          <a:extLst>
            <a:ext uri="{FF2B5EF4-FFF2-40B4-BE49-F238E27FC236}">
              <a16:creationId xmlns:a16="http://schemas.microsoft.com/office/drawing/2014/main" id="{00000000-0008-0000-0100-00003A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0</xdr:col>
      <xdr:colOff>138266</xdr:colOff>
      <xdr:row>1419</xdr:row>
      <xdr:rowOff>74694</xdr:rowOff>
    </xdr:from>
    <xdr:to>
      <xdr:col>17</xdr:col>
      <xdr:colOff>431066</xdr:colOff>
      <xdr:row>1435</xdr:row>
      <xdr:rowOff>133494</xdr:rowOff>
    </xdr:to>
    <xdr:graphicFrame macro="">
      <xdr:nvGraphicFramePr>
        <xdr:cNvPr id="320" name="Gráfico 319">
          <a:extLst>
            <a:ext uri="{FF2B5EF4-FFF2-40B4-BE49-F238E27FC236}">
              <a16:creationId xmlns:a16="http://schemas.microsoft.com/office/drawing/2014/main" id="{00000000-0008-0000-0100-000040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6</xdr:col>
      <xdr:colOff>583483</xdr:colOff>
      <xdr:row>1403</xdr:row>
      <xdr:rowOff>92178</xdr:rowOff>
    </xdr:from>
    <xdr:to>
      <xdr:col>11</xdr:col>
      <xdr:colOff>102317</xdr:colOff>
      <xdr:row>1404</xdr:row>
      <xdr:rowOff>152707</xdr:rowOff>
    </xdr:to>
    <xdr:sp macro="" textlink="">
      <xdr:nvSpPr>
        <xdr:cNvPr id="337" name="TextBox 1">
          <a:extLst>
            <a:ext uri="{FF2B5EF4-FFF2-40B4-BE49-F238E27FC236}">
              <a16:creationId xmlns:a16="http://schemas.microsoft.com/office/drawing/2014/main" id="{00000000-0008-0000-0100-000051010000}"/>
            </a:ext>
          </a:extLst>
        </xdr:cNvPr>
        <xdr:cNvSpPr txBox="1"/>
      </xdr:nvSpPr>
      <xdr:spPr>
        <a:xfrm>
          <a:off x="4241083" y="267363678"/>
          <a:ext cx="2566834" cy="2510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168992</xdr:colOff>
      <xdr:row>1415</xdr:row>
      <xdr:rowOff>63603</xdr:rowOff>
    </xdr:from>
    <xdr:to>
      <xdr:col>11</xdr:col>
      <xdr:colOff>264242</xdr:colOff>
      <xdr:row>1416</xdr:row>
      <xdr:rowOff>162233</xdr:rowOff>
    </xdr:to>
    <xdr:graphicFrame macro="">
      <xdr:nvGraphicFramePr>
        <xdr:cNvPr id="338" name="Gráfico 337">
          <a:extLst>
            <a:ext uri="{FF2B5EF4-FFF2-40B4-BE49-F238E27FC236}">
              <a16:creationId xmlns:a16="http://schemas.microsoft.com/office/drawing/2014/main" id="{00000000-0008-0000-0100-000052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7</xdr:col>
      <xdr:colOff>153321</xdr:colOff>
      <xdr:row>1438</xdr:row>
      <xdr:rowOff>76815</xdr:rowOff>
    </xdr:from>
    <xdr:to>
      <xdr:col>11</xdr:col>
      <xdr:colOff>286671</xdr:colOff>
      <xdr:row>1439</xdr:row>
      <xdr:rowOff>137345</xdr:rowOff>
    </xdr:to>
    <xdr:sp macro="" textlink="">
      <xdr:nvSpPr>
        <xdr:cNvPr id="339" name="TextBox 1">
          <a:extLst>
            <a:ext uri="{FF2B5EF4-FFF2-40B4-BE49-F238E27FC236}">
              <a16:creationId xmlns:a16="http://schemas.microsoft.com/office/drawing/2014/main" id="{00000000-0008-0000-0100-000053010000}"/>
            </a:ext>
          </a:extLst>
        </xdr:cNvPr>
        <xdr:cNvSpPr txBox="1"/>
      </xdr:nvSpPr>
      <xdr:spPr>
        <a:xfrm>
          <a:off x="4420521" y="274015815"/>
          <a:ext cx="2571750" cy="2510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353346</xdr:colOff>
      <xdr:row>1450</xdr:row>
      <xdr:rowOff>48240</xdr:rowOff>
    </xdr:from>
    <xdr:to>
      <xdr:col>11</xdr:col>
      <xdr:colOff>448596</xdr:colOff>
      <xdr:row>1451</xdr:row>
      <xdr:rowOff>146871</xdr:rowOff>
    </xdr:to>
    <xdr:graphicFrame macro="">
      <xdr:nvGraphicFramePr>
        <xdr:cNvPr id="340" name="Gráfico 339">
          <a:extLst>
            <a:ext uri="{FF2B5EF4-FFF2-40B4-BE49-F238E27FC236}">
              <a16:creationId xmlns:a16="http://schemas.microsoft.com/office/drawing/2014/main" id="{00000000-0008-0000-0100-000054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7</xdr:col>
      <xdr:colOff>107233</xdr:colOff>
      <xdr:row>1476</xdr:row>
      <xdr:rowOff>46089</xdr:rowOff>
    </xdr:from>
    <xdr:to>
      <xdr:col>11</xdr:col>
      <xdr:colOff>240583</xdr:colOff>
      <xdr:row>1477</xdr:row>
      <xdr:rowOff>106618</xdr:rowOff>
    </xdr:to>
    <xdr:sp macro="" textlink="">
      <xdr:nvSpPr>
        <xdr:cNvPr id="341" name="TextBox 1">
          <a:extLst>
            <a:ext uri="{FF2B5EF4-FFF2-40B4-BE49-F238E27FC236}">
              <a16:creationId xmlns:a16="http://schemas.microsoft.com/office/drawing/2014/main" id="{00000000-0008-0000-0100-000055010000}"/>
            </a:ext>
          </a:extLst>
        </xdr:cNvPr>
        <xdr:cNvSpPr txBox="1"/>
      </xdr:nvSpPr>
      <xdr:spPr>
        <a:xfrm>
          <a:off x="4374433" y="281205039"/>
          <a:ext cx="2571750" cy="2510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307258</xdr:colOff>
      <xdr:row>1488</xdr:row>
      <xdr:rowOff>17514</xdr:rowOff>
    </xdr:from>
    <xdr:to>
      <xdr:col>11</xdr:col>
      <xdr:colOff>402508</xdr:colOff>
      <xdr:row>1489</xdr:row>
      <xdr:rowOff>116144</xdr:rowOff>
    </xdr:to>
    <xdr:graphicFrame macro="">
      <xdr:nvGraphicFramePr>
        <xdr:cNvPr id="342" name="Gráfico 341">
          <a:extLst>
            <a:ext uri="{FF2B5EF4-FFF2-40B4-BE49-F238E27FC236}">
              <a16:creationId xmlns:a16="http://schemas.microsoft.com/office/drawing/2014/main" id="{00000000-0008-0000-0100-000056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6</xdr:col>
      <xdr:colOff>614209</xdr:colOff>
      <xdr:row>1513</xdr:row>
      <xdr:rowOff>30726</xdr:rowOff>
    </xdr:from>
    <xdr:to>
      <xdr:col>11</xdr:col>
      <xdr:colOff>133043</xdr:colOff>
      <xdr:row>1514</xdr:row>
      <xdr:rowOff>91255</xdr:rowOff>
    </xdr:to>
    <xdr:sp macro="" textlink="">
      <xdr:nvSpPr>
        <xdr:cNvPr id="343" name="TextBox 1">
          <a:extLst>
            <a:ext uri="{FF2B5EF4-FFF2-40B4-BE49-F238E27FC236}">
              <a16:creationId xmlns:a16="http://schemas.microsoft.com/office/drawing/2014/main" id="{00000000-0008-0000-0100-000057010000}"/>
            </a:ext>
          </a:extLst>
        </xdr:cNvPr>
        <xdr:cNvSpPr txBox="1"/>
      </xdr:nvSpPr>
      <xdr:spPr>
        <a:xfrm>
          <a:off x="4271809" y="288238176"/>
          <a:ext cx="2566834" cy="2510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199718</xdr:colOff>
      <xdr:row>1525</xdr:row>
      <xdr:rowOff>2151</xdr:rowOff>
    </xdr:from>
    <xdr:to>
      <xdr:col>11</xdr:col>
      <xdr:colOff>294968</xdr:colOff>
      <xdr:row>1526</xdr:row>
      <xdr:rowOff>100781</xdr:rowOff>
    </xdr:to>
    <xdr:graphicFrame macro="">
      <xdr:nvGraphicFramePr>
        <xdr:cNvPr id="344" name="Gráfico 343">
          <a:extLst>
            <a:ext uri="{FF2B5EF4-FFF2-40B4-BE49-F238E27FC236}">
              <a16:creationId xmlns:a16="http://schemas.microsoft.com/office/drawing/2014/main" id="{00000000-0008-0000-0100-000058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7</xdr:col>
      <xdr:colOff>66675</xdr:colOff>
      <xdr:row>668</xdr:row>
      <xdr:rowOff>152400</xdr:rowOff>
    </xdr:from>
    <xdr:to>
      <xdr:col>11</xdr:col>
      <xdr:colOff>200025</xdr:colOff>
      <xdr:row>670</xdr:row>
      <xdr:rowOff>28575</xdr:rowOff>
    </xdr:to>
    <xdr:sp macro="" textlink="">
      <xdr:nvSpPr>
        <xdr:cNvPr id="350" name="TextBox 1">
          <a:extLst>
            <a:ext uri="{FF2B5EF4-FFF2-40B4-BE49-F238E27FC236}">
              <a16:creationId xmlns:a16="http://schemas.microsoft.com/office/drawing/2014/main" id="{00000000-0008-0000-0100-00005E010000}"/>
            </a:ext>
          </a:extLst>
        </xdr:cNvPr>
        <xdr:cNvSpPr txBox="1"/>
      </xdr:nvSpPr>
      <xdr:spPr>
        <a:xfrm>
          <a:off x="4333875" y="127406400"/>
          <a:ext cx="2571750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aseline="0">
              <a:solidFill>
                <a:schemeClr val="bg2">
                  <a:lumMod val="25000"/>
                </a:schemeClr>
              </a:solidFill>
            </a:rPr>
            <a:t>Resultado por Regional</a:t>
          </a:r>
        </a:p>
      </xdr:txBody>
    </xdr:sp>
    <xdr:clientData/>
  </xdr:twoCellAnchor>
  <xdr:twoCellAnchor>
    <xdr:from>
      <xdr:col>6</xdr:col>
      <xdr:colOff>266700</xdr:colOff>
      <xdr:row>680</xdr:row>
      <xdr:rowOff>123825</xdr:rowOff>
    </xdr:from>
    <xdr:to>
      <xdr:col>11</xdr:col>
      <xdr:colOff>361950</xdr:colOff>
      <xdr:row>682</xdr:row>
      <xdr:rowOff>38101</xdr:rowOff>
    </xdr:to>
    <xdr:graphicFrame macro="">
      <xdr:nvGraphicFramePr>
        <xdr:cNvPr id="351" name="Gráfico 350">
          <a:extLst>
            <a:ext uri="{FF2B5EF4-FFF2-40B4-BE49-F238E27FC236}">
              <a16:creationId xmlns:a16="http://schemas.microsoft.com/office/drawing/2014/main" id="{00000000-0008-0000-0100-00005F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0</xdr:col>
      <xdr:colOff>19050</xdr:colOff>
      <xdr:row>105</xdr:row>
      <xdr:rowOff>123825</xdr:rowOff>
    </xdr:from>
    <xdr:to>
      <xdr:col>16</xdr:col>
      <xdr:colOff>417512</xdr:colOff>
      <xdr:row>107</xdr:row>
      <xdr:rowOff>54321</xdr:rowOff>
    </xdr:to>
    <xdr:sp macro="" textlink="">
      <xdr:nvSpPr>
        <xdr:cNvPr id="353" name="CaixaDeTexto 7">
          <a:extLst>
            <a:ext uri="{FF2B5EF4-FFF2-40B4-BE49-F238E27FC236}">
              <a16:creationId xmlns:a16="http://schemas.microsoft.com/office/drawing/2014/main" id="{00000000-0008-0000-0100-000061010000}"/>
            </a:ext>
          </a:extLst>
        </xdr:cNvPr>
        <xdr:cNvSpPr txBox="1">
          <a:spLocks noChangeArrowheads="1"/>
        </xdr:cNvSpPr>
      </xdr:nvSpPr>
      <xdr:spPr bwMode="auto">
        <a:xfrm>
          <a:off x="19050" y="20126325"/>
          <a:ext cx="10152062" cy="31149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pt-BR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9pPr>
        </a:lstStyle>
        <a:p>
          <a:pPr algn="just" eaLnBrk="1" hangingPunct="1">
            <a:defRPr/>
          </a:pPr>
          <a:r>
            <a:rPr lang="pt-BR" altLang="pt-BR" sz="1200" b="1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Nota: </a:t>
          </a:r>
          <a:r>
            <a:rPr lang="pt-BR" altLang="pt-BR" sz="1200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Questão 28 - Nas perguntas escritas negativamente foram consideradas as respostas “nunca” ou “raramente”</a:t>
          </a:r>
          <a:r>
            <a:rPr lang="pt-BR" altLang="pt-BR" sz="1400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 </a:t>
          </a:r>
        </a:p>
      </xdr:txBody>
    </xdr:sp>
    <xdr:clientData/>
  </xdr:twoCellAnchor>
  <xdr:twoCellAnchor>
    <xdr:from>
      <xdr:col>0</xdr:col>
      <xdr:colOff>76200</xdr:colOff>
      <xdr:row>426</xdr:row>
      <xdr:rowOff>152400</xdr:rowOff>
    </xdr:from>
    <xdr:to>
      <xdr:col>16</xdr:col>
      <xdr:colOff>474662</xdr:colOff>
      <xdr:row>428</xdr:row>
      <xdr:rowOff>82896</xdr:rowOff>
    </xdr:to>
    <xdr:sp macro="" textlink="">
      <xdr:nvSpPr>
        <xdr:cNvPr id="354" name="CaixaDeTexto 7">
          <a:extLst>
            <a:ext uri="{FF2B5EF4-FFF2-40B4-BE49-F238E27FC236}">
              <a16:creationId xmlns:a16="http://schemas.microsoft.com/office/drawing/2014/main" id="{00000000-0008-0000-0100-000062010000}"/>
            </a:ext>
          </a:extLst>
        </xdr:cNvPr>
        <xdr:cNvSpPr txBox="1">
          <a:spLocks noChangeArrowheads="1"/>
        </xdr:cNvSpPr>
      </xdr:nvSpPr>
      <xdr:spPr bwMode="auto">
        <a:xfrm>
          <a:off x="76200" y="81305400"/>
          <a:ext cx="10152062" cy="31149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pt-BR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9pPr>
        </a:lstStyle>
        <a:p>
          <a:pPr algn="just" eaLnBrk="1" hangingPunct="1">
            <a:defRPr/>
          </a:pPr>
          <a:r>
            <a:rPr lang="pt-BR" altLang="pt-BR" sz="1200" b="1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Nota: </a:t>
          </a:r>
          <a:r>
            <a:rPr lang="pt-BR" altLang="pt-BR" sz="1200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Questão 40 - Nas perguntas escritas negativamente foram consideradas as respostas “discordo totalmente” ou “discordo”</a:t>
          </a:r>
          <a:r>
            <a:rPr lang="pt-BR" altLang="pt-BR" sz="1400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 </a:t>
          </a:r>
        </a:p>
      </xdr:txBody>
    </xdr:sp>
    <xdr:clientData/>
  </xdr:twoCellAnchor>
  <xdr:twoCellAnchor>
    <xdr:from>
      <xdr:col>0</xdr:col>
      <xdr:colOff>0</xdr:colOff>
      <xdr:row>466</xdr:row>
      <xdr:rowOff>0</xdr:rowOff>
    </xdr:from>
    <xdr:to>
      <xdr:col>16</xdr:col>
      <xdr:colOff>398462</xdr:colOff>
      <xdr:row>467</xdr:row>
      <xdr:rowOff>86499</xdr:rowOff>
    </xdr:to>
    <xdr:sp macro="" textlink="">
      <xdr:nvSpPr>
        <xdr:cNvPr id="355" name="CaixaDeTexto 7">
          <a:extLst>
            <a:ext uri="{FF2B5EF4-FFF2-40B4-BE49-F238E27FC236}">
              <a16:creationId xmlns:a16="http://schemas.microsoft.com/office/drawing/2014/main" id="{00000000-0008-0000-0100-000063010000}"/>
            </a:ext>
          </a:extLst>
        </xdr:cNvPr>
        <xdr:cNvSpPr txBox="1">
          <a:spLocks noChangeArrowheads="1"/>
        </xdr:cNvSpPr>
      </xdr:nvSpPr>
      <xdr:spPr bwMode="auto">
        <a:xfrm>
          <a:off x="0" y="88773000"/>
          <a:ext cx="10152062" cy="2769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pt-BR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9pPr>
        </a:lstStyle>
        <a:p>
          <a:pPr algn="just" eaLnBrk="1" hangingPunct="1">
            <a:defRPr/>
          </a:pPr>
          <a:r>
            <a:rPr lang="pt-BR" altLang="pt-BR" sz="1200" b="1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Nota: </a:t>
          </a:r>
          <a:r>
            <a:rPr lang="pt-BR" altLang="pt-BR" sz="1200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Questão 33 - Nas perguntas escritas negativamente foram consideradas as respostas “discordo totalmente” ou “discordo” </a:t>
          </a:r>
        </a:p>
      </xdr:txBody>
    </xdr:sp>
    <xdr:clientData/>
  </xdr:twoCellAnchor>
  <xdr:twoCellAnchor>
    <xdr:from>
      <xdr:col>0</xdr:col>
      <xdr:colOff>76200</xdr:colOff>
      <xdr:row>537</xdr:row>
      <xdr:rowOff>104775</xdr:rowOff>
    </xdr:from>
    <xdr:to>
      <xdr:col>16</xdr:col>
      <xdr:colOff>474662</xdr:colOff>
      <xdr:row>539</xdr:row>
      <xdr:rowOff>774</xdr:rowOff>
    </xdr:to>
    <xdr:sp macro="" textlink="">
      <xdr:nvSpPr>
        <xdr:cNvPr id="356" name="CaixaDeTexto 7">
          <a:extLst>
            <a:ext uri="{FF2B5EF4-FFF2-40B4-BE49-F238E27FC236}">
              <a16:creationId xmlns:a16="http://schemas.microsoft.com/office/drawing/2014/main" id="{00000000-0008-0000-0100-000064010000}"/>
            </a:ext>
          </a:extLst>
        </xdr:cNvPr>
        <xdr:cNvSpPr txBox="1">
          <a:spLocks noChangeArrowheads="1"/>
        </xdr:cNvSpPr>
      </xdr:nvSpPr>
      <xdr:spPr bwMode="auto">
        <a:xfrm>
          <a:off x="76200" y="102403275"/>
          <a:ext cx="10152062" cy="2769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pt-BR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9pPr>
        </a:lstStyle>
        <a:p>
          <a:pPr algn="just" eaLnBrk="1" hangingPunct="1">
            <a:defRPr/>
          </a:pPr>
          <a:r>
            <a:rPr lang="pt-BR" altLang="pt-BR" sz="1200" b="1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Nota: </a:t>
          </a:r>
          <a:r>
            <a:rPr lang="pt-BR" altLang="pt-BR" sz="1200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Questão 37 - Nas perguntas escritas negativamente foram consideradas as respostas “discordo totalmente” ou “discordo” </a:t>
          </a:r>
        </a:p>
      </xdr:txBody>
    </xdr:sp>
    <xdr:clientData/>
  </xdr:twoCellAnchor>
  <xdr:twoCellAnchor>
    <xdr:from>
      <xdr:col>0</xdr:col>
      <xdr:colOff>9525</xdr:colOff>
      <xdr:row>756</xdr:row>
      <xdr:rowOff>152400</xdr:rowOff>
    </xdr:from>
    <xdr:to>
      <xdr:col>17</xdr:col>
      <xdr:colOff>87313</xdr:colOff>
      <xdr:row>758</xdr:row>
      <xdr:rowOff>48399</xdr:rowOff>
    </xdr:to>
    <xdr:sp macro="" textlink="">
      <xdr:nvSpPr>
        <xdr:cNvPr id="357" name="CaixaDeTexto 7">
          <a:extLst>
            <a:ext uri="{FF2B5EF4-FFF2-40B4-BE49-F238E27FC236}">
              <a16:creationId xmlns:a16="http://schemas.microsoft.com/office/drawing/2014/main" id="{00000000-0008-0000-0100-000065010000}"/>
            </a:ext>
          </a:extLst>
        </xdr:cNvPr>
        <xdr:cNvSpPr txBox="1">
          <a:spLocks noChangeArrowheads="1"/>
        </xdr:cNvSpPr>
      </xdr:nvSpPr>
      <xdr:spPr bwMode="auto">
        <a:xfrm>
          <a:off x="9525" y="144170400"/>
          <a:ext cx="10440988" cy="2769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pt-BR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9pPr>
        </a:lstStyle>
        <a:p>
          <a:pPr algn="just" eaLnBrk="1" hangingPunct="1">
            <a:defRPr/>
          </a:pPr>
          <a:r>
            <a:rPr lang="pt-BR" altLang="pt-BR" sz="1200" b="1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Nota: </a:t>
          </a:r>
          <a:r>
            <a:rPr lang="pt-BR" altLang="pt-BR" sz="1200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Questão 34 - Nas perguntas escritas negativamente foram consideradas as respostas “discordo totalmente” ou “discordo” </a:t>
          </a:r>
        </a:p>
      </xdr:txBody>
    </xdr:sp>
    <xdr:clientData/>
  </xdr:twoCellAnchor>
  <xdr:twoCellAnchor>
    <xdr:from>
      <xdr:col>0</xdr:col>
      <xdr:colOff>19050</xdr:colOff>
      <xdr:row>794</xdr:row>
      <xdr:rowOff>171450</xdr:rowOff>
    </xdr:from>
    <xdr:to>
      <xdr:col>17</xdr:col>
      <xdr:colOff>96838</xdr:colOff>
      <xdr:row>796</xdr:row>
      <xdr:rowOff>67449</xdr:rowOff>
    </xdr:to>
    <xdr:sp macro="" textlink="">
      <xdr:nvSpPr>
        <xdr:cNvPr id="358" name="CaixaDeTexto 7">
          <a:extLst>
            <a:ext uri="{FF2B5EF4-FFF2-40B4-BE49-F238E27FC236}">
              <a16:creationId xmlns:a16="http://schemas.microsoft.com/office/drawing/2014/main" id="{00000000-0008-0000-0100-000066010000}"/>
            </a:ext>
          </a:extLst>
        </xdr:cNvPr>
        <xdr:cNvSpPr txBox="1">
          <a:spLocks noChangeArrowheads="1"/>
        </xdr:cNvSpPr>
      </xdr:nvSpPr>
      <xdr:spPr bwMode="auto">
        <a:xfrm>
          <a:off x="19050" y="151428450"/>
          <a:ext cx="10440988" cy="2769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pt-BR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9pPr>
        </a:lstStyle>
        <a:p>
          <a:pPr algn="just" eaLnBrk="1" hangingPunct="1">
            <a:defRPr/>
          </a:pPr>
          <a:r>
            <a:rPr lang="pt-BR" altLang="pt-BR" sz="1200" b="1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Nota: </a:t>
          </a:r>
          <a:r>
            <a:rPr lang="pt-BR" altLang="pt-BR" sz="1200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Questão 36 - Nas perguntas escritas negativamente foram consideradas as respostas “discordo totalmente” ou “discordo” </a:t>
          </a:r>
        </a:p>
      </xdr:txBody>
    </xdr:sp>
    <xdr:clientData/>
  </xdr:twoCellAnchor>
  <xdr:twoCellAnchor>
    <xdr:from>
      <xdr:col>0</xdr:col>
      <xdr:colOff>0</xdr:colOff>
      <xdr:row>832</xdr:row>
      <xdr:rowOff>142875</xdr:rowOff>
    </xdr:from>
    <xdr:to>
      <xdr:col>17</xdr:col>
      <xdr:colOff>77788</xdr:colOff>
      <xdr:row>834</xdr:row>
      <xdr:rowOff>38874</xdr:rowOff>
    </xdr:to>
    <xdr:sp macro="" textlink="">
      <xdr:nvSpPr>
        <xdr:cNvPr id="359" name="CaixaDeTexto 7">
          <a:extLst>
            <a:ext uri="{FF2B5EF4-FFF2-40B4-BE49-F238E27FC236}">
              <a16:creationId xmlns:a16="http://schemas.microsoft.com/office/drawing/2014/main" id="{00000000-0008-0000-0100-000067010000}"/>
            </a:ext>
          </a:extLst>
        </xdr:cNvPr>
        <xdr:cNvSpPr txBox="1">
          <a:spLocks noChangeArrowheads="1"/>
        </xdr:cNvSpPr>
      </xdr:nvSpPr>
      <xdr:spPr bwMode="auto">
        <a:xfrm>
          <a:off x="0" y="158638875"/>
          <a:ext cx="10440988" cy="2769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pt-BR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9pPr>
        </a:lstStyle>
        <a:p>
          <a:pPr algn="just" eaLnBrk="1" hangingPunct="1">
            <a:defRPr/>
          </a:pPr>
          <a:r>
            <a:rPr lang="pt-BR" altLang="pt-BR" sz="1200" b="1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Nota: </a:t>
          </a:r>
          <a:r>
            <a:rPr lang="pt-BR" altLang="pt-BR" sz="1200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Questão 38 - Nas perguntas escritas negativamente foram consideradas as respostas “discordo totalmente” ou “discordo” </a:t>
          </a:r>
        </a:p>
      </xdr:txBody>
    </xdr:sp>
    <xdr:clientData/>
  </xdr:twoCellAnchor>
  <xdr:twoCellAnchor>
    <xdr:from>
      <xdr:col>0</xdr:col>
      <xdr:colOff>0</xdr:colOff>
      <xdr:row>870</xdr:row>
      <xdr:rowOff>85725</xdr:rowOff>
    </xdr:from>
    <xdr:to>
      <xdr:col>17</xdr:col>
      <xdr:colOff>77788</xdr:colOff>
      <xdr:row>871</xdr:row>
      <xdr:rowOff>172224</xdr:rowOff>
    </xdr:to>
    <xdr:sp macro="" textlink="">
      <xdr:nvSpPr>
        <xdr:cNvPr id="360" name="CaixaDeTexto 7">
          <a:extLst>
            <a:ext uri="{FF2B5EF4-FFF2-40B4-BE49-F238E27FC236}">
              <a16:creationId xmlns:a16="http://schemas.microsoft.com/office/drawing/2014/main" id="{00000000-0008-0000-0100-000068010000}"/>
            </a:ext>
          </a:extLst>
        </xdr:cNvPr>
        <xdr:cNvSpPr txBox="1">
          <a:spLocks noChangeArrowheads="1"/>
        </xdr:cNvSpPr>
      </xdr:nvSpPr>
      <xdr:spPr bwMode="auto">
        <a:xfrm>
          <a:off x="0" y="165820725"/>
          <a:ext cx="10440988" cy="2769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pt-BR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9pPr>
        </a:lstStyle>
        <a:p>
          <a:pPr algn="just" eaLnBrk="1" hangingPunct="1">
            <a:defRPr/>
          </a:pPr>
          <a:r>
            <a:rPr lang="pt-BR" altLang="pt-BR" sz="1200" b="1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Nota: </a:t>
          </a:r>
          <a:r>
            <a:rPr lang="pt-BR" altLang="pt-BR" sz="1200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Questão 42 - Nas perguntas escritas negativamente foram consideradas as respostas “discordo totalmente” ou “discordo” </a:t>
          </a:r>
        </a:p>
      </xdr:txBody>
    </xdr:sp>
    <xdr:clientData/>
  </xdr:twoCellAnchor>
  <xdr:twoCellAnchor>
    <xdr:from>
      <xdr:col>0</xdr:col>
      <xdr:colOff>0</xdr:colOff>
      <xdr:row>1083</xdr:row>
      <xdr:rowOff>133350</xdr:rowOff>
    </xdr:from>
    <xdr:to>
      <xdr:col>17</xdr:col>
      <xdr:colOff>77788</xdr:colOff>
      <xdr:row>1085</xdr:row>
      <xdr:rowOff>29349</xdr:rowOff>
    </xdr:to>
    <xdr:sp macro="" textlink="">
      <xdr:nvSpPr>
        <xdr:cNvPr id="361" name="CaixaDeTexto 7">
          <a:extLst>
            <a:ext uri="{FF2B5EF4-FFF2-40B4-BE49-F238E27FC236}">
              <a16:creationId xmlns:a16="http://schemas.microsoft.com/office/drawing/2014/main" id="{00000000-0008-0000-0100-000069010000}"/>
            </a:ext>
          </a:extLst>
        </xdr:cNvPr>
        <xdr:cNvSpPr txBox="1">
          <a:spLocks noChangeArrowheads="1"/>
        </xdr:cNvSpPr>
      </xdr:nvSpPr>
      <xdr:spPr bwMode="auto">
        <a:xfrm>
          <a:off x="0" y="206444850"/>
          <a:ext cx="10440988" cy="2769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pt-BR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9pPr>
        </a:lstStyle>
        <a:p>
          <a:pPr algn="just" eaLnBrk="1" hangingPunct="1">
            <a:defRPr/>
          </a:pPr>
          <a:r>
            <a:rPr lang="pt-BR" altLang="pt-BR" sz="1200" b="1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Nota: </a:t>
          </a:r>
          <a:r>
            <a:rPr lang="pt-BR" altLang="pt-BR" sz="1200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Questão 21 - Nas perguntas escritas negativamente foram consideradas as respostas “discordo totalmente” ou “discordo” </a:t>
          </a:r>
        </a:p>
      </xdr:txBody>
    </xdr:sp>
    <xdr:clientData/>
  </xdr:twoCellAnchor>
  <xdr:twoCellAnchor>
    <xdr:from>
      <xdr:col>0</xdr:col>
      <xdr:colOff>0</xdr:colOff>
      <xdr:row>1121</xdr:row>
      <xdr:rowOff>0</xdr:rowOff>
    </xdr:from>
    <xdr:to>
      <xdr:col>17</xdr:col>
      <xdr:colOff>77788</xdr:colOff>
      <xdr:row>1122</xdr:row>
      <xdr:rowOff>86499</xdr:rowOff>
    </xdr:to>
    <xdr:sp macro="" textlink="">
      <xdr:nvSpPr>
        <xdr:cNvPr id="362" name="CaixaDeTexto 7">
          <a:extLst>
            <a:ext uri="{FF2B5EF4-FFF2-40B4-BE49-F238E27FC236}">
              <a16:creationId xmlns:a16="http://schemas.microsoft.com/office/drawing/2014/main" id="{00000000-0008-0000-0100-00006A010000}"/>
            </a:ext>
          </a:extLst>
        </xdr:cNvPr>
        <xdr:cNvSpPr txBox="1">
          <a:spLocks noChangeArrowheads="1"/>
        </xdr:cNvSpPr>
      </xdr:nvSpPr>
      <xdr:spPr bwMode="auto">
        <a:xfrm>
          <a:off x="0" y="213550500"/>
          <a:ext cx="10440988" cy="2769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pt-BR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9pPr>
        </a:lstStyle>
        <a:p>
          <a:pPr algn="just" eaLnBrk="1" hangingPunct="1">
            <a:defRPr/>
          </a:pPr>
          <a:r>
            <a:rPr lang="pt-BR" altLang="pt-BR" sz="1200" b="1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Nota: </a:t>
          </a:r>
          <a:r>
            <a:rPr lang="pt-BR" altLang="pt-BR" sz="1200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Questão 22 - Nas perguntas escritas negativamente foram consideradas as respostas “discordo totalmente” ou “discordo” </a:t>
          </a:r>
        </a:p>
      </xdr:txBody>
    </xdr:sp>
    <xdr:clientData/>
  </xdr:twoCellAnchor>
  <xdr:twoCellAnchor>
    <xdr:from>
      <xdr:col>0</xdr:col>
      <xdr:colOff>0</xdr:colOff>
      <xdr:row>1158</xdr:row>
      <xdr:rowOff>47625</xdr:rowOff>
    </xdr:from>
    <xdr:to>
      <xdr:col>17</xdr:col>
      <xdr:colOff>77788</xdr:colOff>
      <xdr:row>1159</xdr:row>
      <xdr:rowOff>134124</xdr:rowOff>
    </xdr:to>
    <xdr:sp macro="" textlink="">
      <xdr:nvSpPr>
        <xdr:cNvPr id="363" name="CaixaDeTexto 7">
          <a:extLst>
            <a:ext uri="{FF2B5EF4-FFF2-40B4-BE49-F238E27FC236}">
              <a16:creationId xmlns:a16="http://schemas.microsoft.com/office/drawing/2014/main" id="{00000000-0008-0000-0100-00006B010000}"/>
            </a:ext>
          </a:extLst>
        </xdr:cNvPr>
        <xdr:cNvSpPr txBox="1">
          <a:spLocks noChangeArrowheads="1"/>
        </xdr:cNvSpPr>
      </xdr:nvSpPr>
      <xdr:spPr bwMode="auto">
        <a:xfrm>
          <a:off x="0" y="220646625"/>
          <a:ext cx="10440988" cy="2769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pt-BR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9pPr>
        </a:lstStyle>
        <a:p>
          <a:pPr algn="just" eaLnBrk="1" hangingPunct="1">
            <a:defRPr/>
          </a:pPr>
          <a:r>
            <a:rPr lang="pt-BR" altLang="pt-BR" sz="1200" b="1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Nota: </a:t>
          </a:r>
          <a:r>
            <a:rPr lang="pt-BR" altLang="pt-BR" sz="1200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Questão 10 - Nas perguntas escritas negativamente foram consideradas as respostas “discordo totalmente” ou “discordo” </a:t>
          </a:r>
        </a:p>
      </xdr:txBody>
    </xdr:sp>
    <xdr:clientData/>
  </xdr:twoCellAnchor>
  <xdr:twoCellAnchor>
    <xdr:from>
      <xdr:col>0</xdr:col>
      <xdr:colOff>19050</xdr:colOff>
      <xdr:row>1230</xdr:row>
      <xdr:rowOff>123825</xdr:rowOff>
    </xdr:from>
    <xdr:to>
      <xdr:col>17</xdr:col>
      <xdr:colOff>96838</xdr:colOff>
      <xdr:row>1232</xdr:row>
      <xdr:rowOff>19824</xdr:rowOff>
    </xdr:to>
    <xdr:sp macro="" textlink="">
      <xdr:nvSpPr>
        <xdr:cNvPr id="364" name="CaixaDeTexto 7">
          <a:extLst>
            <a:ext uri="{FF2B5EF4-FFF2-40B4-BE49-F238E27FC236}">
              <a16:creationId xmlns:a16="http://schemas.microsoft.com/office/drawing/2014/main" id="{00000000-0008-0000-0100-00006C010000}"/>
            </a:ext>
          </a:extLst>
        </xdr:cNvPr>
        <xdr:cNvSpPr txBox="1">
          <a:spLocks noChangeArrowheads="1"/>
        </xdr:cNvSpPr>
      </xdr:nvSpPr>
      <xdr:spPr bwMode="auto">
        <a:xfrm>
          <a:off x="19050" y="234438825"/>
          <a:ext cx="10440988" cy="2769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pt-BR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9pPr>
        </a:lstStyle>
        <a:p>
          <a:pPr algn="just" eaLnBrk="1" hangingPunct="1">
            <a:defRPr/>
          </a:pPr>
          <a:r>
            <a:rPr lang="pt-BR" altLang="pt-BR" sz="1200" b="1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Nota: </a:t>
          </a:r>
          <a:r>
            <a:rPr lang="pt-BR" altLang="pt-BR" sz="1200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Questão 17 - Nas perguntas escritas negativamente foram consideradas as respostas “discordo totalmente” ou “discordo” </a:t>
          </a:r>
        </a:p>
      </xdr:txBody>
    </xdr:sp>
    <xdr:clientData/>
  </xdr:twoCellAnchor>
  <xdr:twoCellAnchor>
    <xdr:from>
      <xdr:col>0</xdr:col>
      <xdr:colOff>0</xdr:colOff>
      <xdr:row>1305</xdr:row>
      <xdr:rowOff>76200</xdr:rowOff>
    </xdr:from>
    <xdr:to>
      <xdr:col>17</xdr:col>
      <xdr:colOff>77788</xdr:colOff>
      <xdr:row>1306</xdr:row>
      <xdr:rowOff>162699</xdr:rowOff>
    </xdr:to>
    <xdr:sp macro="" textlink="">
      <xdr:nvSpPr>
        <xdr:cNvPr id="365" name="CaixaDeTexto 7">
          <a:extLst>
            <a:ext uri="{FF2B5EF4-FFF2-40B4-BE49-F238E27FC236}">
              <a16:creationId xmlns:a16="http://schemas.microsoft.com/office/drawing/2014/main" id="{00000000-0008-0000-0100-00006D010000}"/>
            </a:ext>
          </a:extLst>
        </xdr:cNvPr>
        <xdr:cNvSpPr txBox="1">
          <a:spLocks noChangeArrowheads="1"/>
        </xdr:cNvSpPr>
      </xdr:nvSpPr>
      <xdr:spPr bwMode="auto">
        <a:xfrm>
          <a:off x="0" y="248678700"/>
          <a:ext cx="10440988" cy="2769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pt-BR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9pPr>
        </a:lstStyle>
        <a:p>
          <a:pPr algn="just" eaLnBrk="1" hangingPunct="1">
            <a:defRPr/>
          </a:pPr>
          <a:r>
            <a:rPr lang="pt-BR" altLang="pt-BR" sz="1200" b="1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Nota: </a:t>
          </a:r>
          <a:r>
            <a:rPr lang="pt-BR" altLang="pt-BR" sz="1200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Questão 8 - Nas perguntas escritas negativamente foram consideradas as respostas “discordo totalmente” ou “discordo” </a:t>
          </a:r>
        </a:p>
      </xdr:txBody>
    </xdr:sp>
    <xdr:clientData/>
  </xdr:twoCellAnchor>
  <xdr:twoCellAnchor>
    <xdr:from>
      <xdr:col>0</xdr:col>
      <xdr:colOff>76200</xdr:colOff>
      <xdr:row>1342</xdr:row>
      <xdr:rowOff>133350</xdr:rowOff>
    </xdr:from>
    <xdr:to>
      <xdr:col>17</xdr:col>
      <xdr:colOff>153988</xdr:colOff>
      <xdr:row>1344</xdr:row>
      <xdr:rowOff>29349</xdr:rowOff>
    </xdr:to>
    <xdr:sp macro="" textlink="">
      <xdr:nvSpPr>
        <xdr:cNvPr id="366" name="CaixaDeTexto 15">
          <a:extLst>
            <a:ext uri="{FF2B5EF4-FFF2-40B4-BE49-F238E27FC236}">
              <a16:creationId xmlns:a16="http://schemas.microsoft.com/office/drawing/2014/main" id="{00000000-0008-0000-0100-00006E010000}"/>
            </a:ext>
          </a:extLst>
        </xdr:cNvPr>
        <xdr:cNvSpPr txBox="1">
          <a:spLocks noChangeArrowheads="1"/>
        </xdr:cNvSpPr>
      </xdr:nvSpPr>
      <xdr:spPr bwMode="auto">
        <a:xfrm>
          <a:off x="76200" y="255784350"/>
          <a:ext cx="10440988" cy="2769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pt-BR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9pPr>
        </a:lstStyle>
        <a:p>
          <a:pPr algn="just" eaLnBrk="1" hangingPunct="1">
            <a:defRPr/>
          </a:pPr>
          <a:r>
            <a:rPr lang="pt-BR" altLang="pt-BR" sz="1200" b="1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Nota: </a:t>
          </a:r>
          <a:r>
            <a:rPr lang="pt-BR" altLang="pt-BR" sz="1200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Questão 12 - Nas perguntas escritas negativamente foram consideradas as respostas “discordo totalmente” ou “discordo” </a:t>
          </a:r>
        </a:p>
      </xdr:txBody>
    </xdr:sp>
    <xdr:clientData/>
  </xdr:twoCellAnchor>
  <xdr:twoCellAnchor>
    <xdr:from>
      <xdr:col>0</xdr:col>
      <xdr:colOff>28575</xdr:colOff>
      <xdr:row>1378</xdr:row>
      <xdr:rowOff>142875</xdr:rowOff>
    </xdr:from>
    <xdr:to>
      <xdr:col>17</xdr:col>
      <xdr:colOff>106363</xdr:colOff>
      <xdr:row>1380</xdr:row>
      <xdr:rowOff>38874</xdr:rowOff>
    </xdr:to>
    <xdr:sp macro="" textlink="">
      <xdr:nvSpPr>
        <xdr:cNvPr id="367" name="CaixaDeTexto 16">
          <a:extLst>
            <a:ext uri="{FF2B5EF4-FFF2-40B4-BE49-F238E27FC236}">
              <a16:creationId xmlns:a16="http://schemas.microsoft.com/office/drawing/2014/main" id="{00000000-0008-0000-0100-00006F010000}"/>
            </a:ext>
          </a:extLst>
        </xdr:cNvPr>
        <xdr:cNvSpPr txBox="1">
          <a:spLocks noChangeArrowheads="1"/>
        </xdr:cNvSpPr>
      </xdr:nvSpPr>
      <xdr:spPr bwMode="auto">
        <a:xfrm>
          <a:off x="28575" y="262651875"/>
          <a:ext cx="10440988" cy="2769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pt-BR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9pPr>
        </a:lstStyle>
        <a:p>
          <a:pPr algn="just" eaLnBrk="1" hangingPunct="1">
            <a:defRPr/>
          </a:pPr>
          <a:r>
            <a:rPr lang="pt-BR" altLang="pt-BR" sz="1200" b="1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Nota: </a:t>
          </a:r>
          <a:r>
            <a:rPr lang="pt-BR" altLang="pt-BR" sz="1200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Questão 16 - Nas perguntas escritas negativamente foram consideradas as respostas “discordo totalmente” ou “discordo” </a:t>
          </a:r>
        </a:p>
      </xdr:txBody>
    </xdr:sp>
    <xdr:clientData/>
  </xdr:twoCellAnchor>
  <xdr:twoCellAnchor>
    <xdr:from>
      <xdr:col>0</xdr:col>
      <xdr:colOff>0</xdr:colOff>
      <xdr:row>1452</xdr:row>
      <xdr:rowOff>114300</xdr:rowOff>
    </xdr:from>
    <xdr:to>
      <xdr:col>17</xdr:col>
      <xdr:colOff>77788</xdr:colOff>
      <xdr:row>1454</xdr:row>
      <xdr:rowOff>10299</xdr:rowOff>
    </xdr:to>
    <xdr:sp macro="" textlink="">
      <xdr:nvSpPr>
        <xdr:cNvPr id="368" name="CaixaDeTexto 7">
          <a:extLst>
            <a:ext uri="{FF2B5EF4-FFF2-40B4-BE49-F238E27FC236}">
              <a16:creationId xmlns:a16="http://schemas.microsoft.com/office/drawing/2014/main" id="{00000000-0008-0000-0100-000070010000}"/>
            </a:ext>
          </a:extLst>
        </xdr:cNvPr>
        <xdr:cNvSpPr txBox="1">
          <a:spLocks noChangeArrowheads="1"/>
        </xdr:cNvSpPr>
      </xdr:nvSpPr>
      <xdr:spPr bwMode="auto">
        <a:xfrm>
          <a:off x="0" y="276720300"/>
          <a:ext cx="10440988" cy="2769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pt-BR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9pPr>
        </a:lstStyle>
        <a:p>
          <a:pPr algn="just" eaLnBrk="1" hangingPunct="1">
            <a:defRPr/>
          </a:pPr>
          <a:r>
            <a:rPr lang="pt-BR" altLang="pt-BR" sz="1200" b="1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Nota: </a:t>
          </a:r>
          <a:r>
            <a:rPr lang="pt-BR" altLang="pt-BR" sz="1200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Questão 5 - Nas perguntas escritas negativamente foram consideradas as respostas “discordo totalmente” ou “discordo” </a:t>
          </a:r>
        </a:p>
      </xdr:txBody>
    </xdr:sp>
    <xdr:clientData/>
  </xdr:twoCellAnchor>
  <xdr:twoCellAnchor>
    <xdr:from>
      <xdr:col>0</xdr:col>
      <xdr:colOff>0</xdr:colOff>
      <xdr:row>1490</xdr:row>
      <xdr:rowOff>142875</xdr:rowOff>
    </xdr:from>
    <xdr:to>
      <xdr:col>17</xdr:col>
      <xdr:colOff>77788</xdr:colOff>
      <xdr:row>1492</xdr:row>
      <xdr:rowOff>38874</xdr:rowOff>
    </xdr:to>
    <xdr:sp macro="" textlink="">
      <xdr:nvSpPr>
        <xdr:cNvPr id="369" name="CaixaDeTexto 7">
          <a:extLst>
            <a:ext uri="{FF2B5EF4-FFF2-40B4-BE49-F238E27FC236}">
              <a16:creationId xmlns:a16="http://schemas.microsoft.com/office/drawing/2014/main" id="{00000000-0008-0000-0100-000071010000}"/>
            </a:ext>
          </a:extLst>
        </xdr:cNvPr>
        <xdr:cNvSpPr txBox="1">
          <a:spLocks noChangeArrowheads="1"/>
        </xdr:cNvSpPr>
      </xdr:nvSpPr>
      <xdr:spPr bwMode="auto">
        <a:xfrm>
          <a:off x="0" y="283968825"/>
          <a:ext cx="10440988" cy="2769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pt-BR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9pPr>
        </a:lstStyle>
        <a:p>
          <a:pPr algn="just" eaLnBrk="1" hangingPunct="1">
            <a:defRPr/>
          </a:pPr>
          <a:r>
            <a:rPr lang="pt-BR" altLang="pt-BR" sz="1200" b="1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Nota: </a:t>
          </a:r>
          <a:r>
            <a:rPr lang="pt-BR" altLang="pt-BR" sz="1200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Questão 7  - Nas perguntas escritas negativamente foram consideradas as respostas “discordo totalmente” ou “discordo” </a:t>
          </a:r>
        </a:p>
      </xdr:txBody>
    </xdr:sp>
    <xdr:clientData/>
  </xdr:twoCellAnchor>
  <xdr:twoCellAnchor>
    <xdr:from>
      <xdr:col>0</xdr:col>
      <xdr:colOff>19050</xdr:colOff>
      <xdr:row>1527</xdr:row>
      <xdr:rowOff>57150</xdr:rowOff>
    </xdr:from>
    <xdr:to>
      <xdr:col>17</xdr:col>
      <xdr:colOff>96838</xdr:colOff>
      <xdr:row>1528</xdr:row>
      <xdr:rowOff>143649</xdr:rowOff>
    </xdr:to>
    <xdr:sp macro="" textlink="">
      <xdr:nvSpPr>
        <xdr:cNvPr id="370" name="CaixaDeTexto 7">
          <a:extLst>
            <a:ext uri="{FF2B5EF4-FFF2-40B4-BE49-F238E27FC236}">
              <a16:creationId xmlns:a16="http://schemas.microsoft.com/office/drawing/2014/main" id="{00000000-0008-0000-0100-000072010000}"/>
            </a:ext>
          </a:extLst>
        </xdr:cNvPr>
        <xdr:cNvSpPr txBox="1">
          <a:spLocks noChangeArrowheads="1"/>
        </xdr:cNvSpPr>
      </xdr:nvSpPr>
      <xdr:spPr bwMode="auto">
        <a:xfrm>
          <a:off x="19050" y="290931600"/>
          <a:ext cx="10440988" cy="2769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defPPr>
            <a:defRPr lang="pt-BR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ＭＳ Ｐゴシック" panose="020B0600070205080204" pitchFamily="34" charset="-128"/>
              <a:cs typeface="+mn-cs"/>
            </a:defRPr>
          </a:lvl9pPr>
        </a:lstStyle>
        <a:p>
          <a:pPr algn="just" eaLnBrk="1" hangingPunct="1">
            <a:defRPr/>
          </a:pPr>
          <a:r>
            <a:rPr lang="pt-BR" altLang="pt-BR" sz="1200" b="1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Nota: </a:t>
          </a:r>
          <a:r>
            <a:rPr lang="pt-BR" altLang="pt-BR" sz="1200" i="1">
              <a:solidFill>
                <a:schemeClr val="tx1">
                  <a:lumMod val="85000"/>
                  <a:lumOff val="15000"/>
                </a:schemeClr>
              </a:solidFill>
              <a:latin typeface="Calibri" panose="020F0502020204030204" pitchFamily="34" charset="0"/>
            </a:rPr>
            <a:t>Questão 14 - Nas perguntas escritas negativamente foram consideradas as respostas “discordo totalmente” ou “discordo” </a:t>
          </a:r>
        </a:p>
      </xdr:txBody>
    </xdr:sp>
    <xdr:clientData/>
  </xdr:twoCellAnchor>
  <xdr:twoCellAnchor>
    <xdr:from>
      <xdr:col>0</xdr:col>
      <xdr:colOff>19050</xdr:colOff>
      <xdr:row>1531</xdr:row>
      <xdr:rowOff>19050</xdr:rowOff>
    </xdr:from>
    <xdr:to>
      <xdr:col>18</xdr:col>
      <xdr:colOff>171450</xdr:colOff>
      <xdr:row>1532</xdr:row>
      <xdr:rowOff>122696</xdr:rowOff>
    </xdr:to>
    <xdr:sp macro="" textlink="">
      <xdr:nvSpPr>
        <xdr:cNvPr id="371" name="Retângulo 370">
          <a:extLst>
            <a:ext uri="{FF2B5EF4-FFF2-40B4-BE49-F238E27FC236}">
              <a16:creationId xmlns:a16="http://schemas.microsoft.com/office/drawing/2014/main" id="{00000000-0008-0000-0100-000073010000}"/>
            </a:ext>
          </a:extLst>
        </xdr:cNvPr>
        <xdr:cNvSpPr/>
      </xdr:nvSpPr>
      <xdr:spPr>
        <a:xfrm>
          <a:off x="19050" y="291655500"/>
          <a:ext cx="11125200" cy="294146"/>
        </a:xfrm>
        <a:prstGeom prst="rect">
          <a:avLst/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400" b="1"/>
            <a:t>Nota do paciente e número</a:t>
          </a:r>
          <a:r>
            <a:rPr lang="pt-BR" sz="1400" b="1" baseline="0"/>
            <a:t> de eventos</a:t>
          </a:r>
        </a:p>
      </xdr:txBody>
    </xdr:sp>
    <xdr:clientData/>
  </xdr:twoCellAnchor>
  <xdr:twoCellAnchor>
    <xdr:from>
      <xdr:col>0</xdr:col>
      <xdr:colOff>95250</xdr:colOff>
      <xdr:row>1533</xdr:row>
      <xdr:rowOff>133350</xdr:rowOff>
    </xdr:from>
    <xdr:to>
      <xdr:col>18</xdr:col>
      <xdr:colOff>85724</xdr:colOff>
      <xdr:row>1553</xdr:row>
      <xdr:rowOff>152400</xdr:rowOff>
    </xdr:to>
    <xdr:graphicFrame macro="">
      <xdr:nvGraphicFramePr>
        <xdr:cNvPr id="372" name="Gráfico 371">
          <a:extLst>
            <a:ext uri="{FF2B5EF4-FFF2-40B4-BE49-F238E27FC236}">
              <a16:creationId xmlns:a16="http://schemas.microsoft.com/office/drawing/2014/main" id="{00000000-0008-0000-0100-000074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0</xdr:col>
      <xdr:colOff>95250</xdr:colOff>
      <xdr:row>1554</xdr:row>
      <xdr:rowOff>161925</xdr:rowOff>
    </xdr:from>
    <xdr:to>
      <xdr:col>18</xdr:col>
      <xdr:colOff>85724</xdr:colOff>
      <xdr:row>1574</xdr:row>
      <xdr:rowOff>180975</xdr:rowOff>
    </xdr:to>
    <xdr:graphicFrame macro="">
      <xdr:nvGraphicFramePr>
        <xdr:cNvPr id="373" name="Gráfico 372">
          <a:extLst>
            <a:ext uri="{FF2B5EF4-FFF2-40B4-BE49-F238E27FC236}">
              <a16:creationId xmlns:a16="http://schemas.microsoft.com/office/drawing/2014/main" id="{00000000-0008-0000-0100-000075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0</xdr:col>
      <xdr:colOff>95250</xdr:colOff>
      <xdr:row>647</xdr:row>
      <xdr:rowOff>180975</xdr:rowOff>
    </xdr:from>
    <xdr:to>
      <xdr:col>17</xdr:col>
      <xdr:colOff>388050</xdr:colOff>
      <xdr:row>664</xdr:row>
      <xdr:rowOff>49275</xdr:rowOff>
    </xdr:to>
    <xdr:graphicFrame macro="">
      <xdr:nvGraphicFramePr>
        <xdr:cNvPr id="374" name="Gráfico 373">
          <a:extLst>
            <a:ext uri="{FF2B5EF4-FFF2-40B4-BE49-F238E27FC236}">
              <a16:creationId xmlns:a16="http://schemas.microsoft.com/office/drawing/2014/main" id="{00000000-0008-0000-0100-000076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0</xdr:col>
      <xdr:colOff>178594</xdr:colOff>
      <xdr:row>1494</xdr:row>
      <xdr:rowOff>166687</xdr:rowOff>
    </xdr:from>
    <xdr:to>
      <xdr:col>17</xdr:col>
      <xdr:colOff>471394</xdr:colOff>
      <xdr:row>1511</xdr:row>
      <xdr:rowOff>34987</xdr:rowOff>
    </xdr:to>
    <xdr:graphicFrame macro="">
      <xdr:nvGraphicFramePr>
        <xdr:cNvPr id="166" name="Gráfico 165">
          <a:extLst>
            <a:ext uri="{FF2B5EF4-FFF2-40B4-BE49-F238E27FC236}">
              <a16:creationId xmlns:a16="http://schemas.microsoft.com/office/drawing/2014/main" id="{5F76EB4A-CCDC-4DDE-8A42-09E26D0D89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0</xdr:col>
      <xdr:colOff>226220</xdr:colOff>
      <xdr:row>1456</xdr:row>
      <xdr:rowOff>35719</xdr:rowOff>
    </xdr:from>
    <xdr:to>
      <xdr:col>17</xdr:col>
      <xdr:colOff>519020</xdr:colOff>
      <xdr:row>1472</xdr:row>
      <xdr:rowOff>94519</xdr:rowOff>
    </xdr:to>
    <xdr:graphicFrame macro="">
      <xdr:nvGraphicFramePr>
        <xdr:cNvPr id="167" name="Gráfico 166">
          <a:extLst>
            <a:ext uri="{FF2B5EF4-FFF2-40B4-BE49-F238E27FC236}">
              <a16:creationId xmlns:a16="http://schemas.microsoft.com/office/drawing/2014/main" id="{D2BD5D33-7346-49A7-AF5B-F42FFF6A63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CAA199A-7A2A-494D-A16E-CF248725DEC7}" name="Tabela16" displayName="Tabela16" ref="B3:M75" totalsRowShown="0" headerRowDxfId="84" headerRowBorderDxfId="83" tableBorderDxfId="82">
  <autoFilter ref="B3:M75" xr:uid="{2024A12D-27B4-478D-B7B0-2B33A6B6DC15}"/>
  <sortState xmlns:xlrd2="http://schemas.microsoft.com/office/spreadsheetml/2017/richdata2" ref="B4:M75">
    <sortCondition ref="B4:B75"/>
    <sortCondition ref="D4:D75"/>
  </sortState>
  <tableColumns count="12">
    <tableColumn id="1" xr3:uid="{F8C2F36F-8707-440E-B914-A4BD81DD48D4}" name="Grupo" dataDxfId="81"/>
    <tableColumn id="2" xr3:uid="{6DB463EF-42EF-444A-B52D-8757EDFDF50C}" name="Regional" dataDxfId="80"/>
    <tableColumn id="3" xr3:uid="{FDC1F070-8DF1-435D-AB4E-9D534C087FB1}" name="Unidade" dataDxfId="79"/>
    <tableColumn id="4" xr3:uid="{2EF561F8-216B-49CF-B83D-D527B07A2730}" name="Nº colaboradores" dataDxfId="78"/>
    <tableColumn id="5" xr3:uid="{21660AF1-34A6-4ECF-A722-F140E7640BA4}" name="Amostra Esperada" dataDxfId="77"/>
    <tableColumn id="6" xr3:uid="{9AD84868-DD1B-4FC3-B37C-A0D85BA1CEB6}" name="Amostra Realizada" dataDxfId="76"/>
    <tableColumn id="7" xr3:uid="{4D63E447-872B-40B4-BD61-A4AD584F3078}" name="% Alcançado" dataDxfId="75" dataCellStyle="Porcentagem">
      <calculatedColumnFormula>IFERROR(G4/F4,"")</calculatedColumnFormula>
    </tableColumn>
    <tableColumn id="8" xr3:uid="{B0F49828-D88F-4480-8490-7139BA8F77AE}" name="Status" dataDxfId="74">
      <calculatedColumnFormula>IF(H4&lt;100%,1,5)</calculatedColumnFormula>
    </tableColumn>
    <tableColumn id="9" xr3:uid="{F260F6FD-8225-4556-BC05-1FEFE3247742}" name="Data _x000a_Início" dataDxfId="73"/>
    <tableColumn id="10" xr3:uid="{90314A54-0E16-43E3-A980-36EEB3069172}" name="Data Encerramento" dataDxfId="72"/>
    <tableColumn id="11" xr3:uid="{B373E812-3259-484E-BABB-88D0971390D7}" name="Link da pesquisa" dataDxfId="71" dataCellStyle="Hiperlink"/>
    <tableColumn id="12" xr3:uid="{8769CA10-050D-4D95-B052-055C9ABEFA1C}" name="Observações" dataDxfId="70"/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762A78C-9CB2-42E8-910E-BED3B1C45581}" name="Tabela3" displayName="Tabela3" ref="D3:E73" totalsRowShown="0" headerRowDxfId="53" headerRowBorderDxfId="52" tableBorderDxfId="51" totalsRowBorderDxfId="50">
  <autoFilter ref="D3:E73" xr:uid="{E762A78C-9CB2-42E8-910E-BED3B1C45581}"/>
  <sortState xmlns:xlrd2="http://schemas.microsoft.com/office/spreadsheetml/2017/richdata2" ref="D4:E72">
    <sortCondition descending="1" ref="E4:E72"/>
  </sortState>
  <tableColumns count="2">
    <tableColumn id="1" xr3:uid="{4AF97579-F6AA-49B4-B7F2-4E409AC1F27C}" name="Hospital" dataDxfId="49" dataCellStyle="Normal 5"/>
    <tableColumn id="2" xr3:uid="{91E996A1-3056-4355-87A1-A7D0D5C19005}" name="Nota" dataDxfId="48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B3EAB49-42F1-4872-A39D-5DE6A44FE725}" name="Tabela4" displayName="Tabela4" ref="D88:E158" totalsRowShown="0" headerRowDxfId="47" headerRowBorderDxfId="46" tableBorderDxfId="45" totalsRowBorderDxfId="44">
  <autoFilter ref="D88:E158" xr:uid="{AB3EAB49-42F1-4872-A39D-5DE6A44FE725}"/>
  <sortState xmlns:xlrd2="http://schemas.microsoft.com/office/spreadsheetml/2017/richdata2" ref="D89:E157">
    <sortCondition descending="1" ref="E89:E157"/>
  </sortState>
  <tableColumns count="2">
    <tableColumn id="1" xr3:uid="{85AC1617-D4AC-41D0-AE71-86FE08D20775}" name="Hospital" dataDxfId="43" dataCellStyle="Normal 5"/>
    <tableColumn id="2" xr3:uid="{2E757CD7-5FF9-4433-83B9-0152B35545F8}" name="Nota" dataDxfId="42" dataCellStyle="Porcentagem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6D11FBA-C5F6-4872-B725-42273A06807A}" name="Tabela1" displayName="Tabela1" ref="D2:H71" totalsRowShown="0" headerRowDxfId="34" dataDxfId="32" headerRowBorderDxfId="33" tableBorderDxfId="31" totalsRowBorderDxfId="30" dataCellStyle="Porcentagem">
  <autoFilter ref="D2:H71" xr:uid="{46D11FBA-C5F6-4872-B725-42273A06807A}"/>
  <sortState xmlns:xlrd2="http://schemas.microsoft.com/office/spreadsheetml/2017/richdata2" ref="D3:H71">
    <sortCondition descending="1" ref="E3:E71"/>
    <sortCondition ref="G3:G71"/>
  </sortState>
  <tableColumns count="5">
    <tableColumn id="1" xr3:uid="{B5A7933A-77CB-45FC-940D-9A67B2ACEE87}" name="Hospital" dataDxfId="29" dataCellStyle="Normal 5"/>
    <tableColumn id="2" xr3:uid="{228BED4B-5CB3-4E61-85DE-5BC70A252FC7}" name="Ponto forte" dataDxfId="28" dataCellStyle="Porcentagem"/>
    <tableColumn id="3" xr3:uid="{B75E3460-38BB-415A-B849-607E10737AFD}" name="Intermediário" dataDxfId="27" dataCellStyle="Porcentagem"/>
    <tableColumn id="4" xr3:uid="{6FCFD006-A3E8-4EC2-9C80-879F2B1F63E7}" name="Ponto fraco" dataDxfId="26" dataCellStyle="Porcentagem"/>
    <tableColumn id="5" xr3:uid="{DCE59B14-EA2F-470D-8D79-740A27439E6F}" name="% Pontos fortes" dataDxfId="25" dataCellStyle="Porcentagem"/>
  </tableColumns>
  <tableStyleInfo name="TableStyleLight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3324B08-1C97-465C-A775-CED83772ACE3}" name="Tabela13" displayName="Tabela13" ref="B2:H58" totalsRowShown="0" headerRowDxfId="23" dataDxfId="21" headerRowBorderDxfId="22" tableBorderDxfId="20" totalsRowBorderDxfId="19" dataCellStyle="Porcentagem">
  <autoFilter ref="B2:H58" xr:uid="{46D11FBA-C5F6-4872-B725-42273A06807A}"/>
  <sortState xmlns:xlrd2="http://schemas.microsoft.com/office/spreadsheetml/2017/richdata2" ref="D3:H41">
    <sortCondition descending="1" ref="E3:E41"/>
    <sortCondition ref="G3:G41"/>
  </sortState>
  <tableColumns count="7">
    <tableColumn id="6" xr3:uid="{4EBCBC50-E32A-4FAD-930E-7FBA50DA8028}" name="Pontuação" dataDxfId="18" dataCellStyle="Porcentagem">
      <calculatedColumnFormula>Tabela1[[#This Row],[Ponto forte]]+(Tabela1[[#This Row],[Ponto fraco]]/100)</calculatedColumnFormula>
    </tableColumn>
    <tableColumn id="7" xr3:uid="{403B1407-5669-49FD-A1F7-EC085F6B86B3}" name="Classificação" dataDxfId="17" dataCellStyle="Porcentagem"/>
    <tableColumn id="1" xr3:uid="{042FEAAB-726A-4022-83DE-74C770FA3E50}" name="Hospital" dataDxfId="16" dataCellStyle="Normal 5"/>
    <tableColumn id="2" xr3:uid="{A192566E-2C8C-48A1-A459-71711DDEE7C5}" name="Ponto forte" dataDxfId="15" dataCellStyle="Porcentagem"/>
    <tableColumn id="3" xr3:uid="{909E374B-0F8E-48A3-998E-E64983FCB481}" name="Intermediário" dataDxfId="14" dataCellStyle="Porcentagem">
      <calculatedColumnFormula>42-E3-G3</calculatedColumnFormula>
    </tableColumn>
    <tableColumn id="4" xr3:uid="{5D4B4285-1C1C-44A6-810E-773650A8A887}" name="Ponto fraco" dataDxfId="13" dataCellStyle="Porcentagem"/>
    <tableColumn id="5" xr3:uid="{AF7A61A6-D2FB-46BE-BC36-91062731067F}" name="% Pontos fortes" dataDxfId="12" dataCellStyle="Porcentagem">
      <calculatedColumnFormula>E3/42</calculatedColumnFormula>
    </tableColumn>
  </tableColumns>
  <tableStyleInfo name="TableStyleLight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PPT RDSL">
      <a:dk1>
        <a:srgbClr val="002855"/>
      </a:dk1>
      <a:lt1>
        <a:srgbClr val="FFFFFF"/>
      </a:lt1>
      <a:dk2>
        <a:srgbClr val="005EB8"/>
      </a:dk2>
      <a:lt2>
        <a:srgbClr val="71C5E8"/>
      </a:lt2>
      <a:accent1>
        <a:srgbClr val="08D1C1"/>
      </a:accent1>
      <a:accent2>
        <a:srgbClr val="FF8200"/>
      </a:accent2>
      <a:accent3>
        <a:srgbClr val="FA4616"/>
      </a:accent3>
      <a:accent4>
        <a:srgbClr val="F0B323"/>
      </a:accent4>
      <a:accent5>
        <a:srgbClr val="753BBD"/>
      </a:accent5>
      <a:accent6>
        <a:srgbClr val="00B34A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3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4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5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6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7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8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9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0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1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2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3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4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5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6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7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8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9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0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1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2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3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4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5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6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7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8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9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0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1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2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3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4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5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6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7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8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9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0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1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2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3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4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5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6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7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8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9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0.xml><?xml version="1.0" encoding="utf-8"?>
<a:themeOverride xmlns:a="http://schemas.openxmlformats.org/drawingml/2006/main">
  <a:clrScheme name="PPT RDSL">
    <a:dk1>
      <a:srgbClr val="002855"/>
    </a:dk1>
    <a:lt1>
      <a:srgbClr val="FFFFFF"/>
    </a:lt1>
    <a:dk2>
      <a:srgbClr val="005EB8"/>
    </a:dk2>
    <a:lt2>
      <a:srgbClr val="71C5E8"/>
    </a:lt2>
    <a:accent1>
      <a:srgbClr val="08D1C1"/>
    </a:accent1>
    <a:accent2>
      <a:srgbClr val="FF8200"/>
    </a:accent2>
    <a:accent3>
      <a:srgbClr val="FA4616"/>
    </a:accent3>
    <a:accent4>
      <a:srgbClr val="F0B323"/>
    </a:accent4>
    <a:accent5>
      <a:srgbClr val="753BBD"/>
    </a:accent5>
    <a:accent6>
      <a:srgbClr val="00B34A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1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2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3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4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5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6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7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8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9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0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1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2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3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4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5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6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7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8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9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0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1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2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3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4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5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6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7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8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9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0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1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2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3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4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5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6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7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8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9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0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1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2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3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4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5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6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7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8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9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0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1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2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3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4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5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6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7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8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9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0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1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2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3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4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5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6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7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8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9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0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1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2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3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4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5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6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7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8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9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0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1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2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3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4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5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6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7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8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9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0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1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2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3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4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5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6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7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8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9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0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1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2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3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4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5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6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7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8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9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0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1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2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3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4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5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6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7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8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9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0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1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2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3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4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5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6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7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8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9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0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1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2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3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4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5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6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7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8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9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0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1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2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3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4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5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6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7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8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9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0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1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2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3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4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5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6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7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8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9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30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31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32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33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34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35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36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37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38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39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40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41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42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43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44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45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46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47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48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49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50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51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52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53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54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55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56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57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58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59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60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61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62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63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64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65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66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67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68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69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70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71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72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73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74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75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76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77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78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79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80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81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82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83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84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85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86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87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88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89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90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91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92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93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94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95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96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97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98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99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00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01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02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03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04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05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06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07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08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09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10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11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12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13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14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15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16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17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18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19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20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21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22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23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24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25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26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27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28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29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30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31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32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33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34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35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36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37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38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39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40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41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42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43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44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45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46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47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48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49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50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51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52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53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54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55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56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57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58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59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60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61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62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63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64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65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66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67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68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69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70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71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72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73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74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75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76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77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78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79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80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81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82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83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84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85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86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87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88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89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90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91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92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93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94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95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96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97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98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99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00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01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02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03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04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05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06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07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08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09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10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11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12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13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14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15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16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17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18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19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20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21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22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23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24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25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26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27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28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29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30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31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32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33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34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35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36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37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38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39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40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41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42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43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44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45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46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47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48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49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50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51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52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53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54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55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56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57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58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59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60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61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62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63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64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65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66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67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68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69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70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71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72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73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74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75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76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77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78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79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80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81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82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83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84.xml><?xml version="1.0" encoding="utf-8"?>
<a:themeOverride xmlns:a="http://schemas.openxmlformats.org/drawingml/2006/main">
  <a:clrScheme name="Escritório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Escritório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Escritório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https://pt.surveymonkey.com/r/NITEROI_2022" TargetMode="External"/><Relationship Id="rId21" Type="http://schemas.openxmlformats.org/officeDocument/2006/relationships/hyperlink" Target="https://pt.surveymonkey.com/r/GLORIA_DOR_2022" TargetMode="External"/><Relationship Id="rId42" Type="http://schemas.openxmlformats.org/officeDocument/2006/relationships/hyperlink" Target="https://pt.surveymonkey.com/r/SAO_LUCAS_MACAE_2022" TargetMode="External"/><Relationship Id="rId47" Type="http://schemas.openxmlformats.org/officeDocument/2006/relationships/hyperlink" Target="https://pt.surveymonkey.com/r/SERRA_MAYOR_2022" TargetMode="External"/><Relationship Id="rId63" Type="http://schemas.openxmlformats.org/officeDocument/2006/relationships/hyperlink" Target="https://pt.surveymonkey.com/r/5_OUTUBRO_2022" TargetMode="External"/><Relationship Id="rId68" Type="http://schemas.openxmlformats.org/officeDocument/2006/relationships/hyperlink" Target="https://pt.surveymonkey.com/r/CARDIO_PULMONAR_2022" TargetMode="External"/><Relationship Id="rId7" Type="http://schemas.openxmlformats.org/officeDocument/2006/relationships/hyperlink" Target="https://pt.surveymonkey.com/r/BALBINO_2022" TargetMode="External"/><Relationship Id="rId71" Type="http://schemas.openxmlformats.org/officeDocument/2006/relationships/drawing" Target="../drawings/drawing2.xml"/><Relationship Id="rId2" Type="http://schemas.openxmlformats.org/officeDocument/2006/relationships/hyperlink" Target="https://pt.surveymonkey.com/r/ALPHA_MED_2022_" TargetMode="External"/><Relationship Id="rId16" Type="http://schemas.openxmlformats.org/officeDocument/2006/relationships/hyperlink" Target="https://pt.surveymonkey.com/r/COPA_STAR_2022" TargetMode="External"/><Relationship Id="rId29" Type="http://schemas.openxmlformats.org/officeDocument/2006/relationships/hyperlink" Target="https://pt.surveymonkey.com/r/PERINATAL_BARRA_2022" TargetMode="External"/><Relationship Id="rId11" Type="http://schemas.openxmlformats.org/officeDocument/2006/relationships/hyperlink" Target="https://pt.surveymonkey.com/r/BRASIL_2022_" TargetMode="External"/><Relationship Id="rId24" Type="http://schemas.openxmlformats.org/officeDocument/2006/relationships/hyperlink" Target="https://pt.surveymonkey.com/r/MEMORIAL_2022" TargetMode="External"/><Relationship Id="rId32" Type="http://schemas.openxmlformats.org/officeDocument/2006/relationships/hyperlink" Target="https://pt.surveymonkey.com/r/REAL_DOR_2022" TargetMode="External"/><Relationship Id="rId37" Type="http://schemas.openxmlformats.org/officeDocument/2006/relationships/hyperlink" Target="https://pt.surveymonkey.com/r/SANTA_CRUZ_2022" TargetMode="External"/><Relationship Id="rId40" Type="http://schemas.openxmlformats.org/officeDocument/2006/relationships/hyperlink" Target="https://pt.surveymonkey.com/r/SAO_CARLOS_2022" TargetMode="External"/><Relationship Id="rId45" Type="http://schemas.openxmlformats.org/officeDocument/2006/relationships/hyperlink" Target="https://pt.surveymonkey.com/r/SAO_RAFAEL_2022" TargetMode="External"/><Relationship Id="rId53" Type="http://schemas.openxmlformats.org/officeDocument/2006/relationships/hyperlink" Target="https://pt.surveymonkey.com/r/PRONCOR_2022" TargetMode="External"/><Relationship Id="rId58" Type="http://schemas.openxmlformats.org/officeDocument/2006/relationships/hyperlink" Target="https://pt.surveymonkey.com/r/NOVO_ATIBAIA_2022" TargetMode="External"/><Relationship Id="rId66" Type="http://schemas.openxmlformats.org/officeDocument/2006/relationships/hyperlink" Target="https://pt.surveymonkey.com/r/ITAIM_2022" TargetMode="External"/><Relationship Id="rId5" Type="http://schemas.openxmlformats.org/officeDocument/2006/relationships/hyperlink" Target="https://pt.surveymonkey.com/r/ASSUNCAO_2022" TargetMode="External"/><Relationship Id="rId61" Type="http://schemas.openxmlformats.org/officeDocument/2006/relationships/hyperlink" Target="https://pt.surveymonkey.com/r/ORTHOSERVICE_2022" TargetMode="External"/><Relationship Id="rId19" Type="http://schemas.openxmlformats.org/officeDocument/2006/relationships/hyperlink" Target="https://pt.surveymonkey.com/r/DF_STAR_2022" TargetMode="External"/><Relationship Id="rId14" Type="http://schemas.openxmlformats.org/officeDocument/2006/relationships/hyperlink" Target="https://pt.surveymonkey.com/r/CENTRAL_LESTE_2022" TargetMode="External"/><Relationship Id="rId22" Type="http://schemas.openxmlformats.org/officeDocument/2006/relationships/hyperlink" Target="https://pt.surveymonkey.com/r/IFOR_2022" TargetMode="External"/><Relationship Id="rId27" Type="http://schemas.openxmlformats.org/officeDocument/2006/relationships/hyperlink" Target="https://pt.surveymonkey.com/r/NORTE_DOR_2022" TargetMode="External"/><Relationship Id="rId30" Type="http://schemas.openxmlformats.org/officeDocument/2006/relationships/hyperlink" Target="https://pt.surveymonkey.com/r/PERINATAL_LARANJEIRAS_2022" TargetMode="External"/><Relationship Id="rId35" Type="http://schemas.openxmlformats.org/officeDocument/2006/relationships/hyperlink" Target="https://pt.surveymonkey.com/r/RIOS_DOR_2022" TargetMode="External"/><Relationship Id="rId43" Type="http://schemas.openxmlformats.org/officeDocument/2006/relationships/hyperlink" Target="https://pt.surveymonkey.com/r/SAO_LUCAS_SE_2022" TargetMode="External"/><Relationship Id="rId48" Type="http://schemas.openxmlformats.org/officeDocument/2006/relationships/hyperlink" Target="https://pt.surveymonkey.com/r/OSASCO_2022" TargetMode="External"/><Relationship Id="rId56" Type="http://schemas.openxmlformats.org/officeDocument/2006/relationships/hyperlink" Target="https://pt.surveymonkey.com/r/HNSN_EPITACIO_2022" TargetMode="External"/><Relationship Id="rId64" Type="http://schemas.openxmlformats.org/officeDocument/2006/relationships/hyperlink" Target="https://pt.surveymonkey.com/r/YUTAKA_TAKEDA_2022" TargetMode="External"/><Relationship Id="rId69" Type="http://schemas.openxmlformats.org/officeDocument/2006/relationships/hyperlink" Target="https://pt.surveymonkey.com/r/SANTA_MARINA_2022" TargetMode="External"/><Relationship Id="rId8" Type="http://schemas.openxmlformats.org/officeDocument/2006/relationships/hyperlink" Target="https://pt.surveymonkey.com/r/BANGU_2022" TargetMode="External"/><Relationship Id="rId51" Type="http://schemas.openxmlformats.org/officeDocument/2006/relationships/hyperlink" Target="https://pt.surveymonkey.com/r/VIVALLE_2022" TargetMode="External"/><Relationship Id="rId72" Type="http://schemas.openxmlformats.org/officeDocument/2006/relationships/table" Target="../tables/table1.xml"/><Relationship Id="rId3" Type="http://schemas.openxmlformats.org/officeDocument/2006/relationships/hyperlink" Target="https://pt.surveymonkey.com/r/ANALIA_FRANCO_2022" TargetMode="External"/><Relationship Id="rId12" Type="http://schemas.openxmlformats.org/officeDocument/2006/relationships/hyperlink" Target="https://pt.surveymonkey.com/r/BRASIL_MAUA_2022" TargetMode="External"/><Relationship Id="rId17" Type="http://schemas.openxmlformats.org/officeDocument/2006/relationships/hyperlink" Target="https://pt.surveymonkey.com/r/CORACAO_BRASIL_2022" TargetMode="External"/><Relationship Id="rId25" Type="http://schemas.openxmlformats.org/officeDocument/2006/relationships/hyperlink" Target="https://pt.surveymonkey.com/r/MORUMBI_2022" TargetMode="External"/><Relationship Id="rId33" Type="http://schemas.openxmlformats.org/officeDocument/2006/relationships/hyperlink" Target="https://pt.surveymonkey.com/r/RIBEIRAO_PIRES_2022" TargetMode="External"/><Relationship Id="rId38" Type="http://schemas.openxmlformats.org/officeDocument/2006/relationships/hyperlink" Target="https://pt.surveymonkey.com/r/SANTA_HELENA_2022" TargetMode="External"/><Relationship Id="rId46" Type="http://schemas.openxmlformats.org/officeDocument/2006/relationships/hyperlink" Target="https://pt.surveymonkey.com/r/SAO_VICENTE_2022" TargetMode="External"/><Relationship Id="rId59" Type="http://schemas.openxmlformats.org/officeDocument/2006/relationships/hyperlink" Target="https://pt.surveymonkey.com/r/ARTHUR_RAMOS_2022" TargetMode="External"/><Relationship Id="rId67" Type="http://schemas.openxmlformats.org/officeDocument/2006/relationships/hyperlink" Target="https://pt.surveymonkey.com/r/JABAQUARA_CRIANCA_2022" TargetMode="External"/><Relationship Id="rId20" Type="http://schemas.openxmlformats.org/officeDocument/2006/relationships/hyperlink" Target="https://pt.surveymonkey.com/r/ESPERANCA_OLINDA_2022" TargetMode="External"/><Relationship Id="rId41" Type="http://schemas.openxmlformats.org/officeDocument/2006/relationships/hyperlink" Target="https://pt.surveymonkey.com/r/SAO_CAETANO_2022" TargetMode="External"/><Relationship Id="rId54" Type="http://schemas.openxmlformats.org/officeDocument/2006/relationships/hyperlink" Target="https://pt.surveymonkey.com/r/VILLA_LOBOS_2022" TargetMode="External"/><Relationship Id="rId62" Type="http://schemas.openxmlformats.org/officeDocument/2006/relationships/hyperlink" Target="https://pt.surveymonkey.com/r/SANTA_ISABEL_2022" TargetMode="External"/><Relationship Id="rId70" Type="http://schemas.openxmlformats.org/officeDocument/2006/relationships/printerSettings" Target="../printerSettings/printerSettings1.bin"/><Relationship Id="rId1" Type="http://schemas.openxmlformats.org/officeDocument/2006/relationships/hyperlink" Target="https://pt.surveymonkey.com/r/ALIANCA_2022_" TargetMode="External"/><Relationship Id="rId6" Type="http://schemas.openxmlformats.org/officeDocument/2006/relationships/hyperlink" Target="https://pt.surveymonkey.com/r/AVICCENA_2022" TargetMode="External"/><Relationship Id="rId15" Type="http://schemas.openxmlformats.org/officeDocument/2006/relationships/hyperlink" Target="https://pt.surveymonkey.com/r/COPA_DOR_2022_" TargetMode="External"/><Relationship Id="rId23" Type="http://schemas.openxmlformats.org/officeDocument/2006/relationships/hyperlink" Target="https://pt.surveymonkey.com/r/JUTTA_BATISTA_2022" TargetMode="External"/><Relationship Id="rId28" Type="http://schemas.openxmlformats.org/officeDocument/2006/relationships/hyperlink" Target="https://pt.surveymonkey.com/r/OESTE_DOR_2022" TargetMode="External"/><Relationship Id="rId36" Type="http://schemas.openxmlformats.org/officeDocument/2006/relationships/hyperlink" Target="https://pt.surveymonkey.com/r/SAMER_2022" TargetMode="External"/><Relationship Id="rId49" Type="http://schemas.openxmlformats.org/officeDocument/2006/relationships/hyperlink" Target="https://pt.surveymonkey.com/r/UDI_2022" TargetMode="External"/><Relationship Id="rId57" Type="http://schemas.openxmlformats.org/officeDocument/2006/relationships/hyperlink" Target="https://pt.surveymonkey.com/r/HNSN_JARDIM_BOTANICO_2022" TargetMode="External"/><Relationship Id="rId10" Type="http://schemas.openxmlformats.org/officeDocument/2006/relationships/hyperlink" Target="https://pt.surveymonkey.com/r/BARTIRA_2022" TargetMode="External"/><Relationship Id="rId31" Type="http://schemas.openxmlformats.org/officeDocument/2006/relationships/hyperlink" Target="https://pt.surveymonkey.com/r/QUINTA_2022" TargetMode="External"/><Relationship Id="rId44" Type="http://schemas.openxmlformats.org/officeDocument/2006/relationships/hyperlink" Target="https://pt.surveymonkey.com/r/SAO_MARCOS_2022" TargetMode="External"/><Relationship Id="rId52" Type="http://schemas.openxmlformats.org/officeDocument/2006/relationships/hyperlink" Target="https://pt.surveymonkey.com/r/BIOCOR_2022" TargetMode="External"/><Relationship Id="rId60" Type="http://schemas.openxmlformats.org/officeDocument/2006/relationships/hyperlink" Target="https://pt.surveymonkey.com/r/AEROPORTO_2022" TargetMode="External"/><Relationship Id="rId65" Type="http://schemas.openxmlformats.org/officeDocument/2006/relationships/hyperlink" Target="https://pt.surveymonkey.com/r/ESPERANCA_RECIFE_2022" TargetMode="External"/><Relationship Id="rId4" Type="http://schemas.openxmlformats.org/officeDocument/2006/relationships/hyperlink" Target="https://pt.surveymonkey.com/r/ANTONIO_AFONSO_2022" TargetMode="External"/><Relationship Id="rId9" Type="http://schemas.openxmlformats.org/officeDocument/2006/relationships/hyperlink" Target="https://pt.surveymonkey.com/r/BARRA_DOR_2022" TargetMode="External"/><Relationship Id="rId13" Type="http://schemas.openxmlformats.org/officeDocument/2006/relationships/hyperlink" Target="https://pt.surveymonkey.com/r/CAXIAS_DOR_2022" TargetMode="External"/><Relationship Id="rId18" Type="http://schemas.openxmlformats.org/officeDocument/2006/relationships/hyperlink" Target="https://pt.surveymonkey.com/r/ESTADUAL_CRIANCA_2022" TargetMode="External"/><Relationship Id="rId39" Type="http://schemas.openxmlformats.org/officeDocument/2006/relationships/hyperlink" Target="https://pt.surveymonkey.com/r/SANTA_LUZIA_2022" TargetMode="External"/><Relationship Id="rId34" Type="http://schemas.openxmlformats.org/officeDocument/2006/relationships/hyperlink" Target="https://pt.surveymonkey.com/r/RIO_MAR_2022" TargetMode="External"/><Relationship Id="rId50" Type="http://schemas.openxmlformats.org/officeDocument/2006/relationships/hyperlink" Target="https://pt.surveymonkey.com/r/VILA_NOVA_STAR_2022" TargetMode="External"/><Relationship Id="rId55" Type="http://schemas.openxmlformats.org/officeDocument/2006/relationships/hyperlink" Target="https://pt.surveymonkey.com/r/SANTA_EMILIA_2022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/>
  <cols>
    <col min="1" max="16384" width="9.140625" style="1"/>
  </cols>
  <sheetData/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35985-AC17-4F06-9BDC-0B056A9581C3}">
  <sheetPr>
    <tabColor theme="9"/>
  </sheetPr>
  <dimension ref="A1:M75"/>
  <sheetViews>
    <sheetView workbookViewId="0">
      <selection activeCell="D48" sqref="D48"/>
    </sheetView>
  </sheetViews>
  <sheetFormatPr defaultRowHeight="15"/>
  <cols>
    <col min="1" max="1" width="1.28515625" style="1" customWidth="1"/>
    <col min="2" max="2" width="10.42578125" style="62" customWidth="1"/>
    <col min="3" max="3" width="11.5703125" style="62" customWidth="1"/>
    <col min="4" max="4" width="24.7109375" style="62" customWidth="1"/>
    <col min="5" max="7" width="15.5703125" style="62" customWidth="1"/>
    <col min="8" max="8" width="12.42578125" style="62" customWidth="1"/>
    <col min="9" max="9" width="11" style="62" customWidth="1"/>
    <col min="10" max="11" width="15.28515625" style="62" customWidth="1"/>
    <col min="12" max="12" width="73.7109375" style="189" customWidth="1"/>
    <col min="13" max="13" width="51.7109375" style="1" customWidth="1"/>
    <col min="14" max="16384" width="9.140625" style="1"/>
  </cols>
  <sheetData>
    <row r="1" spans="2:13" ht="21" customHeight="1">
      <c r="B1" s="163" t="s">
        <v>203</v>
      </c>
      <c r="C1" s="163" t="s">
        <v>203</v>
      </c>
      <c r="D1" s="163"/>
      <c r="E1" s="163"/>
      <c r="F1" s="163"/>
      <c r="G1" s="163"/>
      <c r="H1" s="163"/>
      <c r="I1" s="163"/>
      <c r="J1" s="163"/>
      <c r="K1" s="163"/>
      <c r="L1" s="163"/>
      <c r="M1" s="164"/>
    </row>
    <row r="3" spans="2:13" s="2" customFormat="1" ht="32.25" customHeight="1">
      <c r="B3" s="165" t="s">
        <v>204</v>
      </c>
      <c r="C3" s="166" t="s">
        <v>205</v>
      </c>
      <c r="D3" s="166" t="s">
        <v>206</v>
      </c>
      <c r="E3" s="166" t="s">
        <v>207</v>
      </c>
      <c r="F3" s="166" t="s">
        <v>208</v>
      </c>
      <c r="G3" s="166" t="s">
        <v>209</v>
      </c>
      <c r="H3" s="167" t="s">
        <v>210</v>
      </c>
      <c r="I3" s="165" t="s">
        <v>211</v>
      </c>
      <c r="J3" s="166" t="s">
        <v>212</v>
      </c>
      <c r="K3" s="166" t="s">
        <v>213</v>
      </c>
      <c r="L3" s="166" t="s">
        <v>214</v>
      </c>
      <c r="M3" s="167" t="s">
        <v>215</v>
      </c>
    </row>
    <row r="4" spans="2:13" s="2" customFormat="1" ht="17.25" customHeight="1">
      <c r="B4" s="168" t="s">
        <v>123</v>
      </c>
      <c r="C4" s="168" t="s">
        <v>224</v>
      </c>
      <c r="D4" s="168" t="s">
        <v>199</v>
      </c>
      <c r="E4" s="170">
        <v>241</v>
      </c>
      <c r="F4" s="170">
        <v>220</v>
      </c>
      <c r="G4" s="170">
        <v>259</v>
      </c>
      <c r="H4" s="171">
        <f t="shared" ref="H4:H35" si="0">IFERROR(G4/F4,"")</f>
        <v>1.1772727272727272</v>
      </c>
      <c r="I4" s="172">
        <f t="shared" ref="I4:I35" si="1">IF(H4&lt;100%,1,5)</f>
        <v>5</v>
      </c>
      <c r="J4" s="168">
        <v>44774</v>
      </c>
      <c r="K4" s="168">
        <v>44804</v>
      </c>
      <c r="L4" s="173" t="s">
        <v>225</v>
      </c>
      <c r="M4" s="175"/>
    </row>
    <row r="5" spans="2:13" s="2" customFormat="1" ht="17.25" customHeight="1">
      <c r="B5" s="168" t="s">
        <v>123</v>
      </c>
      <c r="C5" s="168" t="s">
        <v>224</v>
      </c>
      <c r="D5" s="168" t="s">
        <v>146</v>
      </c>
      <c r="E5" s="170">
        <v>251</v>
      </c>
      <c r="F5" s="170">
        <v>228</v>
      </c>
      <c r="G5" s="170">
        <v>272</v>
      </c>
      <c r="H5" s="171">
        <f t="shared" si="0"/>
        <v>1.1929824561403508</v>
      </c>
      <c r="I5" s="172">
        <f t="shared" si="1"/>
        <v>5</v>
      </c>
      <c r="J5" s="168">
        <v>44774</v>
      </c>
      <c r="K5" s="168">
        <v>44804</v>
      </c>
      <c r="L5" s="173" t="s">
        <v>227</v>
      </c>
      <c r="M5" s="174"/>
    </row>
    <row r="6" spans="2:13" s="2" customFormat="1" ht="17.25" customHeight="1">
      <c r="B6" s="168" t="s">
        <v>123</v>
      </c>
      <c r="C6" s="168" t="s">
        <v>224</v>
      </c>
      <c r="D6" s="168" t="s">
        <v>138</v>
      </c>
      <c r="E6" s="170">
        <v>479</v>
      </c>
      <c r="F6" s="170">
        <v>402</v>
      </c>
      <c r="G6" s="170">
        <v>435</v>
      </c>
      <c r="H6" s="171">
        <f t="shared" si="0"/>
        <v>1.0820895522388059</v>
      </c>
      <c r="I6" s="172">
        <f t="shared" si="1"/>
        <v>5</v>
      </c>
      <c r="J6" s="168">
        <v>44774</v>
      </c>
      <c r="K6" s="168">
        <v>44804</v>
      </c>
      <c r="L6" s="173" t="s">
        <v>232</v>
      </c>
      <c r="M6" s="174"/>
    </row>
    <row r="7" spans="2:13" s="2" customFormat="1" ht="17.25" customHeight="1">
      <c r="B7" s="168" t="s">
        <v>123</v>
      </c>
      <c r="C7" s="168" t="s">
        <v>233</v>
      </c>
      <c r="D7" s="168" t="s">
        <v>144</v>
      </c>
      <c r="E7" s="170">
        <v>458</v>
      </c>
      <c r="F7" s="170">
        <v>387</v>
      </c>
      <c r="G7" s="170">
        <v>403</v>
      </c>
      <c r="H7" s="171">
        <f t="shared" si="0"/>
        <v>1.0413436692506459</v>
      </c>
      <c r="I7" s="172">
        <f t="shared" si="1"/>
        <v>5</v>
      </c>
      <c r="J7" s="168">
        <v>44774</v>
      </c>
      <c r="K7" s="168">
        <v>44804</v>
      </c>
      <c r="L7" s="173" t="s">
        <v>234</v>
      </c>
      <c r="M7" s="174"/>
    </row>
    <row r="8" spans="2:13" s="2" customFormat="1" ht="17.25" customHeight="1">
      <c r="B8" s="168" t="s">
        <v>123</v>
      </c>
      <c r="C8" s="168" t="s">
        <v>233</v>
      </c>
      <c r="D8" s="168" t="s">
        <v>70</v>
      </c>
      <c r="E8" s="170">
        <v>325</v>
      </c>
      <c r="F8" s="170">
        <v>288</v>
      </c>
      <c r="G8" s="170">
        <v>335</v>
      </c>
      <c r="H8" s="171">
        <f t="shared" si="0"/>
        <v>1.1631944444444444</v>
      </c>
      <c r="I8" s="172">
        <f t="shared" si="1"/>
        <v>5</v>
      </c>
      <c r="J8" s="168">
        <v>44774</v>
      </c>
      <c r="K8" s="168">
        <v>44804</v>
      </c>
      <c r="L8" s="173" t="s">
        <v>235</v>
      </c>
      <c r="M8" s="174"/>
    </row>
    <row r="9" spans="2:13" s="2" customFormat="1" ht="17.25" customHeight="1">
      <c r="B9" s="168" t="s">
        <v>123</v>
      </c>
      <c r="C9" s="168" t="s">
        <v>224</v>
      </c>
      <c r="D9" s="168" t="s">
        <v>81</v>
      </c>
      <c r="E9" s="170">
        <v>606</v>
      </c>
      <c r="F9" s="170">
        <v>488</v>
      </c>
      <c r="G9" s="170">
        <v>509</v>
      </c>
      <c r="H9" s="171">
        <f t="shared" si="0"/>
        <v>1.0430327868852458</v>
      </c>
      <c r="I9" s="172">
        <f t="shared" si="1"/>
        <v>5</v>
      </c>
      <c r="J9" s="168">
        <v>44774</v>
      </c>
      <c r="K9" s="168">
        <v>44804</v>
      </c>
      <c r="L9" s="173" t="s">
        <v>237</v>
      </c>
      <c r="M9" s="174"/>
    </row>
    <row r="10" spans="2:13" s="14" customFormat="1" ht="17.25" customHeight="1">
      <c r="B10" s="168" t="s">
        <v>123</v>
      </c>
      <c r="C10" s="168" t="s">
        <v>224</v>
      </c>
      <c r="D10" s="168" t="s">
        <v>246</v>
      </c>
      <c r="E10" s="170">
        <v>495</v>
      </c>
      <c r="F10" s="170">
        <v>413</v>
      </c>
      <c r="G10" s="170">
        <v>523</v>
      </c>
      <c r="H10" s="171">
        <f t="shared" si="0"/>
        <v>1.2663438256658595</v>
      </c>
      <c r="I10" s="172">
        <f t="shared" si="1"/>
        <v>5</v>
      </c>
      <c r="J10" s="168">
        <v>44774</v>
      </c>
      <c r="K10" s="168">
        <v>44804</v>
      </c>
      <c r="L10" s="173" t="s">
        <v>247</v>
      </c>
      <c r="M10" s="174"/>
    </row>
    <row r="11" spans="2:13" s="2" customFormat="1" ht="17.25" customHeight="1">
      <c r="B11" s="168" t="s">
        <v>123</v>
      </c>
      <c r="C11" s="168" t="s">
        <v>224</v>
      </c>
      <c r="D11" s="168" t="s">
        <v>83</v>
      </c>
      <c r="E11" s="170">
        <v>294</v>
      </c>
      <c r="F11" s="170">
        <v>263</v>
      </c>
      <c r="G11" s="170">
        <v>309</v>
      </c>
      <c r="H11" s="171">
        <f t="shared" si="0"/>
        <v>1.1749049429657794</v>
      </c>
      <c r="I11" s="172">
        <f t="shared" si="1"/>
        <v>5</v>
      </c>
      <c r="J11" s="168">
        <v>44774</v>
      </c>
      <c r="K11" s="168">
        <v>44804</v>
      </c>
      <c r="L11" s="176" t="s">
        <v>261</v>
      </c>
      <c r="M11" s="174"/>
    </row>
    <row r="12" spans="2:13" s="2" customFormat="1" ht="17.25" customHeight="1">
      <c r="B12" s="168" t="s">
        <v>123</v>
      </c>
      <c r="C12" s="168" t="s">
        <v>224</v>
      </c>
      <c r="D12" s="168" t="s">
        <v>303</v>
      </c>
      <c r="E12" s="170">
        <v>1272</v>
      </c>
      <c r="F12" s="170">
        <v>843</v>
      </c>
      <c r="G12" s="170">
        <v>962</v>
      </c>
      <c r="H12" s="171">
        <f t="shared" si="0"/>
        <v>1.1411625148279954</v>
      </c>
      <c r="I12" s="172">
        <f t="shared" si="1"/>
        <v>5</v>
      </c>
      <c r="J12" s="168">
        <v>44774</v>
      </c>
      <c r="K12" s="168">
        <v>44804</v>
      </c>
      <c r="L12" s="173" t="s">
        <v>304</v>
      </c>
      <c r="M12" s="174"/>
    </row>
    <row r="13" spans="2:13" s="2" customFormat="1" ht="17.25" customHeight="1">
      <c r="B13" s="168" t="s">
        <v>123</v>
      </c>
      <c r="C13" s="168" t="s">
        <v>224</v>
      </c>
      <c r="D13" s="168" t="s">
        <v>110</v>
      </c>
      <c r="E13" s="170">
        <v>572</v>
      </c>
      <c r="F13" s="170">
        <v>465</v>
      </c>
      <c r="G13" s="170">
        <v>655</v>
      </c>
      <c r="H13" s="171">
        <f t="shared" si="0"/>
        <v>1.4086021505376345</v>
      </c>
      <c r="I13" s="172">
        <f t="shared" si="1"/>
        <v>5</v>
      </c>
      <c r="J13" s="168">
        <v>44774</v>
      </c>
      <c r="K13" s="168">
        <v>44804</v>
      </c>
      <c r="L13" s="173" t="s">
        <v>281</v>
      </c>
      <c r="M13" s="174"/>
    </row>
    <row r="14" spans="2:13" s="2" customFormat="1" ht="17.25" customHeight="1">
      <c r="B14" s="168" t="s">
        <v>123</v>
      </c>
      <c r="C14" s="168" t="s">
        <v>233</v>
      </c>
      <c r="D14" s="168" t="s">
        <v>139</v>
      </c>
      <c r="E14" s="170">
        <v>474</v>
      </c>
      <c r="F14" s="170">
        <v>398</v>
      </c>
      <c r="G14" s="170">
        <v>465</v>
      </c>
      <c r="H14" s="171">
        <f t="shared" si="0"/>
        <v>1.1683417085427135</v>
      </c>
      <c r="I14" s="172">
        <f t="shared" si="1"/>
        <v>5</v>
      </c>
      <c r="J14" s="168">
        <v>44774</v>
      </c>
      <c r="K14" s="168">
        <v>44804</v>
      </c>
      <c r="L14" s="173" t="s">
        <v>282</v>
      </c>
      <c r="M14" s="174"/>
    </row>
    <row r="15" spans="2:13" s="2" customFormat="1" ht="17.25" customHeight="1">
      <c r="B15" s="168" t="s">
        <v>123</v>
      </c>
      <c r="C15" s="168" t="s">
        <v>233</v>
      </c>
      <c r="D15" s="168" t="s">
        <v>140</v>
      </c>
      <c r="E15" s="170">
        <v>401</v>
      </c>
      <c r="F15" s="170">
        <v>346</v>
      </c>
      <c r="G15" s="170">
        <v>361</v>
      </c>
      <c r="H15" s="171">
        <f t="shared" si="0"/>
        <v>1.0433526011560694</v>
      </c>
      <c r="I15" s="172">
        <f t="shared" si="1"/>
        <v>5</v>
      </c>
      <c r="J15" s="168">
        <v>44774</v>
      </c>
      <c r="K15" s="168">
        <v>44804</v>
      </c>
      <c r="L15" s="173" t="s">
        <v>285</v>
      </c>
      <c r="M15" s="174"/>
    </row>
    <row r="16" spans="2:13" s="2" customFormat="1" ht="17.25" customHeight="1">
      <c r="B16" s="168" t="s">
        <v>123</v>
      </c>
      <c r="C16" s="168" t="s">
        <v>233</v>
      </c>
      <c r="D16" s="168" t="s">
        <v>145</v>
      </c>
      <c r="E16" s="170">
        <v>323</v>
      </c>
      <c r="F16" s="170">
        <v>286</v>
      </c>
      <c r="G16" s="170">
        <v>301</v>
      </c>
      <c r="H16" s="171">
        <f t="shared" si="0"/>
        <v>1.0524475524475525</v>
      </c>
      <c r="I16" s="172">
        <f t="shared" si="1"/>
        <v>5</v>
      </c>
      <c r="J16" s="168">
        <v>44774</v>
      </c>
      <c r="K16" s="168">
        <v>44804</v>
      </c>
      <c r="L16" s="173" t="s">
        <v>298</v>
      </c>
      <c r="M16" s="174"/>
    </row>
    <row r="17" spans="2:13" s="2" customFormat="1" ht="17.25" customHeight="1">
      <c r="B17" s="168" t="s">
        <v>123</v>
      </c>
      <c r="C17" s="168" t="s">
        <v>224</v>
      </c>
      <c r="D17" s="168" t="s">
        <v>147</v>
      </c>
      <c r="E17" s="170">
        <v>214</v>
      </c>
      <c r="F17" s="170">
        <v>197</v>
      </c>
      <c r="G17" s="170">
        <v>197</v>
      </c>
      <c r="H17" s="171">
        <f t="shared" si="0"/>
        <v>1</v>
      </c>
      <c r="I17" s="172">
        <f t="shared" si="1"/>
        <v>5</v>
      </c>
      <c r="J17" s="168">
        <v>44774</v>
      </c>
      <c r="K17" s="168">
        <v>44804</v>
      </c>
      <c r="L17" s="173" t="s">
        <v>302</v>
      </c>
      <c r="M17" s="174"/>
    </row>
    <row r="18" spans="2:13" s="2" customFormat="1" ht="17.25" customHeight="1">
      <c r="B18" s="190" t="s">
        <v>228</v>
      </c>
      <c r="C18" s="168" t="s">
        <v>224</v>
      </c>
      <c r="D18" s="168" t="s">
        <v>80</v>
      </c>
      <c r="E18" s="170">
        <v>778</v>
      </c>
      <c r="F18" s="170">
        <v>593</v>
      </c>
      <c r="G18" s="170">
        <v>611</v>
      </c>
      <c r="H18" s="171">
        <f t="shared" si="0"/>
        <v>1.0303541315345699</v>
      </c>
      <c r="I18" s="172">
        <f t="shared" si="1"/>
        <v>5</v>
      </c>
      <c r="J18" s="168">
        <v>44774</v>
      </c>
      <c r="K18" s="168">
        <v>44804</v>
      </c>
      <c r="L18" s="173" t="s">
        <v>231</v>
      </c>
      <c r="M18" s="174"/>
    </row>
    <row r="19" spans="2:13" s="2" customFormat="1" ht="17.25" customHeight="1">
      <c r="B19" s="190" t="s">
        <v>228</v>
      </c>
      <c r="C19" s="168" t="s">
        <v>224</v>
      </c>
      <c r="D19" s="168" t="s">
        <v>242</v>
      </c>
      <c r="E19" s="170">
        <v>588</v>
      </c>
      <c r="F19" s="170">
        <v>476</v>
      </c>
      <c r="G19" s="170">
        <v>546</v>
      </c>
      <c r="H19" s="171">
        <f t="shared" si="0"/>
        <v>1.1470588235294117</v>
      </c>
      <c r="I19" s="172">
        <f t="shared" si="1"/>
        <v>5</v>
      </c>
      <c r="J19" s="168">
        <v>44774</v>
      </c>
      <c r="K19" s="168">
        <v>44804</v>
      </c>
      <c r="L19" s="173" t="s">
        <v>243</v>
      </c>
      <c r="M19" s="174"/>
    </row>
    <row r="20" spans="2:13" s="2" customFormat="1" ht="17.25" customHeight="1">
      <c r="B20" s="190" t="s">
        <v>228</v>
      </c>
      <c r="C20" s="168" t="s">
        <v>233</v>
      </c>
      <c r="D20" s="168" t="s">
        <v>72</v>
      </c>
      <c r="E20" s="170">
        <v>1071</v>
      </c>
      <c r="F20" s="170">
        <v>750</v>
      </c>
      <c r="G20" s="170">
        <v>793</v>
      </c>
      <c r="H20" s="171">
        <f t="shared" si="0"/>
        <v>1.0573333333333332</v>
      </c>
      <c r="I20" s="172">
        <f t="shared" si="1"/>
        <v>5</v>
      </c>
      <c r="J20" s="168">
        <v>44774</v>
      </c>
      <c r="K20" s="168">
        <v>44804</v>
      </c>
      <c r="L20" s="173" t="s">
        <v>245</v>
      </c>
      <c r="M20" s="174"/>
    </row>
    <row r="21" spans="2:13" s="2" customFormat="1" ht="17.25" customHeight="1">
      <c r="B21" s="190" t="s">
        <v>228</v>
      </c>
      <c r="C21" s="168" t="s">
        <v>134</v>
      </c>
      <c r="D21" s="168" t="s">
        <v>90</v>
      </c>
      <c r="E21" s="170">
        <v>1095</v>
      </c>
      <c r="F21" s="170">
        <v>761</v>
      </c>
      <c r="G21" s="170">
        <v>967</v>
      </c>
      <c r="H21" s="171">
        <f t="shared" si="0"/>
        <v>1.2706964520367936</v>
      </c>
      <c r="I21" s="172">
        <f t="shared" si="1"/>
        <v>5</v>
      </c>
      <c r="J21" s="168">
        <v>44774</v>
      </c>
      <c r="K21" s="168">
        <v>44804</v>
      </c>
      <c r="L21" s="173" t="s">
        <v>255</v>
      </c>
      <c r="M21" s="174"/>
    </row>
    <row r="22" spans="2:13" s="2" customFormat="1" ht="17.25" customHeight="1">
      <c r="B22" s="190" t="s">
        <v>228</v>
      </c>
      <c r="C22" s="168" t="s">
        <v>233</v>
      </c>
      <c r="D22" s="168" t="s">
        <v>137</v>
      </c>
      <c r="E22" s="170">
        <v>536</v>
      </c>
      <c r="F22" s="170">
        <v>441</v>
      </c>
      <c r="G22" s="170">
        <v>455</v>
      </c>
      <c r="H22" s="171">
        <f t="shared" si="0"/>
        <v>1.0317460317460319</v>
      </c>
      <c r="I22" s="172">
        <f t="shared" si="1"/>
        <v>5</v>
      </c>
      <c r="J22" s="168">
        <v>44774</v>
      </c>
      <c r="K22" s="168">
        <v>44804</v>
      </c>
      <c r="L22" s="173" t="s">
        <v>256</v>
      </c>
      <c r="M22" s="174"/>
    </row>
    <row r="23" spans="2:13" s="2" customFormat="1" ht="17.25" customHeight="1">
      <c r="B23" s="190" t="s">
        <v>228</v>
      </c>
      <c r="C23" s="168" t="s">
        <v>224</v>
      </c>
      <c r="D23" s="168" t="s">
        <v>121</v>
      </c>
      <c r="E23" s="170">
        <v>1368</v>
      </c>
      <c r="F23" s="170">
        <v>884</v>
      </c>
      <c r="G23" s="170">
        <v>983</v>
      </c>
      <c r="H23" s="171">
        <f t="shared" si="0"/>
        <v>1.1119909502262444</v>
      </c>
      <c r="I23" s="172">
        <f t="shared" si="1"/>
        <v>5</v>
      </c>
      <c r="J23" s="168">
        <v>44774</v>
      </c>
      <c r="K23" s="168">
        <v>44804</v>
      </c>
      <c r="L23" s="173" t="s">
        <v>263</v>
      </c>
      <c r="M23" s="174" t="s">
        <v>264</v>
      </c>
    </row>
    <row r="24" spans="2:13" s="2" customFormat="1" ht="17.25" customHeight="1">
      <c r="B24" s="190" t="s">
        <v>228</v>
      </c>
      <c r="C24" s="168" t="s">
        <v>233</v>
      </c>
      <c r="D24" s="168" t="s">
        <v>74</v>
      </c>
      <c r="E24" s="170">
        <v>1079</v>
      </c>
      <c r="F24" s="170">
        <v>754</v>
      </c>
      <c r="G24" s="170">
        <v>956</v>
      </c>
      <c r="H24" s="171">
        <f t="shared" si="0"/>
        <v>1.2679045092838197</v>
      </c>
      <c r="I24" s="172">
        <f t="shared" si="1"/>
        <v>5</v>
      </c>
      <c r="J24" s="168">
        <v>44774</v>
      </c>
      <c r="K24" s="168">
        <v>44804</v>
      </c>
      <c r="L24" s="173" t="s">
        <v>268</v>
      </c>
      <c r="M24" s="174"/>
    </row>
    <row r="25" spans="2:13" s="2" customFormat="1" ht="17.25" customHeight="1">
      <c r="B25" s="190" t="s">
        <v>228</v>
      </c>
      <c r="C25" s="168" t="s">
        <v>233</v>
      </c>
      <c r="D25" s="168" t="s">
        <v>75</v>
      </c>
      <c r="E25" s="170">
        <v>1027</v>
      </c>
      <c r="F25" s="170">
        <v>728</v>
      </c>
      <c r="G25" s="170">
        <v>759</v>
      </c>
      <c r="H25" s="171">
        <f t="shared" si="0"/>
        <v>1.0425824175824177</v>
      </c>
      <c r="I25" s="172">
        <f t="shared" si="1"/>
        <v>5</v>
      </c>
      <c r="J25" s="168">
        <v>44774</v>
      </c>
      <c r="K25" s="168">
        <v>44804</v>
      </c>
      <c r="L25" s="173" t="s">
        <v>269</v>
      </c>
      <c r="M25" s="174"/>
    </row>
    <row r="26" spans="2:13" s="2" customFormat="1" ht="17.25" customHeight="1">
      <c r="B26" s="190" t="s">
        <v>228</v>
      </c>
      <c r="C26" s="168" t="s">
        <v>233</v>
      </c>
      <c r="D26" s="168" t="s">
        <v>76</v>
      </c>
      <c r="E26" s="170">
        <v>1146</v>
      </c>
      <c r="F26" s="170">
        <v>786</v>
      </c>
      <c r="G26" s="170">
        <v>1020</v>
      </c>
      <c r="H26" s="171">
        <f t="shared" si="0"/>
        <v>1.2977099236641221</v>
      </c>
      <c r="I26" s="172">
        <f t="shared" si="1"/>
        <v>5</v>
      </c>
      <c r="J26" s="168">
        <v>44774</v>
      </c>
      <c r="K26" s="168">
        <v>44804</v>
      </c>
      <c r="L26" s="173" t="s">
        <v>272</v>
      </c>
      <c r="M26" s="174"/>
    </row>
    <row r="27" spans="2:13" s="2" customFormat="1" ht="17.25" customHeight="1">
      <c r="B27" s="190" t="s">
        <v>228</v>
      </c>
      <c r="C27" s="168" t="s">
        <v>233</v>
      </c>
      <c r="D27" s="168" t="s">
        <v>113</v>
      </c>
      <c r="E27" s="170">
        <v>250</v>
      </c>
      <c r="F27" s="170">
        <v>227</v>
      </c>
      <c r="G27" s="170">
        <v>298</v>
      </c>
      <c r="H27" s="171">
        <f t="shared" si="0"/>
        <v>1.3127753303964758</v>
      </c>
      <c r="I27" s="172">
        <f t="shared" si="1"/>
        <v>5</v>
      </c>
      <c r="J27" s="168">
        <v>44774</v>
      </c>
      <c r="K27" s="168">
        <v>44804</v>
      </c>
      <c r="L27" s="173" t="s">
        <v>280</v>
      </c>
      <c r="M27" s="174"/>
    </row>
    <row r="28" spans="2:13" s="2" customFormat="1" ht="17.25" customHeight="1">
      <c r="B28" s="190" t="s">
        <v>228</v>
      </c>
      <c r="C28" s="168" t="s">
        <v>233</v>
      </c>
      <c r="D28" s="168" t="s">
        <v>78</v>
      </c>
      <c r="E28" s="170">
        <v>992</v>
      </c>
      <c r="F28" s="170">
        <v>710</v>
      </c>
      <c r="G28" s="170">
        <v>771</v>
      </c>
      <c r="H28" s="171">
        <f t="shared" si="0"/>
        <v>1.0859154929577466</v>
      </c>
      <c r="I28" s="172">
        <f t="shared" si="1"/>
        <v>5</v>
      </c>
      <c r="J28" s="168">
        <v>44774</v>
      </c>
      <c r="K28" s="168">
        <v>44804</v>
      </c>
      <c r="L28" s="173" t="s">
        <v>283</v>
      </c>
      <c r="M28" s="174" t="s">
        <v>284</v>
      </c>
    </row>
    <row r="29" spans="2:13" s="2" customFormat="1" ht="17.25" customHeight="1">
      <c r="B29" s="190" t="s">
        <v>228</v>
      </c>
      <c r="C29" s="168" t="s">
        <v>250</v>
      </c>
      <c r="D29" s="168" t="s">
        <v>94</v>
      </c>
      <c r="E29" s="170">
        <v>1390</v>
      </c>
      <c r="F29" s="170">
        <v>893</v>
      </c>
      <c r="G29" s="170">
        <v>1128</v>
      </c>
      <c r="H29" s="171">
        <f t="shared" si="0"/>
        <v>1.263157894736842</v>
      </c>
      <c r="I29" s="172">
        <f t="shared" si="1"/>
        <v>5</v>
      </c>
      <c r="J29" s="168">
        <v>44774</v>
      </c>
      <c r="K29" s="168">
        <v>44804</v>
      </c>
      <c r="L29" s="173" t="s">
        <v>289</v>
      </c>
      <c r="M29" s="174"/>
    </row>
    <row r="30" spans="2:13" s="2" customFormat="1" ht="17.25" customHeight="1">
      <c r="B30" s="190" t="s">
        <v>228</v>
      </c>
      <c r="C30" s="168" t="s">
        <v>224</v>
      </c>
      <c r="D30" s="168" t="s">
        <v>111</v>
      </c>
      <c r="E30" s="170">
        <v>968</v>
      </c>
      <c r="F30" s="170">
        <v>698</v>
      </c>
      <c r="G30" s="170">
        <v>746</v>
      </c>
      <c r="H30" s="171">
        <f t="shared" si="0"/>
        <v>1.0687679083094557</v>
      </c>
      <c r="I30" s="172">
        <f t="shared" si="1"/>
        <v>5</v>
      </c>
      <c r="J30" s="168">
        <v>44774</v>
      </c>
      <c r="K30" s="168">
        <v>44804</v>
      </c>
      <c r="L30" s="173" t="s">
        <v>295</v>
      </c>
      <c r="M30" s="174"/>
    </row>
    <row r="31" spans="2:13" s="2" customFormat="1" ht="17.25" customHeight="1">
      <c r="B31" s="190" t="s">
        <v>228</v>
      </c>
      <c r="C31" s="168" t="s">
        <v>134</v>
      </c>
      <c r="D31" s="168" t="s">
        <v>150</v>
      </c>
      <c r="E31" s="170">
        <v>946</v>
      </c>
      <c r="F31" s="170">
        <v>686</v>
      </c>
      <c r="G31" s="170">
        <v>792</v>
      </c>
      <c r="H31" s="171">
        <f t="shared" si="0"/>
        <v>1.1545189504373179</v>
      </c>
      <c r="I31" s="172">
        <f t="shared" si="1"/>
        <v>5</v>
      </c>
      <c r="J31" s="168">
        <v>44774</v>
      </c>
      <c r="K31" s="168">
        <v>44804</v>
      </c>
      <c r="L31" s="173" t="s">
        <v>296</v>
      </c>
      <c r="M31" s="174"/>
    </row>
    <row r="32" spans="2:13" s="2" customFormat="1" ht="17.25" customHeight="1">
      <c r="B32" s="190" t="s">
        <v>228</v>
      </c>
      <c r="C32" s="168" t="s">
        <v>134</v>
      </c>
      <c r="D32" s="168" t="s">
        <v>92</v>
      </c>
      <c r="E32" s="170">
        <v>583</v>
      </c>
      <c r="F32" s="170">
        <v>473</v>
      </c>
      <c r="G32" s="170">
        <v>650</v>
      </c>
      <c r="H32" s="171">
        <f t="shared" si="0"/>
        <v>1.3742071881606766</v>
      </c>
      <c r="I32" s="172">
        <f t="shared" si="1"/>
        <v>5</v>
      </c>
      <c r="J32" s="168">
        <v>44774</v>
      </c>
      <c r="K32" s="168">
        <v>44804</v>
      </c>
      <c r="L32" s="173" t="s">
        <v>299</v>
      </c>
      <c r="M32" s="174"/>
    </row>
    <row r="33" spans="2:13" s="2" customFormat="1" ht="17.25" customHeight="1">
      <c r="B33" s="190" t="s">
        <v>228</v>
      </c>
      <c r="C33" s="168" t="s">
        <v>134</v>
      </c>
      <c r="D33" s="168" t="s">
        <v>122</v>
      </c>
      <c r="E33" s="170">
        <v>1350</v>
      </c>
      <c r="F33" s="170">
        <v>877</v>
      </c>
      <c r="G33" s="170">
        <v>1342</v>
      </c>
      <c r="H33" s="171">
        <f t="shared" si="0"/>
        <v>1.5302166476624857</v>
      </c>
      <c r="I33" s="172">
        <f t="shared" si="1"/>
        <v>5</v>
      </c>
      <c r="J33" s="168">
        <v>44774</v>
      </c>
      <c r="K33" s="168">
        <v>44804</v>
      </c>
      <c r="L33" s="173" t="s">
        <v>305</v>
      </c>
      <c r="M33" s="174"/>
    </row>
    <row r="34" spans="2:13" s="2" customFormat="1" ht="17.25" customHeight="1">
      <c r="B34" s="190" t="s">
        <v>228</v>
      </c>
      <c r="C34" s="168" t="s">
        <v>224</v>
      </c>
      <c r="D34" s="168" t="s">
        <v>87</v>
      </c>
      <c r="E34" s="170">
        <v>762</v>
      </c>
      <c r="F34" s="170">
        <v>584</v>
      </c>
      <c r="G34" s="170">
        <v>674</v>
      </c>
      <c r="H34" s="171">
        <f t="shared" si="0"/>
        <v>1.154109589041096</v>
      </c>
      <c r="I34" s="172">
        <f t="shared" si="1"/>
        <v>5</v>
      </c>
      <c r="J34" s="168">
        <v>44774</v>
      </c>
      <c r="K34" s="168">
        <v>44804</v>
      </c>
      <c r="L34" s="173" t="s">
        <v>307</v>
      </c>
      <c r="M34" s="174"/>
    </row>
    <row r="35" spans="2:13" s="2" customFormat="1" ht="17.25" customHeight="1">
      <c r="B35" s="168" t="s">
        <v>315</v>
      </c>
      <c r="C35" s="168" t="s">
        <v>217</v>
      </c>
      <c r="D35" s="169" t="s">
        <v>218</v>
      </c>
      <c r="E35" s="170">
        <v>283</v>
      </c>
      <c r="F35" s="170">
        <v>254</v>
      </c>
      <c r="G35" s="170">
        <v>311</v>
      </c>
      <c r="H35" s="171">
        <f t="shared" si="0"/>
        <v>1.2244094488188977</v>
      </c>
      <c r="I35" s="172">
        <f t="shared" si="1"/>
        <v>5</v>
      </c>
      <c r="J35" s="168">
        <v>44774</v>
      </c>
      <c r="K35" s="168">
        <v>44804</v>
      </c>
      <c r="L35" s="173" t="s">
        <v>219</v>
      </c>
      <c r="M35" s="174"/>
    </row>
    <row r="36" spans="2:13" s="2" customFormat="1" ht="17.25" customHeight="1">
      <c r="B36" s="168" t="s">
        <v>315</v>
      </c>
      <c r="C36" s="168" t="s">
        <v>134</v>
      </c>
      <c r="D36" s="169" t="s">
        <v>220</v>
      </c>
      <c r="E36" s="170">
        <v>567</v>
      </c>
      <c r="F36" s="170">
        <v>462</v>
      </c>
      <c r="G36" s="170">
        <v>526</v>
      </c>
      <c r="H36" s="171">
        <f t="shared" ref="H36:H67" si="2">IFERROR(G36/F36,"")</f>
        <v>1.1385281385281385</v>
      </c>
      <c r="I36" s="172">
        <f t="shared" ref="I36:I67" si="3">IF(H36&lt;100%,1,5)</f>
        <v>5</v>
      </c>
      <c r="J36" s="168">
        <v>44774</v>
      </c>
      <c r="K36" s="168">
        <v>44804</v>
      </c>
      <c r="L36" s="173" t="s">
        <v>221</v>
      </c>
      <c r="M36" s="175"/>
    </row>
    <row r="37" spans="2:13" s="2" customFormat="1" ht="17.25" customHeight="1">
      <c r="B37" s="168" t="s">
        <v>315</v>
      </c>
      <c r="C37" s="168" t="s">
        <v>134</v>
      </c>
      <c r="D37" s="169" t="s">
        <v>229</v>
      </c>
      <c r="E37" s="170">
        <v>942</v>
      </c>
      <c r="F37" s="170">
        <v>684</v>
      </c>
      <c r="G37" s="170">
        <v>808</v>
      </c>
      <c r="H37" s="171">
        <f t="shared" si="2"/>
        <v>1.1812865497076024</v>
      </c>
      <c r="I37" s="172">
        <f t="shared" si="3"/>
        <v>5</v>
      </c>
      <c r="J37" s="168">
        <v>44774</v>
      </c>
      <c r="K37" s="168">
        <v>44804</v>
      </c>
      <c r="L37" s="173" t="s">
        <v>230</v>
      </c>
      <c r="M37" s="174"/>
    </row>
    <row r="38" spans="2:13" s="2" customFormat="1" ht="17.25" customHeight="1">
      <c r="B38" s="168" t="s">
        <v>315</v>
      </c>
      <c r="C38" s="168" t="s">
        <v>238</v>
      </c>
      <c r="D38" s="169" t="s">
        <v>239</v>
      </c>
      <c r="E38" s="170">
        <v>1383</v>
      </c>
      <c r="F38" s="170">
        <v>890</v>
      </c>
      <c r="G38" s="177">
        <v>922</v>
      </c>
      <c r="H38" s="171">
        <f t="shared" si="2"/>
        <v>1.0359550561797752</v>
      </c>
      <c r="I38" s="172">
        <f t="shared" si="3"/>
        <v>5</v>
      </c>
      <c r="J38" s="168">
        <v>44774</v>
      </c>
      <c r="K38" s="168">
        <v>44804</v>
      </c>
      <c r="L38" s="173" t="s">
        <v>240</v>
      </c>
      <c r="M38" s="174"/>
    </row>
    <row r="39" spans="2:13" s="2" customFormat="1" ht="17.25" customHeight="1">
      <c r="B39" s="168" t="s">
        <v>315</v>
      </c>
      <c r="C39" s="168" t="s">
        <v>134</v>
      </c>
      <c r="D39" s="169" t="s">
        <v>257</v>
      </c>
      <c r="E39" s="170">
        <v>147</v>
      </c>
      <c r="F39" s="170">
        <v>139</v>
      </c>
      <c r="G39" s="170">
        <v>198</v>
      </c>
      <c r="H39" s="171">
        <f t="shared" si="2"/>
        <v>1.4244604316546763</v>
      </c>
      <c r="I39" s="172">
        <f t="shared" si="3"/>
        <v>5</v>
      </c>
      <c r="J39" s="168">
        <v>44774</v>
      </c>
      <c r="K39" s="168">
        <v>44804</v>
      </c>
      <c r="L39" s="173" t="s">
        <v>258</v>
      </c>
      <c r="M39" s="174"/>
    </row>
    <row r="40" spans="2:13" s="2" customFormat="1" ht="17.25" customHeight="1">
      <c r="B40" s="168" t="s">
        <v>315</v>
      </c>
      <c r="C40" s="168" t="s">
        <v>134</v>
      </c>
      <c r="D40" s="169" t="s">
        <v>259</v>
      </c>
      <c r="E40" s="170">
        <v>866</v>
      </c>
      <c r="F40" s="170">
        <v>643</v>
      </c>
      <c r="G40" s="170">
        <v>757</v>
      </c>
      <c r="H40" s="171">
        <f t="shared" si="2"/>
        <v>1.1772939346811819</v>
      </c>
      <c r="I40" s="172">
        <f t="shared" si="3"/>
        <v>5</v>
      </c>
      <c r="J40" s="168">
        <v>44774</v>
      </c>
      <c r="K40" s="168">
        <v>44804</v>
      </c>
      <c r="L40" s="173" t="s">
        <v>260</v>
      </c>
      <c r="M40" s="174"/>
    </row>
    <row r="41" spans="2:13" s="2" customFormat="1" ht="17.25" customHeight="1">
      <c r="B41" s="168" t="s">
        <v>315</v>
      </c>
      <c r="C41" s="168" t="s">
        <v>224</v>
      </c>
      <c r="D41" s="169" t="s">
        <v>270</v>
      </c>
      <c r="E41" s="170">
        <v>1033</v>
      </c>
      <c r="F41" s="170">
        <v>731</v>
      </c>
      <c r="G41" s="170">
        <v>819</v>
      </c>
      <c r="H41" s="171">
        <f t="shared" si="2"/>
        <v>1.1203830369357046</v>
      </c>
      <c r="I41" s="172">
        <f t="shared" si="3"/>
        <v>5</v>
      </c>
      <c r="J41" s="168">
        <v>44774</v>
      </c>
      <c r="K41" s="168">
        <v>44804</v>
      </c>
      <c r="L41" s="173" t="s">
        <v>271</v>
      </c>
      <c r="M41" s="174"/>
    </row>
    <row r="42" spans="2:13" s="2" customFormat="1" ht="17.25" customHeight="1">
      <c r="B42" s="168" t="s">
        <v>315</v>
      </c>
      <c r="C42" s="168" t="s">
        <v>224</v>
      </c>
      <c r="D42" s="169" t="s">
        <v>273</v>
      </c>
      <c r="E42" s="170">
        <v>73</v>
      </c>
      <c r="F42" s="170">
        <v>71</v>
      </c>
      <c r="G42" s="170">
        <v>87</v>
      </c>
      <c r="H42" s="171">
        <f t="shared" si="2"/>
        <v>1.2253521126760563</v>
      </c>
      <c r="I42" s="172">
        <f t="shared" si="3"/>
        <v>5</v>
      </c>
      <c r="J42" s="168">
        <v>44774</v>
      </c>
      <c r="K42" s="168">
        <v>44804</v>
      </c>
      <c r="L42" s="173" t="s">
        <v>274</v>
      </c>
      <c r="M42" s="174"/>
    </row>
    <row r="43" spans="2:13" s="2" customFormat="1" ht="17.25" customHeight="1">
      <c r="B43" s="168" t="s">
        <v>315</v>
      </c>
      <c r="C43" s="168" t="s">
        <v>250</v>
      </c>
      <c r="D43" s="169" t="s">
        <v>277</v>
      </c>
      <c r="E43" s="170">
        <v>457</v>
      </c>
      <c r="F43" s="170">
        <v>386</v>
      </c>
      <c r="G43" s="170">
        <v>446</v>
      </c>
      <c r="H43" s="171">
        <f t="shared" si="2"/>
        <v>1.1554404145077721</v>
      </c>
      <c r="I43" s="172">
        <f t="shared" si="3"/>
        <v>5</v>
      </c>
      <c r="J43" s="168">
        <v>44774</v>
      </c>
      <c r="K43" s="168">
        <v>44804</v>
      </c>
      <c r="L43" s="173" t="s">
        <v>278</v>
      </c>
      <c r="M43" s="174"/>
    </row>
    <row r="44" spans="2:13" s="2" customFormat="1" ht="17.25" customHeight="1">
      <c r="B44" s="168" t="s">
        <v>315</v>
      </c>
      <c r="C44" s="168" t="s">
        <v>134</v>
      </c>
      <c r="D44" s="169" t="s">
        <v>287</v>
      </c>
      <c r="E44" s="170">
        <v>195</v>
      </c>
      <c r="F44" s="170">
        <v>181</v>
      </c>
      <c r="G44" s="170">
        <v>200</v>
      </c>
      <c r="H44" s="171">
        <f t="shared" si="2"/>
        <v>1.1049723756906078</v>
      </c>
      <c r="I44" s="172">
        <f t="shared" si="3"/>
        <v>5</v>
      </c>
      <c r="J44" s="168">
        <v>44774</v>
      </c>
      <c r="K44" s="168">
        <v>44804</v>
      </c>
      <c r="L44" s="173" t="s">
        <v>288</v>
      </c>
      <c r="M44" s="174"/>
    </row>
    <row r="45" spans="2:13" s="2" customFormat="1" ht="17.25" customHeight="1">
      <c r="B45" s="168" t="s">
        <v>315</v>
      </c>
      <c r="C45" s="168" t="s">
        <v>224</v>
      </c>
      <c r="D45" s="169" t="s">
        <v>290</v>
      </c>
      <c r="E45" s="170">
        <v>737</v>
      </c>
      <c r="F45" s="170">
        <v>569</v>
      </c>
      <c r="G45" s="170">
        <v>675</v>
      </c>
      <c r="H45" s="171">
        <f t="shared" si="2"/>
        <v>1.1862917398945518</v>
      </c>
      <c r="I45" s="172">
        <f t="shared" si="3"/>
        <v>5</v>
      </c>
      <c r="J45" s="168">
        <v>44774</v>
      </c>
      <c r="K45" s="168">
        <v>44804</v>
      </c>
      <c r="L45" s="173" t="s">
        <v>291</v>
      </c>
      <c r="M45" s="174"/>
    </row>
    <row r="46" spans="2:13" s="2" customFormat="1" ht="17.25" customHeight="1">
      <c r="B46" s="168" t="s">
        <v>315</v>
      </c>
      <c r="C46" s="168" t="s">
        <v>250</v>
      </c>
      <c r="D46" s="178" t="s">
        <v>293</v>
      </c>
      <c r="E46" s="170">
        <v>123</v>
      </c>
      <c r="F46" s="170">
        <v>117</v>
      </c>
      <c r="G46" s="170">
        <v>122</v>
      </c>
      <c r="H46" s="171">
        <f t="shared" si="2"/>
        <v>1.0427350427350428</v>
      </c>
      <c r="I46" s="172">
        <f t="shared" si="3"/>
        <v>5</v>
      </c>
      <c r="J46" s="168">
        <v>44774</v>
      </c>
      <c r="K46" s="168">
        <v>44804</v>
      </c>
      <c r="L46" s="173" t="s">
        <v>294</v>
      </c>
      <c r="M46" s="174"/>
    </row>
    <row r="47" spans="2:13" s="2" customFormat="1" ht="17.25" customHeight="1">
      <c r="B47" s="168" t="s">
        <v>315</v>
      </c>
      <c r="C47" s="168" t="s">
        <v>217</v>
      </c>
      <c r="D47" s="169" t="s">
        <v>310</v>
      </c>
      <c r="E47" s="170">
        <v>279</v>
      </c>
      <c r="F47" s="170">
        <v>251</v>
      </c>
      <c r="G47" s="170">
        <v>296</v>
      </c>
      <c r="H47" s="171">
        <f t="shared" si="2"/>
        <v>1.1792828685258965</v>
      </c>
      <c r="I47" s="172">
        <f t="shared" si="3"/>
        <v>5</v>
      </c>
      <c r="J47" s="168">
        <v>44774</v>
      </c>
      <c r="K47" s="168">
        <v>44804</v>
      </c>
      <c r="L47" s="173" t="s">
        <v>311</v>
      </c>
      <c r="M47" s="174"/>
    </row>
    <row r="48" spans="2:13" s="2" customFormat="1" ht="17.25" customHeight="1">
      <c r="B48" s="190" t="s">
        <v>216</v>
      </c>
      <c r="C48" s="168" t="s">
        <v>233</v>
      </c>
      <c r="D48" s="168" t="s">
        <v>99</v>
      </c>
      <c r="E48" s="170">
        <v>803</v>
      </c>
      <c r="F48" s="170">
        <v>608</v>
      </c>
      <c r="G48" s="170">
        <v>676</v>
      </c>
      <c r="H48" s="171">
        <f t="shared" si="2"/>
        <v>1.111842105263158</v>
      </c>
      <c r="I48" s="172">
        <f t="shared" si="3"/>
        <v>5</v>
      </c>
      <c r="J48" s="168">
        <v>44774</v>
      </c>
      <c r="K48" s="168">
        <v>44804</v>
      </c>
      <c r="L48" s="173" t="s">
        <v>252</v>
      </c>
      <c r="M48" s="174"/>
    </row>
    <row r="49" spans="1:13" s="2" customFormat="1" ht="17.25" customHeight="1">
      <c r="B49" s="191" t="s">
        <v>222</v>
      </c>
      <c r="C49" s="168" t="s">
        <v>134</v>
      </c>
      <c r="D49" s="168" t="s">
        <v>148</v>
      </c>
      <c r="E49" s="170">
        <v>1542</v>
      </c>
      <c r="F49" s="170">
        <v>954</v>
      </c>
      <c r="G49" s="170">
        <v>1029</v>
      </c>
      <c r="H49" s="171">
        <f t="shared" si="2"/>
        <v>1.078616352201258</v>
      </c>
      <c r="I49" s="172">
        <f t="shared" si="3"/>
        <v>5</v>
      </c>
      <c r="J49" s="168">
        <v>44774</v>
      </c>
      <c r="K49" s="168">
        <v>44804</v>
      </c>
      <c r="L49" s="173" t="s">
        <v>223</v>
      </c>
      <c r="M49" s="174"/>
    </row>
    <row r="50" spans="1:13" ht="17.25" customHeight="1">
      <c r="B50" s="191" t="s">
        <v>222</v>
      </c>
      <c r="C50" s="168" t="s">
        <v>224</v>
      </c>
      <c r="D50" s="168" t="s">
        <v>79</v>
      </c>
      <c r="E50" s="170">
        <v>1824</v>
      </c>
      <c r="F50" s="170">
        <v>1055</v>
      </c>
      <c r="G50" s="170">
        <v>1132</v>
      </c>
      <c r="H50" s="171">
        <f t="shared" si="2"/>
        <v>1.0729857819905213</v>
      </c>
      <c r="I50" s="172">
        <f t="shared" si="3"/>
        <v>5</v>
      </c>
      <c r="J50" s="168">
        <v>44774</v>
      </c>
      <c r="K50" s="168">
        <v>44804</v>
      </c>
      <c r="L50" s="173" t="s">
        <v>226</v>
      </c>
      <c r="M50" s="174"/>
    </row>
    <row r="51" spans="1:13" s="2" customFormat="1" ht="17.25" customHeight="1">
      <c r="A51" s="14"/>
      <c r="B51" s="191" t="s">
        <v>222</v>
      </c>
      <c r="C51" s="168" t="s">
        <v>233</v>
      </c>
      <c r="D51" s="168" t="s">
        <v>71</v>
      </c>
      <c r="E51" s="170">
        <v>1292</v>
      </c>
      <c r="F51" s="170">
        <v>852</v>
      </c>
      <c r="G51" s="170">
        <v>1008</v>
      </c>
      <c r="H51" s="171">
        <f t="shared" si="2"/>
        <v>1.1830985915492958</v>
      </c>
      <c r="I51" s="172">
        <f t="shared" si="3"/>
        <v>5</v>
      </c>
      <c r="J51" s="168">
        <v>44774</v>
      </c>
      <c r="K51" s="168">
        <v>44804</v>
      </c>
      <c r="L51" s="173" t="s">
        <v>236</v>
      </c>
      <c r="M51" s="174"/>
    </row>
    <row r="52" spans="1:13" s="2" customFormat="1" ht="17.25" customHeight="1">
      <c r="A52" s="14"/>
      <c r="B52" s="191" t="s">
        <v>222</v>
      </c>
      <c r="C52" s="168" t="s">
        <v>224</v>
      </c>
      <c r="D52" s="168" t="s">
        <v>82</v>
      </c>
      <c r="E52" s="170">
        <v>2040</v>
      </c>
      <c r="F52" s="170">
        <v>1123</v>
      </c>
      <c r="G52" s="170">
        <v>1179</v>
      </c>
      <c r="H52" s="171">
        <f t="shared" si="2"/>
        <v>1.04986642920748</v>
      </c>
      <c r="I52" s="172">
        <f t="shared" si="3"/>
        <v>5</v>
      </c>
      <c r="J52" s="168">
        <v>44774</v>
      </c>
      <c r="K52" s="168">
        <v>44804</v>
      </c>
      <c r="L52" s="173" t="s">
        <v>241</v>
      </c>
      <c r="M52" s="174"/>
    </row>
    <row r="53" spans="1:13" s="2" customFormat="1" ht="17.25" customHeight="1">
      <c r="A53" s="14"/>
      <c r="B53" s="191" t="s">
        <v>222</v>
      </c>
      <c r="C53" s="168" t="s">
        <v>134</v>
      </c>
      <c r="D53" s="168" t="s">
        <v>149</v>
      </c>
      <c r="E53" s="170">
        <v>1144</v>
      </c>
      <c r="F53" s="170">
        <v>785</v>
      </c>
      <c r="G53" s="170">
        <v>796</v>
      </c>
      <c r="H53" s="171">
        <f t="shared" si="2"/>
        <v>1.0140127388535032</v>
      </c>
      <c r="I53" s="172">
        <f t="shared" si="3"/>
        <v>5</v>
      </c>
      <c r="J53" s="168">
        <v>44774</v>
      </c>
      <c r="K53" s="168">
        <v>44804</v>
      </c>
      <c r="L53" s="173" t="s">
        <v>244</v>
      </c>
      <c r="M53" s="174"/>
    </row>
    <row r="54" spans="1:13" s="2" customFormat="1" ht="17.25" customHeight="1">
      <c r="A54" s="14"/>
      <c r="B54" s="191" t="s">
        <v>222</v>
      </c>
      <c r="C54" s="168" t="s">
        <v>233</v>
      </c>
      <c r="D54" s="168" t="s">
        <v>73</v>
      </c>
      <c r="E54" s="170">
        <v>1885</v>
      </c>
      <c r="F54" s="170">
        <v>1075</v>
      </c>
      <c r="G54" s="170">
        <v>1206</v>
      </c>
      <c r="H54" s="171">
        <f t="shared" si="2"/>
        <v>1.1218604651162791</v>
      </c>
      <c r="I54" s="172">
        <f t="shared" si="3"/>
        <v>5</v>
      </c>
      <c r="J54" s="168">
        <v>44774</v>
      </c>
      <c r="K54" s="168">
        <v>44804</v>
      </c>
      <c r="L54" s="173" t="s">
        <v>248</v>
      </c>
      <c r="M54" s="174"/>
    </row>
    <row r="55" spans="1:13" s="2" customFormat="1" ht="17.25" customHeight="1">
      <c r="A55" s="14"/>
      <c r="B55" s="191" t="s">
        <v>222</v>
      </c>
      <c r="C55" s="168" t="s">
        <v>233</v>
      </c>
      <c r="D55" s="168" t="s">
        <v>112</v>
      </c>
      <c r="E55" s="170">
        <v>1264</v>
      </c>
      <c r="F55" s="170">
        <v>840</v>
      </c>
      <c r="G55" s="170">
        <v>998</v>
      </c>
      <c r="H55" s="171">
        <f t="shared" si="2"/>
        <v>1.1880952380952381</v>
      </c>
      <c r="I55" s="172">
        <f t="shared" si="3"/>
        <v>5</v>
      </c>
      <c r="J55" s="168">
        <v>44774</v>
      </c>
      <c r="K55" s="168">
        <v>44804</v>
      </c>
      <c r="L55" s="173" t="s">
        <v>249</v>
      </c>
      <c r="M55" s="174"/>
    </row>
    <row r="56" spans="1:13" s="2" customFormat="1" ht="17.25" customHeight="1">
      <c r="A56" s="14"/>
      <c r="B56" s="191" t="s">
        <v>222</v>
      </c>
      <c r="C56" s="168" t="s">
        <v>250</v>
      </c>
      <c r="D56" s="168" t="s">
        <v>93</v>
      </c>
      <c r="E56" s="170">
        <v>495</v>
      </c>
      <c r="F56" s="170">
        <v>413</v>
      </c>
      <c r="G56" s="170">
        <v>456</v>
      </c>
      <c r="H56" s="171">
        <f t="shared" si="2"/>
        <v>1.1041162227602905</v>
      </c>
      <c r="I56" s="172">
        <f t="shared" si="3"/>
        <v>5</v>
      </c>
      <c r="J56" s="168">
        <v>44774</v>
      </c>
      <c r="K56" s="168">
        <v>44804</v>
      </c>
      <c r="L56" s="173" t="s">
        <v>251</v>
      </c>
      <c r="M56" s="174"/>
    </row>
    <row r="57" spans="1:13" s="2" customFormat="1" ht="17.25" customHeight="1">
      <c r="B57" s="191" t="s">
        <v>222</v>
      </c>
      <c r="C57" s="168" t="s">
        <v>250</v>
      </c>
      <c r="D57" s="168" t="s">
        <v>133</v>
      </c>
      <c r="E57" s="170">
        <v>1238</v>
      </c>
      <c r="F57" s="170">
        <v>828</v>
      </c>
      <c r="G57" s="170">
        <v>861</v>
      </c>
      <c r="H57" s="171">
        <f t="shared" si="2"/>
        <v>1.0398550724637681</v>
      </c>
      <c r="I57" s="172">
        <f t="shared" si="3"/>
        <v>5</v>
      </c>
      <c r="J57" s="168">
        <v>44774</v>
      </c>
      <c r="K57" s="168">
        <v>44804</v>
      </c>
      <c r="L57" s="173" t="s">
        <v>253</v>
      </c>
      <c r="M57" s="174"/>
    </row>
    <row r="58" spans="1:13" s="2" customFormat="1" ht="17.25" customHeight="1">
      <c r="B58" s="191" t="s">
        <v>222</v>
      </c>
      <c r="C58" s="168" t="s">
        <v>134</v>
      </c>
      <c r="D58" s="168" t="s">
        <v>89</v>
      </c>
      <c r="E58" s="170">
        <v>1517</v>
      </c>
      <c r="F58" s="170">
        <v>944</v>
      </c>
      <c r="G58" s="170">
        <v>1092</v>
      </c>
      <c r="H58" s="171">
        <f t="shared" si="2"/>
        <v>1.1567796610169492</v>
      </c>
      <c r="I58" s="172">
        <f t="shared" si="3"/>
        <v>5</v>
      </c>
      <c r="J58" s="168">
        <v>44774</v>
      </c>
      <c r="K58" s="168">
        <v>44804</v>
      </c>
      <c r="L58" s="173" t="s">
        <v>254</v>
      </c>
      <c r="M58" s="174"/>
    </row>
    <row r="59" spans="1:13" s="2" customFormat="1" ht="17.25" customHeight="1">
      <c r="B59" s="191" t="s">
        <v>222</v>
      </c>
      <c r="C59" s="168" t="s">
        <v>224</v>
      </c>
      <c r="D59" s="168" t="s">
        <v>84</v>
      </c>
      <c r="E59" s="170">
        <v>2583</v>
      </c>
      <c r="F59" s="170">
        <v>1270</v>
      </c>
      <c r="G59" s="170">
        <v>1934</v>
      </c>
      <c r="H59" s="171">
        <f t="shared" si="2"/>
        <v>1.5228346456692914</v>
      </c>
      <c r="I59" s="172">
        <f t="shared" si="3"/>
        <v>5</v>
      </c>
      <c r="J59" s="168">
        <v>44774</v>
      </c>
      <c r="K59" s="168">
        <v>44804</v>
      </c>
      <c r="L59" s="173" t="s">
        <v>262</v>
      </c>
      <c r="M59" s="174"/>
    </row>
    <row r="60" spans="1:13" s="2" customFormat="1" ht="17.25" customHeight="1">
      <c r="B60" s="191" t="s">
        <v>222</v>
      </c>
      <c r="C60" s="168" t="s">
        <v>233</v>
      </c>
      <c r="D60" s="168" t="s">
        <v>132</v>
      </c>
      <c r="E60" s="170">
        <v>294</v>
      </c>
      <c r="F60" s="170">
        <v>263</v>
      </c>
      <c r="G60" s="170">
        <v>284</v>
      </c>
      <c r="H60" s="171">
        <f t="shared" si="2"/>
        <v>1.0798479087452471</v>
      </c>
      <c r="I60" s="172">
        <f t="shared" si="3"/>
        <v>5</v>
      </c>
      <c r="J60" s="168">
        <v>44774</v>
      </c>
      <c r="K60" s="168">
        <v>44804</v>
      </c>
      <c r="L60" s="173" t="s">
        <v>265</v>
      </c>
      <c r="M60" s="174"/>
    </row>
    <row r="61" spans="1:13" s="2" customFormat="1" ht="17.25" customHeight="1">
      <c r="B61" s="191" t="s">
        <v>222</v>
      </c>
      <c r="C61" s="168" t="s">
        <v>134</v>
      </c>
      <c r="D61" s="168" t="s">
        <v>91</v>
      </c>
      <c r="E61" s="170">
        <v>843</v>
      </c>
      <c r="F61" s="170">
        <v>630</v>
      </c>
      <c r="G61" s="170">
        <v>1067</v>
      </c>
      <c r="H61" s="171">
        <f t="shared" si="2"/>
        <v>1.6936507936507936</v>
      </c>
      <c r="I61" s="172">
        <f t="shared" si="3"/>
        <v>5</v>
      </c>
      <c r="J61" s="168">
        <v>44774</v>
      </c>
      <c r="K61" s="168">
        <v>44804</v>
      </c>
      <c r="L61" s="173" t="s">
        <v>266</v>
      </c>
      <c r="M61" s="174"/>
    </row>
    <row r="62" spans="1:13" ht="19.5" customHeight="1">
      <c r="B62" s="191" t="s">
        <v>222</v>
      </c>
      <c r="C62" s="168" t="s">
        <v>224</v>
      </c>
      <c r="D62" s="168" t="s">
        <v>85</v>
      </c>
      <c r="E62" s="170">
        <v>1466</v>
      </c>
      <c r="F62" s="170">
        <v>924</v>
      </c>
      <c r="G62" s="170">
        <v>955</v>
      </c>
      <c r="H62" s="171">
        <f t="shared" si="2"/>
        <v>1.0335497835497836</v>
      </c>
      <c r="I62" s="172">
        <f t="shared" si="3"/>
        <v>5</v>
      </c>
      <c r="J62" s="168">
        <v>44774</v>
      </c>
      <c r="K62" s="168">
        <v>44804</v>
      </c>
      <c r="L62" s="173" t="s">
        <v>267</v>
      </c>
      <c r="M62" s="174"/>
    </row>
    <row r="63" spans="1:13" ht="15.75">
      <c r="B63" s="191" t="s">
        <v>222</v>
      </c>
      <c r="C63" s="168" t="s">
        <v>233</v>
      </c>
      <c r="D63" s="168" t="s">
        <v>141</v>
      </c>
      <c r="E63" s="170">
        <v>797</v>
      </c>
      <c r="F63" s="170">
        <v>604</v>
      </c>
      <c r="G63" s="170">
        <v>622</v>
      </c>
      <c r="H63" s="171">
        <f t="shared" si="2"/>
        <v>1.0298013245033113</v>
      </c>
      <c r="I63" s="172">
        <f t="shared" si="3"/>
        <v>5</v>
      </c>
      <c r="J63" s="168">
        <v>44774</v>
      </c>
      <c r="K63" s="168">
        <v>44804</v>
      </c>
      <c r="L63" s="173" t="s">
        <v>275</v>
      </c>
      <c r="M63" s="174"/>
    </row>
    <row r="64" spans="1:13" ht="15.75">
      <c r="B64" s="191" t="s">
        <v>222</v>
      </c>
      <c r="C64" s="168" t="s">
        <v>233</v>
      </c>
      <c r="D64" s="168" t="s">
        <v>142</v>
      </c>
      <c r="E64" s="170">
        <v>696</v>
      </c>
      <c r="F64" s="170">
        <v>544</v>
      </c>
      <c r="G64" s="170">
        <v>570</v>
      </c>
      <c r="H64" s="171">
        <f t="shared" si="2"/>
        <v>1.0477941176470589</v>
      </c>
      <c r="I64" s="172">
        <f t="shared" si="3"/>
        <v>5</v>
      </c>
      <c r="J64" s="168">
        <v>44774</v>
      </c>
      <c r="K64" s="168">
        <v>44804</v>
      </c>
      <c r="L64" s="173" t="s">
        <v>276</v>
      </c>
      <c r="M64" s="174"/>
    </row>
    <row r="65" spans="1:13" s="62" customFormat="1" ht="15.75">
      <c r="A65" s="1"/>
      <c r="B65" s="191" t="s">
        <v>222</v>
      </c>
      <c r="C65" s="168" t="s">
        <v>233</v>
      </c>
      <c r="D65" s="168" t="s">
        <v>77</v>
      </c>
      <c r="E65" s="170">
        <v>1920</v>
      </c>
      <c r="F65" s="170">
        <v>1086</v>
      </c>
      <c r="G65" s="170">
        <v>1233</v>
      </c>
      <c r="H65" s="171">
        <f t="shared" si="2"/>
        <v>1.1353591160220995</v>
      </c>
      <c r="I65" s="172">
        <f t="shared" si="3"/>
        <v>5</v>
      </c>
      <c r="J65" s="168">
        <v>44774</v>
      </c>
      <c r="K65" s="168">
        <v>44804</v>
      </c>
      <c r="L65" s="173" t="s">
        <v>279</v>
      </c>
      <c r="M65" s="174"/>
    </row>
    <row r="66" spans="1:13" ht="15.75">
      <c r="B66" s="191" t="s">
        <v>222</v>
      </c>
      <c r="C66" s="168" t="s">
        <v>224</v>
      </c>
      <c r="D66" s="168" t="s">
        <v>136</v>
      </c>
      <c r="E66" s="170">
        <v>631</v>
      </c>
      <c r="F66" s="170">
        <v>504</v>
      </c>
      <c r="G66" s="170">
        <v>541</v>
      </c>
      <c r="H66" s="171">
        <f t="shared" si="2"/>
        <v>1.0734126984126984</v>
      </c>
      <c r="I66" s="172">
        <f t="shared" si="3"/>
        <v>5</v>
      </c>
      <c r="J66" s="168">
        <v>44774</v>
      </c>
      <c r="K66" s="168">
        <v>44804</v>
      </c>
      <c r="L66" s="173" t="s">
        <v>286</v>
      </c>
      <c r="M66" s="174"/>
    </row>
    <row r="67" spans="1:13" ht="15.75">
      <c r="B67" s="191" t="s">
        <v>222</v>
      </c>
      <c r="C67" s="168" t="s">
        <v>250</v>
      </c>
      <c r="D67" s="168" t="s">
        <v>95</v>
      </c>
      <c r="E67" s="170">
        <v>1584</v>
      </c>
      <c r="F67" s="170">
        <v>970</v>
      </c>
      <c r="G67" s="170">
        <v>1042</v>
      </c>
      <c r="H67" s="171">
        <f t="shared" si="2"/>
        <v>1.0742268041237113</v>
      </c>
      <c r="I67" s="172">
        <f t="shared" si="3"/>
        <v>5</v>
      </c>
      <c r="J67" s="168">
        <v>44774</v>
      </c>
      <c r="K67" s="168">
        <v>44804</v>
      </c>
      <c r="L67" s="173" t="s">
        <v>292</v>
      </c>
      <c r="M67" s="174"/>
    </row>
    <row r="68" spans="1:13" ht="15.75">
      <c r="B68" s="191" t="s">
        <v>222</v>
      </c>
      <c r="C68" s="168" t="s">
        <v>134</v>
      </c>
      <c r="D68" s="168" t="s">
        <v>131</v>
      </c>
      <c r="E68" s="170">
        <v>1583</v>
      </c>
      <c r="F68" s="170">
        <v>969</v>
      </c>
      <c r="G68" s="170">
        <v>1069</v>
      </c>
      <c r="H68" s="171">
        <f t="shared" ref="H68:H75" si="4">IFERROR(G68/F68,"")</f>
        <v>1.1031991744066048</v>
      </c>
      <c r="I68" s="172">
        <f t="shared" ref="I68:I72" si="5">IF(H68&lt;100%,1,5)</f>
        <v>5</v>
      </c>
      <c r="J68" s="168">
        <v>44774</v>
      </c>
      <c r="K68" s="168">
        <v>44804</v>
      </c>
      <c r="L68" s="173" t="s">
        <v>297</v>
      </c>
      <c r="M68" s="174"/>
    </row>
    <row r="69" spans="1:13" ht="15.75">
      <c r="B69" s="191" t="s">
        <v>222</v>
      </c>
      <c r="C69" s="168" t="s">
        <v>134</v>
      </c>
      <c r="D69" s="168" t="s">
        <v>129</v>
      </c>
      <c r="E69" s="170">
        <v>2449</v>
      </c>
      <c r="F69" s="170">
        <v>1237</v>
      </c>
      <c r="G69" s="170">
        <v>1362</v>
      </c>
      <c r="H69" s="171">
        <f t="shared" si="4"/>
        <v>1.1010509296685529</v>
      </c>
      <c r="I69" s="172">
        <f t="shared" si="5"/>
        <v>5</v>
      </c>
      <c r="J69" s="168">
        <v>44774</v>
      </c>
      <c r="K69" s="168">
        <v>44804</v>
      </c>
      <c r="L69" s="173" t="s">
        <v>300</v>
      </c>
      <c r="M69" s="174"/>
    </row>
    <row r="70" spans="1:13" ht="15.75">
      <c r="B70" s="191" t="s">
        <v>222</v>
      </c>
      <c r="C70" s="168" t="s">
        <v>233</v>
      </c>
      <c r="D70" s="168" t="s">
        <v>114</v>
      </c>
      <c r="E70" s="170">
        <v>667</v>
      </c>
      <c r="F70" s="170">
        <v>527</v>
      </c>
      <c r="G70" s="170">
        <v>584</v>
      </c>
      <c r="H70" s="171">
        <f t="shared" si="4"/>
        <v>1.1081593927893738</v>
      </c>
      <c r="I70" s="172">
        <f t="shared" si="5"/>
        <v>5</v>
      </c>
      <c r="J70" s="168">
        <v>44774</v>
      </c>
      <c r="K70" s="168">
        <v>44804</v>
      </c>
      <c r="L70" s="173" t="s">
        <v>301</v>
      </c>
      <c r="M70" s="174"/>
    </row>
    <row r="71" spans="1:13" ht="15.75">
      <c r="B71" s="191" t="s">
        <v>222</v>
      </c>
      <c r="C71" s="168" t="s">
        <v>224</v>
      </c>
      <c r="D71" s="168" t="s">
        <v>130</v>
      </c>
      <c r="E71" s="170">
        <v>1030</v>
      </c>
      <c r="F71" s="170">
        <v>729</v>
      </c>
      <c r="G71" s="170">
        <v>839</v>
      </c>
      <c r="H71" s="171">
        <f t="shared" si="4"/>
        <v>1.1508916323731138</v>
      </c>
      <c r="I71" s="172">
        <f t="shared" si="5"/>
        <v>5</v>
      </c>
      <c r="J71" s="168">
        <v>44774</v>
      </c>
      <c r="K71" s="168">
        <v>44804</v>
      </c>
      <c r="L71" s="173" t="s">
        <v>306</v>
      </c>
      <c r="M71" s="174"/>
    </row>
    <row r="72" spans="1:13" ht="15.75">
      <c r="B72" s="191" t="s">
        <v>222</v>
      </c>
      <c r="C72" s="168" t="s">
        <v>224</v>
      </c>
      <c r="D72" s="168" t="s">
        <v>308</v>
      </c>
      <c r="E72" s="170">
        <v>828</v>
      </c>
      <c r="F72" s="170">
        <v>622</v>
      </c>
      <c r="G72" s="170">
        <v>916</v>
      </c>
      <c r="H72" s="171">
        <f t="shared" si="4"/>
        <v>1.472668810289389</v>
      </c>
      <c r="I72" s="179">
        <f t="shared" si="5"/>
        <v>5</v>
      </c>
      <c r="J72" s="180">
        <v>44774</v>
      </c>
      <c r="K72" s="180">
        <v>44804</v>
      </c>
      <c r="L72" s="173" t="s">
        <v>309</v>
      </c>
      <c r="M72" s="174"/>
    </row>
    <row r="73" spans="1:13" ht="15.75">
      <c r="B73" s="181"/>
      <c r="C73" s="182"/>
      <c r="D73" s="183" t="s">
        <v>313</v>
      </c>
      <c r="E73" s="183">
        <f>SUMIF($B$4:$B$72,"Gestão",E3:E71)</f>
        <v>279</v>
      </c>
      <c r="F73" s="183">
        <f>SUMIF($B$4:$B$72,"Gestão",F3:F71)</f>
        <v>251</v>
      </c>
      <c r="G73" s="183">
        <f>SUMIF($B$4:$B$72,"Gestão",G3:G71)</f>
        <v>296</v>
      </c>
      <c r="H73" s="184">
        <f t="shared" si="4"/>
        <v>1.1792828685258965</v>
      </c>
      <c r="I73" s="185"/>
      <c r="J73" s="186"/>
      <c r="K73" s="186"/>
      <c r="L73" s="187"/>
      <c r="M73" s="188"/>
    </row>
    <row r="74" spans="1:13" ht="15.75">
      <c r="B74" s="181"/>
      <c r="C74" s="182"/>
      <c r="D74" s="183" t="s">
        <v>314</v>
      </c>
      <c r="E74" s="183">
        <f>E72-E73</f>
        <v>549</v>
      </c>
      <c r="F74" s="183">
        <f>F72-F73</f>
        <v>371</v>
      </c>
      <c r="G74" s="183">
        <f>G72-G73</f>
        <v>620</v>
      </c>
      <c r="H74" s="184">
        <f t="shared" si="4"/>
        <v>1.6711590296495957</v>
      </c>
      <c r="I74" s="185"/>
      <c r="J74" s="186"/>
      <c r="K74" s="186"/>
      <c r="L74" s="187"/>
      <c r="M74" s="188"/>
    </row>
    <row r="75" spans="1:13" ht="15.75">
      <c r="B75" s="181"/>
      <c r="C75" s="182"/>
      <c r="D75" s="183" t="s">
        <v>312</v>
      </c>
      <c r="E75" s="183">
        <f>SUM(E6:E74)</f>
        <v>62170</v>
      </c>
      <c r="F75" s="183">
        <f>SUM(F6:F74)</f>
        <v>42453</v>
      </c>
      <c r="G75" s="183">
        <f>SUM(G6:G74)</f>
        <v>49480</v>
      </c>
      <c r="H75" s="184">
        <f t="shared" si="4"/>
        <v>1.1655242267919816</v>
      </c>
      <c r="I75" s="185"/>
      <c r="J75" s="186"/>
      <c r="K75" s="186"/>
      <c r="L75" s="187"/>
      <c r="M75" s="188"/>
    </row>
  </sheetData>
  <conditionalFormatting sqref="I4 I23 I10:I11 I20:I21 I13:I17 I8 I6">
    <cfRule type="iconSet" priority="8">
      <iconSet iconSet="3Symbols2" showValue="0">
        <cfvo type="percent" val="0"/>
        <cfvo type="num" val="2"/>
        <cfvo type="num" val="4"/>
      </iconSet>
    </cfRule>
  </conditionalFormatting>
  <conditionalFormatting sqref="I22">
    <cfRule type="iconSet" priority="7">
      <iconSet iconSet="3Symbols2" showValue="0">
        <cfvo type="percent" val="0"/>
        <cfvo type="num" val="2"/>
        <cfvo type="num" val="4"/>
      </iconSet>
    </cfRule>
  </conditionalFormatting>
  <conditionalFormatting sqref="I9">
    <cfRule type="iconSet" priority="6">
      <iconSet iconSet="3Symbols2" showValue="0">
        <cfvo type="percent" val="0"/>
        <cfvo type="num" val="2"/>
        <cfvo type="num" val="4"/>
      </iconSet>
    </cfRule>
  </conditionalFormatting>
  <conditionalFormatting sqref="I18:I19">
    <cfRule type="iconSet" priority="5">
      <iconSet iconSet="3Symbols2" showValue="0">
        <cfvo type="percent" val="0"/>
        <cfvo type="num" val="2"/>
        <cfvo type="num" val="4"/>
      </iconSet>
    </cfRule>
  </conditionalFormatting>
  <conditionalFormatting sqref="I12">
    <cfRule type="iconSet" priority="4">
      <iconSet iconSet="3Symbols2" showValue="0">
        <cfvo type="percent" val="0"/>
        <cfvo type="num" val="2"/>
        <cfvo type="num" val="4"/>
      </iconSet>
    </cfRule>
  </conditionalFormatting>
  <conditionalFormatting sqref="I7">
    <cfRule type="iconSet" priority="3">
      <iconSet iconSet="3Symbols2" showValue="0">
        <cfvo type="percent" val="0"/>
        <cfvo type="num" val="2"/>
        <cfvo type="num" val="4"/>
      </iconSet>
    </cfRule>
  </conditionalFormatting>
  <conditionalFormatting sqref="I5">
    <cfRule type="iconSet" priority="2">
      <iconSet iconSet="3Symbols2" showValue="0">
        <cfvo type="percent" val="0"/>
        <cfvo type="num" val="2"/>
        <cfvo type="num" val="4"/>
      </iconSet>
    </cfRule>
  </conditionalFormatting>
  <conditionalFormatting sqref="I36:I72 I24:I34">
    <cfRule type="iconSet" priority="9">
      <iconSet iconSet="3Symbols2" showValue="0">
        <cfvo type="percent" val="0"/>
        <cfvo type="num" val="2"/>
        <cfvo type="num" val="4"/>
      </iconSet>
    </cfRule>
  </conditionalFormatting>
  <conditionalFormatting sqref="I35">
    <cfRule type="iconSet" priority="1">
      <iconSet iconSet="3Symbols2" showValue="0">
        <cfvo type="percent" val="0"/>
        <cfvo type="num" val="2"/>
        <cfvo type="num" val="4"/>
      </iconSet>
    </cfRule>
  </conditionalFormatting>
  <hyperlinks>
    <hyperlink ref="L49" r:id="rId1" xr:uid="{6BA01355-561E-48B6-A8BA-918FC34DA78B}"/>
    <hyperlink ref="L4" r:id="rId2" xr:uid="{85CDEFE3-D4A6-4218-A07F-A56E265D4469}"/>
    <hyperlink ref="L50" r:id="rId3" xr:uid="{ECFA4580-838F-4A43-840F-BB7C2F632AC5}"/>
    <hyperlink ref="L5" r:id="rId4" xr:uid="{13201DE6-924E-4766-ADF1-3526ADCD46ED}"/>
    <hyperlink ref="L18" r:id="rId5" xr:uid="{86C50C8A-ABC5-44BD-9CC8-97077A195586}"/>
    <hyperlink ref="L6" r:id="rId6" xr:uid="{C159069E-A605-4353-8392-C5A081298BF0}"/>
    <hyperlink ref="L7" r:id="rId7" xr:uid="{A3094F9E-BFBB-4EB4-B2CE-C723C9CBF513}"/>
    <hyperlink ref="L8" r:id="rId8" xr:uid="{0B77DC62-373E-4D7A-BBF9-30779453968F}"/>
    <hyperlink ref="L51" r:id="rId9" xr:uid="{F79C7984-6A99-4A73-BA26-12C12A578A95}"/>
    <hyperlink ref="L9" r:id="rId10" xr:uid="{38DB9F15-4A9C-4721-AB50-392B076E703D}"/>
    <hyperlink ref="L52" r:id="rId11" xr:uid="{BF7697DB-F9D3-459A-B6EA-8A864B34F161}"/>
    <hyperlink ref="L19" r:id="rId12" xr:uid="{A9AE42F4-1235-4F59-8602-04635A5CB0BA}"/>
    <hyperlink ref="L20" r:id="rId13" xr:uid="{569A12AE-FCCE-4700-A6B6-01B1ACC7B8D9}"/>
    <hyperlink ref="L10" r:id="rId14" xr:uid="{108B8B86-BE2A-4EB0-9AD5-58AC7D074A00}"/>
    <hyperlink ref="L54" r:id="rId15" xr:uid="{0DDEC274-0F92-4590-901E-DBC3DBC69E1A}"/>
    <hyperlink ref="L55" r:id="rId16" xr:uid="{B2B9C1CD-9B0F-4FF5-AC40-87C1A04856BA}"/>
    <hyperlink ref="L56" r:id="rId17" xr:uid="{493E0824-AEF2-42BE-B12A-48F98006A172}"/>
    <hyperlink ref="L48" r:id="rId18" xr:uid="{C522E86C-2C43-402A-ACB0-7676CD8F8AAE}"/>
    <hyperlink ref="L57" r:id="rId19" xr:uid="{CB6F4BC0-22E0-40A3-AFEE-2C10C73E7DC2}"/>
    <hyperlink ref="L21" r:id="rId20" xr:uid="{55947113-FE78-4236-820A-4D978434277C}"/>
    <hyperlink ref="L22" r:id="rId21" xr:uid="{89E34B8D-6386-4151-B181-8C063A5D9A1E}"/>
    <hyperlink ref="L11" r:id="rId22" xr:uid="{9190C684-F66D-46DA-8965-69AD02345886}"/>
    <hyperlink ref="L60" r:id="rId23" xr:uid="{22DF4664-697B-490B-BBB1-291B05E6CC04}"/>
    <hyperlink ref="L61" r:id="rId24" xr:uid="{D3D8A8E0-4054-4AA2-9131-1DB97F335747}"/>
    <hyperlink ref="L62" r:id="rId25" xr:uid="{520264BA-5169-4F85-B610-A214AD5E9AC6}"/>
    <hyperlink ref="L24" r:id="rId26" xr:uid="{1EAD492B-C131-4876-9B12-54D8D6C89C05}"/>
    <hyperlink ref="L25" r:id="rId27" xr:uid="{1E2B8983-4115-4ECD-8809-9B8257451582}"/>
    <hyperlink ref="L26" r:id="rId28" xr:uid="{C11E8576-39DF-4466-8860-B069E2F732A3}"/>
    <hyperlink ref="L63" r:id="rId29" xr:uid="{6D7F487E-B1E2-4045-A484-264594922FEA}"/>
    <hyperlink ref="L64" r:id="rId30" xr:uid="{4A4BF2A3-6951-4451-91A9-9A01E2F4CD09}"/>
    <hyperlink ref="L65" r:id="rId31" xr:uid="{6A27214D-8CAD-4E86-A694-85B89B63C610}"/>
    <hyperlink ref="L27" r:id="rId32" xr:uid="{0315B230-CEC4-453C-B2AE-C9644F7FBA3D}"/>
    <hyperlink ref="L13" r:id="rId33" xr:uid="{6F5CF4BA-193D-42ED-8358-C445549F2060}"/>
    <hyperlink ref="L14" r:id="rId34" xr:uid="{B162DE0C-CE72-40FF-97B1-246012C76E95}"/>
    <hyperlink ref="L28" r:id="rId35" xr:uid="{FB60A9B3-EF10-4A42-B02B-2DF5F5BD7EF4}"/>
    <hyperlink ref="L15" r:id="rId36" xr:uid="{910BD09C-3ED9-4F0F-91F8-11D4AFC2E807}"/>
    <hyperlink ref="L66" r:id="rId37" xr:uid="{DD486F13-F429-45DE-8131-585CCDA1FC19}"/>
    <hyperlink ref="L29" r:id="rId38" xr:uid="{FA0A061B-8C29-454A-A632-F0B121501569}"/>
    <hyperlink ref="L67" r:id="rId39" xr:uid="{8F9B09C4-85A1-4729-A324-E16F5B3C0BEF}"/>
    <hyperlink ref="L31" r:id="rId40" xr:uid="{41D36969-CDC8-494C-BDF7-D7F99613BE57}"/>
    <hyperlink ref="L30" r:id="rId41" xr:uid="{41ECF68C-093E-4BD4-AF6E-5A3945D2FE3D}"/>
    <hyperlink ref="L16" r:id="rId42" xr:uid="{8DFD584C-0A3F-47E6-A035-423CDFD4AEED}"/>
    <hyperlink ref="L68" r:id="rId43" xr:uid="{001C8114-B51A-49A7-AC02-7353F828CECE}"/>
    <hyperlink ref="L32" r:id="rId44" xr:uid="{0813B320-89D0-4E93-A9E8-03972187BF44}"/>
    <hyperlink ref="L69" r:id="rId45" xr:uid="{5FBDFC9D-512C-4104-AAF3-38033EC57F9E}"/>
    <hyperlink ref="L70" r:id="rId46" xr:uid="{94027E73-93CB-4184-BE47-A306E1C47046}"/>
    <hyperlink ref="L17" r:id="rId47" xr:uid="{B6871618-3A00-45F8-BB61-17B3DF9ABB7B}"/>
    <hyperlink ref="L12" r:id="rId48" xr:uid="{505714B6-CC03-45CC-8965-5B9D6612E6C8}"/>
    <hyperlink ref="L33" r:id="rId49" xr:uid="{589AFA60-2837-44C5-A98B-414D4DF4548B}"/>
    <hyperlink ref="L71" r:id="rId50" xr:uid="{EFC2C2FB-3D93-48B4-AC87-444D702F01A8}"/>
    <hyperlink ref="L72" r:id="rId51" xr:uid="{252B0F94-F208-4A10-8A11-E87860F10CAD}"/>
    <hyperlink ref="L38" r:id="rId52" xr:uid="{BC90C409-7F45-4BA7-89CB-DFB904EEC81F}"/>
    <hyperlink ref="L43" r:id="rId53" xr:uid="{E04F4632-90A7-43F3-B56A-4AED5BBDA56A}"/>
    <hyperlink ref="L34" r:id="rId54" xr:uid="{818C9A2B-1AA4-4E2B-B53A-EBEEC2E941AE}"/>
    <hyperlink ref="L44" r:id="rId55" xr:uid="{21E13A2C-C001-4A40-BD90-4125B7E5ADD1}"/>
    <hyperlink ref="L39" r:id="rId56" xr:uid="{3F3A6C00-A3F5-488A-B7D7-C35F70C124A6}"/>
    <hyperlink ref="L40" r:id="rId57" xr:uid="{8B990FC8-F9C6-44C0-BFD3-AB63A24DF86F}"/>
    <hyperlink ref="L41" r:id="rId58" xr:uid="{B64B559A-B26D-4C66-883F-E542FFA92E2A}"/>
    <hyperlink ref="L37" r:id="rId59" xr:uid="{EED824D7-13B9-46C5-B4A5-014B51E1B331}"/>
    <hyperlink ref="L36" r:id="rId60" xr:uid="{913F8F44-9A4B-477D-B111-B31D4F985107}"/>
    <hyperlink ref="L42" r:id="rId61" xr:uid="{F1C5A0E9-8F53-4E95-BD08-91089FCC88E3}"/>
    <hyperlink ref="L45" r:id="rId62" xr:uid="{3098BF75-C283-4925-BA44-8CF178A39AAE}"/>
    <hyperlink ref="L35" r:id="rId63" xr:uid="{2A267A61-5281-4021-A3A2-AD232A0202DA}"/>
    <hyperlink ref="L47" r:id="rId64" xr:uid="{CEABD70E-917D-44D7-9408-0ACC7642E19F}"/>
    <hyperlink ref="L58" r:id="rId65" xr:uid="{322F1FA1-5644-42BE-807A-233377537381}"/>
    <hyperlink ref="L59" r:id="rId66" xr:uid="{B5BDC8B6-E25C-4B4E-931E-EFA027BEF7C2}"/>
    <hyperlink ref="L23" r:id="rId67" xr:uid="{5AE586AC-7628-4ABD-95B1-E3E86D1FA85C}"/>
    <hyperlink ref="L53" r:id="rId68" xr:uid="{1C139F1D-3CFF-4E73-90A3-D6C699BC174E}"/>
    <hyperlink ref="L46" r:id="rId69" xr:uid="{DA343256-06C8-4491-9D8C-73163F10DC56}"/>
  </hyperlinks>
  <pageMargins left="0.23622047244094491" right="0.23622047244094491" top="0.35433070866141736" bottom="0.35433070866141736" header="0.31496062992125984" footer="0.31496062992125984"/>
  <pageSetup paperSize="9" scale="86" orientation="portrait" r:id="rId70"/>
  <colBreaks count="1" manualBreakCount="1">
    <brk id="9" max="1048575" man="1"/>
  </colBreaks>
  <drawing r:id="rId71"/>
  <tableParts count="1">
    <tablePart r:id="rId7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178E9-9144-4115-9F18-E4005ACF431F}">
  <sheetPr>
    <tabColor rgb="FF00B050"/>
  </sheetPr>
  <dimension ref="B5:D35"/>
  <sheetViews>
    <sheetView showGridLines="0" zoomScale="80" zoomScaleNormal="80" workbookViewId="0">
      <selection activeCell="E31" sqref="E31"/>
    </sheetView>
  </sheetViews>
  <sheetFormatPr defaultRowHeight="15"/>
  <cols>
    <col min="1" max="1" width="2" customWidth="1"/>
    <col min="2" max="2" width="70.7109375" style="14" customWidth="1"/>
    <col min="3" max="4" width="6.85546875" style="13" customWidth="1"/>
  </cols>
  <sheetData>
    <row r="5" spans="2:4">
      <c r="B5" s="73" t="s">
        <v>143</v>
      </c>
      <c r="C5" s="74">
        <v>2021</v>
      </c>
      <c r="D5" s="74">
        <v>2022</v>
      </c>
    </row>
    <row r="6" spans="2:4" ht="17.25" customHeight="1">
      <c r="B6" s="71" t="s">
        <v>33</v>
      </c>
      <c r="C6" s="72">
        <v>0.81907030275265813</v>
      </c>
      <c r="D6" s="72">
        <f>VLOOKUP(B6,$B$23:$C$35,2,FALSE)</f>
        <v>0.82291393719885819</v>
      </c>
    </row>
    <row r="7" spans="2:4" ht="17.25" customHeight="1">
      <c r="B7" s="71" t="s">
        <v>14</v>
      </c>
      <c r="C7" s="72">
        <v>0.78449479202910155</v>
      </c>
      <c r="D7" s="72">
        <f t="shared" ref="D7:D17" si="0">VLOOKUP(B7,$B$23:$C$35,2,FALSE)</f>
        <v>0.77946331256489432</v>
      </c>
    </row>
    <row r="8" spans="2:4" ht="17.25" customHeight="1">
      <c r="B8" s="71" t="s">
        <v>37</v>
      </c>
      <c r="C8" s="72">
        <v>0.74506624952358291</v>
      </c>
      <c r="D8" s="72">
        <f t="shared" si="0"/>
        <v>0.75000323224781895</v>
      </c>
    </row>
    <row r="9" spans="2:4" ht="17.25" customHeight="1">
      <c r="B9" s="71" t="s">
        <v>23</v>
      </c>
      <c r="C9" s="72">
        <v>0.7257507974082047</v>
      </c>
      <c r="D9" s="72">
        <f t="shared" si="0"/>
        <v>0.73294314935198335</v>
      </c>
    </row>
    <row r="10" spans="2:4" ht="17.25" customHeight="1">
      <c r="B10" s="71" t="s">
        <v>42</v>
      </c>
      <c r="C10" s="72">
        <v>0.64721221858146738</v>
      </c>
      <c r="D10" s="72">
        <f t="shared" si="0"/>
        <v>0.64760520678304434</v>
      </c>
    </row>
    <row r="11" spans="2:4" ht="17.25" customHeight="1">
      <c r="B11" s="71" t="s">
        <v>18</v>
      </c>
      <c r="C11" s="72">
        <v>0.63993491551561155</v>
      </c>
      <c r="D11" s="72">
        <f t="shared" si="0"/>
        <v>0.64424391891189769</v>
      </c>
    </row>
    <row r="12" spans="2:4" ht="17.25" customHeight="1">
      <c r="B12" s="71" t="s">
        <v>10</v>
      </c>
      <c r="C12" s="72">
        <v>0.60630163782966251</v>
      </c>
      <c r="D12" s="72">
        <f t="shared" si="0"/>
        <v>0.60304192688064739</v>
      </c>
    </row>
    <row r="13" spans="2:4" ht="17.25" customHeight="1">
      <c r="B13" s="71" t="s">
        <v>6</v>
      </c>
      <c r="C13" s="72">
        <v>0.63258620052606818</v>
      </c>
      <c r="D13" s="72">
        <f t="shared" si="0"/>
        <v>0.62604508949719362</v>
      </c>
    </row>
    <row r="14" spans="2:4" ht="17.25" customHeight="1">
      <c r="B14" s="71" t="s">
        <v>28</v>
      </c>
      <c r="C14" s="72">
        <v>0.55572107869923615</v>
      </c>
      <c r="D14" s="72">
        <f t="shared" si="0"/>
        <v>0.56177331024878507</v>
      </c>
    </row>
    <row r="15" spans="2:4" ht="17.25" customHeight="1">
      <c r="B15" s="71" t="s">
        <v>51</v>
      </c>
      <c r="C15" s="72">
        <v>0.51456619203664866</v>
      </c>
      <c r="D15" s="72">
        <f t="shared" si="0"/>
        <v>0.52502943141648173</v>
      </c>
    </row>
    <row r="16" spans="2:4" ht="17.25" customHeight="1">
      <c r="B16" s="71" t="s">
        <v>2</v>
      </c>
      <c r="C16" s="72">
        <v>0.48120923409648109</v>
      </c>
      <c r="D16" s="72">
        <f t="shared" si="0"/>
        <v>0.48744864824512552</v>
      </c>
    </row>
    <row r="17" spans="2:4" ht="17.25" customHeight="1">
      <c r="B17" s="71" t="s">
        <v>47</v>
      </c>
      <c r="C17" s="72">
        <v>0.42912320294060069</v>
      </c>
      <c r="D17" s="72">
        <f t="shared" si="0"/>
        <v>0.43907648857019255</v>
      </c>
    </row>
    <row r="22" spans="2:4" ht="15.75" thickBot="1"/>
    <row r="23" spans="2:4" ht="15.75" thickTop="1">
      <c r="B23" s="5" t="s">
        <v>0</v>
      </c>
      <c r="C23" s="75"/>
    </row>
    <row r="24" spans="2:4">
      <c r="B24" s="135" t="s">
        <v>2</v>
      </c>
      <c r="C24" s="65">
        <v>0.48744864824512552</v>
      </c>
    </row>
    <row r="25" spans="2:4">
      <c r="B25" s="135" t="s">
        <v>6</v>
      </c>
      <c r="C25" s="65">
        <v>0.62604508949719362</v>
      </c>
    </row>
    <row r="26" spans="2:4">
      <c r="B26" s="135" t="s">
        <v>10</v>
      </c>
      <c r="C26" s="65">
        <v>0.60304192688064739</v>
      </c>
    </row>
    <row r="27" spans="2:4">
      <c r="B27" s="135" t="s">
        <v>14</v>
      </c>
      <c r="C27" s="65">
        <v>0.77946331256489432</v>
      </c>
    </row>
    <row r="28" spans="2:4">
      <c r="B28" s="135" t="s">
        <v>18</v>
      </c>
      <c r="C28" s="65">
        <v>0.64424391891189769</v>
      </c>
    </row>
    <row r="29" spans="2:4">
      <c r="B29" s="135" t="s">
        <v>23</v>
      </c>
      <c r="C29" s="65">
        <v>0.73294314935198335</v>
      </c>
    </row>
    <row r="30" spans="2:4">
      <c r="B30" s="135" t="s">
        <v>28</v>
      </c>
      <c r="C30" s="65">
        <v>0.56177331024878507</v>
      </c>
    </row>
    <row r="31" spans="2:4">
      <c r="B31" s="135" t="s">
        <v>33</v>
      </c>
      <c r="C31" s="65">
        <v>0.82291393719885819</v>
      </c>
    </row>
    <row r="32" spans="2:4">
      <c r="B32" s="135" t="s">
        <v>37</v>
      </c>
      <c r="C32" s="65">
        <v>0.75000323224781895</v>
      </c>
    </row>
    <row r="33" spans="2:3">
      <c r="B33" s="135" t="s">
        <v>42</v>
      </c>
      <c r="C33" s="65">
        <v>0.64760520678304434</v>
      </c>
    </row>
    <row r="34" spans="2:3">
      <c r="B34" s="135" t="s">
        <v>47</v>
      </c>
      <c r="C34" s="65">
        <v>0.43907648857019255</v>
      </c>
    </row>
    <row r="35" spans="2:3">
      <c r="B35" s="135" t="s">
        <v>51</v>
      </c>
      <c r="C35" s="65">
        <v>0.52502943141648173</v>
      </c>
    </row>
  </sheetData>
  <sortState xmlns:xlrd2="http://schemas.microsoft.com/office/spreadsheetml/2017/richdata2" ref="B6:C17">
    <sortCondition descending="1" ref="C6:C17"/>
  </sortState>
  <conditionalFormatting sqref="C24:C35">
    <cfRule type="cellIs" dxfId="69" priority="1" operator="greaterThanOrEqual">
      <formula>0.745</formula>
    </cfRule>
    <cfRule type="cellIs" dxfId="68" priority="2" operator="lessThanOrEqual">
      <formula>0.504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50"/>
  </sheetPr>
  <dimension ref="A1:BZ107"/>
  <sheetViews>
    <sheetView showGridLines="0" topLeftCell="B1" workbookViewId="0">
      <pane xSplit="2" ySplit="3" topLeftCell="D4" activePane="bottomRight" state="frozen"/>
      <selection activeCell="B1" sqref="B1"/>
      <selection pane="topRight" activeCell="D1" sqref="D1"/>
      <selection pane="bottomLeft" activeCell="B4" sqref="B4"/>
      <selection pane="bottomRight" activeCell="C89" sqref="C89"/>
    </sheetView>
  </sheetViews>
  <sheetFormatPr defaultRowHeight="15.75"/>
  <cols>
    <col min="1" max="1" width="5.140625" style="39" hidden="1" customWidth="1"/>
    <col min="2" max="2" width="14.5703125" style="3" customWidth="1"/>
    <col min="3" max="3" width="63" style="2" customWidth="1"/>
    <col min="4" max="58" width="6.5703125" style="4" customWidth="1"/>
    <col min="59" max="59" width="8.28515625" style="1" customWidth="1"/>
    <col min="60" max="60" width="5.7109375" style="1" customWidth="1"/>
    <col min="61" max="63" width="6.5703125" style="4" customWidth="1"/>
    <col min="64" max="64" width="9.140625" style="1"/>
    <col min="65" max="68" width="6.28515625" style="1" customWidth="1"/>
    <col min="69" max="78" width="6.42578125" style="1" customWidth="1"/>
    <col min="79" max="16384" width="9.140625" style="1"/>
  </cols>
  <sheetData>
    <row r="1" spans="1:78" ht="21">
      <c r="B1" s="205" t="s">
        <v>202</v>
      </c>
      <c r="C1" s="206"/>
    </row>
    <row r="2" spans="1:78" ht="19.5" customHeight="1" thickBot="1">
      <c r="B2" s="194"/>
      <c r="C2" s="195"/>
      <c r="D2" s="254" t="s">
        <v>222</v>
      </c>
      <c r="E2" s="254"/>
      <c r="F2" s="254"/>
      <c r="G2" s="254"/>
      <c r="H2" s="254"/>
      <c r="I2" s="254"/>
      <c r="J2" s="254"/>
      <c r="K2" s="254"/>
      <c r="L2" s="254"/>
      <c r="M2" s="254"/>
      <c r="N2" s="254"/>
      <c r="O2" s="254"/>
      <c r="P2" s="254"/>
      <c r="Q2" s="254"/>
      <c r="R2" s="254"/>
      <c r="S2" s="254"/>
      <c r="T2" s="254"/>
      <c r="U2" s="254"/>
      <c r="V2" s="254"/>
      <c r="W2" s="254"/>
      <c r="X2" s="254"/>
      <c r="Y2" s="254"/>
      <c r="Z2" s="254"/>
      <c r="AA2" s="254"/>
      <c r="AB2" s="253" t="s">
        <v>228</v>
      </c>
      <c r="AC2" s="253"/>
      <c r="AD2" s="253"/>
      <c r="AE2" s="253"/>
      <c r="AF2" s="253"/>
      <c r="AG2" s="253"/>
      <c r="AH2" s="253"/>
      <c r="AI2" s="253"/>
      <c r="AJ2" s="253"/>
      <c r="AK2" s="253"/>
      <c r="AL2" s="253"/>
      <c r="AM2" s="253"/>
      <c r="AN2" s="253"/>
      <c r="AO2" s="253"/>
      <c r="AP2" s="253"/>
      <c r="AQ2" s="253"/>
      <c r="AR2" s="253"/>
      <c r="AS2" s="254" t="s">
        <v>115</v>
      </c>
      <c r="AT2" s="254"/>
      <c r="AU2" s="254"/>
      <c r="AV2" s="254"/>
      <c r="AW2" s="254"/>
      <c r="AX2" s="254"/>
      <c r="AY2" s="254"/>
      <c r="AZ2" s="254"/>
      <c r="BA2" s="254"/>
      <c r="BB2" s="254"/>
      <c r="BC2" s="254"/>
      <c r="BD2" s="254"/>
      <c r="BE2" s="254"/>
      <c r="BF2" s="254"/>
      <c r="BM2" s="255" t="s">
        <v>317</v>
      </c>
      <c r="BN2" s="255"/>
      <c r="BO2" s="255"/>
      <c r="BP2" s="255"/>
      <c r="BQ2" s="255"/>
      <c r="BR2" s="255"/>
      <c r="BS2" s="255"/>
      <c r="BT2" s="255"/>
      <c r="BU2" s="255"/>
      <c r="BV2" s="255"/>
      <c r="BW2" s="255"/>
      <c r="BX2" s="255"/>
      <c r="BY2" s="255"/>
    </row>
    <row r="3" spans="1:78" ht="108.75" customHeight="1" thickTop="1">
      <c r="B3" s="5" t="s">
        <v>0</v>
      </c>
      <c r="C3" s="5" t="s">
        <v>1</v>
      </c>
      <c r="D3" s="192" t="s">
        <v>148</v>
      </c>
      <c r="E3" s="192" t="s">
        <v>79</v>
      </c>
      <c r="F3" s="192" t="s">
        <v>71</v>
      </c>
      <c r="G3" s="192" t="s">
        <v>82</v>
      </c>
      <c r="H3" s="192" t="s">
        <v>149</v>
      </c>
      <c r="I3" s="192" t="s">
        <v>73</v>
      </c>
      <c r="J3" s="192" t="s">
        <v>112</v>
      </c>
      <c r="K3" s="192" t="s">
        <v>93</v>
      </c>
      <c r="L3" s="192" t="s">
        <v>133</v>
      </c>
      <c r="M3" s="192" t="s">
        <v>89</v>
      </c>
      <c r="N3" s="192" t="s">
        <v>84</v>
      </c>
      <c r="O3" s="192" t="s">
        <v>132</v>
      </c>
      <c r="P3" s="192" t="s">
        <v>316</v>
      </c>
      <c r="Q3" s="192" t="s">
        <v>85</v>
      </c>
      <c r="R3" s="192" t="s">
        <v>141</v>
      </c>
      <c r="S3" s="192" t="s">
        <v>142</v>
      </c>
      <c r="T3" s="192" t="s">
        <v>77</v>
      </c>
      <c r="U3" s="192" t="s">
        <v>136</v>
      </c>
      <c r="V3" s="192" t="s">
        <v>95</v>
      </c>
      <c r="W3" s="192" t="s">
        <v>131</v>
      </c>
      <c r="X3" s="192" t="s">
        <v>129</v>
      </c>
      <c r="Y3" s="192" t="s">
        <v>114</v>
      </c>
      <c r="Z3" s="192" t="s">
        <v>130</v>
      </c>
      <c r="AA3" s="192" t="s">
        <v>308</v>
      </c>
      <c r="AB3" s="193" t="s">
        <v>80</v>
      </c>
      <c r="AC3" s="193" t="s">
        <v>242</v>
      </c>
      <c r="AD3" s="193" t="s">
        <v>72</v>
      </c>
      <c r="AE3" s="193" t="s">
        <v>90</v>
      </c>
      <c r="AF3" s="193" t="s">
        <v>137</v>
      </c>
      <c r="AG3" s="193" t="s">
        <v>121</v>
      </c>
      <c r="AH3" s="193" t="s">
        <v>74</v>
      </c>
      <c r="AI3" s="193" t="s">
        <v>75</v>
      </c>
      <c r="AJ3" s="193" t="s">
        <v>76</v>
      </c>
      <c r="AK3" s="193" t="s">
        <v>113</v>
      </c>
      <c r="AL3" s="193" t="s">
        <v>78</v>
      </c>
      <c r="AM3" s="193" t="s">
        <v>94</v>
      </c>
      <c r="AN3" s="193" t="s">
        <v>111</v>
      </c>
      <c r="AO3" s="193" t="s">
        <v>150</v>
      </c>
      <c r="AP3" s="193" t="s">
        <v>92</v>
      </c>
      <c r="AQ3" s="193" t="s">
        <v>122</v>
      </c>
      <c r="AR3" s="193" t="s">
        <v>87</v>
      </c>
      <c r="AS3" s="192" t="s">
        <v>199</v>
      </c>
      <c r="AT3" s="192" t="s">
        <v>146</v>
      </c>
      <c r="AU3" s="192" t="s">
        <v>138</v>
      </c>
      <c r="AV3" s="192" t="s">
        <v>144</v>
      </c>
      <c r="AW3" s="192" t="s">
        <v>70</v>
      </c>
      <c r="AX3" s="192" t="s">
        <v>81</v>
      </c>
      <c r="AY3" s="192" t="s">
        <v>246</v>
      </c>
      <c r="AZ3" s="192" t="s">
        <v>83</v>
      </c>
      <c r="BA3" s="192" t="s">
        <v>303</v>
      </c>
      <c r="BB3" s="192" t="s">
        <v>110</v>
      </c>
      <c r="BC3" s="192" t="s">
        <v>318</v>
      </c>
      <c r="BD3" s="192" t="s">
        <v>140</v>
      </c>
      <c r="BE3" s="192" t="s">
        <v>145</v>
      </c>
      <c r="BF3" s="192" t="s">
        <v>147</v>
      </c>
      <c r="BG3" s="75" t="s">
        <v>106</v>
      </c>
      <c r="BI3" s="76" t="s">
        <v>151</v>
      </c>
      <c r="BJ3" s="76" t="s">
        <v>152</v>
      </c>
      <c r="BK3" s="198" t="s">
        <v>115</v>
      </c>
      <c r="BM3" s="199" t="s">
        <v>218</v>
      </c>
      <c r="BN3" s="196" t="s">
        <v>220</v>
      </c>
      <c r="BO3" s="196" t="s">
        <v>229</v>
      </c>
      <c r="BP3" s="196" t="s">
        <v>239</v>
      </c>
      <c r="BQ3" s="196" t="s">
        <v>257</v>
      </c>
      <c r="BR3" s="196" t="s">
        <v>259</v>
      </c>
      <c r="BS3" s="196" t="s">
        <v>270</v>
      </c>
      <c r="BT3" s="196" t="s">
        <v>273</v>
      </c>
      <c r="BU3" s="196" t="s">
        <v>277</v>
      </c>
      <c r="BV3" s="196" t="s">
        <v>287</v>
      </c>
      <c r="BW3" s="196" t="s">
        <v>290</v>
      </c>
      <c r="BX3" s="197" t="s">
        <v>293</v>
      </c>
      <c r="BY3" s="196" t="s">
        <v>310</v>
      </c>
      <c r="BZ3" s="207" t="s">
        <v>99</v>
      </c>
    </row>
    <row r="4" spans="1:78" ht="26.25" customHeight="1">
      <c r="A4" s="40">
        <v>2</v>
      </c>
      <c r="B4" s="252" t="s">
        <v>2</v>
      </c>
      <c r="C4" s="82" t="s">
        <v>3</v>
      </c>
      <c r="D4" s="65">
        <v>0.728515625</v>
      </c>
      <c r="E4" s="65">
        <v>0.5083996463306808</v>
      </c>
      <c r="F4" s="65">
        <v>0.67236180904522613</v>
      </c>
      <c r="G4" s="65">
        <v>0.53486394557823125</v>
      </c>
      <c r="H4" s="65">
        <v>0.71519795657726692</v>
      </c>
      <c r="I4" s="65">
        <v>0.59517871986699922</v>
      </c>
      <c r="J4" s="65">
        <v>0.6391959798994975</v>
      </c>
      <c r="K4" s="65">
        <v>0.63677130044843044</v>
      </c>
      <c r="L4" s="65">
        <v>0.53667054714784634</v>
      </c>
      <c r="M4" s="65">
        <v>0.71296296296296291</v>
      </c>
      <c r="N4" s="65">
        <v>0.52442827442827444</v>
      </c>
      <c r="O4" s="65">
        <v>0.64768683274021355</v>
      </c>
      <c r="P4" s="65">
        <v>0.60677328316086543</v>
      </c>
      <c r="Q4" s="65">
        <v>0.55263157894736847</v>
      </c>
      <c r="R4" s="65">
        <v>0.61873990306946691</v>
      </c>
      <c r="S4" s="65">
        <v>0.604982206405694</v>
      </c>
      <c r="T4" s="65">
        <v>0.62009803921568629</v>
      </c>
      <c r="U4" s="65">
        <v>0.60925925925925928</v>
      </c>
      <c r="V4" s="65">
        <v>0.59320388349514563</v>
      </c>
      <c r="W4" s="65">
        <v>0.67988668555240794</v>
      </c>
      <c r="X4" s="65">
        <v>0.72050147492625372</v>
      </c>
      <c r="Y4" s="65">
        <v>0.66838487972508587</v>
      </c>
      <c r="Z4" s="65">
        <v>0.64302884615384615</v>
      </c>
      <c r="AA4" s="65">
        <v>0.57923497267759561</v>
      </c>
      <c r="AB4" s="65">
        <v>0.56765676567656764</v>
      </c>
      <c r="AC4" s="65">
        <v>0.59007352941176472</v>
      </c>
      <c r="AD4" s="65">
        <v>0.59847522236340533</v>
      </c>
      <c r="AE4" s="65">
        <v>0.64754953076120958</v>
      </c>
      <c r="AF4" s="65">
        <v>0.68070953436807091</v>
      </c>
      <c r="AG4" s="65">
        <v>0.55942622950819676</v>
      </c>
      <c r="AH4" s="65">
        <v>0.58006362672322376</v>
      </c>
      <c r="AI4" s="65">
        <v>0.5771276595744681</v>
      </c>
      <c r="AJ4" s="65">
        <v>0.59900990099009899</v>
      </c>
      <c r="AK4" s="65">
        <v>0.62289562289562295</v>
      </c>
      <c r="AL4" s="65">
        <v>0.58769633507853403</v>
      </c>
      <c r="AM4" s="65">
        <v>0.57155715571557153</v>
      </c>
      <c r="AN4" s="65">
        <v>0.54925775978407554</v>
      </c>
      <c r="AO4" s="65">
        <v>0.57633587786259544</v>
      </c>
      <c r="AP4" s="65">
        <v>0.5851393188854489</v>
      </c>
      <c r="AQ4" s="65">
        <v>0.57735849056603772</v>
      </c>
      <c r="AR4" s="65">
        <v>0.57035928143712578</v>
      </c>
      <c r="AS4" s="65">
        <v>0.49803921568627452</v>
      </c>
      <c r="AT4" s="65">
        <v>0.56505576208178443</v>
      </c>
      <c r="AU4" s="65">
        <v>0.55916473317865434</v>
      </c>
      <c r="AV4" s="65">
        <v>0.5785536159600998</v>
      </c>
      <c r="AW4" s="65">
        <v>0.5495495495495496</v>
      </c>
      <c r="AX4" s="65">
        <v>0.53280318091451295</v>
      </c>
      <c r="AY4" s="65">
        <v>0.53771760154738879</v>
      </c>
      <c r="AZ4" s="65">
        <v>0.68729641693811072</v>
      </c>
      <c r="BA4" s="65">
        <v>0.51410658307210033</v>
      </c>
      <c r="BB4" s="65">
        <v>0.72171253822629966</v>
      </c>
      <c r="BC4" s="65">
        <v>0.59518599562363239</v>
      </c>
      <c r="BD4" s="65">
        <v>0.62745098039215685</v>
      </c>
      <c r="BE4" s="65">
        <v>0.5852842809364549</v>
      </c>
      <c r="BF4" s="65">
        <v>0.39285714285714285</v>
      </c>
      <c r="BG4" s="77">
        <f>AVERAGE(D4:BF4)</f>
        <v>0.59880778274873603</v>
      </c>
      <c r="BI4" s="77">
        <f>AVERAGE(D4:AA4)</f>
        <v>0.62287327552559602</v>
      </c>
      <c r="BJ4" s="77">
        <f>AVERAGE(AB4:AR4)</f>
        <v>0.59062893185894227</v>
      </c>
      <c r="BK4" s="77">
        <f>AVERAGE(AS4:BF4)</f>
        <v>0.56748411406886867</v>
      </c>
      <c r="BL4" s="204"/>
      <c r="BM4" s="200">
        <v>0.55115511551155116</v>
      </c>
      <c r="BN4" s="65">
        <v>0.5346153846153846</v>
      </c>
      <c r="BO4" s="65">
        <v>0.54681647940074907</v>
      </c>
      <c r="BP4" s="65">
        <v>0.54897739504843923</v>
      </c>
      <c r="BQ4" s="65">
        <v>0.58673469387755106</v>
      </c>
      <c r="BR4" s="65">
        <v>0.56591211717709722</v>
      </c>
      <c r="BS4" s="65">
        <v>0.5214723926380368</v>
      </c>
      <c r="BT4" s="65">
        <v>0.45977011494252873</v>
      </c>
      <c r="BU4" s="65">
        <v>0.52144469525959369</v>
      </c>
      <c r="BV4" s="65">
        <v>0.67875647668393779</v>
      </c>
      <c r="BW4" s="65">
        <v>0.54328358208955219</v>
      </c>
      <c r="BX4" s="65">
        <v>0.51666666666666672</v>
      </c>
      <c r="BY4" s="65">
        <v>0.5743944636678201</v>
      </c>
      <c r="BZ4" s="65">
        <v>0.63056379821958453</v>
      </c>
    </row>
    <row r="5" spans="1:78" ht="25.5">
      <c r="A5" s="40">
        <v>3</v>
      </c>
      <c r="B5" s="252"/>
      <c r="C5" s="82" t="s">
        <v>4</v>
      </c>
      <c r="D5" s="65">
        <v>0.3679060665362035</v>
      </c>
      <c r="E5" s="65">
        <v>0.26306465899025688</v>
      </c>
      <c r="F5" s="65">
        <v>0.37965760322255793</v>
      </c>
      <c r="G5" s="65">
        <v>0.2423469387755102</v>
      </c>
      <c r="H5" s="65">
        <v>0.38825031928480203</v>
      </c>
      <c r="I5" s="65">
        <v>0.33333333333333331</v>
      </c>
      <c r="J5" s="65">
        <v>0.34236947791164657</v>
      </c>
      <c r="K5" s="65">
        <v>0.4282511210762332</v>
      </c>
      <c r="L5" s="65">
        <v>0.28637951105937137</v>
      </c>
      <c r="M5" s="65">
        <v>0.41073080481036078</v>
      </c>
      <c r="N5" s="65">
        <v>0.28303850156087407</v>
      </c>
      <c r="O5" s="65">
        <v>0.34163701067615659</v>
      </c>
      <c r="P5" s="65">
        <v>0.35183443085606775</v>
      </c>
      <c r="Q5" s="65">
        <v>0.31861198738170349</v>
      </c>
      <c r="R5" s="65">
        <v>0.34943639291465378</v>
      </c>
      <c r="S5" s="65">
        <v>0.30782918149466193</v>
      </c>
      <c r="T5" s="65">
        <v>0.32379394930498773</v>
      </c>
      <c r="U5" s="65">
        <v>0.3925925925925926</v>
      </c>
      <c r="V5" s="65">
        <v>0.36504854368932038</v>
      </c>
      <c r="W5" s="65">
        <v>0.34655335221907457</v>
      </c>
      <c r="X5" s="65">
        <v>0.35619469026548672</v>
      </c>
      <c r="Y5" s="65">
        <v>0.35517241379310344</v>
      </c>
      <c r="Z5" s="65">
        <v>0.39088729016786572</v>
      </c>
      <c r="AA5" s="65">
        <v>0.31366120218579235</v>
      </c>
      <c r="AB5" s="65">
        <v>0.33996683250414594</v>
      </c>
      <c r="AC5" s="65">
        <v>0.32660550458715598</v>
      </c>
      <c r="AD5" s="65">
        <v>0.30632911392405066</v>
      </c>
      <c r="AE5" s="65">
        <v>0.35146443514644349</v>
      </c>
      <c r="AF5" s="65">
        <v>0.35398230088495575</v>
      </c>
      <c r="AG5" s="65">
        <v>0.3788501026694045</v>
      </c>
      <c r="AH5" s="65">
        <v>0.33722163308589609</v>
      </c>
      <c r="AI5" s="65">
        <v>0.28989361702127658</v>
      </c>
      <c r="AJ5" s="65">
        <v>0.30257936507936506</v>
      </c>
      <c r="AK5" s="65">
        <v>0.45945945945945948</v>
      </c>
      <c r="AL5" s="65">
        <v>0.34034165571616293</v>
      </c>
      <c r="AM5" s="65">
        <v>0.33573357335733572</v>
      </c>
      <c r="AN5" s="65">
        <v>0.35309973045822102</v>
      </c>
      <c r="AO5" s="65">
        <v>0.3062261753494282</v>
      </c>
      <c r="AP5" s="65">
        <v>0.34003091190108192</v>
      </c>
      <c r="AQ5" s="65">
        <v>0.30948795180722893</v>
      </c>
      <c r="AR5" s="65">
        <v>0.37349397590361444</v>
      </c>
      <c r="AS5" s="65">
        <v>0.30350194552529181</v>
      </c>
      <c r="AT5" s="65">
        <v>0.3146067415730337</v>
      </c>
      <c r="AU5" s="65">
        <v>0.35664335664335667</v>
      </c>
      <c r="AV5" s="65">
        <v>0.28000000000000003</v>
      </c>
      <c r="AW5" s="65">
        <v>0.28528528528528529</v>
      </c>
      <c r="AX5" s="65">
        <v>0.29859719438877758</v>
      </c>
      <c r="AY5" s="65">
        <v>0.37258687258687256</v>
      </c>
      <c r="AZ5" s="65">
        <v>0.54220779220779225</v>
      </c>
      <c r="BA5" s="65">
        <v>0.31556948798328111</v>
      </c>
      <c r="BB5" s="65">
        <v>0.52380952380952384</v>
      </c>
      <c r="BC5" s="65">
        <v>0.31659388646288211</v>
      </c>
      <c r="BD5" s="65">
        <v>0.33707865168539325</v>
      </c>
      <c r="BE5" s="65">
        <v>0.30434782608695654</v>
      </c>
      <c r="BF5" s="65">
        <v>0.27551020408163263</v>
      </c>
      <c r="BG5" s="77">
        <f t="shared" ref="BG5:BG35" si="0">AVERAGE(D5:BF5)</f>
        <v>0.3430852087505078</v>
      </c>
      <c r="BI5" s="77">
        <f t="shared" ref="BI5:BI56" si="1">AVERAGE(D5:AA5)</f>
        <v>0.34327422392094231</v>
      </c>
      <c r="BJ5" s="77">
        <f t="shared" ref="BJ5:BJ56" si="2">AVERAGE(AB5:AR5)</f>
        <v>0.34145684346207222</v>
      </c>
      <c r="BK5" s="77">
        <f t="shared" ref="BK5:BK56" si="3">AVERAGE(AS5:BF5)</f>
        <v>0.34473848345143426</v>
      </c>
      <c r="BL5" s="204"/>
      <c r="BM5" s="201">
        <v>0.27759197324414714</v>
      </c>
      <c r="BN5" s="78">
        <v>0.21083172147001933</v>
      </c>
      <c r="BO5" s="78">
        <v>0.27023661270236615</v>
      </c>
      <c r="BP5" s="78">
        <v>0.31939978563772775</v>
      </c>
      <c r="BQ5" s="78">
        <v>0.31632653061224492</v>
      </c>
      <c r="BR5" s="78">
        <v>0.30677290836653387</v>
      </c>
      <c r="BS5" s="78">
        <v>0.29779411764705882</v>
      </c>
      <c r="BT5" s="78">
        <v>0.26436781609195403</v>
      </c>
      <c r="BU5" s="78">
        <v>0.30022573363431149</v>
      </c>
      <c r="BV5" s="78">
        <v>0.31606217616580312</v>
      </c>
      <c r="BW5" s="78">
        <v>0.25149700598802394</v>
      </c>
      <c r="BX5" s="78">
        <v>0.28099173553719009</v>
      </c>
      <c r="BY5" s="78">
        <v>0.33910034602076122</v>
      </c>
      <c r="BZ5" s="78">
        <v>0.3521545319465082</v>
      </c>
    </row>
    <row r="6" spans="1:78" ht="25.5">
      <c r="A6" s="40">
        <v>4</v>
      </c>
      <c r="B6" s="252"/>
      <c r="C6" s="82" t="s">
        <v>5</v>
      </c>
      <c r="D6" s="65">
        <v>0.59273797841020603</v>
      </c>
      <c r="E6" s="65">
        <v>0.43544078361531613</v>
      </c>
      <c r="F6" s="65">
        <v>0.60060362173038229</v>
      </c>
      <c r="G6" s="65">
        <v>0.44842284739982952</v>
      </c>
      <c r="H6" s="65">
        <v>0.63984674329501912</v>
      </c>
      <c r="I6" s="65">
        <v>0.51542952460383651</v>
      </c>
      <c r="J6" s="65">
        <v>0.45527638190954772</v>
      </c>
      <c r="K6" s="65">
        <v>0.5424107142857143</v>
      </c>
      <c r="L6" s="65">
        <v>0.45146198830409356</v>
      </c>
      <c r="M6" s="65">
        <v>0.58178438661710041</v>
      </c>
      <c r="N6" s="65">
        <v>0.44438642297650133</v>
      </c>
      <c r="O6" s="65">
        <v>0.58718861209964412</v>
      </c>
      <c r="P6" s="65">
        <v>0.49339622641509434</v>
      </c>
      <c r="Q6" s="65">
        <v>0.45531019978969506</v>
      </c>
      <c r="R6" s="65">
        <v>0.5580645161290323</v>
      </c>
      <c r="S6" s="65">
        <v>0.54561717352415029</v>
      </c>
      <c r="T6" s="65">
        <v>0.5131147540983606</v>
      </c>
      <c r="U6" s="65">
        <v>0.56319702602230481</v>
      </c>
      <c r="V6" s="65">
        <v>0.5</v>
      </c>
      <c r="W6" s="65">
        <v>0.58623939679547599</v>
      </c>
      <c r="X6" s="65">
        <v>0.6084070796460177</v>
      </c>
      <c r="Y6" s="65">
        <v>0.52249134948096887</v>
      </c>
      <c r="Z6" s="65">
        <v>0.51918465227817745</v>
      </c>
      <c r="AA6" s="65">
        <v>0.49069003285870755</v>
      </c>
      <c r="AB6" s="65">
        <v>0.52310231023102305</v>
      </c>
      <c r="AC6" s="65">
        <v>0.50458715596330272</v>
      </c>
      <c r="AD6" s="65">
        <v>0.47908745247148288</v>
      </c>
      <c r="AE6" s="65">
        <v>0.52192066805845516</v>
      </c>
      <c r="AF6" s="65">
        <v>0.55309734513274333</v>
      </c>
      <c r="AG6" s="65">
        <v>0.52832131822863027</v>
      </c>
      <c r="AH6" s="65">
        <v>0.47826086956521741</v>
      </c>
      <c r="AI6" s="65">
        <v>0.47872340425531917</v>
      </c>
      <c r="AJ6" s="65">
        <v>0.49506903353057197</v>
      </c>
      <c r="AK6" s="65">
        <v>0.55218855218855223</v>
      </c>
      <c r="AL6" s="65">
        <v>0.49934469200524245</v>
      </c>
      <c r="AM6" s="65">
        <v>0.46852517985611508</v>
      </c>
      <c r="AN6" s="65">
        <v>0.56469002695417791</v>
      </c>
      <c r="AO6" s="65">
        <v>0.47898089171974523</v>
      </c>
      <c r="AP6" s="65">
        <v>0.51234567901234573</v>
      </c>
      <c r="AQ6" s="65">
        <v>0.50564334085778784</v>
      </c>
      <c r="AR6" s="65">
        <v>0.54191616766467066</v>
      </c>
      <c r="AS6" s="65">
        <v>0.44313725490196076</v>
      </c>
      <c r="AT6" s="65">
        <v>0.5</v>
      </c>
      <c r="AU6" s="65">
        <v>0.5070093457943925</v>
      </c>
      <c r="AV6" s="65">
        <v>0.52749999999999997</v>
      </c>
      <c r="AW6" s="65">
        <v>0.47747747747747749</v>
      </c>
      <c r="AX6" s="65">
        <v>0.44223107569721115</v>
      </c>
      <c r="AY6" s="65">
        <v>0.55038759689922478</v>
      </c>
      <c r="AZ6" s="65">
        <v>0.6785714285714286</v>
      </c>
      <c r="BA6" s="65">
        <v>0.48373557187827909</v>
      </c>
      <c r="BB6" s="65">
        <v>0.67434715821812596</v>
      </c>
      <c r="BC6" s="65">
        <v>0.49237472766884532</v>
      </c>
      <c r="BD6" s="65">
        <v>0.51955307262569828</v>
      </c>
      <c r="BE6" s="65">
        <v>0.52</v>
      </c>
      <c r="BF6" s="65">
        <v>0.4720812182741117</v>
      </c>
      <c r="BG6" s="81">
        <f t="shared" si="0"/>
        <v>0.52045295323613294</v>
      </c>
      <c r="BI6" s="77">
        <f t="shared" si="1"/>
        <v>0.52711260051188225</v>
      </c>
      <c r="BJ6" s="77">
        <f t="shared" si="2"/>
        <v>0.51092965221737541</v>
      </c>
      <c r="BK6" s="77">
        <f t="shared" si="3"/>
        <v>0.52060042342905399</v>
      </c>
      <c r="BL6" s="204"/>
      <c r="BM6" s="201">
        <v>0.47635135135135137</v>
      </c>
      <c r="BN6" s="78">
        <v>0.42115384615384616</v>
      </c>
      <c r="BO6" s="78">
        <v>0.46882793017456359</v>
      </c>
      <c r="BP6" s="78">
        <v>0.4817987152034261</v>
      </c>
      <c r="BQ6" s="78">
        <v>0.48469387755102039</v>
      </c>
      <c r="BR6" s="78">
        <v>0.47802929427430091</v>
      </c>
      <c r="BS6" s="78">
        <v>0.46371463714637146</v>
      </c>
      <c r="BT6" s="78">
        <v>0.42528735632183906</v>
      </c>
      <c r="BU6" s="78">
        <v>0.44920993227990968</v>
      </c>
      <c r="BV6" s="78">
        <v>0.56994818652849744</v>
      </c>
      <c r="BW6" s="78">
        <v>0.43815201192250375</v>
      </c>
      <c r="BX6" s="78">
        <v>0.53719008264462809</v>
      </c>
      <c r="BY6" s="78">
        <v>0.47750865051903113</v>
      </c>
      <c r="BZ6" s="78">
        <v>0.56463595839524516</v>
      </c>
    </row>
    <row r="7" spans="1:78" ht="25.5">
      <c r="A7" s="40">
        <v>5</v>
      </c>
      <c r="B7" s="252" t="s">
        <v>6</v>
      </c>
      <c r="C7" s="82" t="s">
        <v>7</v>
      </c>
      <c r="D7" s="65">
        <v>0.6298828125</v>
      </c>
      <c r="E7" s="65">
        <v>0.44159292035398229</v>
      </c>
      <c r="F7" s="65">
        <v>0.66868076535750254</v>
      </c>
      <c r="G7" s="65">
        <v>0.42020373514431242</v>
      </c>
      <c r="H7" s="65">
        <v>0.69515306122448983</v>
      </c>
      <c r="I7" s="65">
        <v>0.59151414309484196</v>
      </c>
      <c r="J7" s="65">
        <v>0.56224899598393574</v>
      </c>
      <c r="K7" s="65">
        <v>0.5803571428571429</v>
      </c>
      <c r="L7" s="65">
        <v>0.54418604651162794</v>
      </c>
      <c r="M7" s="65">
        <v>0.66913123844731981</v>
      </c>
      <c r="N7" s="65">
        <v>0.5</v>
      </c>
      <c r="O7" s="65">
        <v>0.62857142857142856</v>
      </c>
      <c r="P7" s="65">
        <v>0.51458137347130761</v>
      </c>
      <c r="Q7" s="65">
        <v>0.47478991596638653</v>
      </c>
      <c r="R7" s="65">
        <v>0.49919484702093397</v>
      </c>
      <c r="S7" s="65">
        <v>0.47602131438721135</v>
      </c>
      <c r="T7" s="65">
        <v>0.57294213528932358</v>
      </c>
      <c r="U7" s="65">
        <v>0.52125693160813313</v>
      </c>
      <c r="V7" s="65">
        <v>0.58874878758486904</v>
      </c>
      <c r="W7" s="65">
        <v>0.66823751178133839</v>
      </c>
      <c r="X7" s="65">
        <v>0.69270449521002209</v>
      </c>
      <c r="Y7" s="65">
        <v>0.54561101549053359</v>
      </c>
      <c r="Z7" s="65">
        <v>0.57005988023952092</v>
      </c>
      <c r="AA7" s="65">
        <v>0.51366120218579236</v>
      </c>
      <c r="AB7" s="65">
        <v>0.55189456342668863</v>
      </c>
      <c r="AC7" s="65">
        <v>0.51559633027522933</v>
      </c>
      <c r="AD7" s="65">
        <v>0.53797468354430378</v>
      </c>
      <c r="AE7" s="65">
        <v>0.65280665280665284</v>
      </c>
      <c r="AF7" s="65">
        <v>0.66371681415929207</v>
      </c>
      <c r="AG7" s="65">
        <v>0.56512820512820516</v>
      </c>
      <c r="AH7" s="65">
        <v>0.57066950053134968</v>
      </c>
      <c r="AI7" s="65">
        <v>0.54654255319148937</v>
      </c>
      <c r="AJ7" s="65">
        <v>0.58045409674234949</v>
      </c>
      <c r="AK7" s="65">
        <v>0.58922558922558921</v>
      </c>
      <c r="AL7" s="65">
        <v>0.57516339869281041</v>
      </c>
      <c r="AM7" s="65">
        <v>0.5895589558955896</v>
      </c>
      <c r="AN7" s="65">
        <v>0.54447439353099736</v>
      </c>
      <c r="AO7" s="65">
        <v>0.57034220532319391</v>
      </c>
      <c r="AP7" s="65">
        <v>0.55795981452859356</v>
      </c>
      <c r="AQ7" s="65">
        <v>0.59080633006782213</v>
      </c>
      <c r="AR7" s="65">
        <v>0.53720238095238093</v>
      </c>
      <c r="AS7" s="65">
        <v>0.44140625</v>
      </c>
      <c r="AT7" s="65">
        <v>0.62962962962962965</v>
      </c>
      <c r="AU7" s="65">
        <v>0.45348837209302323</v>
      </c>
      <c r="AV7" s="65">
        <v>0.57107231920199497</v>
      </c>
      <c r="AW7" s="65">
        <v>0.5285285285285285</v>
      </c>
      <c r="AX7" s="65">
        <v>0.44930417495029823</v>
      </c>
      <c r="AY7" s="65">
        <v>0.61821705426356588</v>
      </c>
      <c r="AZ7" s="65">
        <v>0.70226537216828477</v>
      </c>
      <c r="BA7" s="65">
        <v>0.46757322175732219</v>
      </c>
      <c r="BB7" s="65">
        <v>0.66003062787136291</v>
      </c>
      <c r="BC7" s="65">
        <v>0.56209150326797386</v>
      </c>
      <c r="BD7" s="65">
        <v>0.64345403899721454</v>
      </c>
      <c r="BE7" s="65">
        <v>0.5436241610738255</v>
      </c>
      <c r="BF7" s="65">
        <v>0.38775510204081631</v>
      </c>
      <c r="BG7" s="77">
        <f t="shared" si="0"/>
        <v>0.56304160952996984</v>
      </c>
      <c r="BI7" s="77">
        <f t="shared" si="1"/>
        <v>0.56538882084508157</v>
      </c>
      <c r="BJ7" s="77">
        <f t="shared" si="2"/>
        <v>0.57291273341309046</v>
      </c>
      <c r="BK7" s="77">
        <f t="shared" si="3"/>
        <v>0.54703145398884578</v>
      </c>
      <c r="BL7" s="204"/>
      <c r="BM7" s="200">
        <v>0.39802631578947367</v>
      </c>
      <c r="BN7" s="65">
        <v>0.55491329479768781</v>
      </c>
      <c r="BO7" s="65">
        <v>0.43178973717146435</v>
      </c>
      <c r="BP7" s="65">
        <v>0.45610278372591007</v>
      </c>
      <c r="BQ7" s="65">
        <v>0.517948717948718</v>
      </c>
      <c r="BR7" s="65">
        <v>0.5957446808510638</v>
      </c>
      <c r="BS7" s="65">
        <v>0.36900369003690037</v>
      </c>
      <c r="BT7" s="65">
        <v>0.43678160919540232</v>
      </c>
      <c r="BU7" s="65">
        <v>0.42630385487528344</v>
      </c>
      <c r="BV7" s="65">
        <v>0.52577319587628868</v>
      </c>
      <c r="BW7" s="65">
        <v>0.42537313432835822</v>
      </c>
      <c r="BX7" s="65">
        <v>0.42975206611570249</v>
      </c>
      <c r="BY7" s="65">
        <v>0.49310344827586206</v>
      </c>
      <c r="BZ7" s="65">
        <v>0.61961367013372959</v>
      </c>
    </row>
    <row r="8" spans="1:78">
      <c r="A8" s="40">
        <v>6</v>
      </c>
      <c r="B8" s="252"/>
      <c r="C8" s="82" t="s">
        <v>8</v>
      </c>
      <c r="D8" s="65">
        <v>0.72709551656920079</v>
      </c>
      <c r="E8" s="65">
        <v>0.49734042553191488</v>
      </c>
      <c r="F8" s="65">
        <v>0.71557788944723622</v>
      </c>
      <c r="G8" s="65">
        <v>0.50042553191489358</v>
      </c>
      <c r="H8" s="65">
        <v>0.7053571428571429</v>
      </c>
      <c r="I8" s="65">
        <v>0.6652789342214821</v>
      </c>
      <c r="J8" s="65">
        <v>0.65861027190332322</v>
      </c>
      <c r="K8" s="65">
        <v>0.6912751677852349</v>
      </c>
      <c r="L8" s="65">
        <v>0.62281722933643768</v>
      </c>
      <c r="M8" s="65">
        <v>0.71825764596848929</v>
      </c>
      <c r="N8" s="65">
        <v>0.57365955231650179</v>
      </c>
      <c r="O8" s="65">
        <v>0.64768683274021355</v>
      </c>
      <c r="P8" s="65">
        <v>0.60677328316086543</v>
      </c>
      <c r="Q8" s="65">
        <v>0.52421052631578946</v>
      </c>
      <c r="R8" s="65">
        <v>0.58319870759289172</v>
      </c>
      <c r="S8" s="65">
        <v>0.53214285714285714</v>
      </c>
      <c r="T8" s="65">
        <v>0.65905383360522019</v>
      </c>
      <c r="U8" s="65">
        <v>0.60594795539033453</v>
      </c>
      <c r="V8" s="65">
        <v>0.66245136186770426</v>
      </c>
      <c r="W8" s="65">
        <v>0.73584905660377353</v>
      </c>
      <c r="X8" s="65">
        <v>0.74336283185840712</v>
      </c>
      <c r="Y8" s="65">
        <v>0.60517241379310349</v>
      </c>
      <c r="Z8" s="65">
        <v>0.63038277511961727</v>
      </c>
      <c r="AA8" s="65">
        <v>0.51859956236323856</v>
      </c>
      <c r="AB8" s="65">
        <v>0.58085808580858089</v>
      </c>
      <c r="AC8" s="65">
        <v>0.57720588235294112</v>
      </c>
      <c r="AD8" s="65">
        <v>0.59339263024142308</v>
      </c>
      <c r="AE8" s="65">
        <v>0.66944734098018766</v>
      </c>
      <c r="AF8" s="65">
        <v>0.68141592920353977</v>
      </c>
      <c r="AG8" s="65">
        <v>0.57672502574665296</v>
      </c>
      <c r="AH8" s="65">
        <v>0.59129511677282376</v>
      </c>
      <c r="AI8" s="65">
        <v>0.59308510638297873</v>
      </c>
      <c r="AJ8" s="65">
        <v>0.6177339901477833</v>
      </c>
      <c r="AK8" s="65">
        <v>0.58783783783783783</v>
      </c>
      <c r="AL8" s="65">
        <v>0.57667103538663167</v>
      </c>
      <c r="AM8" s="65">
        <v>0.67596759675967599</v>
      </c>
      <c r="AN8" s="65">
        <v>0.55047106325706596</v>
      </c>
      <c r="AO8" s="65">
        <v>0.638676844783715</v>
      </c>
      <c r="AP8" s="65">
        <v>0.56723338485316843</v>
      </c>
      <c r="AQ8" s="65">
        <v>0.67849056603773583</v>
      </c>
      <c r="AR8" s="65">
        <v>0.55688622754491013</v>
      </c>
      <c r="AS8" s="65">
        <v>0.46666666666666667</v>
      </c>
      <c r="AT8" s="65">
        <v>0.56716417910447758</v>
      </c>
      <c r="AU8" s="65">
        <v>0.58932714617169368</v>
      </c>
      <c r="AV8" s="65">
        <v>0.54114713216957611</v>
      </c>
      <c r="AW8" s="65">
        <v>0.51807228915662651</v>
      </c>
      <c r="AX8" s="65">
        <v>0.51297405189620759</v>
      </c>
      <c r="AY8" s="65">
        <v>0.63198458574181116</v>
      </c>
      <c r="AZ8" s="65">
        <v>0.71335504885993484</v>
      </c>
      <c r="BA8" s="65">
        <v>0.54297693920335433</v>
      </c>
      <c r="BB8" s="65">
        <v>0.66921898928024504</v>
      </c>
      <c r="BC8" s="65">
        <v>0.59477124183006536</v>
      </c>
      <c r="BD8" s="65">
        <v>0.58823529411764708</v>
      </c>
      <c r="BE8" s="65">
        <v>0.58666666666666667</v>
      </c>
      <c r="BF8" s="65">
        <v>0.43877551020408162</v>
      </c>
      <c r="BG8" s="77">
        <f t="shared" si="0"/>
        <v>0.60736830382859242</v>
      </c>
      <c r="BI8" s="77">
        <f t="shared" si="1"/>
        <v>0.63043863772524478</v>
      </c>
      <c r="BJ8" s="77">
        <f t="shared" si="2"/>
        <v>0.60667021553515599</v>
      </c>
      <c r="BK8" s="77">
        <f t="shared" si="3"/>
        <v>0.56866683864778955</v>
      </c>
      <c r="BL8" s="204"/>
      <c r="BM8" s="200">
        <v>0.56065573770491806</v>
      </c>
      <c r="BN8" s="65">
        <v>0.63147792706333972</v>
      </c>
      <c r="BO8" s="65">
        <v>0.54556803995006242</v>
      </c>
      <c r="BP8" s="65">
        <v>0.52141327623126343</v>
      </c>
      <c r="BQ8" s="65">
        <v>0.60204081632653061</v>
      </c>
      <c r="BR8" s="65">
        <v>0.6440903054448871</v>
      </c>
      <c r="BS8" s="65">
        <v>0.4950859950859951</v>
      </c>
      <c r="BT8" s="65">
        <v>0.44186046511627908</v>
      </c>
      <c r="BU8" s="65">
        <v>0.52714932126696834</v>
      </c>
      <c r="BV8" s="65">
        <v>0.57216494845360821</v>
      </c>
      <c r="BW8" s="65">
        <v>0.52459016393442626</v>
      </c>
      <c r="BX8" s="65">
        <v>0.53719008264462809</v>
      </c>
      <c r="BY8" s="65">
        <v>0.59450171821305842</v>
      </c>
      <c r="BZ8" s="65">
        <v>0.58518518518518514</v>
      </c>
    </row>
    <row r="9" spans="1:78" ht="25.5">
      <c r="A9" s="40">
        <v>7</v>
      </c>
      <c r="B9" s="252"/>
      <c r="C9" s="82" t="s">
        <v>9</v>
      </c>
      <c r="D9" s="65">
        <v>0.7882926829268293</v>
      </c>
      <c r="E9" s="65">
        <v>0.57307351638618242</v>
      </c>
      <c r="F9" s="65">
        <v>0.80524722502522705</v>
      </c>
      <c r="G9" s="65">
        <v>0.58262350936967633</v>
      </c>
      <c r="H9" s="65">
        <v>0.81177976952624842</v>
      </c>
      <c r="I9" s="65">
        <v>0.71833333333333338</v>
      </c>
      <c r="J9" s="65">
        <v>0.72910372608257801</v>
      </c>
      <c r="K9" s="65">
        <v>0.75391498881431762</v>
      </c>
      <c r="L9" s="65">
        <v>0.67558139534883721</v>
      </c>
      <c r="M9" s="65">
        <v>0.81835032437442079</v>
      </c>
      <c r="N9" s="65">
        <v>0.65364583333333337</v>
      </c>
      <c r="O9" s="65">
        <v>0.72953736654804269</v>
      </c>
      <c r="P9" s="65">
        <v>0.72478793590951929</v>
      </c>
      <c r="Q9" s="65">
        <v>0.62908324552160166</v>
      </c>
      <c r="R9" s="65">
        <v>0.72580645161290325</v>
      </c>
      <c r="S9" s="65">
        <v>0.68149466192170816</v>
      </c>
      <c r="T9" s="65">
        <v>0.71954210956663944</v>
      </c>
      <c r="U9" s="65">
        <v>0.71111111111111114</v>
      </c>
      <c r="V9" s="65">
        <v>0.72815533980582525</v>
      </c>
      <c r="W9" s="65">
        <v>0.84260131950989636</v>
      </c>
      <c r="X9" s="65">
        <v>0.81771217712177124</v>
      </c>
      <c r="Y9" s="65">
        <v>0.69827586206896552</v>
      </c>
      <c r="Z9" s="65">
        <v>0.67067307692307687</v>
      </c>
      <c r="AA9" s="65">
        <v>0.6827133479212254</v>
      </c>
      <c r="AB9" s="65">
        <v>0.65174129353233834</v>
      </c>
      <c r="AC9" s="65">
        <v>0.66727941176470584</v>
      </c>
      <c r="AD9" s="65">
        <v>0.69455006337135616</v>
      </c>
      <c r="AE9" s="65">
        <v>0.79123173277661796</v>
      </c>
      <c r="AF9" s="65">
        <v>0.81596452328159641</v>
      </c>
      <c r="AG9" s="65">
        <v>0.66495375128468659</v>
      </c>
      <c r="AH9" s="65">
        <v>0.73007438894792775</v>
      </c>
      <c r="AI9" s="65">
        <v>0.69241011984021306</v>
      </c>
      <c r="AJ9" s="65">
        <v>0.70029673590504449</v>
      </c>
      <c r="AK9" s="65">
        <v>0.74747474747474751</v>
      </c>
      <c r="AL9" s="65">
        <v>0.72010512483574241</v>
      </c>
      <c r="AM9" s="65">
        <v>0.73063063063063061</v>
      </c>
      <c r="AN9" s="65">
        <v>0.67520215633423175</v>
      </c>
      <c r="AO9" s="65">
        <v>0.72193877551020413</v>
      </c>
      <c r="AP9" s="65">
        <v>0.71913580246913578</v>
      </c>
      <c r="AQ9" s="65">
        <v>0.76337603617181615</v>
      </c>
      <c r="AR9" s="65">
        <v>0.66167664670658688</v>
      </c>
      <c r="AS9" s="65">
        <v>0.57587548638132291</v>
      </c>
      <c r="AT9" s="65">
        <v>0.71111111111111114</v>
      </c>
      <c r="AU9" s="65">
        <v>0.59207459207459212</v>
      </c>
      <c r="AV9" s="65">
        <v>0.65336658354114718</v>
      </c>
      <c r="AW9" s="65">
        <v>0.67469879518072284</v>
      </c>
      <c r="AX9" s="65">
        <v>0.59599999999999997</v>
      </c>
      <c r="AY9" s="65">
        <v>0.73643410852713176</v>
      </c>
      <c r="AZ9" s="65">
        <v>0.7857142857142857</v>
      </c>
      <c r="BA9" s="65">
        <v>0.62854144805876178</v>
      </c>
      <c r="BB9" s="65">
        <v>0.81345565749235471</v>
      </c>
      <c r="BC9" s="65">
        <v>0.71304347826086956</v>
      </c>
      <c r="BD9" s="65">
        <v>0.74094707520891367</v>
      </c>
      <c r="BE9" s="65">
        <v>0.74333333333333329</v>
      </c>
      <c r="BF9" s="65">
        <v>0.54081632653061229</v>
      </c>
      <c r="BG9" s="77">
        <f t="shared" si="0"/>
        <v>0.7077253551330186</v>
      </c>
      <c r="BI9" s="77">
        <f t="shared" si="1"/>
        <v>0.71964334625263637</v>
      </c>
      <c r="BJ9" s="77">
        <f t="shared" si="2"/>
        <v>0.71459070240221068</v>
      </c>
      <c r="BK9" s="77">
        <f t="shared" si="3"/>
        <v>0.67895802010108286</v>
      </c>
      <c r="BL9" s="204"/>
      <c r="BM9" s="200">
        <v>0.78187919463087252</v>
      </c>
      <c r="BN9" s="65">
        <v>0.66602687140115158</v>
      </c>
      <c r="BO9" s="65">
        <v>0.67166042446941321</v>
      </c>
      <c r="BP9" s="65">
        <v>0.6573576799140709</v>
      </c>
      <c r="BQ9" s="65">
        <v>0.74358974358974361</v>
      </c>
      <c r="BR9" s="65">
        <v>0.72170439414114518</v>
      </c>
      <c r="BS9" s="65">
        <v>0.6162361623616236</v>
      </c>
      <c r="BT9" s="65">
        <v>0.55172413793103448</v>
      </c>
      <c r="BU9" s="65">
        <v>0.63656884875846498</v>
      </c>
      <c r="BV9" s="65">
        <v>0.75647668393782386</v>
      </c>
      <c r="BW9" s="65">
        <v>0.5829596412556054</v>
      </c>
      <c r="BX9" s="65">
        <v>0.5950413223140496</v>
      </c>
      <c r="BY9" s="65">
        <v>0.7931034482758621</v>
      </c>
      <c r="BZ9" s="65">
        <v>0.78603268945022287</v>
      </c>
    </row>
    <row r="10" spans="1:78" ht="25.5">
      <c r="A10" s="40">
        <v>8</v>
      </c>
      <c r="B10" s="252" t="s">
        <v>10</v>
      </c>
      <c r="C10" s="82" t="s">
        <v>11</v>
      </c>
      <c r="D10" s="65">
        <v>0.67681728880157166</v>
      </c>
      <c r="E10" s="65">
        <v>0.5186170212765957</v>
      </c>
      <c r="F10" s="65">
        <v>0.64292878635907724</v>
      </c>
      <c r="G10" s="65">
        <v>0.49829351535836175</v>
      </c>
      <c r="H10" s="65">
        <v>0.73946360153256707</v>
      </c>
      <c r="I10" s="65">
        <v>0.63780183180682759</v>
      </c>
      <c r="J10" s="65">
        <v>0.56884422110552768</v>
      </c>
      <c r="K10" s="65">
        <v>0.62331838565022424</v>
      </c>
      <c r="L10" s="65">
        <v>0.60560093348891486</v>
      </c>
      <c r="M10" s="65">
        <v>0.69003690036900367</v>
      </c>
      <c r="N10" s="65">
        <v>0.64207792207792203</v>
      </c>
      <c r="O10" s="65">
        <v>0.58007117437722422</v>
      </c>
      <c r="P10" s="65">
        <v>0.59248826291079815</v>
      </c>
      <c r="Q10" s="65">
        <v>0.57413249211356465</v>
      </c>
      <c r="R10" s="65">
        <v>0.57512116316639739</v>
      </c>
      <c r="S10" s="65">
        <v>0.52491103202846978</v>
      </c>
      <c r="T10" s="65">
        <v>0.62091503267973858</v>
      </c>
      <c r="U10" s="65">
        <v>0.61595547309833021</v>
      </c>
      <c r="V10" s="65">
        <v>0.55847953216374269</v>
      </c>
      <c r="W10" s="65">
        <v>0.70471698113207548</v>
      </c>
      <c r="X10" s="65">
        <v>0.75073964497041423</v>
      </c>
      <c r="Y10" s="65">
        <v>0.55267702936096719</v>
      </c>
      <c r="Z10" s="65">
        <v>0.60620525059665875</v>
      </c>
      <c r="AA10" s="65">
        <v>0.60679079956188386</v>
      </c>
      <c r="AB10" s="65">
        <v>0.6354679802955665</v>
      </c>
      <c r="AC10" s="65">
        <v>0.55064456721915289</v>
      </c>
      <c r="AD10" s="65">
        <v>0.59188846641318127</v>
      </c>
      <c r="AE10" s="65">
        <v>0.63152400835073064</v>
      </c>
      <c r="AF10" s="65">
        <v>0.55973451327433632</v>
      </c>
      <c r="AG10" s="65">
        <v>0.61459403905447074</v>
      </c>
      <c r="AH10" s="65">
        <v>0.56263269639065816</v>
      </c>
      <c r="AI10" s="65">
        <v>0.57180851063829785</v>
      </c>
      <c r="AJ10" s="65">
        <v>0.65411298315163524</v>
      </c>
      <c r="AK10" s="65">
        <v>0.66666666666666663</v>
      </c>
      <c r="AL10" s="65">
        <v>0.64052287581699341</v>
      </c>
      <c r="AM10" s="65">
        <v>0.5798016230838593</v>
      </c>
      <c r="AN10" s="65">
        <v>0.54716981132075471</v>
      </c>
      <c r="AO10" s="65">
        <v>0.60406091370558379</v>
      </c>
      <c r="AP10" s="65">
        <v>0.61205564142194746</v>
      </c>
      <c r="AQ10" s="65">
        <v>0.66215199398043645</v>
      </c>
      <c r="AR10" s="65">
        <v>0.61400894187779431</v>
      </c>
      <c r="AS10" s="65">
        <v>0.54296875</v>
      </c>
      <c r="AT10" s="65">
        <v>0.61194029850746268</v>
      </c>
      <c r="AU10" s="65">
        <v>0.57076566125290018</v>
      </c>
      <c r="AV10" s="65">
        <v>0.48362720403022669</v>
      </c>
      <c r="AW10" s="65">
        <v>0.69369369369369371</v>
      </c>
      <c r="AX10" s="65">
        <v>0.56175298804780871</v>
      </c>
      <c r="AY10" s="65">
        <v>0.59344894026974948</v>
      </c>
      <c r="AZ10" s="65">
        <v>0.70873786407766992</v>
      </c>
      <c r="BA10" s="65">
        <v>0.58891213389121344</v>
      </c>
      <c r="BB10" s="65">
        <v>0.69877675840978593</v>
      </c>
      <c r="BC10" s="65">
        <v>0.52597402597402598</v>
      </c>
      <c r="BD10" s="65">
        <v>0.62290502793296088</v>
      </c>
      <c r="BE10" s="65">
        <v>0.52333333333333332</v>
      </c>
      <c r="BF10" s="65">
        <v>0.51776649746192893</v>
      </c>
      <c r="BG10" s="77">
        <f t="shared" si="0"/>
        <v>0.60455370337330328</v>
      </c>
      <c r="BI10" s="77">
        <f t="shared" si="1"/>
        <v>0.6127918448327857</v>
      </c>
      <c r="BJ10" s="77">
        <f t="shared" si="2"/>
        <v>0.60581448427423923</v>
      </c>
      <c r="BK10" s="77">
        <f t="shared" si="3"/>
        <v>0.58890022692019717</v>
      </c>
      <c r="BL10" s="204"/>
      <c r="BM10" s="200">
        <v>0.60066006600660071</v>
      </c>
      <c r="BN10" s="65">
        <v>0.59961315280464211</v>
      </c>
      <c r="BO10" s="65">
        <v>0.53836477987421383</v>
      </c>
      <c r="BP10" s="65">
        <v>0.65550755939524841</v>
      </c>
      <c r="BQ10" s="65">
        <v>0.55897435897435899</v>
      </c>
      <c r="BR10" s="65">
        <v>0.62982689747003995</v>
      </c>
      <c r="BS10" s="65">
        <v>0.6519065190651907</v>
      </c>
      <c r="BT10" s="65">
        <v>0.64367816091954022</v>
      </c>
      <c r="BU10" s="65">
        <v>0.55882352941176472</v>
      </c>
      <c r="BV10" s="65">
        <v>0.66492146596858637</v>
      </c>
      <c r="BW10" s="65">
        <v>0.51801801801801806</v>
      </c>
      <c r="BX10" s="65">
        <v>0.51239669421487599</v>
      </c>
      <c r="BY10" s="65">
        <v>0.60616438356164382</v>
      </c>
      <c r="BZ10" s="65">
        <v>0.62555720653789004</v>
      </c>
    </row>
    <row r="11" spans="1:78" ht="25.5">
      <c r="A11" s="40">
        <v>9</v>
      </c>
      <c r="B11" s="252"/>
      <c r="C11" s="82" t="s">
        <v>12</v>
      </c>
      <c r="D11" s="65">
        <v>0.66732283464566933</v>
      </c>
      <c r="E11" s="65">
        <v>0.50711743772241991</v>
      </c>
      <c r="F11" s="65">
        <v>0.62828282828282833</v>
      </c>
      <c r="G11" s="65">
        <v>0.47521367521367519</v>
      </c>
      <c r="H11" s="65">
        <v>0.74296675191815853</v>
      </c>
      <c r="I11" s="65">
        <v>0.59950041631973361</v>
      </c>
      <c r="J11" s="65">
        <v>0.55331991951710258</v>
      </c>
      <c r="K11" s="65">
        <v>0.62556053811659196</v>
      </c>
      <c r="L11" s="65">
        <v>0.58624708624708621</v>
      </c>
      <c r="M11" s="65">
        <v>0.66079703429101022</v>
      </c>
      <c r="N11" s="65">
        <v>0.60634425377015078</v>
      </c>
      <c r="O11" s="65">
        <v>0.54092526690391463</v>
      </c>
      <c r="P11" s="65">
        <v>0.57721280602636538</v>
      </c>
      <c r="Q11" s="65">
        <v>0.57728706624605675</v>
      </c>
      <c r="R11" s="65">
        <v>0.54943273905996759</v>
      </c>
      <c r="S11" s="65">
        <v>0.48306595365418897</v>
      </c>
      <c r="T11" s="65">
        <v>0.61475409836065575</v>
      </c>
      <c r="U11" s="65">
        <v>0.56215213358070504</v>
      </c>
      <c r="V11" s="65">
        <v>0.533203125</v>
      </c>
      <c r="W11" s="65">
        <v>0.69557021677662578</v>
      </c>
      <c r="X11" s="65">
        <v>0.73871206513693566</v>
      </c>
      <c r="Y11" s="65">
        <v>0.51038062283737029</v>
      </c>
      <c r="Z11" s="65">
        <v>0.58183990442054956</v>
      </c>
      <c r="AA11" s="65">
        <v>0.56078860898138005</v>
      </c>
      <c r="AB11" s="65">
        <v>0.64473684210526316</v>
      </c>
      <c r="AC11" s="65">
        <v>0.48161764705882354</v>
      </c>
      <c r="AD11" s="65">
        <v>0.56234096692111957</v>
      </c>
      <c r="AE11" s="65">
        <v>0.59081419624217124</v>
      </c>
      <c r="AF11" s="65">
        <v>0.54867256637168138</v>
      </c>
      <c r="AG11" s="65">
        <v>0.59403905447070915</v>
      </c>
      <c r="AH11" s="65">
        <v>0.5478723404255319</v>
      </c>
      <c r="AI11" s="65">
        <v>0.5433911882510013</v>
      </c>
      <c r="AJ11" s="65">
        <v>0.64314115308151099</v>
      </c>
      <c r="AK11" s="65">
        <v>0.62962962962962965</v>
      </c>
      <c r="AL11" s="65">
        <v>0.60367454068241466</v>
      </c>
      <c r="AM11" s="65">
        <v>0.53943789664551223</v>
      </c>
      <c r="AN11" s="65">
        <v>0.5539083557951483</v>
      </c>
      <c r="AO11" s="65">
        <v>0.55597964376590325</v>
      </c>
      <c r="AP11" s="65">
        <v>0.59534883720930232</v>
      </c>
      <c r="AQ11" s="65">
        <v>0.62113207547169813</v>
      </c>
      <c r="AR11" s="65">
        <v>0.56221889055472263</v>
      </c>
      <c r="AS11" s="65">
        <v>0.50196078431372548</v>
      </c>
      <c r="AT11" s="65">
        <v>0.59176029962546817</v>
      </c>
      <c r="AU11" s="65">
        <v>0.53828306264501158</v>
      </c>
      <c r="AV11" s="65">
        <v>0.4899497487437186</v>
      </c>
      <c r="AW11" s="65">
        <v>0.6786786786786787</v>
      </c>
      <c r="AX11" s="65">
        <v>0.53493013972055892</v>
      </c>
      <c r="AY11" s="65">
        <v>0.59730250481695568</v>
      </c>
      <c r="AZ11" s="65">
        <v>0.72077922077922074</v>
      </c>
      <c r="BA11" s="65">
        <v>0.57322175732217573</v>
      </c>
      <c r="BB11" s="65">
        <v>0.69892473118279574</v>
      </c>
      <c r="BC11" s="65">
        <v>0.50436681222707425</v>
      </c>
      <c r="BD11" s="65">
        <v>0.53072625698324027</v>
      </c>
      <c r="BE11" s="65">
        <v>0.49</v>
      </c>
      <c r="BF11" s="65">
        <v>0.46938775510204084</v>
      </c>
      <c r="BG11" s="77">
        <f t="shared" si="0"/>
        <v>0.58029499927003547</v>
      </c>
      <c r="BI11" s="77">
        <f t="shared" si="1"/>
        <v>0.59074989095954755</v>
      </c>
      <c r="BJ11" s="77">
        <f t="shared" si="2"/>
        <v>0.57752681321659671</v>
      </c>
      <c r="BK11" s="77">
        <f t="shared" si="3"/>
        <v>0.5657336965814761</v>
      </c>
      <c r="BL11" s="204"/>
      <c r="BM11" s="200">
        <v>0.59136212624584716</v>
      </c>
      <c r="BN11" s="65">
        <v>0.58220502901353965</v>
      </c>
      <c r="BO11" s="65">
        <v>0.47989949748743721</v>
      </c>
      <c r="BP11" s="65">
        <v>0.60625674217907233</v>
      </c>
      <c r="BQ11" s="65">
        <v>0.55897435897435899</v>
      </c>
      <c r="BR11" s="65">
        <v>0.60480640854472634</v>
      </c>
      <c r="BS11" s="65">
        <v>0.63300492610837433</v>
      </c>
      <c r="BT11" s="65">
        <v>0.60919540229885061</v>
      </c>
      <c r="BU11" s="65">
        <v>0.49202733485193623</v>
      </c>
      <c r="BV11" s="65">
        <v>0.60526315789473684</v>
      </c>
      <c r="BW11" s="65">
        <v>0.51051051051051055</v>
      </c>
      <c r="BX11" s="65">
        <v>0.52066115702479343</v>
      </c>
      <c r="BY11" s="65">
        <v>0.59722222222222221</v>
      </c>
      <c r="BZ11" s="65">
        <v>0.59792284866468848</v>
      </c>
    </row>
    <row r="12" spans="1:78" ht="25.5">
      <c r="A12" s="40">
        <v>10</v>
      </c>
      <c r="B12" s="252"/>
      <c r="C12" s="82" t="s">
        <v>13</v>
      </c>
      <c r="D12" s="65">
        <v>0.69578017664376846</v>
      </c>
      <c r="E12" s="65">
        <v>0.54569653948535934</v>
      </c>
      <c r="F12" s="65">
        <v>0.69653767820773926</v>
      </c>
      <c r="G12" s="65">
        <v>0.53116994022203246</v>
      </c>
      <c r="H12" s="65">
        <v>0.732051282051282</v>
      </c>
      <c r="I12" s="65">
        <v>0.6547420965058236</v>
      </c>
      <c r="J12" s="65">
        <v>0.62134944612286003</v>
      </c>
      <c r="K12" s="65">
        <v>0.65315315315315314</v>
      </c>
      <c r="L12" s="65">
        <v>0.64678362573099413</v>
      </c>
      <c r="M12" s="65">
        <v>0.71719038817005543</v>
      </c>
      <c r="N12" s="65">
        <v>0.66961959353830125</v>
      </c>
      <c r="O12" s="65">
        <v>0.60854092526690395</v>
      </c>
      <c r="P12" s="65">
        <v>0.61545711592836949</v>
      </c>
      <c r="Q12" s="65">
        <v>0.62565720294426919</v>
      </c>
      <c r="R12" s="65">
        <v>0.6223662884927067</v>
      </c>
      <c r="S12" s="65">
        <v>0.57040998217468808</v>
      </c>
      <c r="T12" s="65">
        <v>0.6622950819672131</v>
      </c>
      <c r="U12" s="65">
        <v>0.59479553903345728</v>
      </c>
      <c r="V12" s="65">
        <v>0.56109481915933523</v>
      </c>
      <c r="W12" s="65">
        <v>0.72211720226843101</v>
      </c>
      <c r="X12" s="65">
        <v>0.75649591685226425</v>
      </c>
      <c r="Y12" s="65">
        <v>0.59067357512953367</v>
      </c>
      <c r="Z12" s="65">
        <v>0.61409796893667856</v>
      </c>
      <c r="AA12" s="65">
        <v>0.61428571428571432</v>
      </c>
      <c r="AB12" s="65">
        <v>0.65188834154351394</v>
      </c>
      <c r="AC12" s="65">
        <v>0.54696132596685088</v>
      </c>
      <c r="AD12" s="65">
        <v>0.63913595933926304</v>
      </c>
      <c r="AE12" s="65">
        <v>0.62617801047120414</v>
      </c>
      <c r="AF12" s="65">
        <v>0.63053097345132747</v>
      </c>
      <c r="AG12" s="65">
        <v>0.63244353182751545</v>
      </c>
      <c r="AH12" s="65">
        <v>0.6187433439829606</v>
      </c>
      <c r="AI12" s="65">
        <v>0.58500669344042833</v>
      </c>
      <c r="AJ12" s="65">
        <v>0.65739821251241315</v>
      </c>
      <c r="AK12" s="65">
        <v>0.66440677966101691</v>
      </c>
      <c r="AL12" s="65">
        <v>0.65183246073298429</v>
      </c>
      <c r="AM12" s="65">
        <v>0.58348457350272231</v>
      </c>
      <c r="AN12" s="65">
        <v>0.58625336927223715</v>
      </c>
      <c r="AO12" s="65">
        <v>0.60382165605095539</v>
      </c>
      <c r="AP12" s="65">
        <v>0.64596273291925466</v>
      </c>
      <c r="AQ12" s="65">
        <v>0.66290443942814148</v>
      </c>
      <c r="AR12" s="65">
        <v>0.57271364317841078</v>
      </c>
      <c r="AS12" s="65">
        <v>0.5490196078431373</v>
      </c>
      <c r="AT12" s="65">
        <v>0.63396226415094337</v>
      </c>
      <c r="AU12" s="65">
        <v>0.60046728971962615</v>
      </c>
      <c r="AV12" s="65">
        <v>0.51767676767676762</v>
      </c>
      <c r="AW12" s="65">
        <v>0.69277108433734935</v>
      </c>
      <c r="AX12" s="65">
        <v>0.55179282868525892</v>
      </c>
      <c r="AY12" s="65">
        <v>0.62115384615384617</v>
      </c>
      <c r="AZ12" s="65">
        <v>0.73376623376623373</v>
      </c>
      <c r="BA12" s="65">
        <v>0.59748427672955973</v>
      </c>
      <c r="BB12" s="65">
        <v>0.73926380368098155</v>
      </c>
      <c r="BC12" s="65">
        <v>0.59347826086956523</v>
      </c>
      <c r="BD12" s="65">
        <v>0.59888579387186625</v>
      </c>
      <c r="BE12" s="65">
        <v>0.52348993288590606</v>
      </c>
      <c r="BF12" s="65">
        <v>0.5</v>
      </c>
      <c r="BG12" s="77">
        <f t="shared" si="0"/>
        <v>0.62427707799860332</v>
      </c>
      <c r="BI12" s="77">
        <f t="shared" si="1"/>
        <v>0.63843171884462224</v>
      </c>
      <c r="BJ12" s="77">
        <f t="shared" si="2"/>
        <v>0.62115682631065894</v>
      </c>
      <c r="BK12" s="77">
        <f t="shared" si="3"/>
        <v>0.60380085645507442</v>
      </c>
      <c r="BL12" s="204"/>
      <c r="BM12" s="200">
        <v>0.66887417218543044</v>
      </c>
      <c r="BN12" s="65">
        <v>0.66601941747572813</v>
      </c>
      <c r="BO12" s="65">
        <v>0.52512562814070352</v>
      </c>
      <c r="BP12" s="65">
        <v>0.63961038961038963</v>
      </c>
      <c r="BQ12" s="65">
        <v>0.57948717948717954</v>
      </c>
      <c r="BR12" s="65">
        <v>0.64658634538152615</v>
      </c>
      <c r="BS12" s="65">
        <v>0.65640394088669951</v>
      </c>
      <c r="BT12" s="65">
        <v>0.65517241379310343</v>
      </c>
      <c r="BU12" s="65">
        <v>0.5487528344671202</v>
      </c>
      <c r="BV12" s="65">
        <v>0.67894736842105263</v>
      </c>
      <c r="BW12" s="65">
        <v>0.53753753753753752</v>
      </c>
      <c r="BX12" s="65">
        <v>0.50413223140495866</v>
      </c>
      <c r="BY12" s="65">
        <v>0.67474048442906576</v>
      </c>
      <c r="BZ12" s="65">
        <v>0.66815476190476186</v>
      </c>
    </row>
    <row r="13" spans="1:78" ht="25.5">
      <c r="A13" s="40">
        <v>11</v>
      </c>
      <c r="B13" s="252" t="s">
        <v>14</v>
      </c>
      <c r="C13" s="82" t="s">
        <v>15</v>
      </c>
      <c r="D13" s="65">
        <v>0.89247311827956988</v>
      </c>
      <c r="E13" s="65">
        <v>0.70311111111111113</v>
      </c>
      <c r="F13" s="65">
        <v>0.90101010101010104</v>
      </c>
      <c r="G13" s="65">
        <v>0.74319727891156462</v>
      </c>
      <c r="H13" s="65">
        <v>0.9127086007702182</v>
      </c>
      <c r="I13" s="65">
        <v>0.85</v>
      </c>
      <c r="J13" s="65">
        <v>0.87109768378650554</v>
      </c>
      <c r="K13" s="65">
        <v>0.84563758389261745</v>
      </c>
      <c r="L13" s="65">
        <v>0.88111888111888115</v>
      </c>
      <c r="M13" s="65">
        <v>0.93173431734317347</v>
      </c>
      <c r="N13" s="65">
        <v>0.79428571428571426</v>
      </c>
      <c r="O13" s="65">
        <v>0.8291814946619217</v>
      </c>
      <c r="P13" s="65">
        <v>0.90216368767638755</v>
      </c>
      <c r="Q13" s="65">
        <v>0.7678571428571429</v>
      </c>
      <c r="R13" s="65">
        <v>0.84652665589660747</v>
      </c>
      <c r="S13" s="65">
        <v>0.82593250444049737</v>
      </c>
      <c r="T13" s="65">
        <v>0.82952691680261015</v>
      </c>
      <c r="U13" s="65">
        <v>0.83148148148148149</v>
      </c>
      <c r="V13" s="65">
        <v>0.84742468415937799</v>
      </c>
      <c r="W13" s="65">
        <v>0.95094339622641511</v>
      </c>
      <c r="X13" s="65">
        <v>0.92851879145173177</v>
      </c>
      <c r="Y13" s="65">
        <v>0.73275862068965514</v>
      </c>
      <c r="Z13" s="65">
        <v>0.80406212664277177</v>
      </c>
      <c r="AA13" s="65">
        <v>0.87417943107221008</v>
      </c>
      <c r="AB13" s="65">
        <v>0.77011494252873558</v>
      </c>
      <c r="AC13" s="65">
        <v>0.85137614678899087</v>
      </c>
      <c r="AD13" s="65">
        <v>0.78326996197718635</v>
      </c>
      <c r="AE13" s="65">
        <v>0.92515592515592515</v>
      </c>
      <c r="AF13" s="65">
        <v>0.86504424778761058</v>
      </c>
      <c r="AG13" s="65">
        <v>0.75051334702258732</v>
      </c>
      <c r="AH13" s="65">
        <v>0.84305408271474014</v>
      </c>
      <c r="AI13" s="65">
        <v>0.82047872340425532</v>
      </c>
      <c r="AJ13" s="65">
        <v>0.82132280355380061</v>
      </c>
      <c r="AK13" s="65">
        <v>0.84848484848484851</v>
      </c>
      <c r="AL13" s="65">
        <v>0.85882352941176465</v>
      </c>
      <c r="AM13" s="65">
        <v>0.83888388838883887</v>
      </c>
      <c r="AN13" s="65">
        <v>0.83310901749663524</v>
      </c>
      <c r="AO13" s="65">
        <v>0.83924050632911396</v>
      </c>
      <c r="AP13" s="65">
        <v>0.89197530864197527</v>
      </c>
      <c r="AQ13" s="65">
        <v>0.87293233082706767</v>
      </c>
      <c r="AR13" s="65">
        <v>0.74925373134328355</v>
      </c>
      <c r="AS13" s="65">
        <v>0.75390625</v>
      </c>
      <c r="AT13" s="65">
        <v>0.8481481481481481</v>
      </c>
      <c r="AU13" s="65">
        <v>0.75813953488372088</v>
      </c>
      <c r="AV13" s="65">
        <v>0.78643216080402012</v>
      </c>
      <c r="AW13" s="65">
        <v>0.85196374622356497</v>
      </c>
      <c r="AX13" s="65">
        <v>0.68924302788844627</v>
      </c>
      <c r="AY13" s="65">
        <v>0.85</v>
      </c>
      <c r="AZ13" s="65">
        <v>0.91909385113268605</v>
      </c>
      <c r="BA13" s="65">
        <v>0.72262773722627738</v>
      </c>
      <c r="BB13" s="65">
        <v>0.90381679389312974</v>
      </c>
      <c r="BC13" s="65">
        <v>0.84164859002169201</v>
      </c>
      <c r="BD13" s="65">
        <v>0.9022346368715084</v>
      </c>
      <c r="BE13" s="65">
        <v>0.83</v>
      </c>
      <c r="BF13" s="65">
        <v>0.74489795918367352</v>
      </c>
      <c r="BG13" s="77">
        <f t="shared" si="0"/>
        <v>0.83385667459459067</v>
      </c>
      <c r="BI13" s="77">
        <f>AVERAGE(D13:AA13)</f>
        <v>0.84570547185701106</v>
      </c>
      <c r="BJ13" s="77">
        <f>AVERAGE(AB13:AR13)</f>
        <v>0.83311960834455068</v>
      </c>
      <c r="BK13" s="77">
        <f>AVERAGE(AS13:BF13)</f>
        <v>0.81443945973406184</v>
      </c>
      <c r="BL13" s="204"/>
      <c r="BM13" s="200">
        <v>0.82580645161290323</v>
      </c>
      <c r="BN13" s="65">
        <v>0.85192307692307689</v>
      </c>
      <c r="BO13" s="65">
        <v>0.838107098381071</v>
      </c>
      <c r="BP13" s="65">
        <v>0.85347593582887704</v>
      </c>
      <c r="BQ13" s="65">
        <v>0.79591836734693877</v>
      </c>
      <c r="BR13" s="65">
        <v>0.83355525965379496</v>
      </c>
      <c r="BS13" s="65">
        <v>0.7276073619631902</v>
      </c>
      <c r="BT13" s="65">
        <v>0.81609195402298851</v>
      </c>
      <c r="BU13" s="65">
        <v>0.73922902494331066</v>
      </c>
      <c r="BV13" s="65">
        <v>0.87692307692307692</v>
      </c>
      <c r="BW13" s="65">
        <v>0.73123123123123124</v>
      </c>
      <c r="BX13" s="65">
        <v>0.73553719008264462</v>
      </c>
      <c r="BY13" s="65">
        <v>0.90847457627118644</v>
      </c>
      <c r="BZ13" s="65">
        <v>0.93195266272189348</v>
      </c>
    </row>
    <row r="14" spans="1:78" ht="25.5">
      <c r="A14" s="40">
        <v>12</v>
      </c>
      <c r="B14" s="252"/>
      <c r="C14" s="82" t="s">
        <v>16</v>
      </c>
      <c r="D14" s="65">
        <v>0.87463271302644463</v>
      </c>
      <c r="E14" s="65">
        <v>0.67589285714285718</v>
      </c>
      <c r="F14" s="65">
        <v>0.88085539714867622</v>
      </c>
      <c r="G14" s="65">
        <v>0.73060528559249782</v>
      </c>
      <c r="H14" s="65">
        <v>0.90384615384615385</v>
      </c>
      <c r="I14" s="65">
        <v>0.8582151793160967</v>
      </c>
      <c r="J14" s="65">
        <v>0.8408862034239678</v>
      </c>
      <c r="K14" s="65">
        <v>0.84080717488789236</v>
      </c>
      <c r="L14" s="65">
        <v>0.8539719626168224</v>
      </c>
      <c r="M14" s="65">
        <v>0.92493049119555149</v>
      </c>
      <c r="N14" s="65">
        <v>0.78367134685387418</v>
      </c>
      <c r="O14" s="65">
        <v>0.85409252669039148</v>
      </c>
      <c r="P14" s="65">
        <v>0.8925541941564562</v>
      </c>
      <c r="Q14" s="65">
        <v>0.74396642182581318</v>
      </c>
      <c r="R14" s="65">
        <v>0.82276422764227641</v>
      </c>
      <c r="S14" s="65">
        <v>0.81672597864768681</v>
      </c>
      <c r="T14" s="65">
        <v>0.8288288288288288</v>
      </c>
      <c r="U14" s="65">
        <v>0.76666666666666672</v>
      </c>
      <c r="V14" s="65">
        <v>0.8268482490272373</v>
      </c>
      <c r="W14" s="65">
        <v>0.924314096499527</v>
      </c>
      <c r="X14" s="65">
        <v>0.91358936484490394</v>
      </c>
      <c r="Y14" s="65">
        <v>0.75605536332179935</v>
      </c>
      <c r="Z14" s="65">
        <v>0.81916167664670658</v>
      </c>
      <c r="AA14" s="65">
        <v>0.83916849015317285</v>
      </c>
      <c r="AB14" s="65">
        <v>0.78653530377668313</v>
      </c>
      <c r="AC14" s="65">
        <v>0.81365313653136528</v>
      </c>
      <c r="AD14" s="65">
        <v>0.78471337579617839</v>
      </c>
      <c r="AE14" s="65">
        <v>0.90187891440501045</v>
      </c>
      <c r="AF14" s="65">
        <v>0.87858719646799122</v>
      </c>
      <c r="AG14" s="65">
        <v>0.74871794871794872</v>
      </c>
      <c r="AH14" s="65">
        <v>0.82021276595744685</v>
      </c>
      <c r="AI14" s="65">
        <v>0.80053191489361697</v>
      </c>
      <c r="AJ14" s="65">
        <v>0.78097125867195238</v>
      </c>
      <c r="AK14" s="65">
        <v>0.83333333333333337</v>
      </c>
      <c r="AL14" s="65">
        <v>0.83137254901960789</v>
      </c>
      <c r="AM14" s="65">
        <v>0.84248424842484249</v>
      </c>
      <c r="AN14" s="65">
        <v>0.81965006729475098</v>
      </c>
      <c r="AO14" s="65">
        <v>0.87006369426751595</v>
      </c>
      <c r="AP14" s="65">
        <v>0.87326120556414222</v>
      </c>
      <c r="AQ14" s="65">
        <v>0.87283671933784801</v>
      </c>
      <c r="AR14" s="65">
        <v>0.73163418290854576</v>
      </c>
      <c r="AS14" s="65">
        <v>0.78431372549019607</v>
      </c>
      <c r="AT14" s="65">
        <v>0.8925925925925926</v>
      </c>
      <c r="AU14" s="65">
        <v>0.77441860465116275</v>
      </c>
      <c r="AV14" s="65">
        <v>0.80604534005037787</v>
      </c>
      <c r="AW14" s="65">
        <v>0.84036144578313254</v>
      </c>
      <c r="AX14" s="65">
        <v>0.66067864271457089</v>
      </c>
      <c r="AY14" s="65">
        <v>0.8288461538461539</v>
      </c>
      <c r="AZ14" s="65">
        <v>0.87622149837133545</v>
      </c>
      <c r="BA14" s="65">
        <v>0.73430962343096229</v>
      </c>
      <c r="BB14" s="65">
        <v>0.89522342064714944</v>
      </c>
      <c r="BC14" s="65">
        <v>0.86363636363636365</v>
      </c>
      <c r="BD14" s="65">
        <v>0.88888888888888884</v>
      </c>
      <c r="BE14" s="65">
        <v>0.86</v>
      </c>
      <c r="BF14" s="65">
        <v>0.7857142857142857</v>
      </c>
      <c r="BG14" s="77">
        <f t="shared" si="0"/>
        <v>0.82644980456705897</v>
      </c>
      <c r="BI14" s="77">
        <f>AVERAGE(D14:AA14)</f>
        <v>0.83221045208342936</v>
      </c>
      <c r="BJ14" s="77">
        <f>AVERAGE(AB14:AR14)</f>
        <v>0.8229669303158107</v>
      </c>
      <c r="BK14" s="77">
        <f>AVERAGE(AS14:BF14)</f>
        <v>0.82080361327265527</v>
      </c>
      <c r="BL14" s="204"/>
      <c r="BM14" s="200">
        <v>0.83333333333333337</v>
      </c>
      <c r="BN14" s="65">
        <v>0.87090558766859349</v>
      </c>
      <c r="BO14" s="65">
        <v>0.83042394014962595</v>
      </c>
      <c r="BP14" s="65">
        <v>0.83297644539614557</v>
      </c>
      <c r="BQ14" s="65">
        <v>0.8571428571428571</v>
      </c>
      <c r="BR14" s="65">
        <v>0.80722891566265065</v>
      </c>
      <c r="BS14" s="65">
        <v>0.69790382244143034</v>
      </c>
      <c r="BT14" s="65">
        <v>0.74712643678160917</v>
      </c>
      <c r="BU14" s="65">
        <v>0.76590909090909087</v>
      </c>
      <c r="BV14" s="65">
        <v>0.86458333333333337</v>
      </c>
      <c r="BW14" s="65">
        <v>0.74062968515742134</v>
      </c>
      <c r="BX14" s="65">
        <v>0.75206611570247939</v>
      </c>
      <c r="BY14" s="65">
        <v>0.88235294117647056</v>
      </c>
      <c r="BZ14" s="65">
        <v>0.92421991084695398</v>
      </c>
    </row>
    <row r="15" spans="1:78" ht="25.5">
      <c r="A15" s="40">
        <v>13</v>
      </c>
      <c r="B15" s="252"/>
      <c r="C15" s="82" t="s">
        <v>17</v>
      </c>
      <c r="D15" s="65">
        <v>0.8125</v>
      </c>
      <c r="E15" s="65">
        <v>0.54755555555555557</v>
      </c>
      <c r="F15" s="65">
        <v>0.76398779247202442</v>
      </c>
      <c r="G15" s="65">
        <v>0.57943925233644855</v>
      </c>
      <c r="H15" s="65">
        <v>0.81595881595881592</v>
      </c>
      <c r="I15" s="65">
        <v>0.74228523769808175</v>
      </c>
      <c r="J15" s="65">
        <v>0.69797979797979803</v>
      </c>
      <c r="K15" s="65">
        <v>0.6941964285714286</v>
      </c>
      <c r="L15" s="65">
        <v>0.66238317757009346</v>
      </c>
      <c r="M15" s="65">
        <v>0.81522748375116061</v>
      </c>
      <c r="N15" s="65">
        <v>0.61835245046923881</v>
      </c>
      <c r="O15" s="65">
        <v>0.76428571428571423</v>
      </c>
      <c r="P15" s="65">
        <v>0.76597744360902253</v>
      </c>
      <c r="Q15" s="65">
        <v>0.59033613445378152</v>
      </c>
      <c r="R15" s="65">
        <v>0.68130081300813006</v>
      </c>
      <c r="S15" s="65">
        <v>0.68561278863232678</v>
      </c>
      <c r="T15" s="65">
        <v>0.66366612111292966</v>
      </c>
      <c r="U15" s="65">
        <v>0.57884972170686455</v>
      </c>
      <c r="V15" s="65">
        <v>0.64654333008763387</v>
      </c>
      <c r="W15" s="65">
        <v>0.81397544853635506</v>
      </c>
      <c r="X15" s="65">
        <v>0.84904270986745212</v>
      </c>
      <c r="Y15" s="65">
        <v>0.65277777777777779</v>
      </c>
      <c r="Z15" s="65">
        <v>0.64825930372148854</v>
      </c>
      <c r="AA15" s="65">
        <v>0.67688937568455643</v>
      </c>
      <c r="AB15" s="65">
        <v>0.61359867330016582</v>
      </c>
      <c r="AC15" s="65">
        <v>0.69429097605893186</v>
      </c>
      <c r="AD15" s="65">
        <v>0.60991105463786532</v>
      </c>
      <c r="AE15" s="65">
        <v>0.7739583333333333</v>
      </c>
      <c r="AF15" s="65">
        <v>0.7483443708609272</v>
      </c>
      <c r="AG15" s="65">
        <v>0.58316221765913756</v>
      </c>
      <c r="AH15" s="65">
        <v>0.66453674121405748</v>
      </c>
      <c r="AI15" s="65">
        <v>0.61569148936170215</v>
      </c>
      <c r="AJ15" s="65">
        <v>0.64554455445544556</v>
      </c>
      <c r="AK15" s="65">
        <v>0.67006802721088432</v>
      </c>
      <c r="AL15" s="65">
        <v>0.64267015706806285</v>
      </c>
      <c r="AM15" s="65">
        <v>0.64118705035971224</v>
      </c>
      <c r="AN15" s="65">
        <v>0.65456989247311825</v>
      </c>
      <c r="AO15" s="65">
        <v>0.72750316856780739</v>
      </c>
      <c r="AP15" s="65">
        <v>0.74303405572755421</v>
      </c>
      <c r="AQ15" s="65">
        <v>0.71159638554216864</v>
      </c>
      <c r="AR15" s="65">
        <v>0.56865671641791049</v>
      </c>
      <c r="AS15" s="65">
        <v>0.546875</v>
      </c>
      <c r="AT15" s="65">
        <v>0.72962962962962963</v>
      </c>
      <c r="AU15" s="65">
        <v>0.56511627906976747</v>
      </c>
      <c r="AV15" s="65">
        <v>0.72361809045226133</v>
      </c>
      <c r="AW15" s="65">
        <v>0.68674698795180722</v>
      </c>
      <c r="AX15" s="65">
        <v>0.5410821643286573</v>
      </c>
      <c r="AY15" s="65">
        <v>0.62813102119460495</v>
      </c>
      <c r="AZ15" s="65">
        <v>0.71753246753246758</v>
      </c>
      <c r="BA15" s="65">
        <v>0.5433646812957158</v>
      </c>
      <c r="BB15" s="65">
        <v>0.74347158218125964</v>
      </c>
      <c r="BC15" s="65">
        <v>0.70129870129870131</v>
      </c>
      <c r="BD15" s="65">
        <v>0.73333333333333328</v>
      </c>
      <c r="BE15" s="65">
        <v>0.76174496644295298</v>
      </c>
      <c r="BF15" s="65">
        <v>0.59693877551020413</v>
      </c>
      <c r="BG15" s="77">
        <f t="shared" si="0"/>
        <v>0.6780834585330332</v>
      </c>
      <c r="BI15" s="77">
        <f t="shared" si="1"/>
        <v>0.69864094478527849</v>
      </c>
      <c r="BJ15" s="77">
        <f t="shared" si="2"/>
        <v>0.66519552142639904</v>
      </c>
      <c r="BK15" s="77">
        <f t="shared" si="3"/>
        <v>0.65849169144438291</v>
      </c>
      <c r="BL15" s="204"/>
      <c r="BM15" s="200">
        <v>0.66666666666666663</v>
      </c>
      <c r="BN15" s="65">
        <v>0.72307692307692306</v>
      </c>
      <c r="BO15" s="65">
        <v>0.69586983729662077</v>
      </c>
      <c r="BP15" s="65">
        <v>0.73019271948608133</v>
      </c>
      <c r="BQ15" s="65">
        <v>0.66326530612244894</v>
      </c>
      <c r="BR15" s="65">
        <v>0.64447403462050601</v>
      </c>
      <c r="BS15" s="65">
        <v>0.53997539975399755</v>
      </c>
      <c r="BT15" s="65">
        <v>0.56321839080459768</v>
      </c>
      <c r="BU15" s="65">
        <v>0.52727272727272723</v>
      </c>
      <c r="BV15" s="65">
        <v>0.77368421052631575</v>
      </c>
      <c r="BW15" s="65">
        <v>0.57207207207207211</v>
      </c>
      <c r="BX15" s="65">
        <v>0.57851239669421484</v>
      </c>
      <c r="BY15" s="65">
        <v>0.73010380622837368</v>
      </c>
      <c r="BZ15" s="65">
        <v>0.80296296296296299</v>
      </c>
    </row>
    <row r="16" spans="1:78">
      <c r="A16" s="40">
        <v>14</v>
      </c>
      <c r="B16" s="252" t="s">
        <v>18</v>
      </c>
      <c r="C16" s="82" t="s">
        <v>19</v>
      </c>
      <c r="D16" s="65">
        <v>0.6728515625</v>
      </c>
      <c r="E16" s="65">
        <v>0.43111111111111111</v>
      </c>
      <c r="F16" s="65">
        <v>0.68223350253807102</v>
      </c>
      <c r="G16" s="65">
        <v>0.48934356351236147</v>
      </c>
      <c r="H16" s="65">
        <v>0.71245186136071892</v>
      </c>
      <c r="I16" s="65">
        <v>0.55796497080900753</v>
      </c>
      <c r="J16" s="65">
        <v>0.56955645161290325</v>
      </c>
      <c r="K16" s="65">
        <v>0.59731543624161076</v>
      </c>
      <c r="L16" s="65">
        <v>0.58488372093023255</v>
      </c>
      <c r="M16" s="65">
        <v>0.73518518518518516</v>
      </c>
      <c r="N16" s="65">
        <v>0.48076923076923078</v>
      </c>
      <c r="O16" s="65">
        <v>0.6</v>
      </c>
      <c r="P16" s="65">
        <v>0.61278195488721809</v>
      </c>
      <c r="Q16" s="65">
        <v>0.51941238195173134</v>
      </c>
      <c r="R16" s="65">
        <v>0.57119741100323629</v>
      </c>
      <c r="S16" s="65">
        <v>0.57651245551601427</v>
      </c>
      <c r="T16" s="65">
        <v>0.54255319148936165</v>
      </c>
      <c r="U16" s="65">
        <v>0.44074074074074077</v>
      </c>
      <c r="V16" s="65">
        <v>0.54130223517978615</v>
      </c>
      <c r="W16" s="65">
        <v>0.70928030303030298</v>
      </c>
      <c r="X16" s="65">
        <v>0.73485967503692762</v>
      </c>
      <c r="Y16" s="65">
        <v>0.52068965517241383</v>
      </c>
      <c r="Z16" s="65">
        <v>0.53532934131736531</v>
      </c>
      <c r="AA16" s="65">
        <v>0.57299670691547755</v>
      </c>
      <c r="AB16" s="65">
        <v>0.55024711696869855</v>
      </c>
      <c r="AC16" s="65">
        <v>0.57981651376146792</v>
      </c>
      <c r="AD16" s="65">
        <v>0.51457541191381495</v>
      </c>
      <c r="AE16" s="65">
        <v>0.6910229645093946</v>
      </c>
      <c r="AF16" s="65">
        <v>0.62030905077262688</v>
      </c>
      <c r="AG16" s="65">
        <v>0.51851851851851849</v>
      </c>
      <c r="AH16" s="65">
        <v>0.55520169851380041</v>
      </c>
      <c r="AI16" s="65">
        <v>0.53466666666666662</v>
      </c>
      <c r="AJ16" s="65">
        <v>0.56818181818181823</v>
      </c>
      <c r="AK16" s="65">
        <v>0.65319865319865322</v>
      </c>
      <c r="AL16" s="65">
        <v>0.58638743455497377</v>
      </c>
      <c r="AM16" s="65">
        <v>0.56744604316546765</v>
      </c>
      <c r="AN16" s="65">
        <v>0.54704301075268813</v>
      </c>
      <c r="AO16" s="65">
        <v>0.6438529784537389</v>
      </c>
      <c r="AP16" s="65">
        <v>0.63734567901234573</v>
      </c>
      <c r="AQ16" s="65">
        <v>0.64156626506024095</v>
      </c>
      <c r="AR16" s="65">
        <v>0.47826086956521741</v>
      </c>
      <c r="AS16" s="65">
        <v>0.54863813229571989</v>
      </c>
      <c r="AT16" s="65">
        <v>0.6962962962962963</v>
      </c>
      <c r="AU16" s="65">
        <v>0.48491879350348027</v>
      </c>
      <c r="AV16" s="65">
        <v>0.56030150753768848</v>
      </c>
      <c r="AW16" s="65">
        <v>0.60542168674698793</v>
      </c>
      <c r="AX16" s="65">
        <v>0.37848605577689243</v>
      </c>
      <c r="AY16" s="65">
        <v>0.58269230769230773</v>
      </c>
      <c r="AZ16" s="65">
        <v>0.67207792207792205</v>
      </c>
      <c r="BA16" s="65">
        <v>0.41256544502617803</v>
      </c>
      <c r="BB16" s="65">
        <v>0.71362940275650844</v>
      </c>
      <c r="BC16" s="65">
        <v>0.62039045553145333</v>
      </c>
      <c r="BD16" s="65">
        <v>0.55988857938718661</v>
      </c>
      <c r="BE16" s="65">
        <v>0.65771812080536918</v>
      </c>
      <c r="BF16" s="65">
        <v>0.5</v>
      </c>
      <c r="BG16" s="77">
        <f t="shared" si="0"/>
        <v>0.57949069177845702</v>
      </c>
      <c r="BI16" s="77">
        <f t="shared" si="1"/>
        <v>0.58297177703379188</v>
      </c>
      <c r="BJ16" s="77">
        <f t="shared" si="2"/>
        <v>0.58162592315118422</v>
      </c>
      <c r="BK16" s="77">
        <f t="shared" si="3"/>
        <v>0.57093033610242794</v>
      </c>
      <c r="BL16" s="204"/>
      <c r="BM16" s="200">
        <v>0.57189542483660127</v>
      </c>
      <c r="BN16" s="65">
        <v>0.56730769230769229</v>
      </c>
      <c r="BO16" s="65">
        <v>0.55569461827284106</v>
      </c>
      <c r="BP16" s="65">
        <v>0.63101604278074863</v>
      </c>
      <c r="BQ16" s="65">
        <v>0.58163265306122447</v>
      </c>
      <c r="BR16" s="65">
        <v>0.62316910785619173</v>
      </c>
      <c r="BS16" s="65">
        <v>0.45343137254901961</v>
      </c>
      <c r="BT16" s="65">
        <v>0.55172413793103448</v>
      </c>
      <c r="BU16" s="65">
        <v>0.49321266968325794</v>
      </c>
      <c r="BV16" s="65">
        <v>0.66494845360824739</v>
      </c>
      <c r="BW16" s="65">
        <v>0.5044776119402985</v>
      </c>
      <c r="BX16" s="65">
        <v>0.50413223140495866</v>
      </c>
      <c r="BY16" s="65">
        <v>0.64604810996563578</v>
      </c>
      <c r="BZ16" s="65">
        <v>0.67455621301775148</v>
      </c>
    </row>
    <row r="17" spans="1:78" ht="25.5">
      <c r="A17" s="40">
        <v>15</v>
      </c>
      <c r="B17" s="252"/>
      <c r="C17" s="82" t="s">
        <v>20</v>
      </c>
      <c r="D17" s="65">
        <v>0.68266405484818804</v>
      </c>
      <c r="E17" s="65">
        <v>0.47779751332149201</v>
      </c>
      <c r="F17" s="65">
        <v>0.74617737003058104</v>
      </c>
      <c r="G17" s="65">
        <v>0.54923599320882854</v>
      </c>
      <c r="H17" s="65">
        <v>0.70913770913770913</v>
      </c>
      <c r="I17" s="65">
        <v>0.64720600500417014</v>
      </c>
      <c r="J17" s="65">
        <v>0.61832829808660628</v>
      </c>
      <c r="K17" s="65">
        <v>0.66516853932584274</v>
      </c>
      <c r="L17" s="65">
        <v>0.59743290548424732</v>
      </c>
      <c r="M17" s="65">
        <v>0.78365831012070564</v>
      </c>
      <c r="N17" s="65">
        <v>0.56116605934409158</v>
      </c>
      <c r="O17" s="65">
        <v>0.66192170818505336</v>
      </c>
      <c r="P17" s="65">
        <v>0.7142857142857143</v>
      </c>
      <c r="Q17" s="65">
        <v>0.56827731092436973</v>
      </c>
      <c r="R17" s="65">
        <v>0.6365105008077544</v>
      </c>
      <c r="S17" s="65">
        <v>0.65008880994671403</v>
      </c>
      <c r="T17" s="65">
        <v>0.59280457890433358</v>
      </c>
      <c r="U17" s="65">
        <v>0.5444444444444444</v>
      </c>
      <c r="V17" s="65">
        <v>0.61927945472249268</v>
      </c>
      <c r="W17" s="65">
        <v>0.72710103871576959</v>
      </c>
      <c r="X17" s="65">
        <v>0.73096821877309681</v>
      </c>
      <c r="Y17" s="65">
        <v>0.62694300518134716</v>
      </c>
      <c r="Z17" s="65">
        <v>0.63321385902031069</v>
      </c>
      <c r="AA17" s="65">
        <v>0.60592755214050498</v>
      </c>
      <c r="AB17" s="65">
        <v>0.60955518945634268</v>
      </c>
      <c r="AC17" s="65">
        <v>0.6341911764705882</v>
      </c>
      <c r="AD17" s="65">
        <v>0.56852791878172593</v>
      </c>
      <c r="AE17" s="65">
        <v>0.74213836477987416</v>
      </c>
      <c r="AF17" s="65">
        <v>0.71902654867256632</v>
      </c>
      <c r="AG17" s="65">
        <v>0.54432989690721645</v>
      </c>
      <c r="AH17" s="65">
        <v>0.63800424628450103</v>
      </c>
      <c r="AI17" s="65">
        <v>0.56324900133155797</v>
      </c>
      <c r="AJ17" s="65">
        <v>0.65677546983184965</v>
      </c>
      <c r="AK17" s="65">
        <v>0.74832214765100669</v>
      </c>
      <c r="AL17" s="65">
        <v>0.67279894875164259</v>
      </c>
      <c r="AM17" s="65">
        <v>0.62759242560865647</v>
      </c>
      <c r="AN17" s="65">
        <v>0.59514170040485825</v>
      </c>
      <c r="AO17" s="65">
        <v>0.68487928843710288</v>
      </c>
      <c r="AP17" s="65">
        <v>0.71561051004636789</v>
      </c>
      <c r="AQ17" s="65">
        <v>0.68452830188679248</v>
      </c>
      <c r="AR17" s="65">
        <v>0.54491017964071853</v>
      </c>
      <c r="AS17" s="65">
        <v>0.609375</v>
      </c>
      <c r="AT17" s="65">
        <v>0.76208178438661711</v>
      </c>
      <c r="AU17" s="65">
        <v>0.59440559440559437</v>
      </c>
      <c r="AV17" s="65">
        <v>0.58897243107769426</v>
      </c>
      <c r="AW17" s="65">
        <v>0.71084337349397586</v>
      </c>
      <c r="AX17" s="65">
        <v>0.51896207584830334</v>
      </c>
      <c r="AY17" s="65">
        <v>0.67437379576107903</v>
      </c>
      <c r="AZ17" s="65">
        <v>0.79870129870129869</v>
      </c>
      <c r="BA17" s="65">
        <v>0.51508844953173782</v>
      </c>
      <c r="BB17" s="65">
        <v>0.79326186830015311</v>
      </c>
      <c r="BC17" s="65">
        <v>0.67245119305856837</v>
      </c>
      <c r="BD17" s="65">
        <v>0.59888579387186625</v>
      </c>
      <c r="BE17" s="65">
        <v>0.69230769230769229</v>
      </c>
      <c r="BF17" s="65">
        <v>0.58673469387755106</v>
      </c>
      <c r="BG17" s="77">
        <f t="shared" si="0"/>
        <v>0.64392300570054317</v>
      </c>
      <c r="BI17" s="77">
        <f t="shared" si="1"/>
        <v>0.63957245641518201</v>
      </c>
      <c r="BJ17" s="77">
        <f t="shared" si="2"/>
        <v>0.64409301852608047</v>
      </c>
      <c r="BK17" s="77">
        <f t="shared" si="3"/>
        <v>0.65117464604443787</v>
      </c>
      <c r="BL17" s="204"/>
      <c r="BM17" s="200">
        <v>0.65032679738562094</v>
      </c>
      <c r="BN17" s="65">
        <v>0.58027079303675044</v>
      </c>
      <c r="BO17" s="65">
        <v>0.62578222778473092</v>
      </c>
      <c r="BP17" s="65">
        <v>0.67307692307692313</v>
      </c>
      <c r="BQ17" s="65">
        <v>0.67179487179487174</v>
      </c>
      <c r="BR17" s="65">
        <v>0.7021276595744681</v>
      </c>
      <c r="BS17" s="65">
        <v>0.52825552825552824</v>
      </c>
      <c r="BT17" s="65">
        <v>0.63218390804597702</v>
      </c>
      <c r="BU17" s="65">
        <v>0.60407239819004521</v>
      </c>
      <c r="BV17" s="65">
        <v>0.67692307692307696</v>
      </c>
      <c r="BW17" s="65">
        <v>0.56137724550898205</v>
      </c>
      <c r="BX17" s="65">
        <v>0.62809917355371903</v>
      </c>
      <c r="BY17" s="65">
        <v>0.76288659793814428</v>
      </c>
      <c r="BZ17" s="65">
        <v>0.73848439821693912</v>
      </c>
    </row>
    <row r="18" spans="1:78" ht="25.5">
      <c r="A18" s="40">
        <v>16</v>
      </c>
      <c r="B18" s="252"/>
      <c r="C18" s="82" t="s">
        <v>21</v>
      </c>
      <c r="D18" s="65">
        <v>0.63956904995102837</v>
      </c>
      <c r="E18" s="65">
        <v>0.482174688057041</v>
      </c>
      <c r="F18" s="65">
        <v>0.65720081135902642</v>
      </c>
      <c r="G18" s="65">
        <v>0.55564995751911639</v>
      </c>
      <c r="H18" s="65">
        <v>0.57657657657657657</v>
      </c>
      <c r="I18" s="65">
        <v>0.57907949790794977</v>
      </c>
      <c r="J18" s="65">
        <v>0.52318548387096775</v>
      </c>
      <c r="K18" s="65">
        <v>0.56306306306306309</v>
      </c>
      <c r="L18" s="65">
        <v>0.57059509918319717</v>
      </c>
      <c r="M18" s="65">
        <v>0.66326530612244894</v>
      </c>
      <c r="N18" s="65">
        <v>0.52842983828899326</v>
      </c>
      <c r="O18" s="65">
        <v>0.61565836298932386</v>
      </c>
      <c r="P18" s="65">
        <v>0.60377358490566035</v>
      </c>
      <c r="Q18" s="65">
        <v>0.56138509968520467</v>
      </c>
      <c r="R18" s="65">
        <v>0.59967585089141007</v>
      </c>
      <c r="S18" s="65">
        <v>0.55062166962699821</v>
      </c>
      <c r="T18" s="65">
        <v>0.54664484451718498</v>
      </c>
      <c r="U18" s="65">
        <v>0.42565055762081783</v>
      </c>
      <c r="V18" s="65">
        <v>0.51848249027237359</v>
      </c>
      <c r="W18" s="65">
        <v>0.61792452830188682</v>
      </c>
      <c r="X18" s="65">
        <v>0.62361623616236161</v>
      </c>
      <c r="Y18" s="65">
        <v>0.58131487889273359</v>
      </c>
      <c r="Z18" s="65">
        <v>0.62007168458781359</v>
      </c>
      <c r="AA18" s="65">
        <v>0.56907894736842102</v>
      </c>
      <c r="AB18" s="65">
        <v>0.59868421052631582</v>
      </c>
      <c r="AC18" s="65">
        <v>0.63119266055045875</v>
      </c>
      <c r="AD18" s="65">
        <v>0.5412960609911055</v>
      </c>
      <c r="AE18" s="65">
        <v>0.68965517241379315</v>
      </c>
      <c r="AF18" s="65">
        <v>0.64459161147902866</v>
      </c>
      <c r="AG18" s="65">
        <v>0.5611510791366906</v>
      </c>
      <c r="AH18" s="65">
        <v>0.57765957446808514</v>
      </c>
      <c r="AI18" s="65">
        <v>0.54255319148936165</v>
      </c>
      <c r="AJ18" s="65">
        <v>0.62017804154302669</v>
      </c>
      <c r="AK18" s="65">
        <v>0.68027210884353739</v>
      </c>
      <c r="AL18" s="65">
        <v>0.54057591623036649</v>
      </c>
      <c r="AM18" s="65">
        <v>0.51444043321299637</v>
      </c>
      <c r="AN18" s="65">
        <v>0.60969044414535667</v>
      </c>
      <c r="AO18" s="65">
        <v>0.57179161372299869</v>
      </c>
      <c r="AP18" s="65">
        <v>0.68933539412673883</v>
      </c>
      <c r="AQ18" s="65">
        <v>0.62528216704288941</v>
      </c>
      <c r="AR18" s="65">
        <v>0.57657657657657657</v>
      </c>
      <c r="AS18" s="65">
        <v>0.62992125984251968</v>
      </c>
      <c r="AT18" s="65">
        <v>0.70740740740740737</v>
      </c>
      <c r="AU18" s="65">
        <v>0.58101851851851849</v>
      </c>
      <c r="AV18" s="65">
        <v>0.56999999999999995</v>
      </c>
      <c r="AW18" s="65">
        <v>0.60240963855421692</v>
      </c>
      <c r="AX18" s="65">
        <v>0.52409638554216864</v>
      </c>
      <c r="AY18" s="65">
        <v>0.62548262548262545</v>
      </c>
      <c r="AZ18" s="65">
        <v>0.76872964169381108</v>
      </c>
      <c r="BA18" s="65">
        <v>0.53926701570680624</v>
      </c>
      <c r="BB18" s="65">
        <v>0.7250384024577573</v>
      </c>
      <c r="BC18" s="65">
        <v>0.65869565217391302</v>
      </c>
      <c r="BD18" s="65">
        <v>0.6</v>
      </c>
      <c r="BE18" s="65">
        <v>0.61204013377926425</v>
      </c>
      <c r="BF18" s="65">
        <v>0.5641025641025641</v>
      </c>
      <c r="BG18" s="77">
        <f t="shared" si="0"/>
        <v>0.59446952017240917</v>
      </c>
      <c r="BI18" s="77">
        <f t="shared" si="1"/>
        <v>0.57386200448839997</v>
      </c>
      <c r="BJ18" s="77">
        <f t="shared" si="2"/>
        <v>0.60087801508819572</v>
      </c>
      <c r="BK18" s="77">
        <f t="shared" si="3"/>
        <v>0.62201494609011221</v>
      </c>
      <c r="BL18" s="204"/>
      <c r="BM18" s="200">
        <v>0.62745098039215685</v>
      </c>
      <c r="BN18" s="65">
        <v>0.61730769230769234</v>
      </c>
      <c r="BO18" s="65">
        <v>0.55319148936170215</v>
      </c>
      <c r="BP18" s="65">
        <v>0.58288770053475936</v>
      </c>
      <c r="BQ18" s="65">
        <v>0.62755102040816324</v>
      </c>
      <c r="BR18" s="65">
        <v>0.59254327563248999</v>
      </c>
      <c r="BS18" s="65">
        <v>0.46494464944649444</v>
      </c>
      <c r="BT18" s="65">
        <v>0.52873563218390807</v>
      </c>
      <c r="BU18" s="65">
        <v>0.47499999999999998</v>
      </c>
      <c r="BV18" s="65">
        <v>0.57731958762886593</v>
      </c>
      <c r="BW18" s="65">
        <v>0.55538922155688619</v>
      </c>
      <c r="BX18" s="65">
        <v>0.47933884297520662</v>
      </c>
      <c r="BY18" s="65">
        <v>0.72945205479452058</v>
      </c>
      <c r="BZ18" s="65">
        <v>0.63851851851851849</v>
      </c>
    </row>
    <row r="19" spans="1:78" ht="25.5">
      <c r="A19" s="40">
        <v>17</v>
      </c>
      <c r="B19" s="252"/>
      <c r="C19" s="82" t="s">
        <v>22</v>
      </c>
      <c r="D19" s="65">
        <v>0.81115459882583174</v>
      </c>
      <c r="E19" s="65">
        <v>0.57978723404255317</v>
      </c>
      <c r="F19" s="65">
        <v>0.85859613428280768</v>
      </c>
      <c r="G19" s="65">
        <v>0.65473145780051156</v>
      </c>
      <c r="H19" s="65">
        <v>0.84961439588688947</v>
      </c>
      <c r="I19" s="65">
        <v>0.78881469115191982</v>
      </c>
      <c r="J19" s="65">
        <v>0.73864783047426841</v>
      </c>
      <c r="K19" s="65">
        <v>0.78396436525612467</v>
      </c>
      <c r="L19" s="65">
        <v>0.757327080890973</v>
      </c>
      <c r="M19" s="65">
        <v>0.86431226765799252</v>
      </c>
      <c r="N19" s="65">
        <v>0.6958115183246073</v>
      </c>
      <c r="O19" s="65">
        <v>0.8214285714285714</v>
      </c>
      <c r="P19" s="65">
        <v>0.8105560791705938</v>
      </c>
      <c r="Q19" s="65">
        <v>0.72257383966244726</v>
      </c>
      <c r="R19" s="65">
        <v>0.7617504051863857</v>
      </c>
      <c r="S19" s="65">
        <v>0.76827094474153301</v>
      </c>
      <c r="T19" s="65">
        <v>0.74856674856674854</v>
      </c>
      <c r="U19" s="65">
        <v>0.64629629629629626</v>
      </c>
      <c r="V19" s="65">
        <v>0.75609756097560976</v>
      </c>
      <c r="W19" s="65">
        <v>0.84593572778827975</v>
      </c>
      <c r="X19" s="65">
        <v>0.85007385524372225</v>
      </c>
      <c r="Y19" s="65">
        <v>0.7081174438687392</v>
      </c>
      <c r="Z19" s="65">
        <v>0.73614457831325297</v>
      </c>
      <c r="AA19" s="65">
        <v>0.76477024070021882</v>
      </c>
      <c r="AB19" s="65">
        <v>0.72607260726072609</v>
      </c>
      <c r="AC19" s="65">
        <v>0.75740740740740742</v>
      </c>
      <c r="AD19" s="65">
        <v>0.72461928934010156</v>
      </c>
      <c r="AE19" s="65">
        <v>0.85953878406708595</v>
      </c>
      <c r="AF19" s="65">
        <v>0.79911699779249445</v>
      </c>
      <c r="AG19" s="65">
        <v>0.66872427983539096</v>
      </c>
      <c r="AH19" s="65">
        <v>0.75266524520255862</v>
      </c>
      <c r="AI19" s="65">
        <v>0.71105193075898798</v>
      </c>
      <c r="AJ19" s="65">
        <v>0.74626865671641796</v>
      </c>
      <c r="AK19" s="65">
        <v>0.80546075085324231</v>
      </c>
      <c r="AL19" s="65">
        <v>0.76701570680628273</v>
      </c>
      <c r="AM19" s="65">
        <v>0.75022542831379624</v>
      </c>
      <c r="AN19" s="65">
        <v>0.71293800539083563</v>
      </c>
      <c r="AO19" s="65">
        <v>0.79847908745247154</v>
      </c>
      <c r="AP19" s="65">
        <v>0.82710280373831779</v>
      </c>
      <c r="AQ19" s="65">
        <v>0.82805429864253388</v>
      </c>
      <c r="AR19" s="65">
        <v>0.68215892053973015</v>
      </c>
      <c r="AS19" s="65">
        <v>0.72373540856031127</v>
      </c>
      <c r="AT19" s="65">
        <v>0.81040892193308545</v>
      </c>
      <c r="AU19" s="65">
        <v>0.68837209302325586</v>
      </c>
      <c r="AV19" s="65">
        <v>0.7142857142857143</v>
      </c>
      <c r="AW19" s="65">
        <v>0.797583081570997</v>
      </c>
      <c r="AX19" s="65">
        <v>0.61399999999999999</v>
      </c>
      <c r="AY19" s="65">
        <v>0.75769230769230766</v>
      </c>
      <c r="AZ19" s="65">
        <v>0.86363636363636365</v>
      </c>
      <c r="BA19" s="65">
        <v>0.62317327766179542</v>
      </c>
      <c r="BB19" s="65">
        <v>0.86349693251533743</v>
      </c>
      <c r="BC19" s="65">
        <v>0.79392624728850325</v>
      </c>
      <c r="BD19" s="65">
        <v>0.78888888888888886</v>
      </c>
      <c r="BE19" s="65">
        <v>0.78859060402684567</v>
      </c>
      <c r="BF19" s="65">
        <v>0.68205128205128207</v>
      </c>
      <c r="BG19" s="77">
        <f t="shared" si="0"/>
        <v>0.75909245799618119</v>
      </c>
      <c r="BI19" s="77">
        <f t="shared" si="1"/>
        <v>0.76347266110570333</v>
      </c>
      <c r="BJ19" s="77">
        <f t="shared" si="2"/>
        <v>0.75981765883049324</v>
      </c>
      <c r="BK19" s="77">
        <f t="shared" si="3"/>
        <v>0.75070293736676341</v>
      </c>
      <c r="BL19" s="204"/>
      <c r="BM19" s="200">
        <v>0.75974025974025972</v>
      </c>
      <c r="BN19" s="65">
        <v>0.77842003853564545</v>
      </c>
      <c r="BO19" s="65">
        <v>0.76932668329177056</v>
      </c>
      <c r="BP19" s="65">
        <v>0.77540106951871657</v>
      </c>
      <c r="BQ19" s="65">
        <v>0.79591836734693877</v>
      </c>
      <c r="BR19" s="65">
        <v>0.7683089214380826</v>
      </c>
      <c r="BS19" s="65">
        <v>0.64944649446494462</v>
      </c>
      <c r="BT19" s="65">
        <v>0.7441860465116279</v>
      </c>
      <c r="BU19" s="65">
        <v>0.71363636363636362</v>
      </c>
      <c r="BV19" s="65">
        <v>0.78974358974358971</v>
      </c>
      <c r="BW19" s="65">
        <v>0.65615615615615619</v>
      </c>
      <c r="BX19" s="65">
        <v>0.71074380165289253</v>
      </c>
      <c r="BY19" s="65">
        <v>0.86159169550173009</v>
      </c>
      <c r="BZ19" s="65">
        <v>0.8841010401188707</v>
      </c>
    </row>
    <row r="20" spans="1:78">
      <c r="A20" s="40">
        <v>18</v>
      </c>
      <c r="B20" s="252" t="s">
        <v>23</v>
      </c>
      <c r="C20" s="82" t="s">
        <v>24</v>
      </c>
      <c r="D20" s="65">
        <v>0.83544303797468356</v>
      </c>
      <c r="E20" s="65">
        <v>0.6566371681415929</v>
      </c>
      <c r="F20" s="65">
        <v>0.80161943319838058</v>
      </c>
      <c r="G20" s="65">
        <v>0.71622769753610871</v>
      </c>
      <c r="H20" s="65">
        <v>0.84566326530612246</v>
      </c>
      <c r="I20" s="65">
        <v>0.72916666666666663</v>
      </c>
      <c r="J20" s="65">
        <v>0.70210631895687059</v>
      </c>
      <c r="K20" s="65">
        <v>0.82666666666666666</v>
      </c>
      <c r="L20" s="65">
        <v>0.73341094295692666</v>
      </c>
      <c r="M20" s="65">
        <v>0.76269621421975997</v>
      </c>
      <c r="N20" s="65">
        <v>0.71539657853810268</v>
      </c>
      <c r="O20" s="65">
        <v>0.73144876325088337</v>
      </c>
      <c r="P20" s="65">
        <v>0.67641509433962266</v>
      </c>
      <c r="Q20" s="65">
        <v>0.67439409905163328</v>
      </c>
      <c r="R20" s="65">
        <v>0.73139158576051777</v>
      </c>
      <c r="S20" s="65">
        <v>0.70442477876106191</v>
      </c>
      <c r="T20" s="65">
        <v>0.73001631321370308</v>
      </c>
      <c r="U20" s="65">
        <v>0.7592592592592593</v>
      </c>
      <c r="V20" s="65">
        <v>0.75145067698259183</v>
      </c>
      <c r="W20" s="65">
        <v>0.76109537299339003</v>
      </c>
      <c r="X20" s="65">
        <v>0.82322485207100593</v>
      </c>
      <c r="Y20" s="65">
        <v>0.72977624784853701</v>
      </c>
      <c r="Z20" s="65">
        <v>0.74729241877256314</v>
      </c>
      <c r="AA20" s="65">
        <v>0.72568306010928962</v>
      </c>
      <c r="AB20" s="65">
        <v>0.70578512396694215</v>
      </c>
      <c r="AC20" s="65">
        <v>0.76286764705882348</v>
      </c>
      <c r="AD20" s="65">
        <v>0.68060836501901145</v>
      </c>
      <c r="AE20" s="65">
        <v>0.76433785192909276</v>
      </c>
      <c r="AF20" s="65">
        <v>0.84105960264900659</v>
      </c>
      <c r="AG20" s="65">
        <v>0.69222903885480569</v>
      </c>
      <c r="AH20" s="65">
        <v>0.73113708820403822</v>
      </c>
      <c r="AI20" s="65">
        <v>0.67729083665338641</v>
      </c>
      <c r="AJ20" s="65">
        <v>0.71668311944718655</v>
      </c>
      <c r="AK20" s="65">
        <v>0.75084175084175087</v>
      </c>
      <c r="AL20" s="65">
        <v>0.73307291666666663</v>
      </c>
      <c r="AM20" s="65">
        <v>0.70892857142857146</v>
      </c>
      <c r="AN20" s="65">
        <v>0.76850605652759085</v>
      </c>
      <c r="AO20" s="65">
        <v>0.77468354430379749</v>
      </c>
      <c r="AP20" s="65">
        <v>0.70987654320987659</v>
      </c>
      <c r="AQ20" s="65">
        <v>0.71246246246246248</v>
      </c>
      <c r="AR20" s="65">
        <v>0.69161676646706582</v>
      </c>
      <c r="AS20" s="65">
        <v>0.69921875</v>
      </c>
      <c r="AT20" s="65">
        <v>0.81481481481481477</v>
      </c>
      <c r="AU20" s="65">
        <v>0.67129629629629628</v>
      </c>
      <c r="AV20" s="65">
        <v>0.743142144638404</v>
      </c>
      <c r="AW20" s="65">
        <v>0.70180722891566261</v>
      </c>
      <c r="AX20" s="65">
        <v>0.62674650698602796</v>
      </c>
      <c r="AY20" s="65">
        <v>0.74710424710424705</v>
      </c>
      <c r="AZ20" s="65">
        <v>0.82084690553745931</v>
      </c>
      <c r="BA20" s="65">
        <v>0.66039707419017768</v>
      </c>
      <c r="BB20" s="65">
        <v>0.85626911314984711</v>
      </c>
      <c r="BC20" s="65">
        <v>0.73318872017353576</v>
      </c>
      <c r="BD20" s="65">
        <v>0.68421052631578949</v>
      </c>
      <c r="BE20" s="65">
        <v>0.77516778523489938</v>
      </c>
      <c r="BF20" s="65">
        <v>0.6649746192893401</v>
      </c>
      <c r="BG20" s="77">
        <f t="shared" si="0"/>
        <v>0.73621960965295496</v>
      </c>
      <c r="BI20" s="77">
        <f t="shared" si="1"/>
        <v>0.74462110469066412</v>
      </c>
      <c r="BJ20" s="77">
        <f t="shared" si="2"/>
        <v>0.7307051344523573</v>
      </c>
      <c r="BK20" s="77">
        <f t="shared" si="3"/>
        <v>0.7285131951890359</v>
      </c>
      <c r="BL20" s="204"/>
      <c r="BM20" s="200">
        <v>0.74757281553398058</v>
      </c>
      <c r="BN20" s="65">
        <v>0.671875</v>
      </c>
      <c r="BO20" s="65">
        <v>0.743142144638404</v>
      </c>
      <c r="BP20" s="65">
        <v>0.76098606645230438</v>
      </c>
      <c r="BQ20" s="65">
        <v>0.73469387755102045</v>
      </c>
      <c r="BR20" s="65">
        <v>0.77423638778220449</v>
      </c>
      <c r="BS20" s="65">
        <v>0.68388683886838864</v>
      </c>
      <c r="BT20" s="65">
        <v>0.68965517241379315</v>
      </c>
      <c r="BU20" s="65">
        <v>0.69545454545454544</v>
      </c>
      <c r="BV20" s="65">
        <v>0.79274611398963735</v>
      </c>
      <c r="BW20" s="65">
        <v>0.71726190476190477</v>
      </c>
      <c r="BX20" s="65">
        <v>0.71900826446280997</v>
      </c>
      <c r="BY20" s="65">
        <v>0.71575342465753422</v>
      </c>
      <c r="BZ20" s="65">
        <v>0.74112426035502954</v>
      </c>
    </row>
    <row r="21" spans="1:78" ht="25.5">
      <c r="A21" s="40">
        <v>19</v>
      </c>
      <c r="B21" s="252"/>
      <c r="C21" s="82" t="s">
        <v>25</v>
      </c>
      <c r="D21" s="65">
        <v>0.83057448880233686</v>
      </c>
      <c r="E21" s="65">
        <v>0.69387755102040816</v>
      </c>
      <c r="F21" s="65">
        <v>0.87272727272727268</v>
      </c>
      <c r="G21" s="65">
        <v>0.76146010186757218</v>
      </c>
      <c r="H21" s="65">
        <v>0.85732484076433124</v>
      </c>
      <c r="I21" s="65">
        <v>0.79683597002497919</v>
      </c>
      <c r="J21" s="65">
        <v>0.78714859437751006</v>
      </c>
      <c r="K21" s="65">
        <v>0.85365853658536583</v>
      </c>
      <c r="L21" s="65">
        <v>0.78837209302325584</v>
      </c>
      <c r="M21" s="65">
        <v>0.87234042553191493</v>
      </c>
      <c r="N21" s="65">
        <v>0.75441329179646932</v>
      </c>
      <c r="O21" s="65">
        <v>0.8014184397163121</v>
      </c>
      <c r="P21" s="65">
        <v>0.84056603773584904</v>
      </c>
      <c r="Q21" s="65">
        <v>0.77052631578947373</v>
      </c>
      <c r="R21" s="65">
        <v>0.78904991948470204</v>
      </c>
      <c r="S21" s="65">
        <v>0.83893805309734515</v>
      </c>
      <c r="T21" s="65">
        <v>0.80734693877551023</v>
      </c>
      <c r="U21" s="65">
        <v>0.80036968576709799</v>
      </c>
      <c r="V21" s="65">
        <v>0.78281853281853286</v>
      </c>
      <c r="W21" s="65">
        <v>0.88229755178907721</v>
      </c>
      <c r="X21" s="65">
        <v>0.85851142225497423</v>
      </c>
      <c r="Y21" s="65">
        <v>0.76804123711340211</v>
      </c>
      <c r="Z21" s="65">
        <v>0.79808841099163674</v>
      </c>
      <c r="AA21" s="65">
        <v>0.73936750272628138</v>
      </c>
      <c r="AB21" s="65">
        <v>0.77302631578947367</v>
      </c>
      <c r="AC21" s="65">
        <v>0.8238532110091743</v>
      </c>
      <c r="AD21" s="65">
        <v>0.77721518987341776</v>
      </c>
      <c r="AE21" s="65">
        <v>0.87513007284079081</v>
      </c>
      <c r="AF21" s="65">
        <v>0.8458149779735683</v>
      </c>
      <c r="AG21" s="65">
        <v>0.75025484199796122</v>
      </c>
      <c r="AH21" s="65">
        <v>0.77412513255567339</v>
      </c>
      <c r="AI21" s="65">
        <v>0.71447543160690574</v>
      </c>
      <c r="AJ21" s="65">
        <v>0.80216535433070868</v>
      </c>
      <c r="AK21" s="65">
        <v>0.83501683501683499</v>
      </c>
      <c r="AL21" s="65">
        <v>0.80392156862745101</v>
      </c>
      <c r="AM21" s="65">
        <v>0.76496872207327971</v>
      </c>
      <c r="AN21" s="65">
        <v>0.80619111709286673</v>
      </c>
      <c r="AO21" s="65">
        <v>0.82614213197969544</v>
      </c>
      <c r="AP21" s="65">
        <v>0.8222565687789799</v>
      </c>
      <c r="AQ21" s="65">
        <v>0.84147257700976708</v>
      </c>
      <c r="AR21" s="65">
        <v>0.69850746268656716</v>
      </c>
      <c r="AS21" s="65">
        <v>0.83203125</v>
      </c>
      <c r="AT21" s="65">
        <v>0.87822878228782286</v>
      </c>
      <c r="AU21" s="65">
        <v>0.75</v>
      </c>
      <c r="AV21" s="65">
        <v>0.79551122194513713</v>
      </c>
      <c r="AW21" s="65">
        <v>0.85029940119760483</v>
      </c>
      <c r="AX21" s="65">
        <v>0.70318725099601598</v>
      </c>
      <c r="AY21" s="65">
        <v>0.81538461538461537</v>
      </c>
      <c r="AZ21" s="65">
        <v>0.85947712418300659</v>
      </c>
      <c r="BA21" s="65">
        <v>0.73096976016684045</v>
      </c>
      <c r="BB21" s="65">
        <v>0.8958652373660031</v>
      </c>
      <c r="BC21" s="65">
        <v>0.80043383947939262</v>
      </c>
      <c r="BD21" s="65">
        <v>0.78393351800554012</v>
      </c>
      <c r="BE21" s="65">
        <v>0.83</v>
      </c>
      <c r="BF21" s="65">
        <v>0.74111675126903553</v>
      </c>
      <c r="BG21" s="77">
        <f t="shared" si="0"/>
        <v>0.80267362687464938</v>
      </c>
      <c r="BI21" s="77">
        <f t="shared" si="1"/>
        <v>0.80608638394090038</v>
      </c>
      <c r="BJ21" s="77">
        <f t="shared" si="2"/>
        <v>0.79614926536724218</v>
      </c>
      <c r="BK21" s="77">
        <f t="shared" si="3"/>
        <v>0.80474562516292969</v>
      </c>
      <c r="BL21" s="204"/>
      <c r="BM21" s="200">
        <v>0.8856209150326797</v>
      </c>
      <c r="BN21" s="65">
        <v>0.75961538461538458</v>
      </c>
      <c r="BO21" s="65">
        <v>0.82981366459627326</v>
      </c>
      <c r="BP21" s="65">
        <v>0.81330472103004292</v>
      </c>
      <c r="BQ21" s="65">
        <v>0.79381443298969068</v>
      </c>
      <c r="BR21" s="65">
        <v>0.81589403973509933</v>
      </c>
      <c r="BS21" s="65">
        <v>0.73960880195599021</v>
      </c>
      <c r="BT21" s="65">
        <v>0.72413793103448276</v>
      </c>
      <c r="BU21" s="65">
        <v>0.75169300225733637</v>
      </c>
      <c r="BV21" s="65">
        <v>0.83505154639175261</v>
      </c>
      <c r="BW21" s="65">
        <v>0.77462686567164174</v>
      </c>
      <c r="BX21" s="65">
        <v>0.79338842975206614</v>
      </c>
      <c r="BY21" s="65">
        <v>0.84879725085910651</v>
      </c>
      <c r="BZ21" s="65">
        <v>0.86538461538461542</v>
      </c>
    </row>
    <row r="22" spans="1:78">
      <c r="A22" s="40">
        <v>20</v>
      </c>
      <c r="B22" s="252"/>
      <c r="C22" s="82" t="s">
        <v>26</v>
      </c>
      <c r="D22" s="65">
        <v>0.92690058479532167</v>
      </c>
      <c r="E22" s="65">
        <v>0.74224977856510188</v>
      </c>
      <c r="F22" s="65">
        <v>0.88306451612903225</v>
      </c>
      <c r="G22" s="65">
        <v>0.82203389830508478</v>
      </c>
      <c r="H22" s="65">
        <v>0.92611464968152868</v>
      </c>
      <c r="I22" s="65">
        <v>0.82916666666666672</v>
      </c>
      <c r="J22" s="65">
        <v>0.80321285140562249</v>
      </c>
      <c r="K22" s="65">
        <v>0.85333333333333339</v>
      </c>
      <c r="L22" s="65">
        <v>0.83333333333333337</v>
      </c>
      <c r="M22" s="65">
        <v>0.92428439519852257</v>
      </c>
      <c r="N22" s="65">
        <v>0.78835153406136249</v>
      </c>
      <c r="O22" s="65">
        <v>0.81978798586572443</v>
      </c>
      <c r="P22" s="65">
        <v>0.85593220338983056</v>
      </c>
      <c r="Q22" s="65">
        <v>0.80021030494216616</v>
      </c>
      <c r="R22" s="65">
        <v>0.83225806451612905</v>
      </c>
      <c r="S22" s="65">
        <v>0.85053380782918153</v>
      </c>
      <c r="T22" s="65">
        <v>0.82107843137254899</v>
      </c>
      <c r="U22" s="65">
        <v>0.83733826247689469</v>
      </c>
      <c r="V22" s="65">
        <v>0.84763741562198647</v>
      </c>
      <c r="W22" s="65">
        <v>0.90292177191328937</v>
      </c>
      <c r="X22" s="65">
        <v>0.90641120117907148</v>
      </c>
      <c r="Y22" s="65">
        <v>0.84879725085910651</v>
      </c>
      <c r="Z22" s="65">
        <v>0.82437275985663083</v>
      </c>
      <c r="AA22" s="65">
        <v>0.81441048034934493</v>
      </c>
      <c r="AB22" s="65">
        <v>0.81116584564860428</v>
      </c>
      <c r="AC22" s="65">
        <v>0.86346863468634683</v>
      </c>
      <c r="AD22" s="65">
        <v>0.78987341772151898</v>
      </c>
      <c r="AE22" s="65">
        <v>0.89341692789968652</v>
      </c>
      <c r="AF22" s="65">
        <v>0.89601769911504425</v>
      </c>
      <c r="AG22" s="65">
        <v>0.77834525025536261</v>
      </c>
      <c r="AH22" s="65">
        <v>0.85425531914893615</v>
      </c>
      <c r="AI22" s="65">
        <v>0.7832446808510638</v>
      </c>
      <c r="AJ22" s="65">
        <v>0.8341559723593287</v>
      </c>
      <c r="AK22" s="65">
        <v>0.83445945945945943</v>
      </c>
      <c r="AL22" s="65">
        <v>0.83963494132985661</v>
      </c>
      <c r="AM22" s="65">
        <v>0.83781362007168458</v>
      </c>
      <c r="AN22" s="65">
        <v>0.86155913978494625</v>
      </c>
      <c r="AO22" s="65">
        <v>0.88535031847133761</v>
      </c>
      <c r="AP22" s="65">
        <v>0.88580246913580252</v>
      </c>
      <c r="AQ22" s="65">
        <v>0.86271567891972989</v>
      </c>
      <c r="AR22" s="65">
        <v>0.77462686567164174</v>
      </c>
      <c r="AS22" s="65">
        <v>0.8132295719844358</v>
      </c>
      <c r="AT22" s="65">
        <v>0.8925925925925926</v>
      </c>
      <c r="AU22" s="65">
        <v>0.77314814814814814</v>
      </c>
      <c r="AV22" s="65">
        <v>0.845771144278607</v>
      </c>
      <c r="AW22" s="65">
        <v>0.78443113772455086</v>
      </c>
      <c r="AX22" s="65">
        <v>0.73053892215568861</v>
      </c>
      <c r="AY22" s="65">
        <v>0.86705202312138729</v>
      </c>
      <c r="AZ22" s="65">
        <v>0.9058441558441559</v>
      </c>
      <c r="BA22" s="65">
        <v>0.74817898022892815</v>
      </c>
      <c r="BB22" s="65">
        <v>0.91883614088820831</v>
      </c>
      <c r="BC22" s="65">
        <v>0.86825053995680346</v>
      </c>
      <c r="BD22" s="65">
        <v>0.78947368421052633</v>
      </c>
      <c r="BE22" s="65">
        <v>0.91333333333333333</v>
      </c>
      <c r="BF22" s="65">
        <v>0.74871794871794872</v>
      </c>
      <c r="BG22" s="77">
        <f t="shared" si="0"/>
        <v>0.83961890991568155</v>
      </c>
      <c r="BI22" s="77">
        <f t="shared" si="1"/>
        <v>0.84557231173528391</v>
      </c>
      <c r="BJ22" s="77">
        <f t="shared" si="2"/>
        <v>0.84034742591355016</v>
      </c>
      <c r="BK22" s="77">
        <f t="shared" si="3"/>
        <v>0.82852845165609401</v>
      </c>
      <c r="BL22" s="204"/>
      <c r="BM22" s="200">
        <v>0.90849673202614378</v>
      </c>
      <c r="BN22" s="65">
        <v>0.80924855491329484</v>
      </c>
      <c r="BO22" s="65">
        <v>0.90274314214463836</v>
      </c>
      <c r="BP22" s="65">
        <v>0.83476394849785407</v>
      </c>
      <c r="BQ22" s="65">
        <v>0.86734693877551017</v>
      </c>
      <c r="BR22" s="65">
        <v>0.86904761904761907</v>
      </c>
      <c r="BS22" s="65">
        <v>0.80981595092024539</v>
      </c>
      <c r="BT22" s="65">
        <v>0.82758620689655171</v>
      </c>
      <c r="BU22" s="65">
        <v>0.83710407239819007</v>
      </c>
      <c r="BV22" s="65">
        <v>0.90769230769230769</v>
      </c>
      <c r="BW22" s="65">
        <v>0.84328358208955223</v>
      </c>
      <c r="BX22" s="65">
        <v>0.81818181818181823</v>
      </c>
      <c r="BY22" s="65">
        <v>0.8655172413793103</v>
      </c>
      <c r="BZ22" s="65">
        <v>0.84763313609467461</v>
      </c>
    </row>
    <row r="23" spans="1:78" ht="25.5">
      <c r="A23" s="40">
        <v>21</v>
      </c>
      <c r="B23" s="252"/>
      <c r="C23" s="82" t="s">
        <v>27</v>
      </c>
      <c r="D23" s="65">
        <v>0.6083984375</v>
      </c>
      <c r="E23" s="65">
        <v>0.4504424778761062</v>
      </c>
      <c r="F23" s="65">
        <v>0.62588473205257833</v>
      </c>
      <c r="G23" s="65">
        <v>0.51918158567774941</v>
      </c>
      <c r="H23" s="65">
        <v>0.5419847328244275</v>
      </c>
      <c r="I23" s="65">
        <v>0.5621351125938282</v>
      </c>
      <c r="J23" s="65">
        <v>0.48181818181818181</v>
      </c>
      <c r="K23" s="65">
        <v>0.55973451327433632</v>
      </c>
      <c r="L23" s="65">
        <v>0.47902097902097901</v>
      </c>
      <c r="M23" s="65">
        <v>0.66604995374653098</v>
      </c>
      <c r="N23" s="65">
        <v>0.49011446409989595</v>
      </c>
      <c r="O23" s="65">
        <v>0.51943462897526504</v>
      </c>
      <c r="P23" s="65">
        <v>0.58529688972667293</v>
      </c>
      <c r="Q23" s="65">
        <v>0.51419558359621453</v>
      </c>
      <c r="R23" s="65">
        <v>0.51529790660225439</v>
      </c>
      <c r="S23" s="65">
        <v>0.49822695035460995</v>
      </c>
      <c r="T23" s="65">
        <v>0.50451189499589832</v>
      </c>
      <c r="U23" s="65">
        <v>0.53333333333333333</v>
      </c>
      <c r="V23" s="65">
        <v>0.56177606177606176</v>
      </c>
      <c r="W23" s="65">
        <v>0.63137996219281667</v>
      </c>
      <c r="X23" s="65">
        <v>0.57269372693726939</v>
      </c>
      <c r="Y23" s="65">
        <v>0.48020654044750433</v>
      </c>
      <c r="Z23" s="65">
        <v>0.5</v>
      </c>
      <c r="AA23" s="65">
        <v>0.51369112814895945</v>
      </c>
      <c r="AB23" s="65">
        <v>0.55756578947368418</v>
      </c>
      <c r="AC23" s="65">
        <v>0.574585635359116</v>
      </c>
      <c r="AD23" s="65">
        <v>0.48798988621997469</v>
      </c>
      <c r="AE23" s="65">
        <v>0.68925964546402507</v>
      </c>
      <c r="AF23" s="65">
        <v>0.55408388520971308</v>
      </c>
      <c r="AG23" s="65">
        <v>0.50717213114754101</v>
      </c>
      <c r="AH23" s="65">
        <v>0.54777070063694266</v>
      </c>
      <c r="AI23" s="65">
        <v>0.49867374005305037</v>
      </c>
      <c r="AJ23" s="65">
        <v>0.55312810327706052</v>
      </c>
      <c r="AK23" s="65">
        <v>0.6283783783783784</v>
      </c>
      <c r="AL23" s="65">
        <v>0.56396866840731075</v>
      </c>
      <c r="AM23" s="65">
        <v>0.60483870967741937</v>
      </c>
      <c r="AN23" s="65">
        <v>0.56182795698924726</v>
      </c>
      <c r="AO23" s="65">
        <v>0.54637865311308764</v>
      </c>
      <c r="AP23" s="65">
        <v>0.61978361669242654</v>
      </c>
      <c r="AQ23" s="65">
        <v>0.61261261261261257</v>
      </c>
      <c r="AR23" s="65">
        <v>0.51415797317436662</v>
      </c>
      <c r="AS23" s="65">
        <v>0.62890625</v>
      </c>
      <c r="AT23" s="65">
        <v>0.66542750929368033</v>
      </c>
      <c r="AU23" s="65">
        <v>0.54629629629629628</v>
      </c>
      <c r="AV23" s="65">
        <v>0.54114713216957611</v>
      </c>
      <c r="AW23" s="65">
        <v>0.63363363363363367</v>
      </c>
      <c r="AX23" s="65">
        <v>0.44333996023856859</v>
      </c>
      <c r="AY23" s="65">
        <v>0.58846153846153848</v>
      </c>
      <c r="AZ23" s="65">
        <v>0.69607843137254899</v>
      </c>
      <c r="BA23" s="65">
        <v>0.50990615224191871</v>
      </c>
      <c r="BB23" s="65">
        <v>0.69431643625192008</v>
      </c>
      <c r="BC23" s="65">
        <v>0.5086580086580087</v>
      </c>
      <c r="BD23" s="65">
        <v>0.43732590529247911</v>
      </c>
      <c r="BE23" s="65">
        <v>0.53691275167785235</v>
      </c>
      <c r="BF23" s="65">
        <v>0.46192893401015228</v>
      </c>
      <c r="BG23" s="77">
        <f t="shared" si="0"/>
        <v>0.55326045096464738</v>
      </c>
      <c r="BI23" s="77">
        <f t="shared" si="1"/>
        <v>0.53811707406547804</v>
      </c>
      <c r="BJ23" s="77">
        <f t="shared" si="2"/>
        <v>0.56601035799329158</v>
      </c>
      <c r="BK23" s="77">
        <f t="shared" si="3"/>
        <v>0.56373849568558376</v>
      </c>
      <c r="BL23" s="204"/>
      <c r="BM23" s="200">
        <v>0.60064935064935066</v>
      </c>
      <c r="BN23" s="65">
        <v>0.45192307692307693</v>
      </c>
      <c r="BO23" s="65">
        <v>0.55319148936170215</v>
      </c>
      <c r="BP23" s="65">
        <v>0.5487674169346195</v>
      </c>
      <c r="BQ23" s="65">
        <v>0.57948717948717954</v>
      </c>
      <c r="BR23" s="65">
        <v>0.58244680851063835</v>
      </c>
      <c r="BS23" s="65">
        <v>0.52029520295202947</v>
      </c>
      <c r="BT23" s="65">
        <v>0.55172413793103448</v>
      </c>
      <c r="BU23" s="65">
        <v>0.52714932126696834</v>
      </c>
      <c r="BV23" s="65">
        <v>0.50515463917525771</v>
      </c>
      <c r="BW23" s="65">
        <v>0.5119760479041916</v>
      </c>
      <c r="BX23" s="65">
        <v>0.48760330578512395</v>
      </c>
      <c r="BY23" s="65">
        <v>0.68166089965397925</v>
      </c>
      <c r="BZ23" s="65">
        <v>0.61515601783060925</v>
      </c>
    </row>
    <row r="24" spans="1:78" ht="25.5">
      <c r="A24" s="40">
        <v>22</v>
      </c>
      <c r="B24" s="252" t="s">
        <v>28</v>
      </c>
      <c r="C24" s="82" t="s">
        <v>29</v>
      </c>
      <c r="D24" s="65">
        <v>0.63796477495107629</v>
      </c>
      <c r="E24" s="65">
        <v>0.4228723404255319</v>
      </c>
      <c r="F24" s="65">
        <v>0.68807339449541283</v>
      </c>
      <c r="G24" s="65">
        <v>0.41971112999150384</v>
      </c>
      <c r="H24" s="65">
        <v>0.65725288831835682</v>
      </c>
      <c r="I24" s="65">
        <v>0.54590984974958268</v>
      </c>
      <c r="J24" s="65">
        <v>0.54838709677419351</v>
      </c>
      <c r="K24" s="65">
        <v>0.54157303370786514</v>
      </c>
      <c r="L24" s="65">
        <v>0.53037383177570097</v>
      </c>
      <c r="M24" s="65">
        <v>0.69674418604651167</v>
      </c>
      <c r="N24" s="65">
        <v>0.43941757670306814</v>
      </c>
      <c r="O24" s="65">
        <v>0.60854092526690395</v>
      </c>
      <c r="P24" s="65">
        <v>0.64716981132075468</v>
      </c>
      <c r="Q24" s="65">
        <v>0.44736842105263158</v>
      </c>
      <c r="R24" s="65">
        <v>0.6223662884927067</v>
      </c>
      <c r="S24" s="65">
        <v>0.63701067615658358</v>
      </c>
      <c r="T24" s="65">
        <v>0.52945990180032731</v>
      </c>
      <c r="U24" s="65">
        <v>0.40925925925925927</v>
      </c>
      <c r="V24" s="65">
        <v>0.53411306042884987</v>
      </c>
      <c r="W24" s="65">
        <v>0.6556291390728477</v>
      </c>
      <c r="X24" s="65">
        <v>0.65059347181008897</v>
      </c>
      <c r="Y24" s="65">
        <v>0.49913941480206542</v>
      </c>
      <c r="Z24" s="65">
        <v>0.50961538461538458</v>
      </c>
      <c r="AA24" s="65">
        <v>0.5236004390779363</v>
      </c>
      <c r="AB24" s="65">
        <v>0.51729818780889625</v>
      </c>
      <c r="AC24" s="65">
        <v>0.55452865064695012</v>
      </c>
      <c r="AD24" s="65">
        <v>0.52531645569620256</v>
      </c>
      <c r="AE24" s="65">
        <v>0.67607105538140022</v>
      </c>
      <c r="AF24" s="65">
        <v>0.57743362831858402</v>
      </c>
      <c r="AG24" s="65">
        <v>0.4460431654676259</v>
      </c>
      <c r="AH24" s="65">
        <v>0.52872340425531916</v>
      </c>
      <c r="AI24" s="65">
        <v>0.49132176234979974</v>
      </c>
      <c r="AJ24" s="65">
        <v>0.59226190476190477</v>
      </c>
      <c r="AK24" s="65">
        <v>0.6767676767676768</v>
      </c>
      <c r="AL24" s="65">
        <v>0.58431372549019611</v>
      </c>
      <c r="AM24" s="65">
        <v>0.53327338129496404</v>
      </c>
      <c r="AN24" s="65">
        <v>0.522207267833109</v>
      </c>
      <c r="AO24" s="65">
        <v>0.5892857142857143</v>
      </c>
      <c r="AP24" s="65">
        <v>0.61514683153013905</v>
      </c>
      <c r="AQ24" s="65">
        <v>0.60060286360211002</v>
      </c>
      <c r="AR24" s="65">
        <v>0.44511278195488724</v>
      </c>
      <c r="AS24" s="65">
        <v>0.56809338521400776</v>
      </c>
      <c r="AT24" s="65">
        <v>0.58736059479553904</v>
      </c>
      <c r="AU24" s="65">
        <v>0.53703703703703709</v>
      </c>
      <c r="AV24" s="65">
        <v>0.55249999999999999</v>
      </c>
      <c r="AW24" s="65">
        <v>0.67168674698795183</v>
      </c>
      <c r="AX24" s="65">
        <v>0.4</v>
      </c>
      <c r="AY24" s="65">
        <v>0.56262042389210021</v>
      </c>
      <c r="AZ24" s="65">
        <v>0.71009771986970682</v>
      </c>
      <c r="BA24" s="65">
        <v>0.45445026178010473</v>
      </c>
      <c r="BB24" s="65">
        <v>0.70597243491577333</v>
      </c>
      <c r="BC24" s="65">
        <v>0.62745098039215685</v>
      </c>
      <c r="BD24" s="65">
        <v>0.51955307262569828</v>
      </c>
      <c r="BE24" s="65">
        <v>0.62876254180602009</v>
      </c>
      <c r="BF24" s="65">
        <v>0.48186528497409326</v>
      </c>
      <c r="BG24" s="77">
        <f t="shared" si="0"/>
        <v>0.56155100432419658</v>
      </c>
      <c r="BI24" s="77">
        <f t="shared" si="1"/>
        <v>0.55842276233729771</v>
      </c>
      <c r="BJ24" s="77">
        <f t="shared" si="2"/>
        <v>0.55739461514385169</v>
      </c>
      <c r="BK24" s="77">
        <f t="shared" si="3"/>
        <v>0.57196074887787074</v>
      </c>
      <c r="BL24" s="204"/>
      <c r="BM24" s="200">
        <v>0.59210526315789469</v>
      </c>
      <c r="BN24" s="65">
        <v>0.53501945525291827</v>
      </c>
      <c r="BO24" s="65">
        <v>0.55457967377666251</v>
      </c>
      <c r="BP24" s="65">
        <v>0.61324786324786329</v>
      </c>
      <c r="BQ24" s="65">
        <v>0.50515463917525771</v>
      </c>
      <c r="BR24" s="65">
        <v>0.57523302263648468</v>
      </c>
      <c r="BS24" s="65">
        <v>0.41133004926108374</v>
      </c>
      <c r="BT24" s="65">
        <v>0.57471264367816088</v>
      </c>
      <c r="BU24" s="65">
        <v>0.44796380090497739</v>
      </c>
      <c r="BV24" s="65">
        <v>0.634020618556701</v>
      </c>
      <c r="BW24" s="65">
        <v>0.47455089820359281</v>
      </c>
      <c r="BX24" s="65">
        <v>0.56198347107438018</v>
      </c>
      <c r="BY24" s="65">
        <v>0.69863013698630139</v>
      </c>
      <c r="BZ24" s="65">
        <v>0.70133729569093606</v>
      </c>
    </row>
    <row r="25" spans="1:78" ht="25.5">
      <c r="A25" s="40">
        <v>23</v>
      </c>
      <c r="B25" s="252"/>
      <c r="C25" s="82" t="s">
        <v>30</v>
      </c>
      <c r="D25" s="65">
        <v>0.71540726202158977</v>
      </c>
      <c r="E25" s="65">
        <v>0.39200000000000002</v>
      </c>
      <c r="F25" s="65">
        <v>0.69512195121951215</v>
      </c>
      <c r="G25" s="65">
        <v>0.40696686491079015</v>
      </c>
      <c r="H25" s="65">
        <v>0.71336760925449871</v>
      </c>
      <c r="I25" s="65">
        <v>0.58493723849372381</v>
      </c>
      <c r="J25" s="65">
        <v>0.51967709384460137</v>
      </c>
      <c r="K25" s="65">
        <v>0.50900900900900903</v>
      </c>
      <c r="L25" s="65">
        <v>0.51635514018691586</v>
      </c>
      <c r="M25" s="65">
        <v>0.67747914735866543</v>
      </c>
      <c r="N25" s="65">
        <v>0.40833333333333333</v>
      </c>
      <c r="O25" s="65">
        <v>0.60142348754448394</v>
      </c>
      <c r="P25" s="65">
        <v>0.60508953817153632</v>
      </c>
      <c r="Q25" s="65">
        <v>0.43427970557308099</v>
      </c>
      <c r="R25" s="65">
        <v>0.58576051779935279</v>
      </c>
      <c r="S25" s="65">
        <v>0.62678571428571428</v>
      </c>
      <c r="T25" s="65">
        <v>0.58175842235004105</v>
      </c>
      <c r="U25" s="65">
        <v>0.35992578849721707</v>
      </c>
      <c r="V25" s="65">
        <v>0.4912451361867704</v>
      </c>
      <c r="W25" s="65">
        <v>0.59073724007561434</v>
      </c>
      <c r="X25" s="65">
        <v>0.721976401179941</v>
      </c>
      <c r="Y25" s="65">
        <v>0.53195164075993095</v>
      </c>
      <c r="Z25" s="65">
        <v>0.48444976076555024</v>
      </c>
      <c r="AA25" s="65">
        <v>0.48847420417124038</v>
      </c>
      <c r="AB25" s="65">
        <v>0.46192052980132453</v>
      </c>
      <c r="AC25" s="65">
        <v>0.52310536044362288</v>
      </c>
      <c r="AD25" s="65">
        <v>0.61195928753180662</v>
      </c>
      <c r="AE25" s="65">
        <v>0.65376569037656906</v>
      </c>
      <c r="AF25" s="65">
        <v>0.59111111111111114</v>
      </c>
      <c r="AG25" s="65">
        <v>0.44444444444444442</v>
      </c>
      <c r="AH25" s="65">
        <v>0.54866310160427811</v>
      </c>
      <c r="AI25" s="65">
        <v>0.55319148936170215</v>
      </c>
      <c r="AJ25" s="65">
        <v>0.62475247524752475</v>
      </c>
      <c r="AK25" s="65">
        <v>0.66666666666666663</v>
      </c>
      <c r="AL25" s="65">
        <v>0.57424441524310121</v>
      </c>
      <c r="AM25" s="65">
        <v>0.4742547425474255</v>
      </c>
      <c r="AN25" s="65">
        <v>0.52972972972972976</v>
      </c>
      <c r="AO25" s="65">
        <v>0.54314720812182737</v>
      </c>
      <c r="AP25" s="65">
        <v>0.5904173106646059</v>
      </c>
      <c r="AQ25" s="65">
        <v>0.54785229841748306</v>
      </c>
      <c r="AR25" s="65">
        <v>0.37967115097159942</v>
      </c>
      <c r="AS25" s="65">
        <v>0.37254901960784315</v>
      </c>
      <c r="AT25" s="65">
        <v>0.54646840148698883</v>
      </c>
      <c r="AU25" s="65">
        <v>0.37441860465116278</v>
      </c>
      <c r="AV25" s="65">
        <v>0.61</v>
      </c>
      <c r="AW25" s="65">
        <v>0.63855421686746983</v>
      </c>
      <c r="AX25" s="65">
        <v>0.35399999999999998</v>
      </c>
      <c r="AY25" s="65">
        <v>0.48554913294797686</v>
      </c>
      <c r="AZ25" s="65">
        <v>0.66775244299674263</v>
      </c>
      <c r="BA25" s="65">
        <v>0.34518828451882844</v>
      </c>
      <c r="BB25" s="65">
        <v>0.60675883256528418</v>
      </c>
      <c r="BC25" s="65">
        <v>0.59869848156182215</v>
      </c>
      <c r="BD25" s="65">
        <v>0.47619047619047616</v>
      </c>
      <c r="BE25" s="65">
        <v>0.49498327759197325</v>
      </c>
      <c r="BF25" s="65">
        <v>0.37435897435897436</v>
      </c>
      <c r="BG25" s="77">
        <f t="shared" si="0"/>
        <v>0.53648871572042678</v>
      </c>
      <c r="BI25" s="77">
        <f t="shared" si="1"/>
        <v>0.55177134195804645</v>
      </c>
      <c r="BJ25" s="77">
        <f t="shared" si="2"/>
        <v>0.54817041248734255</v>
      </c>
      <c r="BK25" s="77">
        <f t="shared" si="3"/>
        <v>0.49610501038182442</v>
      </c>
      <c r="BL25" s="204"/>
      <c r="BM25" s="200">
        <v>0.47868852459016392</v>
      </c>
      <c r="BN25" s="65">
        <v>0.60961538461538467</v>
      </c>
      <c r="BO25" s="65">
        <v>0.53740648379052369</v>
      </c>
      <c r="BP25" s="65">
        <v>0.56068743286788403</v>
      </c>
      <c r="BQ25" s="65">
        <v>0.5357142857142857</v>
      </c>
      <c r="BR25" s="65">
        <v>0.53938584779706278</v>
      </c>
      <c r="BS25" s="65">
        <v>0.39382716049382716</v>
      </c>
      <c r="BT25" s="65">
        <v>0.51724137931034486</v>
      </c>
      <c r="BU25" s="65">
        <v>0.39318181818181819</v>
      </c>
      <c r="BV25" s="65">
        <v>0.67525773195876293</v>
      </c>
      <c r="BW25" s="65">
        <v>0.44277108433734941</v>
      </c>
      <c r="BX25" s="65">
        <v>0.52066115702479343</v>
      </c>
      <c r="BY25" s="65">
        <v>0.52397260273972601</v>
      </c>
      <c r="BZ25" s="65">
        <v>0.67511177347242923</v>
      </c>
    </row>
    <row r="26" spans="1:78" ht="25.5">
      <c r="A26" s="40">
        <v>24</v>
      </c>
      <c r="B26" s="252"/>
      <c r="C26" s="82" t="s">
        <v>31</v>
      </c>
      <c r="D26" s="65">
        <v>0.60137120470127325</v>
      </c>
      <c r="E26" s="65">
        <v>0.39626001780943898</v>
      </c>
      <c r="F26" s="65">
        <v>0.61467889908256879</v>
      </c>
      <c r="G26" s="65">
        <v>0.37851662404092073</v>
      </c>
      <c r="H26" s="65">
        <v>0.6280566280566281</v>
      </c>
      <c r="I26" s="65">
        <v>0.5145954962468724</v>
      </c>
      <c r="J26" s="65">
        <v>0.49345417925478346</v>
      </c>
      <c r="K26" s="65">
        <v>0.4606741573033708</v>
      </c>
      <c r="L26" s="65">
        <v>0.48829039812646369</v>
      </c>
      <c r="M26" s="65">
        <v>0.65245597775718256</v>
      </c>
      <c r="N26" s="65">
        <v>0.41553701772679874</v>
      </c>
      <c r="O26" s="65">
        <v>0.54642857142857137</v>
      </c>
      <c r="P26" s="65">
        <v>0.55419415645617343</v>
      </c>
      <c r="Q26" s="65">
        <v>0.43953732912723448</v>
      </c>
      <c r="R26" s="65">
        <v>0.53484602917341972</v>
      </c>
      <c r="S26" s="65">
        <v>0.53024911032028466</v>
      </c>
      <c r="T26" s="65">
        <v>0.47372742200328405</v>
      </c>
      <c r="U26" s="65">
        <v>0.33457249070631973</v>
      </c>
      <c r="V26" s="65">
        <v>0.43482490272373542</v>
      </c>
      <c r="W26" s="65">
        <v>0.5625</v>
      </c>
      <c r="X26" s="65">
        <v>0.63495575221238942</v>
      </c>
      <c r="Y26" s="65">
        <v>0.46341463414634149</v>
      </c>
      <c r="Z26" s="65">
        <v>0.481437125748503</v>
      </c>
      <c r="AA26" s="65">
        <v>0.46871569703622395</v>
      </c>
      <c r="AB26" s="65">
        <v>0.49177631578947367</v>
      </c>
      <c r="AC26" s="65">
        <v>0.50462107208872453</v>
      </c>
      <c r="AD26" s="65">
        <v>0.48982188295165396</v>
      </c>
      <c r="AE26" s="65">
        <v>0.6169102296450939</v>
      </c>
      <c r="AF26" s="65">
        <v>0.54083885209713023</v>
      </c>
      <c r="AG26" s="65">
        <v>0.43975283213182287</v>
      </c>
      <c r="AH26" s="65">
        <v>0.47603833865814699</v>
      </c>
      <c r="AI26" s="65">
        <v>0.45744680851063829</v>
      </c>
      <c r="AJ26" s="65">
        <v>0.57341269841269837</v>
      </c>
      <c r="AK26" s="65">
        <v>0.59322033898305082</v>
      </c>
      <c r="AL26" s="65">
        <v>0.53473132372214938</v>
      </c>
      <c r="AM26" s="65">
        <v>0.41027953110910731</v>
      </c>
      <c r="AN26" s="65">
        <v>0.48586810228802152</v>
      </c>
      <c r="AO26" s="65">
        <v>0.49363867684478374</v>
      </c>
      <c r="AP26" s="65">
        <v>0.60681114551083593</v>
      </c>
      <c r="AQ26" s="65">
        <v>0.53444360333080998</v>
      </c>
      <c r="AR26" s="65">
        <v>0.38680659670164919</v>
      </c>
      <c r="AS26" s="65">
        <v>0.43137254901960786</v>
      </c>
      <c r="AT26" s="65">
        <v>0.47211895910780671</v>
      </c>
      <c r="AU26" s="65">
        <v>0.42227378190255221</v>
      </c>
      <c r="AV26" s="65">
        <v>0.47858942065491183</v>
      </c>
      <c r="AW26" s="65">
        <v>0.58181818181818179</v>
      </c>
      <c r="AX26" s="65">
        <v>0.36726546906187624</v>
      </c>
      <c r="AY26" s="65">
        <v>0.50097087378640781</v>
      </c>
      <c r="AZ26" s="65">
        <v>0.69155844155844159</v>
      </c>
      <c r="BA26" s="65">
        <v>0.37735849056603776</v>
      </c>
      <c r="BB26" s="65">
        <v>0.64362519201228874</v>
      </c>
      <c r="BC26" s="65">
        <v>0.53493449781659386</v>
      </c>
      <c r="BD26" s="65">
        <v>0.46089385474860334</v>
      </c>
      <c r="BE26" s="65">
        <v>0.5033333333333333</v>
      </c>
      <c r="BF26" s="65">
        <v>0.4564102564102564</v>
      </c>
      <c r="BG26" s="77">
        <f t="shared" si="0"/>
        <v>0.50294973585020863</v>
      </c>
      <c r="BI26" s="77">
        <f t="shared" si="1"/>
        <v>0.50430390921619928</v>
      </c>
      <c r="BJ26" s="77">
        <f t="shared" si="2"/>
        <v>0.50802460875151711</v>
      </c>
      <c r="BK26" s="77">
        <f t="shared" si="3"/>
        <v>0.49446595012834987</v>
      </c>
      <c r="BL26" s="204"/>
      <c r="BM26" s="200">
        <v>0.46905537459283386</v>
      </c>
      <c r="BN26" s="65">
        <v>0.47582205029013541</v>
      </c>
      <c r="BO26" s="65">
        <v>0.50690087829360098</v>
      </c>
      <c r="BP26" s="65">
        <v>0.49786324786324787</v>
      </c>
      <c r="BQ26" s="65">
        <v>0.50769230769230766</v>
      </c>
      <c r="BR26" s="65">
        <v>0.49733333333333335</v>
      </c>
      <c r="BS26" s="65">
        <v>0.35141800246609123</v>
      </c>
      <c r="BT26" s="65">
        <v>0.45977011494252873</v>
      </c>
      <c r="BU26" s="65">
        <v>0.37585421412300685</v>
      </c>
      <c r="BV26" s="65">
        <v>0.62051282051282053</v>
      </c>
      <c r="BW26" s="65">
        <v>0.42835595776772245</v>
      </c>
      <c r="BX26" s="65">
        <v>0.45</v>
      </c>
      <c r="BY26" s="65">
        <v>0.53951890034364258</v>
      </c>
      <c r="BZ26" s="65">
        <v>0.61481481481481481</v>
      </c>
    </row>
    <row r="27" spans="1:78" ht="25.5">
      <c r="A27" s="40">
        <v>25</v>
      </c>
      <c r="B27" s="252"/>
      <c r="C27" s="82" t="s">
        <v>32</v>
      </c>
      <c r="D27" s="65">
        <v>0.75909537856440512</v>
      </c>
      <c r="E27" s="65">
        <v>0.48665480427046265</v>
      </c>
      <c r="F27" s="65">
        <v>0.80224260958205917</v>
      </c>
      <c r="G27" s="65">
        <v>0.54863481228668942</v>
      </c>
      <c r="H27" s="65">
        <v>0.72458172458172454</v>
      </c>
      <c r="I27" s="65">
        <v>0.66443514644351465</v>
      </c>
      <c r="J27" s="65">
        <v>0.59696969696969693</v>
      </c>
      <c r="K27" s="65">
        <v>0.64365256124721604</v>
      </c>
      <c r="L27" s="65">
        <v>0.6502923976608187</v>
      </c>
      <c r="M27" s="65">
        <v>0.77518656716417911</v>
      </c>
      <c r="N27" s="65">
        <v>0.56217345872518287</v>
      </c>
      <c r="O27" s="65">
        <v>0.72857142857142854</v>
      </c>
      <c r="P27" s="65">
        <v>0.7102539981185324</v>
      </c>
      <c r="Q27" s="65">
        <v>0.55168776371308015</v>
      </c>
      <c r="R27" s="65">
        <v>0.69218241042345274</v>
      </c>
      <c r="S27" s="65">
        <v>0.75401069518716579</v>
      </c>
      <c r="T27" s="65">
        <v>0.71334971334971331</v>
      </c>
      <c r="U27" s="65">
        <v>0.47592592592592592</v>
      </c>
      <c r="V27" s="65">
        <v>0.59512195121951217</v>
      </c>
      <c r="W27" s="65">
        <v>0.75660377358490571</v>
      </c>
      <c r="X27" s="65">
        <v>0.76387860843819388</v>
      </c>
      <c r="Y27" s="65">
        <v>0.59240069084628666</v>
      </c>
      <c r="Z27" s="65">
        <v>0.61492178098676298</v>
      </c>
      <c r="AA27" s="65">
        <v>0.62568605927552146</v>
      </c>
      <c r="AB27" s="65">
        <v>0.57615894039735094</v>
      </c>
      <c r="AC27" s="65">
        <v>0.63837638376383765</v>
      </c>
      <c r="AD27" s="65">
        <v>0.67133757961783436</v>
      </c>
      <c r="AE27" s="65">
        <v>0.76617954070981209</v>
      </c>
      <c r="AF27" s="65">
        <v>0.65044247787610621</v>
      </c>
      <c r="AG27" s="65">
        <v>0.56656346749226005</v>
      </c>
      <c r="AH27" s="65">
        <v>0.62486716259298614</v>
      </c>
      <c r="AI27" s="65">
        <v>0.61014686248331107</v>
      </c>
      <c r="AJ27" s="65">
        <v>0.69452736318407959</v>
      </c>
      <c r="AK27" s="65">
        <v>0.75170068027210879</v>
      </c>
      <c r="AL27" s="65">
        <v>0.64304461942257218</v>
      </c>
      <c r="AM27" s="65">
        <v>0.59329710144927539</v>
      </c>
      <c r="AN27" s="65">
        <v>0.58760107816711593</v>
      </c>
      <c r="AO27" s="65">
        <v>0.63532401524777637</v>
      </c>
      <c r="AP27" s="65">
        <v>0.72248062015503878</v>
      </c>
      <c r="AQ27" s="65">
        <v>0.64301886792452834</v>
      </c>
      <c r="AR27" s="65">
        <v>0.50300300300300305</v>
      </c>
      <c r="AS27" s="65">
        <v>0.58823529411764708</v>
      </c>
      <c r="AT27" s="65">
        <v>0.65799256505576209</v>
      </c>
      <c r="AU27" s="65">
        <v>0.57407407407407407</v>
      </c>
      <c r="AV27" s="65">
        <v>0.67669172932330823</v>
      </c>
      <c r="AW27" s="65">
        <v>0.77341389728096677</v>
      </c>
      <c r="AX27" s="65">
        <v>0.49199999999999999</v>
      </c>
      <c r="AY27" s="65">
        <v>0.59961315280464211</v>
      </c>
      <c r="AZ27" s="65">
        <v>0.79738562091503273</v>
      </c>
      <c r="BA27" s="65">
        <v>0.47225130890052358</v>
      </c>
      <c r="BB27" s="65">
        <v>0.72964669738863286</v>
      </c>
      <c r="BC27" s="65">
        <v>0.70217391304347831</v>
      </c>
      <c r="BD27" s="65">
        <v>0.60724233983286913</v>
      </c>
      <c r="BE27" s="65">
        <v>0.65436241610738255</v>
      </c>
      <c r="BF27" s="65">
        <v>0.54404145077720212</v>
      </c>
      <c r="BG27" s="77">
        <f t="shared" si="0"/>
        <v>0.64610378510030808</v>
      </c>
      <c r="BI27" s="77">
        <f t="shared" si="1"/>
        <v>0.6578547482140179</v>
      </c>
      <c r="BJ27" s="77">
        <f t="shared" si="2"/>
        <v>0.63988645669170585</v>
      </c>
      <c r="BK27" s="77">
        <f t="shared" si="3"/>
        <v>0.63350888997296584</v>
      </c>
      <c r="BL27" s="204"/>
      <c r="BM27" s="200">
        <v>0.6428571428571429</v>
      </c>
      <c r="BN27" s="65">
        <v>0.68085106382978722</v>
      </c>
      <c r="BO27" s="65">
        <v>0.64749999999999996</v>
      </c>
      <c r="BP27" s="65">
        <v>0.63276231263383298</v>
      </c>
      <c r="BQ27" s="65">
        <v>0.6512820512820513</v>
      </c>
      <c r="BR27" s="65">
        <v>0.61466666666666669</v>
      </c>
      <c r="BS27" s="65">
        <v>0.5141800246609125</v>
      </c>
      <c r="BT27" s="65">
        <v>0.65517241379310343</v>
      </c>
      <c r="BU27" s="65">
        <v>0.54109589041095896</v>
      </c>
      <c r="BV27" s="65">
        <v>0.74742268041237114</v>
      </c>
      <c r="BW27" s="65">
        <v>0.57057057057057059</v>
      </c>
      <c r="BX27" s="65">
        <v>0.66115702479338845</v>
      </c>
      <c r="BY27" s="65">
        <v>0.69204152249134943</v>
      </c>
      <c r="BZ27" s="65">
        <v>0.799405646359584</v>
      </c>
    </row>
    <row r="28" spans="1:78" ht="25.5">
      <c r="A28" s="40">
        <v>26</v>
      </c>
      <c r="B28" s="252" t="s">
        <v>33</v>
      </c>
      <c r="C28" s="82" t="s">
        <v>34</v>
      </c>
      <c r="D28" s="65">
        <v>0.95224171539961011</v>
      </c>
      <c r="E28" s="65">
        <v>0.8381962864721485</v>
      </c>
      <c r="F28" s="65">
        <v>0.93252769385699896</v>
      </c>
      <c r="G28" s="65">
        <v>0.86139455782312924</v>
      </c>
      <c r="H28" s="65">
        <v>0.95031847133757963</v>
      </c>
      <c r="I28" s="65">
        <v>0.90666666666666662</v>
      </c>
      <c r="J28" s="65">
        <v>0.92052313883299797</v>
      </c>
      <c r="K28" s="65">
        <v>0.93141592920353977</v>
      </c>
      <c r="L28" s="65">
        <v>0.94405594405594406</v>
      </c>
      <c r="M28" s="65">
        <v>0.96947271045328398</v>
      </c>
      <c r="N28" s="65">
        <v>0.89604989604989604</v>
      </c>
      <c r="O28" s="65">
        <v>0.94346289752650181</v>
      </c>
      <c r="P28" s="65">
        <v>0.94731890874882407</v>
      </c>
      <c r="Q28" s="65">
        <v>0.85909568874868558</v>
      </c>
      <c r="R28" s="65">
        <v>0.90660225442834141</v>
      </c>
      <c r="S28" s="65">
        <v>0.89557522123893807</v>
      </c>
      <c r="T28" s="65">
        <v>0.9216965742251223</v>
      </c>
      <c r="U28" s="65">
        <v>0.91094619666048238</v>
      </c>
      <c r="V28" s="65">
        <v>0.92850241545893719</v>
      </c>
      <c r="W28" s="65">
        <v>0.98210922787193977</v>
      </c>
      <c r="X28" s="65">
        <v>0.96233382570162485</v>
      </c>
      <c r="Y28" s="65">
        <v>0.88164665523156094</v>
      </c>
      <c r="Z28" s="65">
        <v>0.87335722819593786</v>
      </c>
      <c r="AA28" s="65">
        <v>0.93013100436681218</v>
      </c>
      <c r="AB28" s="65">
        <v>0.88303130148270181</v>
      </c>
      <c r="AC28" s="65">
        <v>0.92293577981651376</v>
      </c>
      <c r="AD28" s="65">
        <v>0.91024020227560054</v>
      </c>
      <c r="AE28" s="65">
        <v>0.9458333333333333</v>
      </c>
      <c r="AF28" s="65">
        <v>0.94690265486725667</v>
      </c>
      <c r="AG28" s="65">
        <v>0.84496919917864477</v>
      </c>
      <c r="AH28" s="65">
        <v>0.91276595744680855</v>
      </c>
      <c r="AI28" s="65">
        <v>0.91866666666666663</v>
      </c>
      <c r="AJ28" s="65">
        <v>0.8839285714285714</v>
      </c>
      <c r="AK28" s="65">
        <v>0.93898305084745759</v>
      </c>
      <c r="AL28" s="65">
        <v>0.92650918635170598</v>
      </c>
      <c r="AM28" s="65">
        <v>0.9330357142857143</v>
      </c>
      <c r="AN28" s="65">
        <v>0.91397849462365588</v>
      </c>
      <c r="AO28" s="65">
        <v>0.94162436548223349</v>
      </c>
      <c r="AP28" s="65">
        <v>0.92758089368258856</v>
      </c>
      <c r="AQ28" s="65">
        <v>0.94823705926481616</v>
      </c>
      <c r="AR28" s="65">
        <v>0.84776119402985073</v>
      </c>
      <c r="AS28" s="65">
        <v>0.8910505836575876</v>
      </c>
      <c r="AT28" s="65">
        <v>0.95202952029520294</v>
      </c>
      <c r="AU28" s="65">
        <v>0.87209302325581395</v>
      </c>
      <c r="AV28" s="65">
        <v>0.9177057356608479</v>
      </c>
      <c r="AW28" s="65">
        <v>0.94311377245508987</v>
      </c>
      <c r="AX28" s="65">
        <v>0.82306163021868783</v>
      </c>
      <c r="AY28" s="65">
        <v>0.95201535508637236</v>
      </c>
      <c r="AZ28" s="65">
        <v>0.92532467532467533</v>
      </c>
      <c r="BA28" s="65">
        <v>0.85088633993743479</v>
      </c>
      <c r="BB28" s="65">
        <v>0.94954128440366969</v>
      </c>
      <c r="BC28" s="65">
        <v>0.9222462203023758</v>
      </c>
      <c r="BD28" s="65">
        <v>0.95567867036011078</v>
      </c>
      <c r="BE28" s="65">
        <v>0.94</v>
      </c>
      <c r="BF28" s="65">
        <v>0.84771573604060912</v>
      </c>
      <c r="BG28" s="77">
        <f t="shared" si="0"/>
        <v>0.91518340510214735</v>
      </c>
      <c r="BI28" s="77">
        <f t="shared" si="1"/>
        <v>0.91856837952314574</v>
      </c>
      <c r="BJ28" s="77">
        <f t="shared" si="2"/>
        <v>0.9145284485331836</v>
      </c>
      <c r="BK28" s="77">
        <f t="shared" si="3"/>
        <v>0.91017589621417716</v>
      </c>
      <c r="BL28" s="204"/>
      <c r="BM28" s="200">
        <v>0.92483660130718959</v>
      </c>
      <c r="BN28" s="65">
        <v>0.93282149712092133</v>
      </c>
      <c r="BO28" s="65">
        <v>0.93656716417910446</v>
      </c>
      <c r="BP28" s="65">
        <v>0.91434689507494649</v>
      </c>
      <c r="BQ28" s="65">
        <v>0.87179487179487181</v>
      </c>
      <c r="BR28" s="65">
        <v>0.89403973509933776</v>
      </c>
      <c r="BS28" s="65">
        <v>0.84313725490196079</v>
      </c>
      <c r="BT28" s="65">
        <v>0.87356321839080464</v>
      </c>
      <c r="BU28" s="65">
        <v>0.89164785553047399</v>
      </c>
      <c r="BV28" s="65">
        <v>0.96410256410256412</v>
      </c>
      <c r="BW28" s="65">
        <v>0.85223880597014923</v>
      </c>
      <c r="BX28" s="65">
        <v>0.85123966942148765</v>
      </c>
      <c r="BY28" s="65">
        <v>0.93771626297577859</v>
      </c>
      <c r="BZ28" s="65">
        <v>0.96</v>
      </c>
    </row>
    <row r="29" spans="1:78">
      <c r="A29" s="40">
        <v>27</v>
      </c>
      <c r="B29" s="252"/>
      <c r="C29" s="82" t="s">
        <v>35</v>
      </c>
      <c r="D29" s="65">
        <v>0.82066276803118909</v>
      </c>
      <c r="E29" s="65">
        <v>0.6203208556149733</v>
      </c>
      <c r="F29" s="65">
        <v>0.82692307692307687</v>
      </c>
      <c r="G29" s="65">
        <v>0.66921768707482998</v>
      </c>
      <c r="H29" s="65">
        <v>0.8392857142857143</v>
      </c>
      <c r="I29" s="65">
        <v>0.76043405676126874</v>
      </c>
      <c r="J29" s="65">
        <v>0.7210473313192346</v>
      </c>
      <c r="K29" s="65">
        <v>0.79867256637168138</v>
      </c>
      <c r="L29" s="65">
        <v>0.74242424242424243</v>
      </c>
      <c r="M29" s="65">
        <v>0.85223048327137552</v>
      </c>
      <c r="N29" s="65">
        <v>0.70062370062370061</v>
      </c>
      <c r="O29" s="65">
        <v>0.78445229681978801</v>
      </c>
      <c r="P29" s="65">
        <v>0.77568331762488218</v>
      </c>
      <c r="Q29" s="65">
        <v>0.7142857142857143</v>
      </c>
      <c r="R29" s="65">
        <v>0.7870967741935484</v>
      </c>
      <c r="S29" s="65">
        <v>0.75843694493783309</v>
      </c>
      <c r="T29" s="65">
        <v>0.73628173628173632</v>
      </c>
      <c r="U29" s="65">
        <v>0.80185185185185182</v>
      </c>
      <c r="V29" s="65">
        <v>0.78688524590163933</v>
      </c>
      <c r="W29" s="65">
        <v>0.8944392082940622</v>
      </c>
      <c r="X29" s="65">
        <v>0.84524686809137806</v>
      </c>
      <c r="Y29" s="65">
        <v>0.71600688468158347</v>
      </c>
      <c r="Z29" s="65">
        <v>0.73892215568862274</v>
      </c>
      <c r="AA29" s="65">
        <v>0.78275109170305679</v>
      </c>
      <c r="AB29" s="65">
        <v>0.76821192052980136</v>
      </c>
      <c r="AC29" s="65">
        <v>0.74306839186691309</v>
      </c>
      <c r="AD29" s="65">
        <v>0.73891001267427125</v>
      </c>
      <c r="AE29" s="65">
        <v>0.81400208986415878</v>
      </c>
      <c r="AF29" s="65">
        <v>0.82743362831858402</v>
      </c>
      <c r="AG29" s="65">
        <v>0.69989722507708119</v>
      </c>
      <c r="AH29" s="65">
        <v>0.75583864118895971</v>
      </c>
      <c r="AI29" s="65">
        <v>0.73803191489361697</v>
      </c>
      <c r="AJ29" s="65">
        <v>0.71300893743793448</v>
      </c>
      <c r="AK29" s="65">
        <v>0.75</v>
      </c>
      <c r="AL29" s="65">
        <v>0.74574049803407605</v>
      </c>
      <c r="AM29" s="65">
        <v>0.77459749552772805</v>
      </c>
      <c r="AN29" s="65">
        <v>0.7523553162853297</v>
      </c>
      <c r="AO29" s="65">
        <v>0.77791878172588835</v>
      </c>
      <c r="AP29" s="65">
        <v>0.78703703703703709</v>
      </c>
      <c r="AQ29" s="65">
        <v>0.79654654654654655</v>
      </c>
      <c r="AR29" s="65">
        <v>0.68965517241379315</v>
      </c>
      <c r="AS29" s="65">
        <v>0.68871595330739299</v>
      </c>
      <c r="AT29" s="65">
        <v>0.80811808118081185</v>
      </c>
      <c r="AU29" s="65">
        <v>0.66666666666666663</v>
      </c>
      <c r="AV29" s="65">
        <v>0.75124378109452739</v>
      </c>
      <c r="AW29" s="65">
        <v>0.73873873873873874</v>
      </c>
      <c r="AX29" s="65">
        <v>0.65200000000000002</v>
      </c>
      <c r="AY29" s="65">
        <v>0.78694817658349325</v>
      </c>
      <c r="AZ29" s="65">
        <v>0.82084690553745931</v>
      </c>
      <c r="BA29" s="65">
        <v>0.67361835245046919</v>
      </c>
      <c r="BB29" s="65">
        <v>0.86789554531490021</v>
      </c>
      <c r="BC29" s="65">
        <v>0.75809935205183587</v>
      </c>
      <c r="BD29" s="65">
        <v>0.75346260387811637</v>
      </c>
      <c r="BE29" s="65">
        <v>0.79666666666666663</v>
      </c>
      <c r="BF29" s="65">
        <v>0.6428571428571429</v>
      </c>
      <c r="BG29" s="77">
        <f t="shared" si="0"/>
        <v>0.75913298452376243</v>
      </c>
      <c r="BI29" s="77">
        <f t="shared" si="1"/>
        <v>0.76975760721070763</v>
      </c>
      <c r="BJ29" s="77">
        <f t="shared" si="2"/>
        <v>0.75719138878951286</v>
      </c>
      <c r="BK29" s="77">
        <f t="shared" si="3"/>
        <v>0.74327699759487298</v>
      </c>
      <c r="BL29" s="204"/>
      <c r="BM29" s="200">
        <v>0.75081967213114753</v>
      </c>
      <c r="BN29" s="65">
        <v>0.7148362235067437</v>
      </c>
      <c r="BO29" s="65">
        <v>0.77833125778331258</v>
      </c>
      <c r="BP29" s="65">
        <v>0.72483940042826556</v>
      </c>
      <c r="BQ29" s="65">
        <v>0.75</v>
      </c>
      <c r="BR29" s="65">
        <v>0.72679045092838201</v>
      </c>
      <c r="BS29" s="65">
        <v>0.64864864864864868</v>
      </c>
      <c r="BT29" s="65">
        <v>0.63218390804597702</v>
      </c>
      <c r="BU29" s="65">
        <v>0.65384615384615385</v>
      </c>
      <c r="BV29" s="65">
        <v>0.73821989528795806</v>
      </c>
      <c r="BW29" s="65">
        <v>0.6116071428571429</v>
      </c>
      <c r="BX29" s="65">
        <v>0.75206611570247939</v>
      </c>
      <c r="BY29" s="65">
        <v>0.78472222222222221</v>
      </c>
      <c r="BZ29" s="65">
        <v>0.8169642857142857</v>
      </c>
    </row>
    <row r="30" spans="1:78" ht="25.5">
      <c r="A30" s="40">
        <v>28</v>
      </c>
      <c r="B30" s="252"/>
      <c r="C30" s="82" t="s">
        <v>36</v>
      </c>
      <c r="D30" s="65">
        <v>0.84502923976608191</v>
      </c>
      <c r="E30" s="65">
        <v>0.67316209034543839</v>
      </c>
      <c r="F30" s="65">
        <v>0.84817813765182182</v>
      </c>
      <c r="G30" s="65">
        <v>0.7157446808510638</v>
      </c>
      <c r="H30" s="65">
        <v>0.875</v>
      </c>
      <c r="I30" s="65">
        <v>0.78767693588676102</v>
      </c>
      <c r="J30" s="65">
        <v>0.77240684793554881</v>
      </c>
      <c r="K30" s="65">
        <v>0.8236607142857143</v>
      </c>
      <c r="L30" s="65">
        <v>0.81395348837209303</v>
      </c>
      <c r="M30" s="65">
        <v>0.8574074074074074</v>
      </c>
      <c r="N30" s="65">
        <v>0.75012987012987009</v>
      </c>
      <c r="O30" s="65">
        <v>0.82269503546099287</v>
      </c>
      <c r="P30" s="65">
        <v>0.82592242194891197</v>
      </c>
      <c r="Q30" s="65">
        <v>0.74842105263157899</v>
      </c>
      <c r="R30" s="65">
        <v>0.79099678456591638</v>
      </c>
      <c r="S30" s="65">
        <v>0.77659574468085102</v>
      </c>
      <c r="T30" s="65">
        <v>0.78513071895424835</v>
      </c>
      <c r="U30" s="65">
        <v>0.78333333333333333</v>
      </c>
      <c r="V30" s="65">
        <v>0.82222222222222219</v>
      </c>
      <c r="W30" s="65">
        <v>0.88207547169811318</v>
      </c>
      <c r="X30" s="65">
        <v>0.87194670614359737</v>
      </c>
      <c r="Y30" s="65">
        <v>0.75043029259896732</v>
      </c>
      <c r="Z30" s="65">
        <v>0.77245508982035926</v>
      </c>
      <c r="AA30" s="65">
        <v>0.82236842105263153</v>
      </c>
      <c r="AB30" s="65">
        <v>0.76151315789473684</v>
      </c>
      <c r="AC30" s="65">
        <v>0.81952117863720075</v>
      </c>
      <c r="AD30" s="65">
        <v>0.76106194690265483</v>
      </c>
      <c r="AE30" s="65">
        <v>0.86415882967607105</v>
      </c>
      <c r="AF30" s="65">
        <v>0.84734513274336287</v>
      </c>
      <c r="AG30" s="65">
        <v>0.74948665297741268</v>
      </c>
      <c r="AH30" s="65">
        <v>0.76939426142401701</v>
      </c>
      <c r="AI30" s="65">
        <v>0.77792553191489366</v>
      </c>
      <c r="AJ30" s="65">
        <v>0.77502477700693762</v>
      </c>
      <c r="AK30" s="65">
        <v>0.82770270270270274</v>
      </c>
      <c r="AL30" s="65">
        <v>0.79712041884816753</v>
      </c>
      <c r="AM30" s="65">
        <v>0.81753130590339895</v>
      </c>
      <c r="AN30" s="65">
        <v>0.80888290713324362</v>
      </c>
      <c r="AO30" s="65">
        <v>0.80152671755725191</v>
      </c>
      <c r="AP30" s="65">
        <v>0.82015503875968987</v>
      </c>
      <c r="AQ30" s="65">
        <v>0.82091798344620015</v>
      </c>
      <c r="AR30" s="65">
        <v>0.74626865671641796</v>
      </c>
      <c r="AS30" s="65">
        <v>0.71875</v>
      </c>
      <c r="AT30" s="65">
        <v>0.81784386617100369</v>
      </c>
      <c r="AU30" s="65">
        <v>0.73842592592592593</v>
      </c>
      <c r="AV30" s="65">
        <v>0.77556109725685785</v>
      </c>
      <c r="AW30" s="65">
        <v>0.77245508982035926</v>
      </c>
      <c r="AX30" s="65">
        <v>0.68787276341948311</v>
      </c>
      <c r="AY30" s="65">
        <v>0.85988483685220729</v>
      </c>
      <c r="AZ30" s="65">
        <v>0.88273615635179148</v>
      </c>
      <c r="BA30" s="65">
        <v>0.72651356993736949</v>
      </c>
      <c r="BB30" s="65">
        <v>0.86523736600306278</v>
      </c>
      <c r="BC30" s="65">
        <v>0.7673913043478261</v>
      </c>
      <c r="BD30" s="65">
        <v>0.80055401662049863</v>
      </c>
      <c r="BE30" s="65">
        <v>0.79</v>
      </c>
      <c r="BF30" s="65">
        <v>0.70769230769230773</v>
      </c>
      <c r="BG30" s="77">
        <f t="shared" si="0"/>
        <v>0.79442542197066468</v>
      </c>
      <c r="BI30" s="77">
        <f t="shared" si="1"/>
        <v>0.80070594615598001</v>
      </c>
      <c r="BJ30" s="77">
        <f t="shared" si="2"/>
        <v>0.79797277648496234</v>
      </c>
      <c r="BK30" s="77">
        <f t="shared" si="3"/>
        <v>0.77935130717133527</v>
      </c>
      <c r="BL30" s="204"/>
      <c r="BM30" s="200">
        <v>0.85620915032679734</v>
      </c>
      <c r="BN30" s="65">
        <v>0.7857142857142857</v>
      </c>
      <c r="BO30" s="65">
        <v>0.79078455790784563</v>
      </c>
      <c r="BP30" s="65">
        <v>0.77944325481798715</v>
      </c>
      <c r="BQ30" s="65">
        <v>0.80102040816326525</v>
      </c>
      <c r="BR30" s="65">
        <v>0.79654255319148937</v>
      </c>
      <c r="BS30" s="65">
        <v>0.70848708487084866</v>
      </c>
      <c r="BT30" s="65">
        <v>0.66666666666666663</v>
      </c>
      <c r="BU30" s="65">
        <v>0.73137697516930023</v>
      </c>
      <c r="BV30" s="65">
        <v>0.79381443298969068</v>
      </c>
      <c r="BW30" s="65">
        <v>0.72944693572496266</v>
      </c>
      <c r="BX30" s="65">
        <v>0.71666666666666667</v>
      </c>
      <c r="BY30" s="65">
        <v>0.83391003460207613</v>
      </c>
      <c r="BZ30" s="65">
        <v>0.83382789317507422</v>
      </c>
    </row>
    <row r="31" spans="1:78" ht="38.25">
      <c r="A31" s="40">
        <v>29</v>
      </c>
      <c r="B31" s="252" t="s">
        <v>37</v>
      </c>
      <c r="C31" s="82" t="s">
        <v>38</v>
      </c>
      <c r="D31" s="65">
        <v>0.77614858260019548</v>
      </c>
      <c r="E31" s="65">
        <v>0.58230088495575216</v>
      </c>
      <c r="F31" s="65">
        <v>0.83183183183183185</v>
      </c>
      <c r="G31" s="65">
        <v>0.57823129251700678</v>
      </c>
      <c r="H31" s="65">
        <v>0.86479591836734693</v>
      </c>
      <c r="I31" s="65">
        <v>0.71072319201995016</v>
      </c>
      <c r="J31" s="65">
        <v>0.71500503524672709</v>
      </c>
      <c r="K31" s="65">
        <v>0.74610244988864138</v>
      </c>
      <c r="L31" s="65">
        <v>0.72759022118742722</v>
      </c>
      <c r="M31" s="65">
        <v>0.84055299539170503</v>
      </c>
      <c r="N31" s="65">
        <v>0.62461059190031154</v>
      </c>
      <c r="O31" s="65">
        <v>0.82624113475177308</v>
      </c>
      <c r="P31" s="65">
        <v>0.78759398496240607</v>
      </c>
      <c r="Q31" s="65">
        <v>0.57817418677859389</v>
      </c>
      <c r="R31" s="65">
        <v>0.770096463022508</v>
      </c>
      <c r="S31" s="65">
        <v>0.76690391459074736</v>
      </c>
      <c r="T31" s="65">
        <v>0.68022782750203414</v>
      </c>
      <c r="U31" s="65">
        <v>0.72088724584103514</v>
      </c>
      <c r="V31" s="65">
        <v>0.79708737864077672</v>
      </c>
      <c r="W31" s="65">
        <v>0.73182247403210576</v>
      </c>
      <c r="X31" s="65">
        <v>0.83825701624815363</v>
      </c>
      <c r="Y31" s="65">
        <v>0.75689655172413794</v>
      </c>
      <c r="Z31" s="65">
        <v>0.73021582733812951</v>
      </c>
      <c r="AA31" s="65">
        <v>0.64725274725274728</v>
      </c>
      <c r="AB31" s="65">
        <v>0.70345963756177921</v>
      </c>
      <c r="AC31" s="65">
        <v>0.70902394106813993</v>
      </c>
      <c r="AD31" s="65">
        <v>0.70796460176991149</v>
      </c>
      <c r="AE31" s="65">
        <v>0.80020811654526536</v>
      </c>
      <c r="AF31" s="65">
        <v>0.80088495575221241</v>
      </c>
      <c r="AG31" s="65">
        <v>0.68845760980592441</v>
      </c>
      <c r="AH31" s="65">
        <v>0.7751855779427359</v>
      </c>
      <c r="AI31" s="65">
        <v>0.72413793103448276</v>
      </c>
      <c r="AJ31" s="65">
        <v>0.72754195459032578</v>
      </c>
      <c r="AK31" s="65">
        <v>0.8087248322147651</v>
      </c>
      <c r="AL31" s="65">
        <v>0.73856209150326801</v>
      </c>
      <c r="AM31" s="65">
        <v>0.75022461814914643</v>
      </c>
      <c r="AN31" s="65">
        <v>0.72483221476510062</v>
      </c>
      <c r="AO31" s="65">
        <v>0.7649301143583227</v>
      </c>
      <c r="AP31" s="65">
        <v>0.79320987654320985</v>
      </c>
      <c r="AQ31" s="65">
        <v>0.79502637528259235</v>
      </c>
      <c r="AR31" s="65">
        <v>0.69597615499254839</v>
      </c>
      <c r="AS31" s="65">
        <v>0.74708171206225682</v>
      </c>
      <c r="AT31" s="65">
        <v>0.77323420074349447</v>
      </c>
      <c r="AU31" s="65">
        <v>0.59953703703703709</v>
      </c>
      <c r="AV31" s="65">
        <v>0.75438596491228072</v>
      </c>
      <c r="AW31" s="65">
        <v>0.71171171171171166</v>
      </c>
      <c r="AX31" s="65">
        <v>0.65537848605577687</v>
      </c>
      <c r="AY31" s="65">
        <v>0.82273603082851643</v>
      </c>
      <c r="AZ31" s="65">
        <v>0.85389610389610393</v>
      </c>
      <c r="BA31" s="65">
        <v>0.62526096033402923</v>
      </c>
      <c r="BB31" s="65">
        <v>0.85582822085889576</v>
      </c>
      <c r="BC31" s="65">
        <v>0.77272727272727271</v>
      </c>
      <c r="BD31" s="65">
        <v>0.7011173184357542</v>
      </c>
      <c r="BE31" s="65">
        <v>0.79333333333333333</v>
      </c>
      <c r="BF31" s="65">
        <v>0.63775510204081631</v>
      </c>
      <c r="BG31" s="77">
        <f t="shared" si="0"/>
        <v>0.73894334195361921</v>
      </c>
      <c r="BI31" s="77">
        <f t="shared" si="1"/>
        <v>0.7345645728580017</v>
      </c>
      <c r="BJ31" s="77">
        <f t="shared" si="2"/>
        <v>0.74755003552233734</v>
      </c>
      <c r="BK31" s="77">
        <f t="shared" si="3"/>
        <v>0.73599881821266278</v>
      </c>
      <c r="BL31" s="204"/>
      <c r="BM31" s="200">
        <v>0.77922077922077926</v>
      </c>
      <c r="BN31" s="65">
        <v>0.7</v>
      </c>
      <c r="BO31" s="65">
        <v>0.67164179104477617</v>
      </c>
      <c r="BP31" s="65">
        <v>0.69635193133047213</v>
      </c>
      <c r="BQ31" s="65">
        <v>0.77551020408163263</v>
      </c>
      <c r="BR31" s="65">
        <v>0.78295605858854855</v>
      </c>
      <c r="BS31" s="65">
        <v>0.62576687116564422</v>
      </c>
      <c r="BT31" s="65">
        <v>0.5977011494252874</v>
      </c>
      <c r="BU31" s="65">
        <v>0.6659142212189616</v>
      </c>
      <c r="BV31" s="65">
        <v>0.82901554404145072</v>
      </c>
      <c r="BW31" s="65">
        <v>0.61285500747384158</v>
      </c>
      <c r="BX31" s="65">
        <v>0.68333333333333335</v>
      </c>
      <c r="BY31" s="65">
        <v>0.76190476190476186</v>
      </c>
      <c r="BZ31" s="65">
        <v>0.7911111111111111</v>
      </c>
    </row>
    <row r="32" spans="1:78" ht="25.5">
      <c r="A32" s="40">
        <v>30</v>
      </c>
      <c r="B32" s="252"/>
      <c r="C32" s="82" t="s">
        <v>39</v>
      </c>
      <c r="D32" s="65">
        <v>0.78767123287671237</v>
      </c>
      <c r="E32" s="65">
        <v>0.5704162976085031</v>
      </c>
      <c r="F32" s="65">
        <v>0.82193158953722334</v>
      </c>
      <c r="G32" s="65">
        <v>0.58234295415959259</v>
      </c>
      <c r="H32" s="65">
        <v>0.84418901660280976</v>
      </c>
      <c r="I32" s="65">
        <v>0.70133111480865229</v>
      </c>
      <c r="J32" s="65">
        <v>0.71529175050301808</v>
      </c>
      <c r="K32" s="65">
        <v>0.79955456570155903</v>
      </c>
      <c r="L32" s="65">
        <v>0.67325581395348832</v>
      </c>
      <c r="M32" s="65">
        <v>0.80886426592797789</v>
      </c>
      <c r="N32" s="65">
        <v>0.62214137214137211</v>
      </c>
      <c r="O32" s="65">
        <v>0.79078014184397161</v>
      </c>
      <c r="P32" s="65">
        <v>0.76908576814326113</v>
      </c>
      <c r="Q32" s="65">
        <v>0.61175236096537255</v>
      </c>
      <c r="R32" s="65">
        <v>0.75483870967741939</v>
      </c>
      <c r="S32" s="65">
        <v>0.74642857142857144</v>
      </c>
      <c r="T32" s="65">
        <v>0.68760195758564435</v>
      </c>
      <c r="U32" s="65">
        <v>0.73012939001848431</v>
      </c>
      <c r="V32" s="65">
        <v>0.77485380116959068</v>
      </c>
      <c r="W32" s="65">
        <v>0.74291115311909262</v>
      </c>
      <c r="X32" s="65">
        <v>0.82583025830258305</v>
      </c>
      <c r="Y32" s="65">
        <v>0.71944922547332191</v>
      </c>
      <c r="Z32" s="65">
        <v>0.72355769230769229</v>
      </c>
      <c r="AA32" s="65">
        <v>0.69846491228070173</v>
      </c>
      <c r="AB32" s="65">
        <v>0.68369028006589783</v>
      </c>
      <c r="AC32" s="65">
        <v>0.73345588235294112</v>
      </c>
      <c r="AD32" s="65">
        <v>0.71807838179519601</v>
      </c>
      <c r="AE32" s="65">
        <v>0.8026998961578401</v>
      </c>
      <c r="AF32" s="65">
        <v>0.80530973451327437</v>
      </c>
      <c r="AG32" s="65">
        <v>0.69057377049180324</v>
      </c>
      <c r="AH32" s="65">
        <v>0.77813163481953296</v>
      </c>
      <c r="AI32" s="65">
        <v>0.7211155378486056</v>
      </c>
      <c r="AJ32" s="65">
        <v>0.71146245059288538</v>
      </c>
      <c r="AK32" s="65">
        <v>0.77516778523489938</v>
      </c>
      <c r="AL32" s="65">
        <v>0.74738219895287961</v>
      </c>
      <c r="AM32" s="65">
        <v>0.70657065706570654</v>
      </c>
      <c r="AN32" s="65">
        <v>0.72177419354838712</v>
      </c>
      <c r="AO32" s="65">
        <v>0.73027989821882955</v>
      </c>
      <c r="AP32" s="65">
        <v>0.78052550231839257</v>
      </c>
      <c r="AQ32" s="65">
        <v>0.76</v>
      </c>
      <c r="AR32" s="65">
        <v>0.67563527653213751</v>
      </c>
      <c r="AS32" s="65">
        <v>0.75390625</v>
      </c>
      <c r="AT32" s="65">
        <v>0.79104477611940294</v>
      </c>
      <c r="AU32" s="65">
        <v>0.65661252900232014</v>
      </c>
      <c r="AV32" s="65">
        <v>0.72180451127819545</v>
      </c>
      <c r="AW32" s="65">
        <v>0.68468468468468469</v>
      </c>
      <c r="AX32" s="65">
        <v>0.65269461077844315</v>
      </c>
      <c r="AY32" s="65">
        <v>0.806949806949807</v>
      </c>
      <c r="AZ32" s="65">
        <v>0.83387622149837137</v>
      </c>
      <c r="BA32" s="65">
        <v>0.63883089770354906</v>
      </c>
      <c r="BB32" s="65">
        <v>0.85122699386503065</v>
      </c>
      <c r="BC32" s="65">
        <v>0.74837310195227769</v>
      </c>
      <c r="BD32" s="65">
        <v>0.76044568245125344</v>
      </c>
      <c r="BE32" s="65">
        <v>0.81666666666666665</v>
      </c>
      <c r="BF32" s="65">
        <v>0.69230769230769229</v>
      </c>
      <c r="BG32" s="77">
        <f t="shared" si="0"/>
        <v>0.73552638948915505</v>
      </c>
      <c r="BI32" s="77">
        <f t="shared" si="1"/>
        <v>0.72927807983902582</v>
      </c>
      <c r="BJ32" s="77">
        <f t="shared" si="2"/>
        <v>0.73775606355936529</v>
      </c>
      <c r="BK32" s="77">
        <f t="shared" si="3"/>
        <v>0.74353031608983522</v>
      </c>
      <c r="BL32" s="204"/>
      <c r="BM32" s="200">
        <v>0.80065359477124187</v>
      </c>
      <c r="BN32" s="65">
        <v>0.68138195777351251</v>
      </c>
      <c r="BO32" s="65">
        <v>0.71945137157107231</v>
      </c>
      <c r="BP32" s="65">
        <v>0.7226980728051392</v>
      </c>
      <c r="BQ32" s="65">
        <v>0.72959183673469385</v>
      </c>
      <c r="BR32" s="65">
        <v>0.7596281540504648</v>
      </c>
      <c r="BS32" s="65">
        <v>0.67607361963190182</v>
      </c>
      <c r="BT32" s="65">
        <v>0.66666666666666663</v>
      </c>
      <c r="BU32" s="65">
        <v>0.72009029345372455</v>
      </c>
      <c r="BV32" s="65">
        <v>0.82291666666666663</v>
      </c>
      <c r="BW32" s="65">
        <v>0.57249626307922274</v>
      </c>
      <c r="BX32" s="65">
        <v>0.67500000000000004</v>
      </c>
      <c r="BY32" s="65">
        <v>0.77133105802047786</v>
      </c>
      <c r="BZ32" s="65">
        <v>0.76409495548961426</v>
      </c>
    </row>
    <row r="33" spans="1:78" ht="25.5">
      <c r="A33" s="40">
        <v>31</v>
      </c>
      <c r="B33" s="252"/>
      <c r="C33" s="82" t="s">
        <v>40</v>
      </c>
      <c r="D33" s="65">
        <v>0.67583497053045183</v>
      </c>
      <c r="E33" s="65">
        <v>0.52612931798051377</v>
      </c>
      <c r="F33" s="65">
        <v>0.70635721493440973</v>
      </c>
      <c r="G33" s="65">
        <v>0.54545454545454541</v>
      </c>
      <c r="H33" s="65">
        <v>0.73469387755102045</v>
      </c>
      <c r="I33" s="65">
        <v>0.63575605680868841</v>
      </c>
      <c r="J33" s="65">
        <v>0.6465256797583081</v>
      </c>
      <c r="K33" s="65">
        <v>0.6852678571428571</v>
      </c>
      <c r="L33" s="65">
        <v>0.62558139534883717</v>
      </c>
      <c r="M33" s="65">
        <v>0.74513438368860052</v>
      </c>
      <c r="N33" s="65">
        <v>0.61855132881709218</v>
      </c>
      <c r="O33" s="65">
        <v>0.71326164874551967</v>
      </c>
      <c r="P33" s="65">
        <v>0.63550519357884794</v>
      </c>
      <c r="Q33" s="65">
        <v>0.57773109243697474</v>
      </c>
      <c r="R33" s="65">
        <v>0.63826366559485526</v>
      </c>
      <c r="S33" s="65">
        <v>0.73083778966131907</v>
      </c>
      <c r="T33" s="65">
        <v>0.63970588235294112</v>
      </c>
      <c r="U33" s="65">
        <v>0.63585951940850283</v>
      </c>
      <c r="V33" s="65">
        <v>0.5933852140077821</v>
      </c>
      <c r="W33" s="65">
        <v>0.75306314797360985</v>
      </c>
      <c r="X33" s="65">
        <v>0.74317343173431738</v>
      </c>
      <c r="Y33" s="65">
        <v>0.59930915371329874</v>
      </c>
      <c r="Z33" s="65">
        <v>0.63537906137184119</v>
      </c>
      <c r="AA33" s="65">
        <v>0.64763995609220637</v>
      </c>
      <c r="AB33" s="65">
        <v>0.63261943986820424</v>
      </c>
      <c r="AC33" s="65">
        <v>0.66911764705882348</v>
      </c>
      <c r="AD33" s="65">
        <v>0.62911392405063293</v>
      </c>
      <c r="AE33" s="65">
        <v>0.7468619246861925</v>
      </c>
      <c r="AF33" s="65">
        <v>0.71017699115044253</v>
      </c>
      <c r="AG33" s="65">
        <v>0.6344969199178645</v>
      </c>
      <c r="AH33" s="65">
        <v>0.62686567164179108</v>
      </c>
      <c r="AI33" s="65">
        <v>0.62682602921646746</v>
      </c>
      <c r="AJ33" s="65">
        <v>0.63708086785009865</v>
      </c>
      <c r="AK33" s="65">
        <v>0.72972972972972971</v>
      </c>
      <c r="AL33" s="65">
        <v>0.64698162729658792</v>
      </c>
      <c r="AM33" s="65">
        <v>0.56975697569756978</v>
      </c>
      <c r="AN33" s="65">
        <v>0.67607526881720426</v>
      </c>
      <c r="AO33" s="65">
        <v>0.60127388535031845</v>
      </c>
      <c r="AP33" s="65">
        <v>0.70015455950540961</v>
      </c>
      <c r="AQ33" s="65">
        <v>0.66792452830188676</v>
      </c>
      <c r="AR33" s="65">
        <v>0.61169415292353824</v>
      </c>
      <c r="AS33" s="65">
        <v>0.6</v>
      </c>
      <c r="AT33" s="65">
        <v>0.67777777777777781</v>
      </c>
      <c r="AU33" s="65">
        <v>0.59207459207459212</v>
      </c>
      <c r="AV33" s="65">
        <v>0.63727959697732994</v>
      </c>
      <c r="AW33" s="65">
        <v>0.6107784431137725</v>
      </c>
      <c r="AX33" s="65">
        <v>0.54980079681274896</v>
      </c>
      <c r="AY33" s="65">
        <v>0.64864864864864868</v>
      </c>
      <c r="AZ33" s="65">
        <v>0.76872964169381108</v>
      </c>
      <c r="BA33" s="65">
        <v>0.5653082549634274</v>
      </c>
      <c r="BB33" s="65">
        <v>0.77641653905053598</v>
      </c>
      <c r="BC33" s="65">
        <v>0.62039045553145333</v>
      </c>
      <c r="BD33" s="65">
        <v>0.66573816155988863</v>
      </c>
      <c r="BE33" s="65">
        <v>0.72666666666666668</v>
      </c>
      <c r="BF33" s="65">
        <v>0.62436548223350252</v>
      </c>
      <c r="BG33" s="77">
        <f t="shared" si="0"/>
        <v>0.65216593790644106</v>
      </c>
      <c r="BI33" s="77">
        <f t="shared" si="1"/>
        <v>0.65368339102863915</v>
      </c>
      <c r="BJ33" s="77">
        <f t="shared" si="2"/>
        <v>0.65392647900369205</v>
      </c>
      <c r="BK33" s="77">
        <f t="shared" si="3"/>
        <v>0.64742678979315393</v>
      </c>
      <c r="BL33" s="204"/>
      <c r="BM33" s="200">
        <v>0.70358306188925079</v>
      </c>
      <c r="BN33" s="65">
        <v>0.59652509652509655</v>
      </c>
      <c r="BO33" s="65">
        <v>0.62266500622665011</v>
      </c>
      <c r="BP33" s="65">
        <v>0.59314775160599575</v>
      </c>
      <c r="BQ33" s="65">
        <v>0.54358974358974355</v>
      </c>
      <c r="BR33" s="65">
        <v>0.53253652058432932</v>
      </c>
      <c r="BS33" s="65">
        <v>0.53071253071253066</v>
      </c>
      <c r="BT33" s="65">
        <v>0.54022988505747127</v>
      </c>
      <c r="BU33" s="65">
        <v>0.51020408163265307</v>
      </c>
      <c r="BV33" s="65">
        <v>0.69948186528497414</v>
      </c>
      <c r="BW33" s="65">
        <v>0.49701492537313435</v>
      </c>
      <c r="BX33" s="65">
        <v>0.50413223140495866</v>
      </c>
      <c r="BY33" s="65">
        <v>0.71232876712328763</v>
      </c>
      <c r="BZ33" s="65">
        <v>0.71173848439821696</v>
      </c>
    </row>
    <row r="34" spans="1:78" ht="25.5">
      <c r="A34" s="40">
        <v>32</v>
      </c>
      <c r="B34" s="252"/>
      <c r="C34" s="82" t="s">
        <v>41</v>
      </c>
      <c r="D34" s="65">
        <v>0.92172211350293543</v>
      </c>
      <c r="E34" s="65">
        <v>0.78091872791519434</v>
      </c>
      <c r="F34" s="65">
        <v>0.90495449949443885</v>
      </c>
      <c r="G34" s="65">
        <v>0.78419711129991498</v>
      </c>
      <c r="H34" s="65">
        <v>0.93877551020408168</v>
      </c>
      <c r="I34" s="65">
        <v>0.88426311407160696</v>
      </c>
      <c r="J34" s="65">
        <v>0.87122736418511071</v>
      </c>
      <c r="K34" s="65">
        <v>0.8638392857142857</v>
      </c>
      <c r="L34" s="65">
        <v>0.86247086247086246</v>
      </c>
      <c r="M34" s="65">
        <v>0.92386258124419685</v>
      </c>
      <c r="N34" s="65">
        <v>0.8414188836724048</v>
      </c>
      <c r="O34" s="65">
        <v>0.89323843416370108</v>
      </c>
      <c r="P34" s="65">
        <v>0.87641509433962261</v>
      </c>
      <c r="Q34" s="65">
        <v>0.80947368421052635</v>
      </c>
      <c r="R34" s="65">
        <v>0.8935483870967742</v>
      </c>
      <c r="S34" s="65">
        <v>0.88277087033747781</v>
      </c>
      <c r="T34" s="65">
        <v>0.8757154538021259</v>
      </c>
      <c r="U34" s="65">
        <v>0.84288354898336415</v>
      </c>
      <c r="V34" s="65">
        <v>0.87937743190661477</v>
      </c>
      <c r="W34" s="65">
        <v>0.93308199811498582</v>
      </c>
      <c r="X34" s="65">
        <v>0.94456762749445677</v>
      </c>
      <c r="Y34" s="65">
        <v>0.84429065743944631</v>
      </c>
      <c r="Z34" s="65">
        <v>0.84513805522208885</v>
      </c>
      <c r="AA34" s="65">
        <v>0.84961580680570803</v>
      </c>
      <c r="AB34" s="65">
        <v>0.86138613861386137</v>
      </c>
      <c r="AC34" s="65">
        <v>0.88623853211009174</v>
      </c>
      <c r="AD34" s="65">
        <v>0.87848101265822787</v>
      </c>
      <c r="AE34" s="65">
        <v>0.90918580375782876</v>
      </c>
      <c r="AF34" s="65">
        <v>0.94469026548672563</v>
      </c>
      <c r="AG34" s="65">
        <v>0.83282051282051284</v>
      </c>
      <c r="AH34" s="65">
        <v>0.89798087141339</v>
      </c>
      <c r="AI34" s="65">
        <v>0.87782204515272244</v>
      </c>
      <c r="AJ34" s="65">
        <v>0.85728444003964321</v>
      </c>
      <c r="AK34" s="65">
        <v>0.88513513513513509</v>
      </c>
      <c r="AL34" s="65">
        <v>0.88990825688073394</v>
      </c>
      <c r="AM34" s="65">
        <v>0.8579136690647482</v>
      </c>
      <c r="AN34" s="65">
        <v>0.86577181208053688</v>
      </c>
      <c r="AO34" s="65">
        <v>0.87484035759897827</v>
      </c>
      <c r="AP34" s="65">
        <v>0.88699690402476783</v>
      </c>
      <c r="AQ34" s="65">
        <v>0.89240030097817913</v>
      </c>
      <c r="AR34" s="65">
        <v>0.83233532934131738</v>
      </c>
      <c r="AS34" s="65">
        <v>0.86220472440944884</v>
      </c>
      <c r="AT34" s="65">
        <v>0.8925925925925926</v>
      </c>
      <c r="AU34" s="65">
        <v>0.79953379953379955</v>
      </c>
      <c r="AV34" s="65">
        <v>0.91729323308270672</v>
      </c>
      <c r="AW34" s="65">
        <v>0.8772455089820359</v>
      </c>
      <c r="AX34" s="65">
        <v>0.78884462151394419</v>
      </c>
      <c r="AY34" s="65">
        <v>0.86512524084778419</v>
      </c>
      <c r="AZ34" s="65">
        <v>0.92182410423452765</v>
      </c>
      <c r="BA34" s="65">
        <v>0.83176593521421105</v>
      </c>
      <c r="BB34" s="65">
        <v>0.90352220520673809</v>
      </c>
      <c r="BC34" s="65">
        <v>0.88095238095238093</v>
      </c>
      <c r="BD34" s="65">
        <v>0.89972144846796653</v>
      </c>
      <c r="BE34" s="65">
        <v>0.9264214046822743</v>
      </c>
      <c r="BF34" s="65">
        <v>0.78974358974358971</v>
      </c>
      <c r="BG34" s="77">
        <f t="shared" si="0"/>
        <v>0.87337725964206059</v>
      </c>
      <c r="BI34" s="77">
        <f t="shared" si="1"/>
        <v>0.87282362932049706</v>
      </c>
      <c r="BJ34" s="77">
        <f t="shared" si="2"/>
        <v>0.87830537571514122</v>
      </c>
      <c r="BK34" s="77">
        <f t="shared" si="3"/>
        <v>0.86834219924742861</v>
      </c>
      <c r="BL34" s="204"/>
      <c r="BM34" s="200">
        <v>0.89508196721311473</v>
      </c>
      <c r="BN34" s="65">
        <v>0.8925143953934741</v>
      </c>
      <c r="BO34" s="65">
        <v>0.86017478152309612</v>
      </c>
      <c r="BP34" s="65">
        <v>0.84796573875802994</v>
      </c>
      <c r="BQ34" s="65">
        <v>0.84615384615384615</v>
      </c>
      <c r="BR34" s="65">
        <v>0.84973404255319152</v>
      </c>
      <c r="BS34" s="65">
        <v>0.81527093596059108</v>
      </c>
      <c r="BT34" s="65">
        <v>0.7816091954022989</v>
      </c>
      <c r="BU34" s="65">
        <v>0.82086167800453513</v>
      </c>
      <c r="BV34" s="65">
        <v>0.91752577319587625</v>
      </c>
      <c r="BW34" s="65">
        <v>0.77844311377245512</v>
      </c>
      <c r="BX34" s="65">
        <v>0.79338842975206614</v>
      </c>
      <c r="BY34" s="65">
        <v>0.87671232876712324</v>
      </c>
      <c r="BZ34" s="65">
        <v>0.8918518518518519</v>
      </c>
    </row>
    <row r="35" spans="1:78">
      <c r="A35" s="40">
        <v>33</v>
      </c>
      <c r="B35" s="252" t="s">
        <v>42</v>
      </c>
      <c r="C35" s="82" t="s">
        <v>43</v>
      </c>
      <c r="D35" s="65">
        <v>0.68694798822374881</v>
      </c>
      <c r="E35" s="65">
        <v>0.61367673179396087</v>
      </c>
      <c r="F35" s="65">
        <v>0.67983789260385008</v>
      </c>
      <c r="G35" s="65">
        <v>0.59433962264150941</v>
      </c>
      <c r="H35" s="65">
        <v>0.676056338028169</v>
      </c>
      <c r="I35" s="65">
        <v>0.65497076023391809</v>
      </c>
      <c r="J35" s="65">
        <v>0.66028225806451613</v>
      </c>
      <c r="K35" s="65">
        <v>0.64876957494407161</v>
      </c>
      <c r="L35" s="65">
        <v>0.59393232205367563</v>
      </c>
      <c r="M35" s="65">
        <v>0.59424326833797581</v>
      </c>
      <c r="N35" s="65">
        <v>0.6522644456012493</v>
      </c>
      <c r="O35" s="65">
        <v>0.64768683274021355</v>
      </c>
      <c r="P35" s="65">
        <v>0.56966824644549763</v>
      </c>
      <c r="Q35" s="65">
        <v>0.57428872497365646</v>
      </c>
      <c r="R35" s="65">
        <v>0.58319870759289172</v>
      </c>
      <c r="S35" s="65">
        <v>0.60353982300884956</v>
      </c>
      <c r="T35" s="65">
        <v>0.65466448445171854</v>
      </c>
      <c r="U35" s="65">
        <v>0.6567717996289425</v>
      </c>
      <c r="V35" s="65">
        <v>0.59805825242718447</v>
      </c>
      <c r="W35" s="65">
        <v>0.65657521286660359</v>
      </c>
      <c r="X35" s="65">
        <v>0.67825443786982254</v>
      </c>
      <c r="Y35" s="65">
        <v>0.67469879518072284</v>
      </c>
      <c r="Z35" s="65">
        <v>0.63745498199279715</v>
      </c>
      <c r="AA35" s="65">
        <v>0.6805708013172338</v>
      </c>
      <c r="AB35" s="65">
        <v>0.64119601328903653</v>
      </c>
      <c r="AC35" s="65">
        <v>0.63265306122448983</v>
      </c>
      <c r="AD35" s="65">
        <v>0.65656565656565657</v>
      </c>
      <c r="AE35" s="65">
        <v>0.62486828240252901</v>
      </c>
      <c r="AF35" s="65">
        <v>0.64900662251655628</v>
      </c>
      <c r="AG35" s="65">
        <v>0.61071060762100926</v>
      </c>
      <c r="AH35" s="65">
        <v>0.62632696390658171</v>
      </c>
      <c r="AI35" s="65">
        <v>0.60292164674634796</v>
      </c>
      <c r="AJ35" s="65">
        <v>0.61347869177403369</v>
      </c>
      <c r="AK35" s="65">
        <v>0.58108108108108103</v>
      </c>
      <c r="AL35" s="65">
        <v>0.65706806282722519</v>
      </c>
      <c r="AM35" s="65">
        <v>0.55964125560538114</v>
      </c>
      <c r="AN35" s="65">
        <v>0.6253369272237197</v>
      </c>
      <c r="AO35" s="65">
        <v>0.57474226804123707</v>
      </c>
      <c r="AP35" s="65">
        <v>0.5316846986089645</v>
      </c>
      <c r="AQ35" s="65">
        <v>0.58765989465763735</v>
      </c>
      <c r="AR35" s="65">
        <v>0.57249626307922274</v>
      </c>
      <c r="AS35" s="65">
        <v>0.48249027237354086</v>
      </c>
      <c r="AT35" s="65">
        <v>0.64206642066420661</v>
      </c>
      <c r="AU35" s="65">
        <v>0.50934579439252337</v>
      </c>
      <c r="AV35" s="65">
        <v>0.63909774436090228</v>
      </c>
      <c r="AW35" s="65">
        <v>0.61212121212121207</v>
      </c>
      <c r="AX35" s="65">
        <v>0.55577689243027883</v>
      </c>
      <c r="AY35" s="65">
        <v>0.54335260115606931</v>
      </c>
      <c r="AZ35" s="65">
        <v>0.71381578947368418</v>
      </c>
      <c r="BA35" s="65">
        <v>0.54459601259181534</v>
      </c>
      <c r="BB35" s="65">
        <v>0.72307692307692306</v>
      </c>
      <c r="BC35" s="65">
        <v>0.58441558441558439</v>
      </c>
      <c r="BD35" s="65">
        <v>0.61002785515320335</v>
      </c>
      <c r="BE35" s="65">
        <v>0.61538461538461542</v>
      </c>
      <c r="BF35" s="65">
        <v>0.52307692307692311</v>
      </c>
      <c r="BG35" s="77">
        <f t="shared" si="0"/>
        <v>0.61666972619754501</v>
      </c>
      <c r="BI35" s="77">
        <f t="shared" si="1"/>
        <v>0.63628134595928243</v>
      </c>
      <c r="BJ35" s="77">
        <f t="shared" si="2"/>
        <v>0.6086728233629829</v>
      </c>
      <c r="BK35" s="77">
        <f t="shared" si="3"/>
        <v>0.5927603314765344</v>
      </c>
      <c r="BL35" s="204"/>
      <c r="BM35" s="200">
        <v>0.5181518151815182</v>
      </c>
      <c r="BN35" s="65">
        <v>0.55620155038759689</v>
      </c>
      <c r="BO35" s="65">
        <v>0.60804020100502509</v>
      </c>
      <c r="BP35" s="65">
        <v>0.60193133047210301</v>
      </c>
      <c r="BQ35" s="65">
        <v>0.45128205128205129</v>
      </c>
      <c r="BR35" s="65">
        <v>0.49531459170013387</v>
      </c>
      <c r="BS35" s="65">
        <v>0.5864197530864198</v>
      </c>
      <c r="BT35" s="65">
        <v>0.45977011494252873</v>
      </c>
      <c r="BU35" s="65">
        <v>0.45475113122171945</v>
      </c>
      <c r="BV35" s="65">
        <v>0.64766839378238339</v>
      </c>
      <c r="BW35" s="65">
        <v>0.5605381165919282</v>
      </c>
      <c r="BX35" s="65">
        <v>0.63636363636363635</v>
      </c>
      <c r="BY35" s="65">
        <v>0.58741258741258739</v>
      </c>
      <c r="BZ35" s="65">
        <v>0.67359050445103863</v>
      </c>
    </row>
    <row r="36" spans="1:78" ht="25.5">
      <c r="A36" s="40">
        <v>34</v>
      </c>
      <c r="B36" s="252"/>
      <c r="C36" s="82" t="s">
        <v>44</v>
      </c>
      <c r="D36" s="65">
        <v>0.60137120470127325</v>
      </c>
      <c r="E36" s="65">
        <v>0.42198581560283688</v>
      </c>
      <c r="F36" s="65">
        <v>0.60992907801418439</v>
      </c>
      <c r="G36" s="65">
        <v>0.41880341880341881</v>
      </c>
      <c r="H36" s="65">
        <v>0.55897435897435899</v>
      </c>
      <c r="I36" s="65">
        <v>0.5389121338912134</v>
      </c>
      <c r="J36" s="65">
        <v>0.55959595959595965</v>
      </c>
      <c r="K36" s="65">
        <v>0.515625</v>
      </c>
      <c r="L36" s="65">
        <v>0.53325554259043173</v>
      </c>
      <c r="M36" s="65">
        <v>0.58379888268156421</v>
      </c>
      <c r="N36" s="65">
        <v>0.50078328981723241</v>
      </c>
      <c r="O36" s="65">
        <v>0.51943462897526504</v>
      </c>
      <c r="P36" s="65">
        <v>0.54476908576814331</v>
      </c>
      <c r="Q36" s="65">
        <v>0.45846477392218715</v>
      </c>
      <c r="R36" s="65">
        <v>0.52258064516129032</v>
      </c>
      <c r="S36" s="65">
        <v>0.55160142348754448</v>
      </c>
      <c r="T36" s="65">
        <v>0.54022988505747127</v>
      </c>
      <c r="U36" s="65">
        <v>0.49353049907578556</v>
      </c>
      <c r="V36" s="65">
        <v>0.49708737864077668</v>
      </c>
      <c r="W36" s="65">
        <v>0.55681818181818177</v>
      </c>
      <c r="X36" s="65">
        <v>0.5948148148148148</v>
      </c>
      <c r="Y36" s="65">
        <v>0.49140893470790376</v>
      </c>
      <c r="Z36" s="65">
        <v>0.50784077201447531</v>
      </c>
      <c r="AA36" s="65">
        <v>0.52026286966045998</v>
      </c>
      <c r="AB36" s="65">
        <v>0.50247116968698513</v>
      </c>
      <c r="AC36" s="65">
        <v>0.51476014760147604</v>
      </c>
      <c r="AD36" s="65">
        <v>0.53358681875792147</v>
      </c>
      <c r="AE36" s="65">
        <v>0.52400835073068897</v>
      </c>
      <c r="AF36" s="65">
        <v>0.59513274336283184</v>
      </c>
      <c r="AG36" s="65">
        <v>0.49588477366255146</v>
      </c>
      <c r="AH36" s="65">
        <v>0.52238805970149249</v>
      </c>
      <c r="AI36" s="65">
        <v>0.52722443559096943</v>
      </c>
      <c r="AJ36" s="65">
        <v>0.54174950298210733</v>
      </c>
      <c r="AK36" s="65">
        <v>0.6428571428571429</v>
      </c>
      <c r="AL36" s="65">
        <v>0.53096179183135706</v>
      </c>
      <c r="AM36" s="65">
        <v>0.48476702508960573</v>
      </c>
      <c r="AN36" s="65">
        <v>0.46639784946236557</v>
      </c>
      <c r="AO36" s="65">
        <v>0.49553001277139208</v>
      </c>
      <c r="AP36" s="65">
        <v>0.55968992248062011</v>
      </c>
      <c r="AQ36" s="65">
        <v>0.51467268623024831</v>
      </c>
      <c r="AR36" s="65">
        <v>0.49251497005988026</v>
      </c>
      <c r="AS36" s="65">
        <v>0.4375</v>
      </c>
      <c r="AT36" s="65">
        <v>0.48880597014925375</v>
      </c>
      <c r="AU36" s="65">
        <v>0.51627906976744187</v>
      </c>
      <c r="AV36" s="65">
        <v>0.61097256857855364</v>
      </c>
      <c r="AW36" s="65">
        <v>0.59818731117824775</v>
      </c>
      <c r="AX36" s="65">
        <v>0.45526838966202782</v>
      </c>
      <c r="AY36" s="65">
        <v>0.51445086705202314</v>
      </c>
      <c r="AZ36" s="65">
        <v>0.61967213114754094</v>
      </c>
      <c r="BA36" s="65">
        <v>0.47528916929547843</v>
      </c>
      <c r="BB36" s="65">
        <v>0.54211332312404292</v>
      </c>
      <c r="BC36" s="65">
        <v>0.55000000000000004</v>
      </c>
      <c r="BD36" s="65">
        <v>0.55000000000000004</v>
      </c>
      <c r="BE36" s="65">
        <v>0.53666666666666663</v>
      </c>
      <c r="BF36" s="65">
        <v>0.50769230769230766</v>
      </c>
      <c r="BG36" s="77">
        <f t="shared" ref="BG36:BG55" si="4">AVERAGE(D36:BF36)</f>
        <v>0.52707952281727255</v>
      </c>
      <c r="BI36" s="77">
        <f t="shared" si="1"/>
        <v>0.52674494074069889</v>
      </c>
      <c r="BJ36" s="77">
        <f t="shared" si="2"/>
        <v>0.5261527884035081</v>
      </c>
      <c r="BK36" s="77">
        <f t="shared" si="3"/>
        <v>0.52877841245097024</v>
      </c>
      <c r="BL36" s="204"/>
      <c r="BM36" s="200">
        <v>0.49169435215946844</v>
      </c>
      <c r="BN36" s="65">
        <v>0.49416342412451364</v>
      </c>
      <c r="BO36" s="65">
        <v>0.48496240601503759</v>
      </c>
      <c r="BP36" s="65">
        <v>0.5356371490280778</v>
      </c>
      <c r="BQ36" s="65">
        <v>0.52820512820512822</v>
      </c>
      <c r="BR36" s="65">
        <v>0.46800000000000003</v>
      </c>
      <c r="BS36" s="65">
        <v>0.41851851851851851</v>
      </c>
      <c r="BT36" s="65">
        <v>0.4942528735632184</v>
      </c>
      <c r="BU36" s="65">
        <v>0.44570135746606337</v>
      </c>
      <c r="BV36" s="65">
        <v>0.46560846560846558</v>
      </c>
      <c r="BW36" s="65">
        <v>0.49698795180722893</v>
      </c>
      <c r="BX36" s="65">
        <v>0.5213675213675214</v>
      </c>
      <c r="BY36" s="65">
        <v>0.45422535211267606</v>
      </c>
      <c r="BZ36" s="65">
        <v>0.66318926974664683</v>
      </c>
    </row>
    <row r="37" spans="1:78">
      <c r="A37" s="40">
        <v>35</v>
      </c>
      <c r="B37" s="252"/>
      <c r="C37" s="82" t="s">
        <v>45</v>
      </c>
      <c r="D37" s="65">
        <v>0.78592375366568912</v>
      </c>
      <c r="E37" s="65">
        <v>0.59143621766280108</v>
      </c>
      <c r="F37" s="65">
        <v>0.81470292044310166</v>
      </c>
      <c r="G37" s="65">
        <v>0.62969283276450516</v>
      </c>
      <c r="H37" s="65">
        <v>0.79974489795918369</v>
      </c>
      <c r="I37" s="65">
        <v>0.74604496253122399</v>
      </c>
      <c r="J37" s="65">
        <v>0.74420946626384687</v>
      </c>
      <c r="K37" s="65">
        <v>0.73942093541202669</v>
      </c>
      <c r="L37" s="65">
        <v>0.70361726954492421</v>
      </c>
      <c r="M37" s="65">
        <v>0.80241187384044532</v>
      </c>
      <c r="N37" s="65">
        <v>0.6565762004175365</v>
      </c>
      <c r="O37" s="65">
        <v>0.71024734982332161</v>
      </c>
      <c r="P37" s="65">
        <v>0.76226415094339628</v>
      </c>
      <c r="Q37" s="65">
        <v>0.63368421052631574</v>
      </c>
      <c r="R37" s="65">
        <v>0.74032258064516132</v>
      </c>
      <c r="S37" s="65">
        <v>0.71479500891265602</v>
      </c>
      <c r="T37" s="65">
        <v>0.71954210956663944</v>
      </c>
      <c r="U37" s="65">
        <v>0.63703703703703707</v>
      </c>
      <c r="V37" s="65">
        <v>0.73617846750727445</v>
      </c>
      <c r="W37" s="65">
        <v>0.8462264150943396</v>
      </c>
      <c r="X37" s="65">
        <v>0.79261992619926203</v>
      </c>
      <c r="Y37" s="65">
        <v>0.62607204116638082</v>
      </c>
      <c r="Z37" s="65">
        <v>0.68181818181818177</v>
      </c>
      <c r="AA37" s="65">
        <v>0.72210065645514221</v>
      </c>
      <c r="AB37" s="65">
        <v>0.68637110016420366</v>
      </c>
      <c r="AC37" s="65">
        <v>0.76111111111111107</v>
      </c>
      <c r="AD37" s="65">
        <v>0.68015170670037928</v>
      </c>
      <c r="AE37" s="65">
        <v>0.80104712041884818</v>
      </c>
      <c r="AF37" s="65">
        <v>0.76053215077605318</v>
      </c>
      <c r="AG37" s="65">
        <v>0.6152263374485597</v>
      </c>
      <c r="AH37" s="65">
        <v>0.72611464968152861</v>
      </c>
      <c r="AI37" s="65">
        <v>0.6728723404255319</v>
      </c>
      <c r="AJ37" s="65">
        <v>0.75721393034825868</v>
      </c>
      <c r="AK37" s="65">
        <v>0.77288135593220342</v>
      </c>
      <c r="AL37" s="65">
        <v>0.75263157894736843</v>
      </c>
      <c r="AM37" s="65">
        <v>0.69424460431654678</v>
      </c>
      <c r="AN37" s="65">
        <v>0.69946091644204855</v>
      </c>
      <c r="AO37" s="65">
        <v>0.70939086294416243</v>
      </c>
      <c r="AP37" s="65">
        <v>0.76234567901234573</v>
      </c>
      <c r="AQ37" s="65">
        <v>0.71783295711060946</v>
      </c>
      <c r="AR37" s="65">
        <v>0.59165424739195227</v>
      </c>
      <c r="AS37" s="65">
        <v>0.642023346303502</v>
      </c>
      <c r="AT37" s="65">
        <v>0.71003717472118955</v>
      </c>
      <c r="AU37" s="65">
        <v>0.67667436489607391</v>
      </c>
      <c r="AV37" s="65">
        <v>0.66832917705735662</v>
      </c>
      <c r="AW37" s="65">
        <v>0.78742514970059885</v>
      </c>
      <c r="AX37" s="65">
        <v>0.59840954274353875</v>
      </c>
      <c r="AY37" s="65">
        <v>0.71346153846153848</v>
      </c>
      <c r="AZ37" s="65">
        <v>0.81967213114754101</v>
      </c>
      <c r="BA37" s="65">
        <v>0.59394572025052195</v>
      </c>
      <c r="BB37" s="65">
        <v>0.79357798165137616</v>
      </c>
      <c r="BC37" s="65">
        <v>0.71706263498920086</v>
      </c>
      <c r="BD37" s="65">
        <v>0.7063711911357341</v>
      </c>
      <c r="BE37" s="65">
        <v>0.7023411371237458</v>
      </c>
      <c r="BF37" s="65">
        <v>0.51020408163265307</v>
      </c>
      <c r="BG37" s="77">
        <f t="shared" si="4"/>
        <v>0.71158740522157582</v>
      </c>
      <c r="BI37" s="77">
        <f t="shared" si="1"/>
        <v>0.72236206109168311</v>
      </c>
      <c r="BJ37" s="77">
        <f t="shared" si="2"/>
        <v>0.71535780289245365</v>
      </c>
      <c r="BK37" s="77">
        <f t="shared" si="3"/>
        <v>0.68853822655818353</v>
      </c>
      <c r="BL37" s="204"/>
      <c r="BM37" s="200">
        <v>0.58688524590163937</v>
      </c>
      <c r="BN37" s="65">
        <v>0.67244701348747593</v>
      </c>
      <c r="BO37" s="65">
        <v>0.70125000000000004</v>
      </c>
      <c r="BP37" s="65">
        <v>0.71734475374732332</v>
      </c>
      <c r="BQ37" s="65">
        <v>0.66326530612244894</v>
      </c>
      <c r="BR37" s="65">
        <v>0.69866666666666666</v>
      </c>
      <c r="BS37" s="65">
        <v>0.67116564417177915</v>
      </c>
      <c r="BT37" s="65">
        <v>0.60919540229885061</v>
      </c>
      <c r="BU37" s="65">
        <v>0.5553047404063205</v>
      </c>
      <c r="BV37" s="65">
        <v>0.73298429319371727</v>
      </c>
      <c r="BW37" s="65">
        <v>0.59970014992503751</v>
      </c>
      <c r="BX37" s="65">
        <v>0.66115702479338845</v>
      </c>
      <c r="BY37" s="65">
        <v>0.64930555555555558</v>
      </c>
      <c r="BZ37" s="65">
        <v>0.83952451708766718</v>
      </c>
    </row>
    <row r="38" spans="1:78" ht="25.5">
      <c r="A38" s="40">
        <v>36</v>
      </c>
      <c r="B38" s="252"/>
      <c r="C38" s="82" t="s">
        <v>46</v>
      </c>
      <c r="D38" s="65">
        <v>0.68646543330087639</v>
      </c>
      <c r="E38" s="65">
        <v>0.66961913197519929</v>
      </c>
      <c r="F38" s="65">
        <v>0.8368580060422961</v>
      </c>
      <c r="G38" s="65">
        <v>0.68197278911564629</v>
      </c>
      <c r="H38" s="65">
        <v>0.82992327365728902</v>
      </c>
      <c r="I38" s="65">
        <v>0.75896580483736442</v>
      </c>
      <c r="J38" s="65">
        <v>0.75403225806451613</v>
      </c>
      <c r="K38" s="65">
        <v>0.79732739420935417</v>
      </c>
      <c r="L38" s="65">
        <v>0.7677946324387398</v>
      </c>
      <c r="M38" s="65">
        <v>0.82838589981447119</v>
      </c>
      <c r="N38" s="65">
        <v>0.70929018789144049</v>
      </c>
      <c r="O38" s="65">
        <v>0.67021276595744683</v>
      </c>
      <c r="P38" s="65">
        <v>0.78962264150943395</v>
      </c>
      <c r="Q38" s="65">
        <v>0.68881856540084385</v>
      </c>
      <c r="R38" s="65">
        <v>0.729903536977492</v>
      </c>
      <c r="S38" s="65">
        <v>0.75978647686832745</v>
      </c>
      <c r="T38" s="65">
        <v>0.75695581014729951</v>
      </c>
      <c r="U38" s="65">
        <v>0.74121996303142335</v>
      </c>
      <c r="V38" s="65">
        <v>0.71331389698736636</v>
      </c>
      <c r="W38" s="65">
        <v>0.82452830188679249</v>
      </c>
      <c r="X38" s="65">
        <v>0.82066420664206641</v>
      </c>
      <c r="Y38" s="65">
        <v>0.70497427101200683</v>
      </c>
      <c r="Z38" s="65">
        <v>0.64910179640718568</v>
      </c>
      <c r="AA38" s="65">
        <v>0.79824561403508776</v>
      </c>
      <c r="AB38" s="65">
        <v>0.72937293729372932</v>
      </c>
      <c r="AC38" s="65">
        <v>0.73296500920810315</v>
      </c>
      <c r="AD38" s="65">
        <v>0.71954314720812185</v>
      </c>
      <c r="AE38" s="65">
        <v>0.84100418410041844</v>
      </c>
      <c r="AF38" s="65">
        <v>0.79424778761061943</v>
      </c>
      <c r="AG38" s="65">
        <v>0.68589083419155505</v>
      </c>
      <c r="AH38" s="65">
        <v>0.74601487778958553</v>
      </c>
      <c r="AI38" s="65">
        <v>0.71105193075898798</v>
      </c>
      <c r="AJ38" s="65">
        <v>0.73960396039603959</v>
      </c>
      <c r="AK38" s="65">
        <v>0.78716216216216217</v>
      </c>
      <c r="AL38" s="65">
        <v>0.74738219895287961</v>
      </c>
      <c r="AM38" s="65">
        <v>0.72441651705565535</v>
      </c>
      <c r="AN38" s="65">
        <v>0.75134408602150538</v>
      </c>
      <c r="AO38" s="65">
        <v>0.75923566878980897</v>
      </c>
      <c r="AP38" s="65">
        <v>0.80277349768875195</v>
      </c>
      <c r="AQ38" s="65">
        <v>0.77828054298642535</v>
      </c>
      <c r="AR38" s="65">
        <v>0.67809239940387478</v>
      </c>
      <c r="AS38" s="65">
        <v>0.59765625</v>
      </c>
      <c r="AT38" s="65">
        <v>0.68265682656826565</v>
      </c>
      <c r="AU38" s="65">
        <v>0.65046296296296291</v>
      </c>
      <c r="AV38" s="65">
        <v>0.67082294264339148</v>
      </c>
      <c r="AW38" s="65">
        <v>0.76646706586826352</v>
      </c>
      <c r="AX38" s="65">
        <v>0.58167330677290841</v>
      </c>
      <c r="AY38" s="65">
        <v>0.79576107899807325</v>
      </c>
      <c r="AZ38" s="65">
        <v>0.83387622149837137</v>
      </c>
      <c r="BA38" s="65">
        <v>0.61490031479538299</v>
      </c>
      <c r="BB38" s="65">
        <v>0.83944954128440363</v>
      </c>
      <c r="BC38" s="65">
        <v>0.73913043478260865</v>
      </c>
      <c r="BD38" s="65">
        <v>0.75</v>
      </c>
      <c r="BE38" s="65">
        <v>0.69</v>
      </c>
      <c r="BF38" s="65">
        <v>0.52040816326530615</v>
      </c>
      <c r="BG38" s="77">
        <f t="shared" si="4"/>
        <v>0.73508417289578409</v>
      </c>
      <c r="BI38" s="77">
        <f t="shared" si="1"/>
        <v>0.74866594409208187</v>
      </c>
      <c r="BJ38" s="77">
        <f t="shared" si="2"/>
        <v>0.74872833774224856</v>
      </c>
      <c r="BK38" s="77">
        <f t="shared" si="3"/>
        <v>0.69523322210285265</v>
      </c>
      <c r="BL38" s="204"/>
      <c r="BM38" s="200">
        <v>0.60260586319218246</v>
      </c>
      <c r="BN38" s="65">
        <v>0.5903846153846154</v>
      </c>
      <c r="BO38" s="65">
        <v>0.73192019950124687</v>
      </c>
      <c r="BP38" s="65">
        <v>0.73262032085561501</v>
      </c>
      <c r="BQ38" s="65">
        <v>0.66836734693877553</v>
      </c>
      <c r="BR38" s="65">
        <v>0.68758344459279042</v>
      </c>
      <c r="BS38" s="65">
        <v>0.60933660933660938</v>
      </c>
      <c r="BT38" s="65">
        <v>0.64367816091954022</v>
      </c>
      <c r="BU38" s="65">
        <v>0.56207674943566588</v>
      </c>
      <c r="BV38" s="65">
        <v>0.70769230769230773</v>
      </c>
      <c r="BW38" s="65">
        <v>0.58594917787742895</v>
      </c>
      <c r="BX38" s="65">
        <v>0.62809917355371903</v>
      </c>
      <c r="BY38" s="65">
        <v>0.72664359861591699</v>
      </c>
      <c r="BZ38" s="65">
        <v>0.85459940652818989</v>
      </c>
    </row>
    <row r="39" spans="1:78">
      <c r="A39" s="40">
        <v>37</v>
      </c>
      <c r="B39" s="252" t="s">
        <v>47</v>
      </c>
      <c r="C39" s="82" t="s">
        <v>48</v>
      </c>
      <c r="D39" s="65">
        <v>0.66634146341463418</v>
      </c>
      <c r="E39" s="65">
        <v>0.4817777777777778</v>
      </c>
      <c r="F39" s="65">
        <v>0.59919028340080971</v>
      </c>
      <c r="G39" s="65">
        <v>0.49021276595744678</v>
      </c>
      <c r="H39" s="65">
        <v>0.69693094629156005</v>
      </c>
      <c r="I39" s="65">
        <v>0.52297410192147031</v>
      </c>
      <c r="J39" s="65">
        <v>0.48286290322580644</v>
      </c>
      <c r="K39" s="65">
        <v>0.59333333333333338</v>
      </c>
      <c r="L39" s="65">
        <v>0.43990665110851807</v>
      </c>
      <c r="M39" s="65">
        <v>0.64040778498609829</v>
      </c>
      <c r="N39" s="65">
        <v>0.46878251821019773</v>
      </c>
      <c r="O39" s="65">
        <v>0.59010600706713778</v>
      </c>
      <c r="P39" s="65">
        <v>0.56161806208842902</v>
      </c>
      <c r="Q39" s="65">
        <v>0.49316508937960041</v>
      </c>
      <c r="R39" s="65">
        <v>0.5532258064516129</v>
      </c>
      <c r="S39" s="65">
        <v>0.57219251336898391</v>
      </c>
      <c r="T39" s="65">
        <v>0.4971381847914963</v>
      </c>
      <c r="U39" s="65">
        <v>0.54629629629629628</v>
      </c>
      <c r="V39" s="65">
        <v>0.52570320077594568</v>
      </c>
      <c r="W39" s="65">
        <v>0.55818353831598866</v>
      </c>
      <c r="X39" s="65">
        <v>0.68312453942520268</v>
      </c>
      <c r="Y39" s="65">
        <v>0.54905335628227192</v>
      </c>
      <c r="Z39" s="65">
        <v>0.56220095693779903</v>
      </c>
      <c r="AA39" s="65">
        <v>0.57360959651035992</v>
      </c>
      <c r="AB39" s="65">
        <v>0.58540630182421227</v>
      </c>
      <c r="AC39" s="65">
        <v>0.6074074074074074</v>
      </c>
      <c r="AD39" s="65">
        <v>0.49621212121212122</v>
      </c>
      <c r="AE39" s="65">
        <v>0.62198952879581149</v>
      </c>
      <c r="AF39" s="65">
        <v>0.60706401766004414</v>
      </c>
      <c r="AG39" s="65">
        <v>0.57420675537359267</v>
      </c>
      <c r="AH39" s="65">
        <v>0.51910828025477707</v>
      </c>
      <c r="AI39" s="65">
        <v>0.51394422310756971</v>
      </c>
      <c r="AJ39" s="65">
        <v>0.51139742319127846</v>
      </c>
      <c r="AK39" s="65">
        <v>0.6317567567567568</v>
      </c>
      <c r="AL39" s="65">
        <v>0.55263157894736847</v>
      </c>
      <c r="AM39" s="65">
        <v>0.47982062780269058</v>
      </c>
      <c r="AN39" s="65">
        <v>0.61911170928667569</v>
      </c>
      <c r="AO39" s="65">
        <v>0.56887755102040816</v>
      </c>
      <c r="AP39" s="65">
        <v>0.58114374034003091</v>
      </c>
      <c r="AQ39" s="65">
        <v>0.59579263711495112</v>
      </c>
      <c r="AR39" s="65">
        <v>0.5246636771300448</v>
      </c>
      <c r="AS39" s="65">
        <v>0.5390625</v>
      </c>
      <c r="AT39" s="65">
        <v>0.65055762081784385</v>
      </c>
      <c r="AU39" s="65">
        <v>0.54186046511627906</v>
      </c>
      <c r="AV39" s="65">
        <v>0.54228855721393032</v>
      </c>
      <c r="AW39" s="65">
        <v>0.50898203592814373</v>
      </c>
      <c r="AX39" s="65">
        <v>0.49301397205588821</v>
      </c>
      <c r="AY39" s="65">
        <v>0.6365384615384615</v>
      </c>
      <c r="AZ39" s="65">
        <v>0.71895424836601307</v>
      </c>
      <c r="BA39" s="65">
        <v>0.46298227320125129</v>
      </c>
      <c r="BB39" s="65">
        <v>0.71669218989280248</v>
      </c>
      <c r="BC39" s="65">
        <v>0.56493506493506496</v>
      </c>
      <c r="BD39" s="65">
        <v>0.54847645429362879</v>
      </c>
      <c r="BE39" s="65">
        <v>0.64</v>
      </c>
      <c r="BF39" s="65">
        <v>0.51776649746192893</v>
      </c>
      <c r="BG39" s="77">
        <f t="shared" si="4"/>
        <v>0.56401786100664997</v>
      </c>
      <c r="BI39" s="77">
        <f t="shared" si="1"/>
        <v>0.55618073655494904</v>
      </c>
      <c r="BJ39" s="77">
        <f t="shared" si="2"/>
        <v>0.5641490786603377</v>
      </c>
      <c r="BK39" s="77">
        <f t="shared" si="3"/>
        <v>0.57729359577294537</v>
      </c>
      <c r="BL39" s="204"/>
      <c r="BM39" s="200">
        <v>0.58415841584158412</v>
      </c>
      <c r="BN39" s="65">
        <v>0.51059730250481694</v>
      </c>
      <c r="BO39" s="65">
        <v>0.54568210262828531</v>
      </c>
      <c r="BP39" s="65">
        <v>0.5787781350482315</v>
      </c>
      <c r="BQ39" s="65">
        <v>0.53061224489795922</v>
      </c>
      <c r="BR39" s="65">
        <v>0.56781914893617025</v>
      </c>
      <c r="BS39" s="65">
        <v>0.51288343558282212</v>
      </c>
      <c r="BT39" s="65">
        <v>0.4942528735632184</v>
      </c>
      <c r="BU39" s="65">
        <v>0.42986425339366519</v>
      </c>
      <c r="BV39" s="65">
        <v>0.6542553191489362</v>
      </c>
      <c r="BW39" s="65">
        <v>0.46038863976083705</v>
      </c>
      <c r="BX39" s="65">
        <v>0.43801652892561982</v>
      </c>
      <c r="BY39" s="65">
        <v>0.59507042253521125</v>
      </c>
      <c r="BZ39" s="65">
        <v>0.58902077151335308</v>
      </c>
    </row>
    <row r="40" spans="1:78" ht="25.5">
      <c r="A40" s="40">
        <v>38</v>
      </c>
      <c r="B40" s="252"/>
      <c r="C40" s="82" t="s">
        <v>49</v>
      </c>
      <c r="D40" s="65">
        <v>0.64327485380116955</v>
      </c>
      <c r="E40" s="65">
        <v>0.46719858156028371</v>
      </c>
      <c r="F40" s="65">
        <v>0.59533468559837732</v>
      </c>
      <c r="G40" s="65">
        <v>0.47744680851063831</v>
      </c>
      <c r="H40" s="65">
        <v>0.64795918367346939</v>
      </c>
      <c r="I40" s="65">
        <v>0.52666666666666662</v>
      </c>
      <c r="J40" s="65">
        <v>0.48640483383685801</v>
      </c>
      <c r="K40" s="65">
        <v>0.61073825503355705</v>
      </c>
      <c r="L40" s="65">
        <v>0.48135198135198137</v>
      </c>
      <c r="M40" s="65">
        <v>0.61296296296296293</v>
      </c>
      <c r="N40" s="65">
        <v>0.48492723492723494</v>
      </c>
      <c r="O40" s="65">
        <v>0.6063829787234043</v>
      </c>
      <c r="P40" s="65">
        <v>0.50900473933649293</v>
      </c>
      <c r="Q40" s="65">
        <v>0.50998948475289174</v>
      </c>
      <c r="R40" s="65">
        <v>0.532258064516129</v>
      </c>
      <c r="S40" s="65">
        <v>0.52930728241563052</v>
      </c>
      <c r="T40" s="65">
        <v>0.52897959183673471</v>
      </c>
      <c r="U40" s="65">
        <v>0.53789279112754163</v>
      </c>
      <c r="V40" s="65">
        <v>0.49324324324324326</v>
      </c>
      <c r="W40" s="65">
        <v>0.57587181903864282</v>
      </c>
      <c r="X40" s="65">
        <v>0.67846607669616521</v>
      </c>
      <c r="Y40" s="65">
        <v>0.54545454545454541</v>
      </c>
      <c r="Z40" s="65">
        <v>0.54066985645933019</v>
      </c>
      <c r="AA40" s="65">
        <v>0.53333333333333333</v>
      </c>
      <c r="AB40" s="65">
        <v>0.5714285714285714</v>
      </c>
      <c r="AC40" s="65">
        <v>0.53406998158379371</v>
      </c>
      <c r="AD40" s="65">
        <v>0.48734177215189872</v>
      </c>
      <c r="AE40" s="65">
        <v>0.59062499999999996</v>
      </c>
      <c r="AF40" s="65">
        <v>0.60927152317880795</v>
      </c>
      <c r="AG40" s="65">
        <v>0.53476482617586907</v>
      </c>
      <c r="AH40" s="65">
        <v>0.47821466524973433</v>
      </c>
      <c r="AI40" s="65">
        <v>0.48735019973368843</v>
      </c>
      <c r="AJ40" s="65">
        <v>0.48959365708622399</v>
      </c>
      <c r="AK40" s="65">
        <v>0.52542372881355937</v>
      </c>
      <c r="AL40" s="65">
        <v>0.51895424836601312</v>
      </c>
      <c r="AM40" s="65">
        <v>0.49641577060931902</v>
      </c>
      <c r="AN40" s="65">
        <v>0.55989232839838488</v>
      </c>
      <c r="AO40" s="65">
        <v>0.50761421319796951</v>
      </c>
      <c r="AP40" s="65">
        <v>0.57253086419753085</v>
      </c>
      <c r="AQ40" s="65">
        <v>0.54661654135338344</v>
      </c>
      <c r="AR40" s="65">
        <v>0.53363228699551568</v>
      </c>
      <c r="AS40" s="65">
        <v>0.39688715953307391</v>
      </c>
      <c r="AT40" s="65">
        <v>0.59259259259259256</v>
      </c>
      <c r="AU40" s="65">
        <v>0.45034642032332561</v>
      </c>
      <c r="AV40" s="65">
        <v>0.5074626865671642</v>
      </c>
      <c r="AW40" s="65">
        <v>0.51796407185628746</v>
      </c>
      <c r="AX40" s="65">
        <v>0.46322067594433397</v>
      </c>
      <c r="AY40" s="65">
        <v>0.49806949806949807</v>
      </c>
      <c r="AZ40" s="65">
        <v>0.63961038961038963</v>
      </c>
      <c r="BA40" s="65">
        <v>0.43364681295715779</v>
      </c>
      <c r="BB40" s="65">
        <v>0.67687595712098014</v>
      </c>
      <c r="BC40" s="65">
        <v>0.51619870410367175</v>
      </c>
      <c r="BD40" s="65">
        <v>0.50138504155124652</v>
      </c>
      <c r="BE40" s="65">
        <v>0.5</v>
      </c>
      <c r="BF40" s="65">
        <v>0.43367346938775508</v>
      </c>
      <c r="BG40" s="77">
        <f t="shared" si="4"/>
        <v>0.53321442750900028</v>
      </c>
      <c r="BI40" s="77">
        <f t="shared" si="1"/>
        <v>0.54812999395238671</v>
      </c>
      <c r="BJ40" s="77">
        <f t="shared" si="2"/>
        <v>0.53198471638354494</v>
      </c>
      <c r="BK40" s="77">
        <f t="shared" si="3"/>
        <v>0.50913810568696261</v>
      </c>
      <c r="BL40" s="204"/>
      <c r="BM40" s="200">
        <v>0.52287581699346408</v>
      </c>
      <c r="BN40" s="65">
        <v>0.4749034749034749</v>
      </c>
      <c r="BO40" s="65">
        <v>0.50686641697877655</v>
      </c>
      <c r="BP40" s="65">
        <v>0.47798066595059074</v>
      </c>
      <c r="BQ40" s="65">
        <v>0.44897959183673469</v>
      </c>
      <c r="BR40" s="65">
        <v>0.50530503978779839</v>
      </c>
      <c r="BS40" s="65">
        <v>0.46012269938650308</v>
      </c>
      <c r="BT40" s="65">
        <v>0.36781609195402298</v>
      </c>
      <c r="BU40" s="65">
        <v>0.38461538461538464</v>
      </c>
      <c r="BV40" s="65">
        <v>0.61658031088082899</v>
      </c>
      <c r="BW40" s="65">
        <v>0.39850746268656717</v>
      </c>
      <c r="BX40" s="65">
        <v>0.42499999999999999</v>
      </c>
      <c r="BY40" s="65">
        <v>0.53103448275862064</v>
      </c>
      <c r="BZ40" s="65">
        <v>0.58692421991084698</v>
      </c>
    </row>
    <row r="41" spans="1:78" ht="25.5">
      <c r="A41" s="40">
        <v>39</v>
      </c>
      <c r="B41" s="252"/>
      <c r="C41" s="82" t="s">
        <v>50</v>
      </c>
      <c r="D41" s="65">
        <v>0.2568359375</v>
      </c>
      <c r="E41" s="65">
        <v>0.2005323868677906</v>
      </c>
      <c r="F41" s="65">
        <v>0.22851365015166836</v>
      </c>
      <c r="G41" s="65">
        <v>0.17106382978723406</v>
      </c>
      <c r="H41" s="65">
        <v>0.27586206896551724</v>
      </c>
      <c r="I41" s="65">
        <v>0.185</v>
      </c>
      <c r="J41" s="65">
        <v>0.17860746720484358</v>
      </c>
      <c r="K41" s="65">
        <v>0.27455357142857145</v>
      </c>
      <c r="L41" s="65">
        <v>0.16802800466744458</v>
      </c>
      <c r="M41" s="65">
        <v>0.1750465549348231</v>
      </c>
      <c r="N41" s="65">
        <v>0.18851174934725848</v>
      </c>
      <c r="O41" s="65">
        <v>0.19858156028368795</v>
      </c>
      <c r="P41" s="65">
        <v>0.19509896324222431</v>
      </c>
      <c r="Q41" s="65">
        <v>0.23449001051524712</v>
      </c>
      <c r="R41" s="65">
        <v>0.22815533980582525</v>
      </c>
      <c r="S41" s="65">
        <v>0.21390374331550802</v>
      </c>
      <c r="T41" s="65">
        <v>0.19526143790849673</v>
      </c>
      <c r="U41" s="65">
        <v>0.20185185185185187</v>
      </c>
      <c r="V41" s="65">
        <v>0.20174587778855479</v>
      </c>
      <c r="W41" s="65">
        <v>0.11342155009451796</v>
      </c>
      <c r="X41" s="65">
        <v>0.24907612712490762</v>
      </c>
      <c r="Y41" s="65">
        <v>0.23063683304647159</v>
      </c>
      <c r="Z41" s="65">
        <v>0.23501199040767387</v>
      </c>
      <c r="AA41" s="65">
        <v>0.22782037239868566</v>
      </c>
      <c r="AB41" s="65">
        <v>0.31301482701812189</v>
      </c>
      <c r="AC41" s="65">
        <v>0.25370370370370371</v>
      </c>
      <c r="AD41" s="65">
        <v>0.2068527918781726</v>
      </c>
      <c r="AE41" s="65">
        <v>0.20062695924764889</v>
      </c>
      <c r="AF41" s="65">
        <v>0.23008849557522124</v>
      </c>
      <c r="AG41" s="65">
        <v>0.27440904419321688</v>
      </c>
      <c r="AH41" s="65">
        <v>0.19406150583244963</v>
      </c>
      <c r="AI41" s="65">
        <v>0.21010638297872342</v>
      </c>
      <c r="AJ41" s="65">
        <v>0.17378351539225423</v>
      </c>
      <c r="AK41" s="65">
        <v>0.23208191126279865</v>
      </c>
      <c r="AL41" s="65">
        <v>0.22673656618610746</v>
      </c>
      <c r="AM41" s="65">
        <v>0.15529622980251345</v>
      </c>
      <c r="AN41" s="65">
        <v>0.22580645161290322</v>
      </c>
      <c r="AO41" s="65">
        <v>0.20280612244897958</v>
      </c>
      <c r="AP41" s="65">
        <v>0.19319938176197837</v>
      </c>
      <c r="AQ41" s="65">
        <v>0.17819548872180452</v>
      </c>
      <c r="AR41" s="65">
        <v>0.28699551569506726</v>
      </c>
      <c r="AS41" s="65">
        <v>0.23228346456692914</v>
      </c>
      <c r="AT41" s="65">
        <v>0.22761194029850745</v>
      </c>
      <c r="AU41" s="65">
        <v>0.20833333333333334</v>
      </c>
      <c r="AV41" s="65">
        <v>0.21804511278195488</v>
      </c>
      <c r="AW41" s="65">
        <v>0.19461077844311378</v>
      </c>
      <c r="AX41" s="65">
        <v>0.25298804780876494</v>
      </c>
      <c r="AY41" s="65">
        <v>0.24324324324324326</v>
      </c>
      <c r="AZ41" s="65">
        <v>0.37785016286644951</v>
      </c>
      <c r="BA41" s="65">
        <v>0.2277951933124347</v>
      </c>
      <c r="BB41" s="65">
        <v>0.26186830015313933</v>
      </c>
      <c r="BC41" s="65">
        <v>0.22462203023758098</v>
      </c>
      <c r="BD41" s="65">
        <v>0.19113573407202217</v>
      </c>
      <c r="BE41" s="65">
        <v>0.25</v>
      </c>
      <c r="BF41" s="65">
        <v>0.20408163265306123</v>
      </c>
      <c r="BG41" s="77">
        <f t="shared" si="4"/>
        <v>0.21999717719492737</v>
      </c>
      <c r="BI41" s="77">
        <f t="shared" si="1"/>
        <v>0.20948378660995018</v>
      </c>
      <c r="BJ41" s="77">
        <f t="shared" si="2"/>
        <v>0.22104499372421557</v>
      </c>
      <c r="BK41" s="77">
        <f t="shared" si="3"/>
        <v>0.23674778384075251</v>
      </c>
      <c r="BL41" s="204"/>
      <c r="BM41" s="200">
        <v>0.26885245901639343</v>
      </c>
      <c r="BN41" s="65">
        <v>0.15992292870905589</v>
      </c>
      <c r="BO41" s="65">
        <v>0.21902377972465581</v>
      </c>
      <c r="BP41" s="65">
        <v>0.18502673796791444</v>
      </c>
      <c r="BQ41" s="65">
        <v>0.20618556701030927</v>
      </c>
      <c r="BR41" s="65">
        <v>0.17686170212765959</v>
      </c>
      <c r="BS41" s="65">
        <v>0.21384425216316441</v>
      </c>
      <c r="BT41" s="65">
        <v>0.10344827586206896</v>
      </c>
      <c r="BU41" s="65">
        <v>0.17647058823529413</v>
      </c>
      <c r="BV41" s="65">
        <v>0.28272251308900526</v>
      </c>
      <c r="BW41" s="65">
        <v>0.16865671641791044</v>
      </c>
      <c r="BX41" s="65">
        <v>0.19008264462809918</v>
      </c>
      <c r="BY41" s="65">
        <v>0.21107266435986158</v>
      </c>
      <c r="BZ41" s="65">
        <v>0.24740740740740741</v>
      </c>
    </row>
    <row r="42" spans="1:78">
      <c r="A42" s="40">
        <v>40</v>
      </c>
      <c r="B42" s="252" t="s">
        <v>51</v>
      </c>
      <c r="C42" s="82" t="s">
        <v>52</v>
      </c>
      <c r="D42" s="65">
        <v>0.44455252918287935</v>
      </c>
      <c r="E42" s="65">
        <v>0.27836879432624112</v>
      </c>
      <c r="F42" s="65">
        <v>0.54591321897073664</v>
      </c>
      <c r="G42" s="65">
        <v>0.27976190476190477</v>
      </c>
      <c r="H42" s="65">
        <v>0.45292620865139949</v>
      </c>
      <c r="I42" s="65">
        <v>0.34054954204829307</v>
      </c>
      <c r="J42" s="65">
        <v>0.48341708542713568</v>
      </c>
      <c r="K42" s="65">
        <v>0.53333333333333333</v>
      </c>
      <c r="L42" s="65">
        <v>0.47502903600464574</v>
      </c>
      <c r="M42" s="65">
        <v>0.68547641073080479</v>
      </c>
      <c r="N42" s="65">
        <v>0.38816813700051894</v>
      </c>
      <c r="O42" s="65">
        <v>0.49823321554770317</v>
      </c>
      <c r="P42" s="65">
        <v>0.52730696798493404</v>
      </c>
      <c r="Q42" s="65">
        <v>0.44058885383806518</v>
      </c>
      <c r="R42" s="65">
        <v>0.3182552504038772</v>
      </c>
      <c r="S42" s="65">
        <v>0.31083481349911191</v>
      </c>
      <c r="T42" s="65">
        <v>0.35544635544635544</v>
      </c>
      <c r="U42" s="65">
        <v>0.50743494423791824</v>
      </c>
      <c r="V42" s="65">
        <v>0.40193236714975844</v>
      </c>
      <c r="W42" s="65">
        <v>0.65192850423330195</v>
      </c>
      <c r="X42" s="65">
        <v>0.44026548672566373</v>
      </c>
      <c r="Y42" s="65">
        <v>0.24356775300171526</v>
      </c>
      <c r="Z42" s="65">
        <v>0.45574162679425839</v>
      </c>
      <c r="AA42" s="65">
        <v>0.31366120218579235</v>
      </c>
      <c r="AB42" s="65">
        <v>0.28618421052631576</v>
      </c>
      <c r="AC42" s="65">
        <v>0.47426470588235292</v>
      </c>
      <c r="AD42" s="65">
        <v>0.28156565656565657</v>
      </c>
      <c r="AE42" s="65">
        <v>0.65412748171368862</v>
      </c>
      <c r="AF42" s="65">
        <v>0.28854625550660795</v>
      </c>
      <c r="AG42" s="65">
        <v>0.36717948717948717</v>
      </c>
      <c r="AH42" s="65">
        <v>0.31595744680851062</v>
      </c>
      <c r="AI42" s="65">
        <v>0.28912466843501328</v>
      </c>
      <c r="AJ42" s="65">
        <v>0.32773938795656465</v>
      </c>
      <c r="AK42" s="65">
        <v>0.56081081081081086</v>
      </c>
      <c r="AL42" s="65">
        <v>0.4</v>
      </c>
      <c r="AM42" s="65">
        <v>0.38193202146690519</v>
      </c>
      <c r="AN42" s="65">
        <v>0.3391655450874832</v>
      </c>
      <c r="AO42" s="65">
        <v>0.42366412213740456</v>
      </c>
      <c r="AP42" s="65">
        <v>0.50928792569659442</v>
      </c>
      <c r="AQ42" s="65">
        <v>0.44594594594594594</v>
      </c>
      <c r="AR42" s="65">
        <v>0.25633383010432192</v>
      </c>
      <c r="AS42" s="65">
        <v>0.30859375</v>
      </c>
      <c r="AT42" s="65">
        <v>0.42379182156133827</v>
      </c>
      <c r="AU42" s="65">
        <v>0.35034802784222741</v>
      </c>
      <c r="AV42" s="65">
        <v>0.29353233830845771</v>
      </c>
      <c r="AW42" s="65">
        <v>0.48348348348348347</v>
      </c>
      <c r="AX42" s="65">
        <v>0.25298804780876494</v>
      </c>
      <c r="AY42" s="65">
        <v>0.32629558541266795</v>
      </c>
      <c r="AZ42" s="65">
        <v>0.55374592833876224</v>
      </c>
      <c r="BA42" s="65">
        <v>0.31524008350730687</v>
      </c>
      <c r="BB42" s="65">
        <v>0.6447166921898928</v>
      </c>
      <c r="BC42" s="65">
        <v>0.34347826086956523</v>
      </c>
      <c r="BD42" s="65">
        <v>0.33518005540166207</v>
      </c>
      <c r="BE42" s="65">
        <v>0.40333333333333332</v>
      </c>
      <c r="BF42" s="65">
        <v>0.12690355329949238</v>
      </c>
      <c r="BG42" s="77">
        <f t="shared" si="4"/>
        <v>0.40247552735758113</v>
      </c>
      <c r="BI42" s="77">
        <f t="shared" si="1"/>
        <v>0.43219556422859789</v>
      </c>
      <c r="BJ42" s="77">
        <f t="shared" si="2"/>
        <v>0.38834291187198022</v>
      </c>
      <c r="BK42" s="77">
        <f t="shared" si="3"/>
        <v>0.36868792581121107</v>
      </c>
      <c r="BL42" s="204"/>
      <c r="BM42" s="200">
        <v>0.39285714285714285</v>
      </c>
      <c r="BN42" s="65">
        <v>0.34104046242774566</v>
      </c>
      <c r="BO42" s="65">
        <v>0.39726027397260272</v>
      </c>
      <c r="BP42" s="65">
        <v>0.3827956989247312</v>
      </c>
      <c r="BQ42" s="65">
        <v>0.37305699481865284</v>
      </c>
      <c r="BR42" s="65">
        <v>0.3798140770252324</v>
      </c>
      <c r="BS42" s="65">
        <v>0.23011015911872704</v>
      </c>
      <c r="BT42" s="65">
        <v>0.35632183908045978</v>
      </c>
      <c r="BU42" s="65">
        <v>0.29251700680272108</v>
      </c>
      <c r="BV42" s="65">
        <v>0.28205128205128205</v>
      </c>
      <c r="BW42" s="65">
        <v>0.3353204172876304</v>
      </c>
      <c r="BX42" s="65">
        <v>0.47933884297520662</v>
      </c>
      <c r="BY42" s="65">
        <v>0.44329896907216493</v>
      </c>
      <c r="BZ42" s="65">
        <v>0.63851851851851849</v>
      </c>
    </row>
    <row r="43" spans="1:78" ht="25.5">
      <c r="A43" s="40">
        <v>41</v>
      </c>
      <c r="B43" s="252"/>
      <c r="C43" s="82" t="s">
        <v>53</v>
      </c>
      <c r="D43" s="65">
        <v>0.51169590643274854</v>
      </c>
      <c r="E43" s="65">
        <v>0.45446507515473034</v>
      </c>
      <c r="F43" s="65">
        <v>0.62563580874872837</v>
      </c>
      <c r="G43" s="65">
        <v>0.54212765957446807</v>
      </c>
      <c r="H43" s="65">
        <v>0.52611464968152866</v>
      </c>
      <c r="I43" s="65">
        <v>0.50375312760633861</v>
      </c>
      <c r="J43" s="65">
        <v>0.5558912386706949</v>
      </c>
      <c r="K43" s="65">
        <v>0.48997772828507796</v>
      </c>
      <c r="L43" s="65">
        <v>0.56627906976744191</v>
      </c>
      <c r="M43" s="65">
        <v>0.6857670979667283</v>
      </c>
      <c r="N43" s="65">
        <v>0.60948905109489049</v>
      </c>
      <c r="O43" s="65">
        <v>0.53710247349823326</v>
      </c>
      <c r="P43" s="65">
        <v>0.59678942398489143</v>
      </c>
      <c r="Q43" s="65">
        <v>0.57833859095688744</v>
      </c>
      <c r="R43" s="65">
        <v>0.55967741935483872</v>
      </c>
      <c r="S43" s="65">
        <v>0.56560283687943258</v>
      </c>
      <c r="T43" s="65">
        <v>0.49426229508196723</v>
      </c>
      <c r="U43" s="65">
        <v>0.61851851851851847</v>
      </c>
      <c r="V43" s="65">
        <v>0.51690821256038644</v>
      </c>
      <c r="W43" s="65">
        <v>0.67075471698113209</v>
      </c>
      <c r="X43" s="65">
        <v>0.51474926253687314</v>
      </c>
      <c r="Y43" s="65">
        <v>0.38037865748709121</v>
      </c>
      <c r="Z43" s="65">
        <v>0.54610778443113772</v>
      </c>
      <c r="AA43" s="65">
        <v>0.49454148471615722</v>
      </c>
      <c r="AB43" s="65">
        <v>0.55008210180623973</v>
      </c>
      <c r="AC43" s="65">
        <v>0.63535911602209949</v>
      </c>
      <c r="AD43" s="65">
        <v>0.47655259822560203</v>
      </c>
      <c r="AE43" s="65">
        <v>0.71741397288842546</v>
      </c>
      <c r="AF43" s="65">
        <v>0.43487858719646799</v>
      </c>
      <c r="AG43" s="65">
        <v>0.49745158002038736</v>
      </c>
      <c r="AH43" s="65">
        <v>0.44208289054197664</v>
      </c>
      <c r="AI43" s="65">
        <v>0.45225464190981435</v>
      </c>
      <c r="AJ43" s="65">
        <v>0.51683168316831685</v>
      </c>
      <c r="AK43" s="65">
        <v>0.61016949152542377</v>
      </c>
      <c r="AL43" s="65">
        <v>0.50717079530638853</v>
      </c>
      <c r="AM43" s="65">
        <v>0.5125673249551167</v>
      </c>
      <c r="AN43" s="65">
        <v>0.50201884253028262</v>
      </c>
      <c r="AO43" s="65">
        <v>0.57760814249363868</v>
      </c>
      <c r="AP43" s="65">
        <v>0.63790446841294302</v>
      </c>
      <c r="AQ43" s="65">
        <v>0.58302028549962437</v>
      </c>
      <c r="AR43" s="65">
        <v>0.39253731343283582</v>
      </c>
      <c r="AS43" s="65">
        <v>0.46692607003891051</v>
      </c>
      <c r="AT43" s="65">
        <v>0.60370370370370374</v>
      </c>
      <c r="AU43" s="65">
        <v>0.46527777777777779</v>
      </c>
      <c r="AV43" s="65">
        <v>0.61596009975062349</v>
      </c>
      <c r="AW43" s="65">
        <v>0.59880239520958078</v>
      </c>
      <c r="AX43" s="65">
        <v>0.5239043824701195</v>
      </c>
      <c r="AY43" s="65">
        <v>0.55769230769230771</v>
      </c>
      <c r="AZ43" s="65">
        <v>0.62866449511400646</v>
      </c>
      <c r="BA43" s="65">
        <v>0.43704474505723206</v>
      </c>
      <c r="BB43" s="65">
        <v>0.65591397849462363</v>
      </c>
      <c r="BC43" s="65">
        <v>0.51956521739130435</v>
      </c>
      <c r="BD43" s="65">
        <v>0.55988857938718661</v>
      </c>
      <c r="BE43" s="65">
        <v>0.6333333333333333</v>
      </c>
      <c r="BF43" s="65">
        <v>0.45177664974619292</v>
      </c>
      <c r="BG43" s="77">
        <f t="shared" si="4"/>
        <v>0.54380519383769832</v>
      </c>
      <c r="BI43" s="77">
        <f t="shared" si="1"/>
        <v>0.54770533708212177</v>
      </c>
      <c r="BJ43" s="77">
        <f t="shared" si="2"/>
        <v>0.53211199034915202</v>
      </c>
      <c r="BK43" s="77">
        <f t="shared" si="3"/>
        <v>0.55131812394049307</v>
      </c>
      <c r="BL43" s="204"/>
      <c r="BM43" s="200">
        <v>0.50163934426229506</v>
      </c>
      <c r="BN43" s="65">
        <v>0.52399232245681382</v>
      </c>
      <c r="BO43" s="65">
        <v>0.55735660847880297</v>
      </c>
      <c r="BP43" s="65">
        <v>0.66666666666666663</v>
      </c>
      <c r="BQ43" s="65">
        <v>0.44615384615384618</v>
      </c>
      <c r="BR43" s="65">
        <v>0.50331125827814571</v>
      </c>
      <c r="BS43" s="65">
        <v>0.41277641277641275</v>
      </c>
      <c r="BT43" s="65">
        <v>0.48275862068965519</v>
      </c>
      <c r="BU43" s="65">
        <v>0.37782805429864252</v>
      </c>
      <c r="BV43" s="65">
        <v>0.60416666666666663</v>
      </c>
      <c r="BW43" s="65">
        <v>0.55904334828101643</v>
      </c>
      <c r="BX43" s="65">
        <v>0.54545454545454541</v>
      </c>
      <c r="BY43" s="65">
        <v>0.6</v>
      </c>
      <c r="BZ43" s="65">
        <v>0.7043090638930164</v>
      </c>
    </row>
    <row r="44" spans="1:78" ht="25.5">
      <c r="A44" s="40">
        <v>42</v>
      </c>
      <c r="B44" s="252"/>
      <c r="C44" s="82" t="s">
        <v>54</v>
      </c>
      <c r="D44" s="65">
        <v>0.67644183773216027</v>
      </c>
      <c r="E44" s="65">
        <v>0.66725978647686834</v>
      </c>
      <c r="F44" s="65">
        <v>0.74696356275303644</v>
      </c>
      <c r="G44" s="65">
        <v>0.6919148936170213</v>
      </c>
      <c r="H44" s="65">
        <v>0.69476372924648788</v>
      </c>
      <c r="I44" s="65">
        <v>0.66610878661087869</v>
      </c>
      <c r="J44" s="65">
        <v>0.70534813319878908</v>
      </c>
      <c r="K44" s="65">
        <v>0.68596881959910916</v>
      </c>
      <c r="L44" s="65">
        <v>0.66744730679156905</v>
      </c>
      <c r="M44" s="65">
        <v>0.76486988847583648</v>
      </c>
      <c r="N44" s="65">
        <v>0.6881832378969287</v>
      </c>
      <c r="O44" s="65">
        <v>0.59010600706713778</v>
      </c>
      <c r="P44" s="65">
        <v>0.71212121212121215</v>
      </c>
      <c r="Q44" s="65">
        <v>0.66876971608832803</v>
      </c>
      <c r="R44" s="65">
        <v>0.58454106280193241</v>
      </c>
      <c r="S44" s="65">
        <v>0.73226950354609932</v>
      </c>
      <c r="T44" s="65">
        <v>0.69885433715220946</v>
      </c>
      <c r="U44" s="65">
        <v>0.65988909426987064</v>
      </c>
      <c r="V44" s="65">
        <v>0.65280464216634426</v>
      </c>
      <c r="W44" s="65">
        <v>0.68207547169811322</v>
      </c>
      <c r="X44" s="65">
        <v>0.73707533234859679</v>
      </c>
      <c r="Y44" s="65">
        <v>0.67357512953367871</v>
      </c>
      <c r="Z44" s="65">
        <v>0.74131736526946113</v>
      </c>
      <c r="AA44" s="65">
        <v>0.55786026200873362</v>
      </c>
      <c r="AB44" s="65">
        <v>0.73848684210526316</v>
      </c>
      <c r="AC44" s="65">
        <v>0.6857670979667283</v>
      </c>
      <c r="AD44" s="65">
        <v>0.59343434343434343</v>
      </c>
      <c r="AE44" s="65">
        <v>0.75130616509926851</v>
      </c>
      <c r="AF44" s="65">
        <v>0.62971175166297122</v>
      </c>
      <c r="AG44" s="65">
        <v>0.65020576131687247</v>
      </c>
      <c r="AH44" s="65">
        <v>0.60680127523910732</v>
      </c>
      <c r="AI44" s="65">
        <v>0.62732095490716178</v>
      </c>
      <c r="AJ44" s="65">
        <v>0.67359050445103863</v>
      </c>
      <c r="AK44" s="65">
        <v>0.67567567567567566</v>
      </c>
      <c r="AL44" s="65">
        <v>0.6317169069462647</v>
      </c>
      <c r="AM44" s="65">
        <v>0.651705565529623</v>
      </c>
      <c r="AN44" s="65">
        <v>0.66890982503364738</v>
      </c>
      <c r="AO44" s="65">
        <v>0.69132653061224492</v>
      </c>
      <c r="AP44" s="65">
        <v>0.68006182380216385</v>
      </c>
      <c r="AQ44" s="65">
        <v>0.67194570135746612</v>
      </c>
      <c r="AR44" s="65">
        <v>0.60388639760837071</v>
      </c>
      <c r="AS44" s="65">
        <v>0.68235294117647061</v>
      </c>
      <c r="AT44" s="65">
        <v>0.5955056179775281</v>
      </c>
      <c r="AU44" s="65">
        <v>0.62470862470862476</v>
      </c>
      <c r="AV44" s="65">
        <v>0.6992481203007519</v>
      </c>
      <c r="AW44" s="65">
        <v>0.70870870870870872</v>
      </c>
      <c r="AX44" s="65">
        <v>0.68400000000000005</v>
      </c>
      <c r="AY44" s="65">
        <v>0.66537717601547386</v>
      </c>
      <c r="AZ44" s="65">
        <v>0.72077922077922074</v>
      </c>
      <c r="BA44" s="65">
        <v>0.51871101871101866</v>
      </c>
      <c r="BB44" s="65">
        <v>0.73966309341500769</v>
      </c>
      <c r="BC44" s="65">
        <v>0.66160520607375273</v>
      </c>
      <c r="BD44" s="65">
        <v>0.6918767507002801</v>
      </c>
      <c r="BE44" s="65">
        <v>0.69230769230769229</v>
      </c>
      <c r="BF44" s="65">
        <v>0.68717948717948718</v>
      </c>
      <c r="BG44" s="77">
        <f t="shared" si="4"/>
        <v>0.67182556180495712</v>
      </c>
      <c r="BI44" s="77">
        <f t="shared" si="1"/>
        <v>0.68110537993626685</v>
      </c>
      <c r="BJ44" s="77">
        <f t="shared" si="2"/>
        <v>0.6606972425146006</v>
      </c>
      <c r="BK44" s="77">
        <f t="shared" si="3"/>
        <v>0.66943026128957261</v>
      </c>
      <c r="BL44" s="204"/>
      <c r="BM44" s="200">
        <v>0.64144736842105265</v>
      </c>
      <c r="BN44" s="65">
        <v>0.6449136276391555</v>
      </c>
      <c r="BO44" s="65">
        <v>0.64375000000000004</v>
      </c>
      <c r="BP44" s="65">
        <v>0.69057815845824411</v>
      </c>
      <c r="BQ44" s="65">
        <v>0.51546391752577314</v>
      </c>
      <c r="BR44" s="65">
        <v>0.57887700534759357</v>
      </c>
      <c r="BS44" s="65">
        <v>0.63714637146371467</v>
      </c>
      <c r="BT44" s="65">
        <v>0.57471264367816088</v>
      </c>
      <c r="BU44" s="65">
        <v>0.58144796380090502</v>
      </c>
      <c r="BV44" s="65">
        <v>0.7120418848167539</v>
      </c>
      <c r="BW44" s="65">
        <v>0.63963963963963966</v>
      </c>
      <c r="BX44" s="65">
        <v>0.55371900826446285</v>
      </c>
      <c r="BY44" s="65">
        <v>0.66089965397923878</v>
      </c>
      <c r="BZ44" s="65">
        <v>0.72444444444444445</v>
      </c>
    </row>
    <row r="45" spans="1:78" ht="25.5">
      <c r="A45" s="40">
        <v>43</v>
      </c>
      <c r="B45" s="252"/>
      <c r="C45" s="83" t="s">
        <v>55</v>
      </c>
      <c r="D45" s="65">
        <v>0.55283757338551864</v>
      </c>
      <c r="E45" s="65">
        <v>0.35518157661647476</v>
      </c>
      <c r="F45" s="65">
        <v>0.55858585858585863</v>
      </c>
      <c r="G45" s="65">
        <v>0.36618521665250636</v>
      </c>
      <c r="H45" s="65">
        <v>0.55484693877551017</v>
      </c>
      <c r="I45" s="65">
        <v>0.41881765195670273</v>
      </c>
      <c r="J45" s="65">
        <v>0.4823766364551863</v>
      </c>
      <c r="K45" s="65">
        <v>0.56000000000000005</v>
      </c>
      <c r="L45" s="65">
        <v>0.4819557625145518</v>
      </c>
      <c r="M45" s="65">
        <v>0.66108007448789574</v>
      </c>
      <c r="N45" s="65">
        <v>0.43632567849686849</v>
      </c>
      <c r="O45" s="65">
        <v>0.48763250883392228</v>
      </c>
      <c r="P45" s="65">
        <v>0.57666980244590782</v>
      </c>
      <c r="Q45" s="65">
        <v>0.43697478991596639</v>
      </c>
      <c r="R45" s="65">
        <v>0.40483870967741936</v>
      </c>
      <c r="S45" s="65">
        <v>0.46714031971580816</v>
      </c>
      <c r="T45" s="65">
        <v>0.43090760425183972</v>
      </c>
      <c r="U45" s="65">
        <v>0.47222222222222221</v>
      </c>
      <c r="V45" s="65">
        <v>0.46808510638297873</v>
      </c>
      <c r="W45" s="65">
        <v>0.60169491525423724</v>
      </c>
      <c r="X45" s="65">
        <v>0.54646017699115046</v>
      </c>
      <c r="Y45" s="65">
        <v>0.34819897084048029</v>
      </c>
      <c r="Z45" s="65">
        <v>0.47248803827751196</v>
      </c>
      <c r="AA45" s="65">
        <v>0.44420131291028447</v>
      </c>
      <c r="AB45" s="65">
        <v>0.42598684210526316</v>
      </c>
      <c r="AC45" s="65">
        <v>0.56880733944954132</v>
      </c>
      <c r="AD45" s="65">
        <v>0.41878172588832485</v>
      </c>
      <c r="AE45" s="65">
        <v>0.65726227795193315</v>
      </c>
      <c r="AF45" s="65">
        <v>0.47333333333333333</v>
      </c>
      <c r="AG45" s="65">
        <v>0.46098562628336753</v>
      </c>
      <c r="AH45" s="65">
        <v>0.4140127388535032</v>
      </c>
      <c r="AI45" s="65">
        <v>0.40026595744680848</v>
      </c>
      <c r="AJ45" s="65">
        <v>0.45409674234945707</v>
      </c>
      <c r="AK45" s="65">
        <v>0.59322033898305082</v>
      </c>
      <c r="AL45" s="65">
        <v>0.46325459317585299</v>
      </c>
      <c r="AM45" s="65">
        <v>0.39605734767025091</v>
      </c>
      <c r="AN45" s="65">
        <v>0.49259757738896365</v>
      </c>
      <c r="AO45" s="65">
        <v>0.49236641221374045</v>
      </c>
      <c r="AP45" s="65">
        <v>0.58268933539412671</v>
      </c>
      <c r="AQ45" s="65">
        <v>0.50527108433734935</v>
      </c>
      <c r="AR45" s="65">
        <v>0.38244047619047616</v>
      </c>
      <c r="AS45" s="65">
        <v>0.4140625</v>
      </c>
      <c r="AT45" s="65">
        <v>0.56666666666666665</v>
      </c>
      <c r="AU45" s="65">
        <v>0.41067285382830626</v>
      </c>
      <c r="AV45" s="65">
        <v>0.49127182044887779</v>
      </c>
      <c r="AW45" s="65">
        <v>0.51051051051051055</v>
      </c>
      <c r="AX45" s="65">
        <v>0.35387673956262428</v>
      </c>
      <c r="AY45" s="65">
        <v>0.50386100386100385</v>
      </c>
      <c r="AZ45" s="65">
        <v>0.64495114006514653</v>
      </c>
      <c r="BA45" s="65">
        <v>0.40875912408759124</v>
      </c>
      <c r="BB45" s="65">
        <v>0.66156202143950993</v>
      </c>
      <c r="BC45" s="65">
        <v>0.44372294372294374</v>
      </c>
      <c r="BD45" s="65">
        <v>0.45152354570637121</v>
      </c>
      <c r="BE45" s="65">
        <v>0.53333333333333333</v>
      </c>
      <c r="BF45" s="65">
        <v>0.3487179487179487</v>
      </c>
      <c r="BG45" s="77">
        <f t="shared" si="4"/>
        <v>0.48201144266569046</v>
      </c>
      <c r="BI45" s="77">
        <f t="shared" si="1"/>
        <v>0.48273781023528334</v>
      </c>
      <c r="BJ45" s="77">
        <f t="shared" si="2"/>
        <v>0.4812605734714907</v>
      </c>
      <c r="BK45" s="77">
        <f t="shared" si="3"/>
        <v>0.48167801085363093</v>
      </c>
      <c r="BL45" s="204"/>
      <c r="BM45" s="200">
        <v>0.49337748344370863</v>
      </c>
      <c r="BN45" s="65">
        <v>0.48643410852713176</v>
      </c>
      <c r="BO45" s="65">
        <v>0.48</v>
      </c>
      <c r="BP45" s="65">
        <v>0.46087888531618437</v>
      </c>
      <c r="BQ45" s="65">
        <v>0.38775510204081631</v>
      </c>
      <c r="BR45" s="65">
        <v>0.39787798408488062</v>
      </c>
      <c r="BS45" s="65">
        <v>0.30221130221130221</v>
      </c>
      <c r="BT45" s="65">
        <v>0.40229885057471265</v>
      </c>
      <c r="BU45" s="65">
        <v>0.33182844243792325</v>
      </c>
      <c r="BV45" s="65">
        <v>0.66666666666666663</v>
      </c>
      <c r="BW45" s="65">
        <v>0.39136904761904762</v>
      </c>
      <c r="BX45" s="65">
        <v>0.53719008264462809</v>
      </c>
      <c r="BY45" s="65">
        <v>0.54513888888888884</v>
      </c>
      <c r="BZ45" s="65">
        <v>0.65727002967359049</v>
      </c>
    </row>
    <row r="46" spans="1:78">
      <c r="A46" s="40">
        <v>44</v>
      </c>
      <c r="B46" s="256" t="s">
        <v>56</v>
      </c>
      <c r="C46" s="84" t="s">
        <v>57</v>
      </c>
      <c r="D46" s="79">
        <v>0.37240000000000001</v>
      </c>
      <c r="E46" s="79">
        <v>0.21299999999999999</v>
      </c>
      <c r="F46" s="79">
        <v>0.49199999999999999</v>
      </c>
      <c r="G46" s="79">
        <v>0.1976</v>
      </c>
      <c r="H46" s="79">
        <v>0.41820000000000002</v>
      </c>
      <c r="I46" s="79">
        <v>0.35730000000000001</v>
      </c>
      <c r="J46" s="79">
        <v>0.40630000000000011</v>
      </c>
      <c r="K46" s="79">
        <v>0.35199999999999998</v>
      </c>
      <c r="L46" s="79">
        <v>0.40610000000000002</v>
      </c>
      <c r="M46" s="79">
        <v>0.49170000000000003</v>
      </c>
      <c r="N46" s="79">
        <v>0.26090000000000002</v>
      </c>
      <c r="O46" s="79">
        <v>0.33329999999999999</v>
      </c>
      <c r="P46" s="79">
        <v>0.41110000000000002</v>
      </c>
      <c r="Q46" s="79">
        <v>0.29049999999999998</v>
      </c>
      <c r="R46" s="79">
        <v>0.30259999999999998</v>
      </c>
      <c r="S46" s="79">
        <v>0.28439999999999999</v>
      </c>
      <c r="T46" s="79">
        <v>0.40510000000000002</v>
      </c>
      <c r="U46" s="79">
        <v>0.23050000000000001</v>
      </c>
      <c r="V46" s="79">
        <v>0.318</v>
      </c>
      <c r="W46" s="79">
        <v>0.44800000000000001</v>
      </c>
      <c r="X46" s="79">
        <v>0.41049999999999998</v>
      </c>
      <c r="Y46" s="79">
        <v>0.27979999999999999</v>
      </c>
      <c r="Z46" s="79">
        <v>0.29699999999999999</v>
      </c>
      <c r="AA46" s="79">
        <v>0.31580000000000003</v>
      </c>
      <c r="AB46" s="79">
        <v>0.2492</v>
      </c>
      <c r="AC46" s="79">
        <v>0.31919999999999998</v>
      </c>
      <c r="AD46" s="79">
        <v>0.308</v>
      </c>
      <c r="AE46" s="79">
        <v>0.47270000000000001</v>
      </c>
      <c r="AF46" s="79">
        <v>0.37390000000000001</v>
      </c>
      <c r="AG46" s="79">
        <v>0.27239999999999998</v>
      </c>
      <c r="AH46" s="79">
        <v>0.35349999999999998</v>
      </c>
      <c r="AI46" s="79">
        <v>0.31690000000000002</v>
      </c>
      <c r="AJ46" s="79">
        <v>0.37719999999999998</v>
      </c>
      <c r="AK46" s="79">
        <v>0.3906</v>
      </c>
      <c r="AL46" s="79">
        <v>0.34639999999999999</v>
      </c>
      <c r="AM46" s="79">
        <v>0.31140000000000001</v>
      </c>
      <c r="AN46" s="79">
        <v>0.27060000000000001</v>
      </c>
      <c r="AO46" s="79">
        <v>0.2868</v>
      </c>
      <c r="AP46" s="79">
        <v>0.39879999999999999</v>
      </c>
      <c r="AQ46" s="79">
        <v>0.33379999999999999</v>
      </c>
      <c r="AR46" s="79">
        <v>0.23100000000000001</v>
      </c>
      <c r="AS46" s="79">
        <v>0.22570000000000001</v>
      </c>
      <c r="AT46" s="79">
        <v>0.29849999999999999</v>
      </c>
      <c r="AU46" s="79">
        <v>0.24479999999999999</v>
      </c>
      <c r="AV46" s="79">
        <v>0.18</v>
      </c>
      <c r="AW46" s="79">
        <v>0.36859999999999998</v>
      </c>
      <c r="AX46" s="79">
        <v>0.16930000000000001</v>
      </c>
      <c r="AY46" s="79">
        <v>0.2293</v>
      </c>
      <c r="AZ46" s="79">
        <v>0.4788</v>
      </c>
      <c r="BA46" s="79">
        <v>0.2218</v>
      </c>
      <c r="BB46" s="79">
        <v>0.45019999999999999</v>
      </c>
      <c r="BC46" s="79">
        <v>0.33770000000000011</v>
      </c>
      <c r="BD46" s="79">
        <v>0.28689999999999999</v>
      </c>
      <c r="BE46" s="79">
        <v>0.31330000000000002</v>
      </c>
      <c r="BF46" s="79">
        <v>0.16750000000000001</v>
      </c>
      <c r="BG46" s="86">
        <f t="shared" si="4"/>
        <v>0.32507090909090908</v>
      </c>
      <c r="BI46" s="77">
        <f t="shared" si="1"/>
        <v>0.34558749999999994</v>
      </c>
      <c r="BJ46" s="77">
        <f t="shared" si="2"/>
        <v>0.33014117647058822</v>
      </c>
      <c r="BK46" s="77">
        <f t="shared" si="3"/>
        <v>0.28374285714285719</v>
      </c>
      <c r="BL46" s="204"/>
      <c r="BM46" s="202">
        <v>0.25</v>
      </c>
      <c r="BN46" s="79">
        <v>0.2077</v>
      </c>
      <c r="BO46" s="79">
        <v>0.29980000000000001</v>
      </c>
      <c r="BP46" s="79">
        <v>0.31730000000000003</v>
      </c>
      <c r="BQ46" s="79">
        <v>0.30409999999999998</v>
      </c>
      <c r="BR46" s="79">
        <v>0.38219999999999998</v>
      </c>
      <c r="BS46" s="79">
        <v>0.1547</v>
      </c>
      <c r="BT46" s="79">
        <v>0.2414</v>
      </c>
      <c r="BU46" s="79">
        <v>0.2205</v>
      </c>
      <c r="BV46" s="79">
        <v>0.36270000000000002</v>
      </c>
      <c r="BW46" s="79">
        <v>0.17219999999999999</v>
      </c>
      <c r="BX46" s="79">
        <v>0.314</v>
      </c>
      <c r="BY46" s="79">
        <v>0.30449999999999999</v>
      </c>
      <c r="BZ46" s="79">
        <v>0.54069999999999996</v>
      </c>
    </row>
    <row r="47" spans="1:78">
      <c r="A47" s="40">
        <v>45</v>
      </c>
      <c r="B47" s="256"/>
      <c r="C47" s="84" t="s">
        <v>58</v>
      </c>
      <c r="D47" s="80">
        <v>0.41149999999999998</v>
      </c>
      <c r="E47" s="80">
        <v>0.34760000000000002</v>
      </c>
      <c r="F47" s="80">
        <v>0.34310000000000002</v>
      </c>
      <c r="G47" s="80">
        <v>0.35599999999999998</v>
      </c>
      <c r="H47" s="80">
        <v>0.3836</v>
      </c>
      <c r="I47" s="80">
        <v>0.38650000000000001</v>
      </c>
      <c r="J47" s="80">
        <v>0.38100000000000001</v>
      </c>
      <c r="K47" s="80">
        <v>0.39240000000000003</v>
      </c>
      <c r="L47" s="80">
        <v>0.35010000000000002</v>
      </c>
      <c r="M47" s="80">
        <v>0.33639999999999998</v>
      </c>
      <c r="N47" s="80">
        <v>0.39550000000000002</v>
      </c>
      <c r="O47" s="80">
        <v>0.34050000000000002</v>
      </c>
      <c r="P47" s="80">
        <v>0.32829999999999998</v>
      </c>
      <c r="Q47" s="80">
        <v>0.32319999999999999</v>
      </c>
      <c r="R47" s="80">
        <v>0.40450000000000003</v>
      </c>
      <c r="S47" s="80">
        <v>0.39889999999999998</v>
      </c>
      <c r="T47" s="80">
        <v>0.35680000000000001</v>
      </c>
      <c r="U47" s="80">
        <v>0.41260000000000002</v>
      </c>
      <c r="V47" s="80">
        <v>0.37069999999999997</v>
      </c>
      <c r="W47" s="80">
        <v>0.36109999999999998</v>
      </c>
      <c r="X47" s="80">
        <v>0.39419999999999999</v>
      </c>
      <c r="Y47" s="80">
        <v>0.37130000000000002</v>
      </c>
      <c r="Z47" s="80">
        <v>0.36770000000000003</v>
      </c>
      <c r="AA47" s="80">
        <v>0.41010000000000002</v>
      </c>
      <c r="AB47" s="80">
        <v>0.39600000000000002</v>
      </c>
      <c r="AC47" s="80">
        <v>0.33210000000000001</v>
      </c>
      <c r="AD47" s="80">
        <v>0.3574</v>
      </c>
      <c r="AE47" s="80">
        <v>0.32600000000000001</v>
      </c>
      <c r="AF47" s="80">
        <v>0.38049999999999989</v>
      </c>
      <c r="AG47" s="80">
        <v>0.29189999999999999</v>
      </c>
      <c r="AH47" s="80">
        <v>0.38319999999999999</v>
      </c>
      <c r="AI47" s="80">
        <v>0.36480000000000001</v>
      </c>
      <c r="AJ47" s="80">
        <v>0.34649999999999997</v>
      </c>
      <c r="AK47" s="80">
        <v>0.31990000000000002</v>
      </c>
      <c r="AL47" s="80">
        <v>0.36990000000000001</v>
      </c>
      <c r="AM47" s="80">
        <v>0.3619</v>
      </c>
      <c r="AN47" s="80">
        <v>0.4168</v>
      </c>
      <c r="AO47" s="80">
        <v>0.3972</v>
      </c>
      <c r="AP47" s="80">
        <v>0.3246</v>
      </c>
      <c r="AQ47" s="80">
        <v>0.36170000000000002</v>
      </c>
      <c r="AR47" s="80">
        <v>0.33979999999999999</v>
      </c>
      <c r="AS47" s="80">
        <v>0.33850000000000002</v>
      </c>
      <c r="AT47" s="80">
        <v>0.35449999999999998</v>
      </c>
      <c r="AU47" s="80">
        <v>0.32400000000000001</v>
      </c>
      <c r="AV47" s="80">
        <v>0.38250000000000001</v>
      </c>
      <c r="AW47" s="80">
        <v>0.38369999999999999</v>
      </c>
      <c r="AX47" s="80">
        <v>0.3347</v>
      </c>
      <c r="AY47" s="80">
        <v>0.3931</v>
      </c>
      <c r="AZ47" s="80">
        <v>0.34849999999999998</v>
      </c>
      <c r="BA47" s="80">
        <v>0.32429999999999998</v>
      </c>
      <c r="BB47" s="80">
        <v>0.35680000000000001</v>
      </c>
      <c r="BC47" s="80">
        <v>0.33770000000000011</v>
      </c>
      <c r="BD47" s="80">
        <v>0.39550000000000002</v>
      </c>
      <c r="BE47" s="80">
        <v>0.26329999999999998</v>
      </c>
      <c r="BF47" s="80">
        <v>0.32490000000000002</v>
      </c>
      <c r="BG47" s="86">
        <f t="shared" si="4"/>
        <v>0.36101454545454564</v>
      </c>
      <c r="BI47" s="77">
        <f t="shared" si="1"/>
        <v>0.37181666666666652</v>
      </c>
      <c r="BJ47" s="77">
        <f t="shared" si="2"/>
        <v>0.35707058823529414</v>
      </c>
      <c r="BK47" s="77">
        <f t="shared" si="3"/>
        <v>0.34728571428571436</v>
      </c>
      <c r="BL47" s="204"/>
      <c r="BM47" s="203">
        <v>0.35859999999999997</v>
      </c>
      <c r="BN47" s="80">
        <v>0.36730000000000002</v>
      </c>
      <c r="BO47" s="80">
        <v>0.33960000000000001</v>
      </c>
      <c r="BP47" s="80">
        <v>0.34729999999999989</v>
      </c>
      <c r="BQ47" s="80">
        <v>0.31440000000000001</v>
      </c>
      <c r="BR47" s="80">
        <v>0.28499999999999998</v>
      </c>
      <c r="BS47" s="80">
        <v>0.38990000000000002</v>
      </c>
      <c r="BT47" s="80">
        <v>0.39079999999999998</v>
      </c>
      <c r="BU47" s="80">
        <v>0.33179999999999998</v>
      </c>
      <c r="BV47" s="80">
        <v>0.34720000000000001</v>
      </c>
      <c r="BW47" s="80">
        <v>0.32040000000000002</v>
      </c>
      <c r="BX47" s="80">
        <v>0.34710000000000002</v>
      </c>
      <c r="BY47" s="80">
        <v>0.43940000000000001</v>
      </c>
      <c r="BZ47" s="80">
        <v>0.33040000000000003</v>
      </c>
    </row>
    <row r="48" spans="1:78">
      <c r="A48" s="40">
        <v>46</v>
      </c>
      <c r="B48" s="256"/>
      <c r="C48" s="84" t="s">
        <v>59</v>
      </c>
      <c r="D48" s="80">
        <v>0.20039999999999999</v>
      </c>
      <c r="E48" s="80">
        <v>0.36099999999999999</v>
      </c>
      <c r="F48" s="80">
        <v>0.15090000000000001</v>
      </c>
      <c r="G48" s="80">
        <v>0.38929999999999998</v>
      </c>
      <c r="H48" s="80">
        <v>0.18290000000000001</v>
      </c>
      <c r="I48" s="80">
        <v>0.2329</v>
      </c>
      <c r="J48" s="80">
        <v>0.18740000000000001</v>
      </c>
      <c r="K48" s="80">
        <v>0.22420000000000001</v>
      </c>
      <c r="L48" s="80">
        <v>0.21820000000000001</v>
      </c>
      <c r="M48" s="80">
        <v>0.16170000000000001</v>
      </c>
      <c r="N48" s="80">
        <v>0.30559999999999998</v>
      </c>
      <c r="O48" s="80">
        <v>0.28320000000000001</v>
      </c>
      <c r="P48" s="80">
        <v>0.23519999999999999</v>
      </c>
      <c r="Q48" s="80">
        <v>0.31790000000000002</v>
      </c>
      <c r="R48" s="80">
        <v>0.2621</v>
      </c>
      <c r="S48" s="80">
        <v>0.28620000000000001</v>
      </c>
      <c r="T48" s="80">
        <v>0.21029999999999999</v>
      </c>
      <c r="U48" s="80">
        <v>0.32159999999999989</v>
      </c>
      <c r="V48" s="80">
        <v>0.28199999999999997</v>
      </c>
      <c r="W48" s="80">
        <v>0.17860000000000001</v>
      </c>
      <c r="X48" s="80">
        <v>0.1827</v>
      </c>
      <c r="Y48" s="80">
        <v>0.28499999999999998</v>
      </c>
      <c r="Z48" s="80">
        <v>0.27429999999999999</v>
      </c>
      <c r="AA48" s="80">
        <v>0.24560000000000001</v>
      </c>
      <c r="AB48" s="80">
        <v>0.30690000000000001</v>
      </c>
      <c r="AC48" s="80">
        <v>0.31369999999999998</v>
      </c>
      <c r="AD48" s="80">
        <v>0.30159999999999998</v>
      </c>
      <c r="AE48" s="80">
        <v>0.1908</v>
      </c>
      <c r="AF48" s="80">
        <v>0.22570000000000001</v>
      </c>
      <c r="AG48" s="80">
        <v>0.36070000000000002</v>
      </c>
      <c r="AH48" s="80">
        <v>0.22289999999999999</v>
      </c>
      <c r="AI48" s="80">
        <v>0.27700000000000002</v>
      </c>
      <c r="AJ48" s="80">
        <v>0.2535</v>
      </c>
      <c r="AK48" s="80">
        <v>0.2626</v>
      </c>
      <c r="AL48" s="80">
        <v>0.24579999999999999</v>
      </c>
      <c r="AM48" s="80">
        <v>0.29239999999999999</v>
      </c>
      <c r="AN48" s="80">
        <v>0.27060000000000001</v>
      </c>
      <c r="AO48" s="80">
        <v>0.27410000000000001</v>
      </c>
      <c r="AP48" s="80">
        <v>0.2457</v>
      </c>
      <c r="AQ48" s="80">
        <v>0.27960000000000002</v>
      </c>
      <c r="AR48" s="80">
        <v>0.35470000000000002</v>
      </c>
      <c r="AS48" s="80">
        <v>0.38129999999999997</v>
      </c>
      <c r="AT48" s="80">
        <v>0.31719999999999998</v>
      </c>
      <c r="AU48" s="80">
        <v>0.36130000000000001</v>
      </c>
      <c r="AV48" s="80">
        <v>0.40749999999999997</v>
      </c>
      <c r="AW48" s="80">
        <v>0.2326</v>
      </c>
      <c r="AX48" s="80">
        <v>0.41830000000000001</v>
      </c>
      <c r="AY48" s="80">
        <v>0.34489999999999998</v>
      </c>
      <c r="AZ48" s="80">
        <v>0.15959999999999999</v>
      </c>
      <c r="BA48" s="80">
        <v>0.37340000000000001</v>
      </c>
      <c r="BB48" s="80">
        <v>0.17760000000000001</v>
      </c>
      <c r="BC48" s="80">
        <v>0.2898</v>
      </c>
      <c r="BD48" s="80">
        <v>0.28689999999999999</v>
      </c>
      <c r="BE48" s="80">
        <v>0.38329999999999997</v>
      </c>
      <c r="BF48" s="80">
        <v>0.4264</v>
      </c>
      <c r="BG48" s="86">
        <f t="shared" si="4"/>
        <v>0.2766836363636363</v>
      </c>
      <c r="BI48" s="77">
        <f t="shared" si="1"/>
        <v>0.24913333333333332</v>
      </c>
      <c r="BJ48" s="77">
        <f t="shared" si="2"/>
        <v>0.27519411764705881</v>
      </c>
      <c r="BK48" s="77">
        <f t="shared" si="3"/>
        <v>0.32572142857142861</v>
      </c>
      <c r="BL48" s="204"/>
      <c r="BM48" s="203">
        <v>0.34210000000000002</v>
      </c>
      <c r="BN48" s="80">
        <v>0.39419999999999999</v>
      </c>
      <c r="BO48" s="80">
        <v>0.33579999999999999</v>
      </c>
      <c r="BP48" s="80">
        <v>0.30549999999999999</v>
      </c>
      <c r="BQ48" s="80">
        <v>0.35049999999999998</v>
      </c>
      <c r="BR48" s="80">
        <v>0.2823</v>
      </c>
      <c r="BS48" s="80">
        <v>0.38740000000000002</v>
      </c>
      <c r="BT48" s="80">
        <v>0.3448</v>
      </c>
      <c r="BU48" s="80">
        <v>0.37269999999999998</v>
      </c>
      <c r="BV48" s="80">
        <v>0.2591</v>
      </c>
      <c r="BW48" s="80">
        <v>0.42809999999999998</v>
      </c>
      <c r="BX48" s="80">
        <v>0.28100000000000003</v>
      </c>
      <c r="BY48" s="80">
        <v>0.22489999999999999</v>
      </c>
      <c r="BZ48" s="80">
        <v>0.1215</v>
      </c>
    </row>
    <row r="49" spans="1:78">
      <c r="A49" s="40">
        <v>47</v>
      </c>
      <c r="B49" s="256"/>
      <c r="C49" s="84" t="s">
        <v>60</v>
      </c>
      <c r="D49" s="80">
        <v>1.0800000000000001E-2</v>
      </c>
      <c r="E49" s="80">
        <v>5.79E-2</v>
      </c>
      <c r="F49" s="80">
        <v>5.0000000000000001E-3</v>
      </c>
      <c r="G49" s="80">
        <v>4.7699999999999992E-2</v>
      </c>
      <c r="H49" s="80">
        <v>1.2800000000000001E-2</v>
      </c>
      <c r="I49" s="80">
        <v>1.4200000000000001E-2</v>
      </c>
      <c r="J49" s="80">
        <v>1.52E-2</v>
      </c>
      <c r="K49" s="80">
        <v>2.47E-2</v>
      </c>
      <c r="L49" s="80">
        <v>1.52E-2</v>
      </c>
      <c r="M49" s="80">
        <v>6.5000000000000006E-3</v>
      </c>
      <c r="N49" s="80">
        <v>3.5299999999999998E-2</v>
      </c>
      <c r="O49" s="80">
        <v>3.9399999999999998E-2</v>
      </c>
      <c r="P49" s="80">
        <v>1.2200000000000001E-2</v>
      </c>
      <c r="Q49" s="80">
        <v>4.7399999999999998E-2</v>
      </c>
      <c r="R49" s="80">
        <v>2.1000000000000001E-2</v>
      </c>
      <c r="S49" s="80">
        <v>2.5000000000000001E-2</v>
      </c>
      <c r="T49" s="80">
        <v>2.1299999999999999E-2</v>
      </c>
      <c r="U49" s="80">
        <v>2.7900000000000001E-2</v>
      </c>
      <c r="V49" s="80">
        <v>2.24E-2</v>
      </c>
      <c r="W49" s="80">
        <v>5.6999999999999993E-3</v>
      </c>
      <c r="X49" s="80">
        <v>7.4000000000000003E-3</v>
      </c>
      <c r="Y49" s="80">
        <v>4.3200000000000002E-2</v>
      </c>
      <c r="Z49" s="80">
        <v>4.9099999999999998E-2</v>
      </c>
      <c r="AA49" s="80">
        <v>2.1899999999999999E-2</v>
      </c>
      <c r="AB49" s="80">
        <v>3.3000000000000002E-2</v>
      </c>
      <c r="AC49" s="80">
        <v>2.7699999999999999E-2</v>
      </c>
      <c r="AD49" s="80">
        <v>2.53E-2</v>
      </c>
      <c r="AE49" s="80">
        <v>4.1999999999999997E-3</v>
      </c>
      <c r="AF49" s="80">
        <v>1.55E-2</v>
      </c>
      <c r="AG49" s="80">
        <v>5.5500000000000001E-2</v>
      </c>
      <c r="AH49" s="80">
        <v>3.2899999999999999E-2</v>
      </c>
      <c r="AI49" s="80">
        <v>2.8000000000000001E-2</v>
      </c>
      <c r="AJ49" s="80">
        <v>1.49E-2</v>
      </c>
      <c r="AK49" s="80">
        <v>2.0199999999999999E-2</v>
      </c>
      <c r="AL49" s="80">
        <v>1.83E-2</v>
      </c>
      <c r="AM49" s="80">
        <v>2.2599999999999999E-2</v>
      </c>
      <c r="AN49" s="80">
        <v>3.6499999999999998E-2</v>
      </c>
      <c r="AO49" s="80">
        <v>3.5499999999999997E-2</v>
      </c>
      <c r="AP49" s="80">
        <v>1.8499999999999999E-2</v>
      </c>
      <c r="AQ49" s="80">
        <v>1.66E-2</v>
      </c>
      <c r="AR49" s="80">
        <v>6.7099999999999993E-2</v>
      </c>
      <c r="AS49" s="80">
        <v>4.6699999999999998E-2</v>
      </c>
      <c r="AT49" s="80">
        <v>2.9899999999999999E-2</v>
      </c>
      <c r="AU49" s="80">
        <v>5.1299999999999998E-2</v>
      </c>
      <c r="AV49" s="80">
        <v>2.2499999999999999E-2</v>
      </c>
      <c r="AW49" s="80">
        <v>6.0000000000000001E-3</v>
      </c>
      <c r="AX49" s="80">
        <v>6.3700000000000007E-2</v>
      </c>
      <c r="AY49" s="80">
        <v>2.7E-2</v>
      </c>
      <c r="AZ49" s="80">
        <v>9.7999999999999997E-3</v>
      </c>
      <c r="BA49" s="80">
        <v>6.59E-2</v>
      </c>
      <c r="BB49" s="80">
        <v>1.23E-2</v>
      </c>
      <c r="BC49" s="80">
        <v>2.8299999999999999E-2</v>
      </c>
      <c r="BD49" s="80">
        <v>1.95E-2</v>
      </c>
      <c r="BE49" s="80">
        <v>0.04</v>
      </c>
      <c r="BF49" s="80">
        <v>5.5800000000000002E-2</v>
      </c>
      <c r="BG49" s="86">
        <f t="shared" si="4"/>
        <v>2.8003636363636359E-2</v>
      </c>
      <c r="BI49" s="77">
        <f t="shared" si="1"/>
        <v>2.4549999999999999E-2</v>
      </c>
      <c r="BJ49" s="77">
        <f t="shared" si="2"/>
        <v>2.7782352941176466E-2</v>
      </c>
      <c r="BK49" s="77">
        <f t="shared" si="3"/>
        <v>3.4192857142857143E-2</v>
      </c>
      <c r="BL49" s="204"/>
      <c r="BM49" s="203">
        <v>4.2799999999999998E-2</v>
      </c>
      <c r="BN49" s="80">
        <v>2.5000000000000001E-2</v>
      </c>
      <c r="BO49" s="80">
        <v>2.24E-2</v>
      </c>
      <c r="BP49" s="80">
        <v>2.2499999999999999E-2</v>
      </c>
      <c r="BQ49" s="80">
        <v>2.06E-2</v>
      </c>
      <c r="BR49" s="80">
        <v>3.9899999999999998E-2</v>
      </c>
      <c r="BS49" s="80">
        <v>5.1999999999999998E-2</v>
      </c>
      <c r="BT49" s="80">
        <v>1.15E-2</v>
      </c>
      <c r="BU49" s="80">
        <v>7.0499999999999993E-2</v>
      </c>
      <c r="BV49" s="80">
        <v>2.5899999999999999E-2</v>
      </c>
      <c r="BW49" s="80">
        <v>6.2899999999999998E-2</v>
      </c>
      <c r="BX49" s="80">
        <v>4.9599999999999998E-2</v>
      </c>
      <c r="BY49" s="80">
        <v>3.1099999999999999E-2</v>
      </c>
      <c r="BZ49" s="80">
        <v>1.5E-3</v>
      </c>
    </row>
    <row r="50" spans="1:78">
      <c r="A50" s="40">
        <v>48</v>
      </c>
      <c r="B50" s="256"/>
      <c r="C50" s="84" t="s">
        <v>61</v>
      </c>
      <c r="D50" s="80">
        <v>4.8999999999999998E-3</v>
      </c>
      <c r="E50" s="80">
        <v>2.0500000000000001E-2</v>
      </c>
      <c r="F50" s="80">
        <v>9.1000000000000004E-3</v>
      </c>
      <c r="G50" s="80">
        <v>9.3999999999999986E-3</v>
      </c>
      <c r="H50" s="80">
        <v>2.5999999999999999E-3</v>
      </c>
      <c r="I50" s="80">
        <v>9.1999999999999998E-3</v>
      </c>
      <c r="J50" s="80">
        <v>1.01E-2</v>
      </c>
      <c r="K50" s="80">
        <v>6.7000000000000002E-3</v>
      </c>
      <c r="L50" s="80">
        <v>1.0500000000000001E-2</v>
      </c>
      <c r="M50" s="80">
        <v>3.7000000000000002E-3</v>
      </c>
      <c r="N50" s="80">
        <v>2.5999999999999999E-3</v>
      </c>
      <c r="O50" s="80">
        <v>3.5999999999999999E-3</v>
      </c>
      <c r="P50" s="80">
        <v>1.32E-2</v>
      </c>
      <c r="Q50" s="80">
        <v>2.1100000000000001E-2</v>
      </c>
      <c r="R50" s="80">
        <v>9.7000000000000003E-3</v>
      </c>
      <c r="S50" s="80">
        <v>5.4000000000000003E-3</v>
      </c>
      <c r="T50" s="80">
        <v>6.5000000000000006E-3</v>
      </c>
      <c r="U50" s="80">
        <v>7.4000000000000003E-3</v>
      </c>
      <c r="V50" s="80">
        <v>6.7999999999999996E-3</v>
      </c>
      <c r="W50" s="80">
        <v>6.6E-3</v>
      </c>
      <c r="X50" s="80">
        <v>5.1999999999999998E-3</v>
      </c>
      <c r="Y50" s="80">
        <v>2.07E-2</v>
      </c>
      <c r="Z50" s="80">
        <v>1.2E-2</v>
      </c>
      <c r="AA50" s="80">
        <v>6.6E-3</v>
      </c>
      <c r="AB50" s="80">
        <v>1.49E-2</v>
      </c>
      <c r="AC50" s="80">
        <v>7.4000000000000003E-3</v>
      </c>
      <c r="AD50" s="80">
        <v>7.6E-3</v>
      </c>
      <c r="AE50" s="80">
        <v>6.3E-3</v>
      </c>
      <c r="AF50" s="80">
        <v>4.4000000000000003E-3</v>
      </c>
      <c r="AG50" s="80">
        <v>1.95E-2</v>
      </c>
      <c r="AH50" s="80">
        <v>7.4000000000000003E-3</v>
      </c>
      <c r="AI50" s="80">
        <v>1.3299999999999999E-2</v>
      </c>
      <c r="AJ50" s="80">
        <v>7.9000000000000008E-3</v>
      </c>
      <c r="AK50" s="80">
        <v>6.7000000000000002E-3</v>
      </c>
      <c r="AL50" s="80">
        <v>1.9599999999999999E-2</v>
      </c>
      <c r="AM50" s="80">
        <v>1.17E-2</v>
      </c>
      <c r="AN50" s="80">
        <v>5.4000000000000003E-3</v>
      </c>
      <c r="AO50" s="80">
        <v>6.3E-3</v>
      </c>
      <c r="AP50" s="80">
        <v>1.24E-2</v>
      </c>
      <c r="AQ50" s="80">
        <v>8.3000000000000001E-3</v>
      </c>
      <c r="AR50" s="80">
        <v>7.4999999999999997E-3</v>
      </c>
      <c r="AS50" s="80">
        <v>7.8000000000000014E-3</v>
      </c>
      <c r="AT50" s="80">
        <v>0</v>
      </c>
      <c r="AU50" s="80">
        <v>1.8599999999999998E-2</v>
      </c>
      <c r="AV50" s="80">
        <v>7.4999999999999997E-3</v>
      </c>
      <c r="AW50" s="80">
        <v>9.1000000000000004E-3</v>
      </c>
      <c r="AX50" s="80">
        <v>1.3899999999999999E-2</v>
      </c>
      <c r="AY50" s="80">
        <v>5.7999999999999996E-3</v>
      </c>
      <c r="AZ50" s="80">
        <v>3.3E-3</v>
      </c>
      <c r="BA50" s="80">
        <v>1.46E-2</v>
      </c>
      <c r="BB50" s="80">
        <v>3.0999999999999999E-3</v>
      </c>
      <c r="BC50" s="80">
        <v>6.5000000000000006E-3</v>
      </c>
      <c r="BD50" s="80">
        <v>1.11E-2</v>
      </c>
      <c r="BE50" s="80">
        <v>0</v>
      </c>
      <c r="BF50" s="80">
        <v>2.5399999999999999E-2</v>
      </c>
      <c r="BG50" s="86">
        <f t="shared" si="4"/>
        <v>9.2254545454545488E-3</v>
      </c>
      <c r="BI50" s="77">
        <f t="shared" si="1"/>
        <v>8.9208333333333344E-3</v>
      </c>
      <c r="BJ50" s="77">
        <f t="shared" si="2"/>
        <v>9.7999999999999997E-3</v>
      </c>
      <c r="BK50" s="77">
        <f t="shared" si="3"/>
        <v>9.0500000000000008E-3</v>
      </c>
      <c r="BL50" s="204"/>
      <c r="BM50" s="203">
        <v>6.6E-3</v>
      </c>
      <c r="BN50" s="80">
        <v>5.7999999999999996E-3</v>
      </c>
      <c r="BO50" s="80">
        <v>2.5000000000000001E-3</v>
      </c>
      <c r="BP50" s="80">
        <v>7.4999999999999997E-3</v>
      </c>
      <c r="BQ50" s="80">
        <v>1.03E-2</v>
      </c>
      <c r="BR50" s="80">
        <v>1.0699999999999999E-2</v>
      </c>
      <c r="BS50" s="80">
        <v>1.61E-2</v>
      </c>
      <c r="BT50" s="80">
        <v>1.15E-2</v>
      </c>
      <c r="BU50" s="80">
        <v>4.5000000000000014E-3</v>
      </c>
      <c r="BV50" s="80">
        <v>5.1999999999999998E-3</v>
      </c>
      <c r="BW50" s="80">
        <v>1.6500000000000001E-2</v>
      </c>
      <c r="BX50" s="80">
        <v>8.3000000000000001E-3</v>
      </c>
      <c r="BY50" s="80">
        <v>0</v>
      </c>
      <c r="BZ50" s="80">
        <v>5.8999999999999999E-3</v>
      </c>
    </row>
    <row r="51" spans="1:78">
      <c r="A51" s="40">
        <v>49</v>
      </c>
      <c r="B51" s="251" t="s">
        <v>62</v>
      </c>
      <c r="C51" s="85" t="s">
        <v>63</v>
      </c>
      <c r="D51" s="80">
        <v>0.62929999999999997</v>
      </c>
      <c r="E51" s="80">
        <v>0.41239999999999999</v>
      </c>
      <c r="F51" s="80">
        <v>0.502</v>
      </c>
      <c r="G51" s="80">
        <v>0.39950000000000002</v>
      </c>
      <c r="H51" s="80">
        <v>0.57379999999999998</v>
      </c>
      <c r="I51" s="80">
        <v>0.5071</v>
      </c>
      <c r="J51" s="80">
        <v>0.45269999999999999</v>
      </c>
      <c r="K51" s="80">
        <v>0.37719999999999998</v>
      </c>
      <c r="L51" s="80">
        <v>0.44919999999999999</v>
      </c>
      <c r="M51" s="80">
        <v>0.47089999999999999</v>
      </c>
      <c r="N51" s="80">
        <v>0.32279999999999998</v>
      </c>
      <c r="O51" s="80">
        <v>0.51960000000000006</v>
      </c>
      <c r="P51" s="80">
        <v>0.40660000000000002</v>
      </c>
      <c r="Q51" s="80">
        <v>0.33439999999999998</v>
      </c>
      <c r="R51" s="80">
        <v>0.38629999999999998</v>
      </c>
      <c r="S51" s="80">
        <v>0.47949999999999998</v>
      </c>
      <c r="T51" s="80">
        <v>0.40550000000000003</v>
      </c>
      <c r="U51" s="80">
        <v>0.43390000000000001</v>
      </c>
      <c r="V51" s="80">
        <v>0.5</v>
      </c>
      <c r="W51" s="80">
        <v>0.48249999999999998</v>
      </c>
      <c r="X51" s="80">
        <v>0.67110000000000003</v>
      </c>
      <c r="Y51" s="80">
        <v>0.3679</v>
      </c>
      <c r="Z51" s="80">
        <v>0.313</v>
      </c>
      <c r="AA51" s="80">
        <v>0.47749999999999998</v>
      </c>
      <c r="AB51" s="80">
        <v>0.36680000000000001</v>
      </c>
      <c r="AC51" s="80">
        <v>0.54339999999999999</v>
      </c>
      <c r="AD51" s="80">
        <v>0.32869999999999999</v>
      </c>
      <c r="AE51" s="80">
        <v>0.44850000000000001</v>
      </c>
      <c r="AF51" s="80">
        <v>0.45350000000000001</v>
      </c>
      <c r="AG51" s="80">
        <v>0.36890000000000001</v>
      </c>
      <c r="AH51" s="80">
        <v>0.39150000000000001</v>
      </c>
      <c r="AI51" s="80">
        <v>0.3715</v>
      </c>
      <c r="AJ51" s="80">
        <v>0.48609999999999998</v>
      </c>
      <c r="AK51" s="80">
        <v>0.31309999999999999</v>
      </c>
      <c r="AL51" s="80">
        <v>0.4869</v>
      </c>
      <c r="AM51" s="80">
        <v>0.3926</v>
      </c>
      <c r="AN51" s="80">
        <v>0.41970000000000002</v>
      </c>
      <c r="AO51" s="80">
        <v>0.45050000000000001</v>
      </c>
      <c r="AP51" s="80">
        <v>0.29499999999999998</v>
      </c>
      <c r="AQ51" s="80">
        <v>0.41839999999999999</v>
      </c>
      <c r="AR51" s="80">
        <v>0.33079999999999998</v>
      </c>
      <c r="AS51" s="80">
        <v>0.45279999999999998</v>
      </c>
      <c r="AT51" s="80">
        <v>0.53759999999999997</v>
      </c>
      <c r="AU51" s="80">
        <v>0.3674</v>
      </c>
      <c r="AV51" s="80">
        <v>0.55920000000000003</v>
      </c>
      <c r="AW51" s="80">
        <v>0.25380000000000003</v>
      </c>
      <c r="AX51" s="80">
        <v>0.38600000000000001</v>
      </c>
      <c r="AY51" s="80">
        <v>0.36870000000000003</v>
      </c>
      <c r="AZ51" s="80">
        <v>0.33770000000000011</v>
      </c>
      <c r="BA51" s="80">
        <v>0.42020000000000002</v>
      </c>
      <c r="BB51" s="80">
        <v>0.34760000000000002</v>
      </c>
      <c r="BC51" s="80">
        <v>0.39389999999999997</v>
      </c>
      <c r="BD51" s="80">
        <v>0.5</v>
      </c>
      <c r="BE51" s="80">
        <v>0.45479999999999998</v>
      </c>
      <c r="BF51" s="80">
        <v>0.41749999999999998</v>
      </c>
      <c r="BG51" s="86">
        <f t="shared" si="4"/>
        <v>0.42796000000000001</v>
      </c>
      <c r="BI51" s="77">
        <f t="shared" si="1"/>
        <v>0.45311250000000003</v>
      </c>
      <c r="BJ51" s="77">
        <f t="shared" si="2"/>
        <v>0.40387647058823534</v>
      </c>
      <c r="BK51" s="77">
        <f t="shared" si="3"/>
        <v>0.41408571428571428</v>
      </c>
      <c r="BL51" s="204"/>
      <c r="BM51" s="203">
        <v>0.59489999999999998</v>
      </c>
      <c r="BN51" s="80">
        <v>0.5534</v>
      </c>
      <c r="BO51" s="80">
        <v>0.47299999999999998</v>
      </c>
      <c r="BP51" s="80">
        <v>0.64910000000000001</v>
      </c>
      <c r="BQ51" s="80">
        <v>0.38969999999999999</v>
      </c>
      <c r="BR51" s="80">
        <v>0.40979999999999989</v>
      </c>
      <c r="BS51" s="80">
        <v>0.59660000000000002</v>
      </c>
      <c r="BT51" s="80">
        <v>0.49430000000000002</v>
      </c>
      <c r="BU51" s="80">
        <v>0.54569999999999996</v>
      </c>
      <c r="BV51" s="80">
        <v>0.63729999999999998</v>
      </c>
      <c r="BW51" s="80">
        <v>0.53959999999999997</v>
      </c>
      <c r="BX51" s="80">
        <v>0.7</v>
      </c>
      <c r="BY51" s="80">
        <v>0.51890000000000003</v>
      </c>
      <c r="BZ51" s="80">
        <v>0.5111</v>
      </c>
    </row>
    <row r="52" spans="1:78">
      <c r="A52" s="40">
        <v>50</v>
      </c>
      <c r="B52" s="251"/>
      <c r="C52" s="85" t="s">
        <v>64</v>
      </c>
      <c r="D52" s="80">
        <v>0.1711</v>
      </c>
      <c r="E52" s="80">
        <v>0.18579999999999999</v>
      </c>
      <c r="F52" s="80">
        <v>0.26469999999999999</v>
      </c>
      <c r="G52" s="80">
        <v>0.2104</v>
      </c>
      <c r="H52" s="80">
        <v>0.19259999999999999</v>
      </c>
      <c r="I52" s="80">
        <v>0.1983</v>
      </c>
      <c r="J52" s="80">
        <v>0.2545</v>
      </c>
      <c r="K52" s="80">
        <v>0.2455</v>
      </c>
      <c r="L52" s="80">
        <v>0.22989999999999999</v>
      </c>
      <c r="M52" s="80">
        <v>0.19670000000000001</v>
      </c>
      <c r="N52" s="80">
        <v>0.18920000000000001</v>
      </c>
      <c r="O52" s="80">
        <v>0.22059999999999999</v>
      </c>
      <c r="P52" s="80">
        <v>0.22170000000000001</v>
      </c>
      <c r="Q52" s="80">
        <v>0.19919999999999999</v>
      </c>
      <c r="R52" s="80">
        <v>0.2455</v>
      </c>
      <c r="S52" s="80">
        <v>0.221</v>
      </c>
      <c r="T52" s="80">
        <v>0.2329</v>
      </c>
      <c r="U52" s="80">
        <v>0.1918</v>
      </c>
      <c r="V52" s="80">
        <v>0.1953</v>
      </c>
      <c r="W52" s="80">
        <v>0.2427</v>
      </c>
      <c r="X52" s="80">
        <v>0.15329999999999999</v>
      </c>
      <c r="Y52" s="80">
        <v>0.22969999999999999</v>
      </c>
      <c r="Z52" s="80">
        <v>0.1983</v>
      </c>
      <c r="AA52" s="80">
        <v>0.1888</v>
      </c>
      <c r="AB52" s="80">
        <v>0.22370000000000001</v>
      </c>
      <c r="AC52" s="80">
        <v>0.1978</v>
      </c>
      <c r="AD52" s="80">
        <v>0.25509999999999999</v>
      </c>
      <c r="AE52" s="80">
        <v>0.25700000000000001</v>
      </c>
      <c r="AF52" s="80">
        <v>0.23669999999999999</v>
      </c>
      <c r="AG52" s="80">
        <v>0.19670000000000001</v>
      </c>
      <c r="AH52" s="80">
        <v>0.22339999999999999</v>
      </c>
      <c r="AI52" s="80">
        <v>0.21440000000000001</v>
      </c>
      <c r="AJ52" s="80">
        <v>0.18509999999999999</v>
      </c>
      <c r="AK52" s="80">
        <v>0.16159999999999999</v>
      </c>
      <c r="AL52" s="80">
        <v>0.25459999999999999</v>
      </c>
      <c r="AM52" s="80">
        <v>0.22009999999999999</v>
      </c>
      <c r="AN52" s="80">
        <v>0.22539999999999999</v>
      </c>
      <c r="AO52" s="80">
        <v>0.2437</v>
      </c>
      <c r="AP52" s="80">
        <v>0.2205</v>
      </c>
      <c r="AQ52" s="80">
        <v>0.22500000000000001</v>
      </c>
      <c r="AR52" s="80">
        <v>0.20960000000000001</v>
      </c>
      <c r="AS52" s="80">
        <v>0.17319999999999999</v>
      </c>
      <c r="AT52" s="80">
        <v>0.19919999999999999</v>
      </c>
      <c r="AU52" s="80">
        <v>0.1837</v>
      </c>
      <c r="AV52" s="80">
        <v>0.20910000000000001</v>
      </c>
      <c r="AW52" s="80">
        <v>0.19339999999999999</v>
      </c>
      <c r="AX52" s="80">
        <v>0.17599999999999999</v>
      </c>
      <c r="AY52" s="80">
        <v>0.23169999999999999</v>
      </c>
      <c r="AZ52" s="80">
        <v>0.1883</v>
      </c>
      <c r="BA52" s="80">
        <v>0.24579999999999999</v>
      </c>
      <c r="BB52" s="80">
        <v>0.1991</v>
      </c>
      <c r="BC52" s="80">
        <v>0.27060000000000001</v>
      </c>
      <c r="BD52" s="80">
        <v>0.2135</v>
      </c>
      <c r="BE52" s="80">
        <v>0.2843</v>
      </c>
      <c r="BF52" s="80">
        <v>0.25259999999999999</v>
      </c>
      <c r="BG52" s="86">
        <f t="shared" si="4"/>
        <v>0.21546181818181806</v>
      </c>
      <c r="BI52" s="77">
        <f t="shared" si="1"/>
        <v>0.21164583333333328</v>
      </c>
      <c r="BJ52" s="77">
        <f t="shared" si="2"/>
        <v>0.22061176470588234</v>
      </c>
      <c r="BK52" s="77">
        <f t="shared" si="3"/>
        <v>0.21574999999999997</v>
      </c>
      <c r="BL52" s="204"/>
      <c r="BM52" s="203">
        <v>0.18329999999999999</v>
      </c>
      <c r="BN52" s="80">
        <v>0.2175</v>
      </c>
      <c r="BO52" s="80">
        <v>0.23139999999999999</v>
      </c>
      <c r="BP52" s="80">
        <v>0.1356</v>
      </c>
      <c r="BQ52" s="80">
        <v>0.22559999999999999</v>
      </c>
      <c r="BR52" s="80">
        <v>0.18970000000000001</v>
      </c>
      <c r="BS52" s="80">
        <v>0.1968</v>
      </c>
      <c r="BT52" s="80">
        <v>0.21840000000000001</v>
      </c>
      <c r="BU52" s="80">
        <v>0.17119999999999999</v>
      </c>
      <c r="BV52" s="80">
        <v>0.19170000000000001</v>
      </c>
      <c r="BW52" s="80">
        <v>0.22720000000000001</v>
      </c>
      <c r="BX52" s="80">
        <v>0.1583</v>
      </c>
      <c r="BY52" s="80">
        <v>0.24049999999999999</v>
      </c>
      <c r="BZ52" s="80">
        <v>0.24890000000000001</v>
      </c>
    </row>
    <row r="53" spans="1:78">
      <c r="A53" s="40">
        <v>51</v>
      </c>
      <c r="B53" s="251"/>
      <c r="C53" s="85" t="s">
        <v>65</v>
      </c>
      <c r="D53" s="80">
        <v>0.1013</v>
      </c>
      <c r="E53" s="80">
        <v>0.14219999999999999</v>
      </c>
      <c r="F53" s="80">
        <v>0.14099999999999999</v>
      </c>
      <c r="G53" s="80">
        <v>0.1704</v>
      </c>
      <c r="H53" s="80">
        <v>0.1065</v>
      </c>
      <c r="I53" s="80">
        <v>0.14899999999999999</v>
      </c>
      <c r="J53" s="80">
        <v>0.16</v>
      </c>
      <c r="K53" s="80">
        <v>0.15629999999999999</v>
      </c>
      <c r="L53" s="80">
        <v>0.17499999999999999</v>
      </c>
      <c r="M53" s="80">
        <v>0.15240000000000001</v>
      </c>
      <c r="N53" s="80">
        <v>0.1845</v>
      </c>
      <c r="O53" s="80">
        <v>0.12809999999999999</v>
      </c>
      <c r="P53" s="80">
        <v>0.1953</v>
      </c>
      <c r="Q53" s="80">
        <v>0.1593</v>
      </c>
      <c r="R53" s="80">
        <v>0.21440000000000001</v>
      </c>
      <c r="S53" s="80">
        <v>0.1676</v>
      </c>
      <c r="T53" s="80">
        <v>0.1661</v>
      </c>
      <c r="U53" s="80">
        <v>0.17319999999999999</v>
      </c>
      <c r="V53" s="80">
        <v>0.17680000000000001</v>
      </c>
      <c r="W53" s="80">
        <v>0.11940000000000001</v>
      </c>
      <c r="X53" s="80">
        <v>9.3299999999999994E-2</v>
      </c>
      <c r="Y53" s="80">
        <v>0.17960000000000001</v>
      </c>
      <c r="Z53" s="80">
        <v>0.1804</v>
      </c>
      <c r="AA53" s="80">
        <v>0.14380000000000001</v>
      </c>
      <c r="AB53" s="80">
        <v>0.1711</v>
      </c>
      <c r="AC53" s="80">
        <v>0.14599999999999999</v>
      </c>
      <c r="AD53" s="80">
        <v>0.19420000000000001</v>
      </c>
      <c r="AE53" s="80">
        <v>0.16650000000000001</v>
      </c>
      <c r="AF53" s="80">
        <v>0.1106</v>
      </c>
      <c r="AG53" s="80">
        <v>0.14749999999999999</v>
      </c>
      <c r="AH53" s="80">
        <v>0.19570000000000001</v>
      </c>
      <c r="AI53" s="80">
        <v>0.18770000000000001</v>
      </c>
      <c r="AJ53" s="80">
        <v>0.1168</v>
      </c>
      <c r="AK53" s="80">
        <v>0.16159999999999999</v>
      </c>
      <c r="AL53" s="80">
        <v>0.13320000000000001</v>
      </c>
      <c r="AM53" s="80">
        <v>0.15809999999999999</v>
      </c>
      <c r="AN53" s="80">
        <v>0.1201</v>
      </c>
      <c r="AO53" s="80">
        <v>0.12690000000000001</v>
      </c>
      <c r="AP53" s="80">
        <v>0.17860000000000001</v>
      </c>
      <c r="AQ53" s="80">
        <v>0.1482</v>
      </c>
      <c r="AR53" s="80">
        <v>0.1482</v>
      </c>
      <c r="AS53" s="80">
        <v>0.18110000000000001</v>
      </c>
      <c r="AT53" s="80">
        <v>0.1353</v>
      </c>
      <c r="AU53" s="80">
        <v>0.186</v>
      </c>
      <c r="AV53" s="80">
        <v>0.12590000000000001</v>
      </c>
      <c r="AW53" s="80">
        <v>0.18429999999999999</v>
      </c>
      <c r="AX53" s="80">
        <v>0.188</v>
      </c>
      <c r="AY53" s="80">
        <v>0.20269999999999999</v>
      </c>
      <c r="AZ53" s="80">
        <v>0.1981</v>
      </c>
      <c r="BA53" s="80">
        <v>0.13339999999999999</v>
      </c>
      <c r="BB53" s="80">
        <v>0.14549999999999999</v>
      </c>
      <c r="BC53" s="80">
        <v>0.16669999999999999</v>
      </c>
      <c r="BD53" s="80">
        <v>0.1404</v>
      </c>
      <c r="BE53" s="80">
        <v>0.14380000000000001</v>
      </c>
      <c r="BF53" s="80">
        <v>0.19070000000000001</v>
      </c>
      <c r="BG53" s="86">
        <f t="shared" si="4"/>
        <v>0.15761454545454551</v>
      </c>
      <c r="BI53" s="77">
        <f t="shared" si="1"/>
        <v>0.15566250000000006</v>
      </c>
      <c r="BJ53" s="77">
        <f t="shared" si="2"/>
        <v>0.15358823529411764</v>
      </c>
      <c r="BK53" s="77">
        <f t="shared" si="3"/>
        <v>0.16585000000000003</v>
      </c>
      <c r="BL53" s="204"/>
      <c r="BM53" s="203">
        <v>0.10290000000000001</v>
      </c>
      <c r="BN53" s="80">
        <v>0.14169999999999999</v>
      </c>
      <c r="BO53" s="80">
        <v>0.1308</v>
      </c>
      <c r="BP53" s="80">
        <v>0.13669999999999999</v>
      </c>
      <c r="BQ53" s="80">
        <v>0.16919999999999999</v>
      </c>
      <c r="BR53" s="80">
        <v>0.14990000000000001</v>
      </c>
      <c r="BS53" s="80">
        <v>0.11070000000000001</v>
      </c>
      <c r="BT53" s="80">
        <v>0.13789999999999999</v>
      </c>
      <c r="BU53" s="80">
        <v>0.12330000000000001</v>
      </c>
      <c r="BV53" s="80">
        <v>8.2899999999999988E-2</v>
      </c>
      <c r="BW53" s="80">
        <v>0.1046</v>
      </c>
      <c r="BX53" s="80">
        <v>8.3299999999999999E-2</v>
      </c>
      <c r="BY53" s="80">
        <v>0.1134</v>
      </c>
      <c r="BZ53" s="80">
        <v>0.12889999999999999</v>
      </c>
    </row>
    <row r="54" spans="1:78">
      <c r="A54" s="40">
        <v>52</v>
      </c>
      <c r="B54" s="251"/>
      <c r="C54" s="85" t="s">
        <v>66</v>
      </c>
      <c r="D54" s="80">
        <v>4.82E-2</v>
      </c>
      <c r="E54" s="80">
        <v>0.11020000000000001</v>
      </c>
      <c r="F54" s="80">
        <v>5.7799999999999997E-2</v>
      </c>
      <c r="G54" s="80">
        <v>0.1048</v>
      </c>
      <c r="H54" s="80">
        <v>6.93E-2</v>
      </c>
      <c r="I54" s="80">
        <v>7.3599999999999999E-2</v>
      </c>
      <c r="J54" s="80">
        <v>8.3499999999999991E-2</v>
      </c>
      <c r="K54" s="80">
        <v>0.1094</v>
      </c>
      <c r="L54" s="80">
        <v>8.2799999999999999E-2</v>
      </c>
      <c r="M54" s="80">
        <v>9.5100000000000004E-2</v>
      </c>
      <c r="N54" s="80">
        <v>0.15279999999999999</v>
      </c>
      <c r="O54" s="80">
        <v>6.4100000000000004E-2</v>
      </c>
      <c r="P54" s="80">
        <v>0.1075</v>
      </c>
      <c r="Q54" s="80">
        <v>0.1457</v>
      </c>
      <c r="R54" s="80">
        <v>9.3299999999999994E-2</v>
      </c>
      <c r="S54" s="80">
        <v>8.0199999999999994E-2</v>
      </c>
      <c r="T54" s="80">
        <v>9.7699999999999995E-2</v>
      </c>
      <c r="U54" s="80">
        <v>0.108</v>
      </c>
      <c r="V54" s="80">
        <v>8.3000000000000004E-2</v>
      </c>
      <c r="W54" s="80">
        <v>7.6799999999999993E-2</v>
      </c>
      <c r="X54" s="80">
        <v>4.2999999999999997E-2</v>
      </c>
      <c r="Y54" s="80">
        <v>0.1226</v>
      </c>
      <c r="Z54" s="80">
        <v>0.15529999999999999</v>
      </c>
      <c r="AA54" s="80">
        <v>0.1065</v>
      </c>
      <c r="AB54" s="80">
        <v>0.1053</v>
      </c>
      <c r="AC54" s="80">
        <v>6.6500000000000004E-2</v>
      </c>
      <c r="AD54" s="80">
        <v>0.13450000000000001</v>
      </c>
      <c r="AE54" s="80">
        <v>6.9699999999999998E-2</v>
      </c>
      <c r="AF54" s="80">
        <v>8.6300000000000002E-2</v>
      </c>
      <c r="AG54" s="80">
        <v>0.13420000000000001</v>
      </c>
      <c r="AH54" s="80">
        <v>0.1011</v>
      </c>
      <c r="AI54" s="80">
        <v>0.13850000000000001</v>
      </c>
      <c r="AJ54" s="80">
        <v>0.1</v>
      </c>
      <c r="AK54" s="80">
        <v>0.16839999999999999</v>
      </c>
      <c r="AL54" s="80">
        <v>7.5700000000000003E-2</v>
      </c>
      <c r="AM54" s="80">
        <v>0.12039999999999999</v>
      </c>
      <c r="AN54" s="80">
        <v>0.12959999999999999</v>
      </c>
      <c r="AO54" s="80">
        <v>8.8800000000000004E-2</v>
      </c>
      <c r="AP54" s="80">
        <v>0.14910000000000001</v>
      </c>
      <c r="AQ54" s="80">
        <v>9.6300000000000011E-2</v>
      </c>
      <c r="AR54" s="80">
        <v>0.13020000000000001</v>
      </c>
      <c r="AS54" s="80">
        <v>0.1024</v>
      </c>
      <c r="AT54" s="80">
        <v>7.5199999999999989E-2</v>
      </c>
      <c r="AU54" s="80">
        <v>0.1186</v>
      </c>
      <c r="AV54" s="80">
        <v>8.3100000000000007E-2</v>
      </c>
      <c r="AW54" s="80">
        <v>0.16919999999999999</v>
      </c>
      <c r="AX54" s="80">
        <v>0.152</v>
      </c>
      <c r="AY54" s="80">
        <v>0.12740000000000001</v>
      </c>
      <c r="AZ54" s="80">
        <v>0.14610000000000001</v>
      </c>
      <c r="BA54" s="80">
        <v>9.98E-2</v>
      </c>
      <c r="BB54" s="80">
        <v>0.1363</v>
      </c>
      <c r="BC54" s="80">
        <v>8.8699999999999987E-2</v>
      </c>
      <c r="BD54" s="80">
        <v>8.9900000000000008E-2</v>
      </c>
      <c r="BE54" s="80">
        <v>6.6900000000000001E-2</v>
      </c>
      <c r="BF54" s="80">
        <v>9.2799999999999994E-2</v>
      </c>
      <c r="BG54" s="86">
        <f t="shared" si="4"/>
        <v>0.10389454545454549</v>
      </c>
      <c r="BI54" s="77">
        <f t="shared" si="1"/>
        <v>9.4633333333333333E-2</v>
      </c>
      <c r="BJ54" s="77">
        <f t="shared" si="2"/>
        <v>0.11144705882352943</v>
      </c>
      <c r="BK54" s="77">
        <f t="shared" si="3"/>
        <v>0.11060000000000002</v>
      </c>
      <c r="BL54" s="204"/>
      <c r="BM54" s="203">
        <v>6.4299999999999996E-2</v>
      </c>
      <c r="BN54" s="80">
        <v>3.3000000000000002E-2</v>
      </c>
      <c r="BO54" s="80">
        <v>0.1069</v>
      </c>
      <c r="BP54" s="80">
        <v>3.7699999999999997E-2</v>
      </c>
      <c r="BQ54" s="80">
        <v>9.74E-2</v>
      </c>
      <c r="BR54" s="80">
        <v>0.1207</v>
      </c>
      <c r="BS54" s="80">
        <v>5.4100000000000002E-2</v>
      </c>
      <c r="BT54" s="80">
        <v>9.1999999999999998E-2</v>
      </c>
      <c r="BU54" s="80">
        <v>6.8499999999999991E-2</v>
      </c>
      <c r="BV54" s="80">
        <v>5.1799999999999999E-2</v>
      </c>
      <c r="BW54" s="80">
        <v>8.3699999999999997E-2</v>
      </c>
      <c r="BX54" s="80">
        <v>4.1700000000000001E-2</v>
      </c>
      <c r="BY54" s="80">
        <v>6.5299999999999997E-2</v>
      </c>
      <c r="BZ54" s="80">
        <v>5.6300000000000003E-2</v>
      </c>
    </row>
    <row r="55" spans="1:78">
      <c r="A55" s="40">
        <v>53</v>
      </c>
      <c r="B55" s="251"/>
      <c r="C55" s="85" t="s">
        <v>67</v>
      </c>
      <c r="D55" s="80">
        <v>2.9499999999999998E-2</v>
      </c>
      <c r="E55" s="80">
        <v>6.4000000000000001E-2</v>
      </c>
      <c r="F55" s="80">
        <v>1.6199999999999999E-2</v>
      </c>
      <c r="G55" s="80">
        <v>6.9000000000000006E-2</v>
      </c>
      <c r="H55" s="80">
        <v>3.5900000000000001E-2</v>
      </c>
      <c r="I55" s="80">
        <v>4.0199999999999993E-2</v>
      </c>
      <c r="J55" s="80">
        <v>3.32E-2</v>
      </c>
      <c r="K55" s="80">
        <v>6.25E-2</v>
      </c>
      <c r="L55" s="80">
        <v>3.5000000000000003E-2</v>
      </c>
      <c r="M55" s="80">
        <v>4.8000000000000001E-2</v>
      </c>
      <c r="N55" s="80">
        <v>8.8399999999999992E-2</v>
      </c>
      <c r="O55" s="80">
        <v>4.6300000000000001E-2</v>
      </c>
      <c r="P55" s="80">
        <v>3.0200000000000001E-2</v>
      </c>
      <c r="Q55" s="80">
        <v>8.0700000000000008E-2</v>
      </c>
      <c r="R55" s="80">
        <v>3.1099999999999999E-2</v>
      </c>
      <c r="S55" s="80">
        <v>3.5700000000000003E-2</v>
      </c>
      <c r="T55" s="80">
        <v>6.4299999999999996E-2</v>
      </c>
      <c r="U55" s="80">
        <v>5.0299999999999997E-2</v>
      </c>
      <c r="V55" s="80">
        <v>2.8299999999999999E-2</v>
      </c>
      <c r="W55" s="80">
        <v>4.36E-2</v>
      </c>
      <c r="X55" s="80">
        <v>2.1499999999999998E-2</v>
      </c>
      <c r="Y55" s="80">
        <v>6.2199999999999998E-2</v>
      </c>
      <c r="Z55" s="80">
        <v>7.7699999999999991E-2</v>
      </c>
      <c r="AA55" s="80">
        <v>4.8300000000000003E-2</v>
      </c>
      <c r="AB55" s="80">
        <v>6.25E-2</v>
      </c>
      <c r="AC55" s="80">
        <v>2.0299999999999999E-2</v>
      </c>
      <c r="AD55" s="80">
        <v>4.9500000000000002E-2</v>
      </c>
      <c r="AE55" s="80">
        <v>3.3300000000000003E-2</v>
      </c>
      <c r="AF55" s="80">
        <v>4.87E-2</v>
      </c>
      <c r="AG55" s="80">
        <v>0.1096</v>
      </c>
      <c r="AH55" s="80">
        <v>5.74E-2</v>
      </c>
      <c r="AI55" s="80">
        <v>4.3899999999999988E-2</v>
      </c>
      <c r="AJ55" s="80">
        <v>4.9500000000000002E-2</v>
      </c>
      <c r="AK55" s="80">
        <v>0.1111</v>
      </c>
      <c r="AL55" s="80">
        <v>2.4799999999999999E-2</v>
      </c>
      <c r="AM55" s="80">
        <v>5.2999999999999999E-2</v>
      </c>
      <c r="AN55" s="80">
        <v>6.3399999999999998E-2</v>
      </c>
      <c r="AO55" s="80">
        <v>4.7E-2</v>
      </c>
      <c r="AP55" s="80">
        <v>7.9199999999999993E-2</v>
      </c>
      <c r="AQ55" s="80">
        <v>4.9699999999999987E-2</v>
      </c>
      <c r="AR55" s="80">
        <v>9.5799999999999996E-2</v>
      </c>
      <c r="AS55" s="80">
        <v>2.76E-2</v>
      </c>
      <c r="AT55" s="80">
        <v>3.0099999999999998E-2</v>
      </c>
      <c r="AU55" s="80">
        <v>6.9800000000000001E-2</v>
      </c>
      <c r="AV55" s="80">
        <v>2.0199999999999999E-2</v>
      </c>
      <c r="AW55" s="80">
        <v>9.6699999999999994E-2</v>
      </c>
      <c r="AX55" s="80">
        <v>5.4000000000000013E-2</v>
      </c>
      <c r="AY55" s="80">
        <v>4.6300000000000001E-2</v>
      </c>
      <c r="AZ55" s="80">
        <v>7.7899999999999997E-2</v>
      </c>
      <c r="BA55" s="80">
        <v>4.8300000000000003E-2</v>
      </c>
      <c r="BB55" s="80">
        <v>6.8900000000000003E-2</v>
      </c>
      <c r="BC55" s="80">
        <v>4.3299999999999998E-2</v>
      </c>
      <c r="BD55" s="80">
        <v>4.4900000000000002E-2</v>
      </c>
      <c r="BE55" s="80">
        <v>2.3400000000000001E-2</v>
      </c>
      <c r="BF55" s="80">
        <v>2.06E-2</v>
      </c>
      <c r="BG55" s="86">
        <f t="shared" si="4"/>
        <v>5.114181818181817E-2</v>
      </c>
      <c r="BI55" s="77">
        <f t="shared" si="1"/>
        <v>4.7587499999999998E-2</v>
      </c>
      <c r="BJ55" s="77">
        <f t="shared" si="2"/>
        <v>5.8747058823529423E-2</v>
      </c>
      <c r="BK55" s="77">
        <f t="shared" si="3"/>
        <v>4.7999999999999994E-2</v>
      </c>
      <c r="BL55" s="204"/>
      <c r="BM55" s="203">
        <v>2.5700000000000001E-2</v>
      </c>
      <c r="BN55" s="80">
        <v>3.8800000000000001E-2</v>
      </c>
      <c r="BO55" s="80">
        <v>4.3999999999999997E-2</v>
      </c>
      <c r="BP55" s="80">
        <v>2.1499999999999998E-2</v>
      </c>
      <c r="BQ55" s="80">
        <v>6.6699999999999995E-2</v>
      </c>
      <c r="BR55" s="80">
        <v>5.8400000000000001E-2</v>
      </c>
      <c r="BS55" s="80">
        <v>2.2100000000000002E-2</v>
      </c>
      <c r="BT55" s="80">
        <v>3.4500000000000003E-2</v>
      </c>
      <c r="BU55" s="80">
        <v>4.5699999999999998E-2</v>
      </c>
      <c r="BV55" s="80">
        <v>2.07E-2</v>
      </c>
      <c r="BW55" s="80">
        <v>3.1399999999999997E-2</v>
      </c>
      <c r="BX55" s="80">
        <v>1.67E-2</v>
      </c>
      <c r="BY55" s="80">
        <v>4.1200000000000001E-2</v>
      </c>
      <c r="BZ55" s="80">
        <v>4.2999999999999997E-2</v>
      </c>
    </row>
    <row r="56" spans="1:78" ht="16.5" thickBot="1">
      <c r="A56" s="40">
        <v>54</v>
      </c>
      <c r="B56" s="251"/>
      <c r="C56" s="85" t="s">
        <v>68</v>
      </c>
      <c r="D56" s="80">
        <v>2.06E-2</v>
      </c>
      <c r="E56" s="80">
        <v>8.5299999999999987E-2</v>
      </c>
      <c r="F56" s="80">
        <v>1.83E-2</v>
      </c>
      <c r="G56" s="80">
        <v>4.5999999999999999E-2</v>
      </c>
      <c r="H56" s="80">
        <v>2.18E-2</v>
      </c>
      <c r="I56" s="80">
        <v>3.1800000000000002E-2</v>
      </c>
      <c r="J56" s="80">
        <v>1.61E-2</v>
      </c>
      <c r="K56" s="80">
        <v>4.9099999999999998E-2</v>
      </c>
      <c r="L56" s="80">
        <v>2.8000000000000001E-2</v>
      </c>
      <c r="M56" s="80">
        <v>3.6900000000000002E-2</v>
      </c>
      <c r="N56" s="80">
        <v>6.2399999999999997E-2</v>
      </c>
      <c r="O56" s="80">
        <v>2.1399999999999999E-2</v>
      </c>
      <c r="P56" s="80">
        <v>3.8699999999999998E-2</v>
      </c>
      <c r="Q56" s="80">
        <v>8.0700000000000008E-2</v>
      </c>
      <c r="R56" s="80">
        <v>2.9499999999999998E-2</v>
      </c>
      <c r="S56" s="80">
        <v>1.6E-2</v>
      </c>
      <c r="T56" s="80">
        <v>3.3399999999999999E-2</v>
      </c>
      <c r="U56" s="80">
        <v>4.2799999999999998E-2</v>
      </c>
      <c r="V56" s="80">
        <v>1.66E-2</v>
      </c>
      <c r="W56" s="80">
        <v>3.5099999999999999E-2</v>
      </c>
      <c r="X56" s="80">
        <v>1.78E-2</v>
      </c>
      <c r="Y56" s="80">
        <v>3.7999999999999999E-2</v>
      </c>
      <c r="Z56" s="80">
        <v>7.5300000000000006E-2</v>
      </c>
      <c r="AA56" s="80">
        <v>3.5099999999999999E-2</v>
      </c>
      <c r="AB56" s="80">
        <v>7.0699999999999999E-2</v>
      </c>
      <c r="AC56" s="80">
        <v>2.5899999999999999E-2</v>
      </c>
      <c r="AD56" s="80">
        <v>3.8100000000000002E-2</v>
      </c>
      <c r="AE56" s="80">
        <v>2.5000000000000001E-2</v>
      </c>
      <c r="AF56" s="80">
        <v>6.4199999999999993E-2</v>
      </c>
      <c r="AG56" s="80">
        <v>4.2999999999999997E-2</v>
      </c>
      <c r="AH56" s="80">
        <v>3.09E-2</v>
      </c>
      <c r="AI56" s="80">
        <v>4.3899999999999988E-2</v>
      </c>
      <c r="AJ56" s="80">
        <v>6.2399999999999997E-2</v>
      </c>
      <c r="AK56" s="80">
        <v>8.4199999999999997E-2</v>
      </c>
      <c r="AL56" s="80">
        <v>2.4799999999999999E-2</v>
      </c>
      <c r="AM56" s="80">
        <v>5.57E-2</v>
      </c>
      <c r="AN56" s="80">
        <v>4.1799999999999997E-2</v>
      </c>
      <c r="AO56" s="80">
        <v>4.3099999999999999E-2</v>
      </c>
      <c r="AP56" s="80">
        <v>7.7600000000000002E-2</v>
      </c>
      <c r="AQ56" s="80">
        <v>6.25E-2</v>
      </c>
      <c r="AR56" s="80">
        <v>8.5299999999999987E-2</v>
      </c>
      <c r="AS56" s="80">
        <v>6.3E-2</v>
      </c>
      <c r="AT56" s="80">
        <v>2.2599999999999999E-2</v>
      </c>
      <c r="AU56" s="80">
        <v>7.4400000000000008E-2</v>
      </c>
      <c r="AV56" s="80">
        <v>2.5000000000000001E-3</v>
      </c>
      <c r="AW56" s="80">
        <v>0.1027</v>
      </c>
      <c r="AX56" s="80">
        <v>4.3999999999999997E-2</v>
      </c>
      <c r="AY56" s="80">
        <v>2.3199999999999998E-2</v>
      </c>
      <c r="AZ56" s="80">
        <v>5.1900000000000002E-2</v>
      </c>
      <c r="BA56" s="80">
        <v>5.2499999999999998E-2</v>
      </c>
      <c r="BB56" s="80">
        <v>0.1026</v>
      </c>
      <c r="BC56" s="80">
        <v>3.6799999999999999E-2</v>
      </c>
      <c r="BD56" s="80">
        <v>1.12E-2</v>
      </c>
      <c r="BE56" s="80">
        <v>2.6800000000000001E-2</v>
      </c>
      <c r="BF56" s="80">
        <v>2.58E-2</v>
      </c>
      <c r="BG56" s="87">
        <f>AVERAGE(D56:BF56)</f>
        <v>4.3923636363636366E-2</v>
      </c>
      <c r="BI56" s="77">
        <f t="shared" si="1"/>
        <v>3.73625E-2</v>
      </c>
      <c r="BJ56" s="77">
        <f t="shared" si="2"/>
        <v>5.1711764705882353E-2</v>
      </c>
      <c r="BK56" s="77">
        <f t="shared" si="3"/>
        <v>4.5714285714285721E-2</v>
      </c>
      <c r="BL56" s="204"/>
      <c r="BM56" s="203">
        <v>2.8899999999999999E-2</v>
      </c>
      <c r="BN56" s="80">
        <v>1.55E-2</v>
      </c>
      <c r="BO56" s="80">
        <v>1.38E-2</v>
      </c>
      <c r="BP56" s="80">
        <v>1.9400000000000001E-2</v>
      </c>
      <c r="BQ56" s="80">
        <v>5.1299999999999998E-2</v>
      </c>
      <c r="BR56" s="80">
        <v>7.1599999999999997E-2</v>
      </c>
      <c r="BS56" s="80">
        <v>1.9699999999999999E-2</v>
      </c>
      <c r="BT56" s="80">
        <v>2.3E-2</v>
      </c>
      <c r="BU56" s="80">
        <v>4.5699999999999998E-2</v>
      </c>
      <c r="BV56" s="80">
        <v>1.55E-2</v>
      </c>
      <c r="BW56" s="80">
        <v>1.35E-2</v>
      </c>
      <c r="BX56" s="80">
        <v>0</v>
      </c>
      <c r="BY56" s="80">
        <v>2.06E-2</v>
      </c>
      <c r="BZ56" s="80">
        <v>1.1900000000000001E-2</v>
      </c>
    </row>
    <row r="57" spans="1:78" ht="17.25" thickTop="1" thickBot="1"/>
    <row r="58" spans="1:78" ht="108.75" customHeight="1" thickTop="1">
      <c r="B58" s="1"/>
      <c r="C58" s="5" t="s">
        <v>0</v>
      </c>
      <c r="D58" s="192" t="s">
        <v>148</v>
      </c>
      <c r="E58" s="192" t="s">
        <v>79</v>
      </c>
      <c r="F58" s="192" t="s">
        <v>71</v>
      </c>
      <c r="G58" s="192" t="s">
        <v>82</v>
      </c>
      <c r="H58" s="192" t="s">
        <v>149</v>
      </c>
      <c r="I58" s="192" t="s">
        <v>73</v>
      </c>
      <c r="J58" s="192" t="s">
        <v>112</v>
      </c>
      <c r="K58" s="192" t="s">
        <v>93</v>
      </c>
      <c r="L58" s="192" t="s">
        <v>133</v>
      </c>
      <c r="M58" s="192" t="s">
        <v>89</v>
      </c>
      <c r="N58" s="192" t="s">
        <v>84</v>
      </c>
      <c r="O58" s="192" t="s">
        <v>132</v>
      </c>
      <c r="P58" s="192" t="s">
        <v>316</v>
      </c>
      <c r="Q58" s="192" t="s">
        <v>85</v>
      </c>
      <c r="R58" s="192" t="s">
        <v>141</v>
      </c>
      <c r="S58" s="192" t="s">
        <v>142</v>
      </c>
      <c r="T58" s="192" t="s">
        <v>77</v>
      </c>
      <c r="U58" s="192" t="s">
        <v>136</v>
      </c>
      <c r="V58" s="192" t="s">
        <v>95</v>
      </c>
      <c r="W58" s="192" t="s">
        <v>131</v>
      </c>
      <c r="X58" s="192" t="s">
        <v>129</v>
      </c>
      <c r="Y58" s="192" t="s">
        <v>114</v>
      </c>
      <c r="Z58" s="192" t="s">
        <v>130</v>
      </c>
      <c r="AA58" s="192" t="s">
        <v>308</v>
      </c>
      <c r="AB58" s="193" t="s">
        <v>80</v>
      </c>
      <c r="AC58" s="193" t="s">
        <v>242</v>
      </c>
      <c r="AD58" s="193" t="s">
        <v>72</v>
      </c>
      <c r="AE58" s="193" t="s">
        <v>90</v>
      </c>
      <c r="AF58" s="193" t="s">
        <v>137</v>
      </c>
      <c r="AG58" s="193" t="s">
        <v>121</v>
      </c>
      <c r="AH58" s="193" t="s">
        <v>74</v>
      </c>
      <c r="AI58" s="193" t="s">
        <v>75</v>
      </c>
      <c r="AJ58" s="193" t="s">
        <v>76</v>
      </c>
      <c r="AK58" s="193" t="s">
        <v>113</v>
      </c>
      <c r="AL58" s="193" t="s">
        <v>78</v>
      </c>
      <c r="AM58" s="193" t="s">
        <v>94</v>
      </c>
      <c r="AN58" s="193" t="s">
        <v>111</v>
      </c>
      <c r="AO58" s="193" t="s">
        <v>150</v>
      </c>
      <c r="AP58" s="193" t="s">
        <v>92</v>
      </c>
      <c r="AQ58" s="193" t="s">
        <v>122</v>
      </c>
      <c r="AR58" s="193" t="s">
        <v>87</v>
      </c>
      <c r="AS58" s="192" t="s">
        <v>199</v>
      </c>
      <c r="AT58" s="192" t="s">
        <v>146</v>
      </c>
      <c r="AU58" s="192" t="s">
        <v>138</v>
      </c>
      <c r="AV58" s="192" t="s">
        <v>144</v>
      </c>
      <c r="AW58" s="192" t="s">
        <v>70</v>
      </c>
      <c r="AX58" s="192" t="s">
        <v>81</v>
      </c>
      <c r="AY58" s="192" t="s">
        <v>246</v>
      </c>
      <c r="AZ58" s="192" t="s">
        <v>83</v>
      </c>
      <c r="BA58" s="192" t="s">
        <v>303</v>
      </c>
      <c r="BB58" s="192" t="s">
        <v>110</v>
      </c>
      <c r="BC58" s="192" t="s">
        <v>318</v>
      </c>
      <c r="BD58" s="192" t="s">
        <v>140</v>
      </c>
      <c r="BE58" s="192" t="s">
        <v>145</v>
      </c>
      <c r="BF58" s="192" t="s">
        <v>147</v>
      </c>
      <c r="BG58" s="75" t="s">
        <v>106</v>
      </c>
      <c r="BI58" s="76" t="s">
        <v>151</v>
      </c>
      <c r="BJ58" s="76" t="s">
        <v>152</v>
      </c>
      <c r="BK58" s="198" t="s">
        <v>115</v>
      </c>
      <c r="BM58" s="199" t="s">
        <v>218</v>
      </c>
      <c r="BN58" s="196" t="s">
        <v>220</v>
      </c>
      <c r="BO58" s="196" t="s">
        <v>229</v>
      </c>
      <c r="BP58" s="196" t="s">
        <v>239</v>
      </c>
      <c r="BQ58" s="196" t="s">
        <v>257</v>
      </c>
      <c r="BR58" s="196" t="s">
        <v>259</v>
      </c>
      <c r="BS58" s="196" t="s">
        <v>270</v>
      </c>
      <c r="BT58" s="196" t="s">
        <v>273</v>
      </c>
      <c r="BU58" s="196" t="s">
        <v>277</v>
      </c>
      <c r="BV58" s="196" t="s">
        <v>287</v>
      </c>
      <c r="BW58" s="196" t="s">
        <v>290</v>
      </c>
      <c r="BX58" s="197" t="s">
        <v>293</v>
      </c>
      <c r="BY58" s="196" t="s">
        <v>310</v>
      </c>
      <c r="BZ58" s="207" t="s">
        <v>99</v>
      </c>
    </row>
    <row r="59" spans="1:78" ht="15">
      <c r="C59" s="135" t="s">
        <v>2</v>
      </c>
      <c r="D59" s="65">
        <f>AVERAGE(D4:D6)</f>
        <v>0.56305322331546981</v>
      </c>
      <c r="E59" s="65">
        <f t="shared" ref="E59:BF59" si="5">AVERAGE(E4:E6)</f>
        <v>0.40230169631208462</v>
      </c>
      <c r="F59" s="65">
        <f t="shared" si="5"/>
        <v>0.55087434466605545</v>
      </c>
      <c r="G59" s="65">
        <f t="shared" si="5"/>
        <v>0.40854457725119026</v>
      </c>
      <c r="H59" s="65">
        <f t="shared" si="5"/>
        <v>0.58109833971902936</v>
      </c>
      <c r="I59" s="65">
        <f t="shared" si="5"/>
        <v>0.48131385926805637</v>
      </c>
      <c r="J59" s="65">
        <f t="shared" si="5"/>
        <v>0.47894727990689728</v>
      </c>
      <c r="K59" s="65">
        <f t="shared" si="5"/>
        <v>0.53581104527012602</v>
      </c>
      <c r="L59" s="65">
        <f t="shared" si="5"/>
        <v>0.42483734883710378</v>
      </c>
      <c r="M59" s="65">
        <f t="shared" si="5"/>
        <v>0.56849271813014135</v>
      </c>
      <c r="N59" s="65">
        <f t="shared" si="5"/>
        <v>0.41728439965521663</v>
      </c>
      <c r="O59" s="65">
        <f t="shared" si="5"/>
        <v>0.5255041518386715</v>
      </c>
      <c r="P59" s="65">
        <f t="shared" si="5"/>
        <v>0.48400131347734249</v>
      </c>
      <c r="Q59" s="65">
        <f t="shared" si="5"/>
        <v>0.44218458870625565</v>
      </c>
      <c r="R59" s="65">
        <f t="shared" si="5"/>
        <v>0.50874693737105103</v>
      </c>
      <c r="S59" s="65">
        <f t="shared" si="5"/>
        <v>0.48614285380816868</v>
      </c>
      <c r="T59" s="65">
        <f t="shared" si="5"/>
        <v>0.48566891420634484</v>
      </c>
      <c r="U59" s="65">
        <f t="shared" si="5"/>
        <v>0.52168295929138564</v>
      </c>
      <c r="V59" s="65">
        <f t="shared" si="5"/>
        <v>0.48608414239482195</v>
      </c>
      <c r="W59" s="65">
        <f t="shared" si="5"/>
        <v>0.53755981152231946</v>
      </c>
      <c r="X59" s="65">
        <f t="shared" si="5"/>
        <v>0.56170108161258603</v>
      </c>
      <c r="Y59" s="65">
        <f t="shared" si="5"/>
        <v>0.51534954766638608</v>
      </c>
      <c r="Z59" s="65">
        <f t="shared" si="5"/>
        <v>0.51770026286662973</v>
      </c>
      <c r="AA59" s="65">
        <f t="shared" si="5"/>
        <v>0.46119540257403185</v>
      </c>
      <c r="AB59" s="65">
        <f t="shared" si="5"/>
        <v>0.4769086361372456</v>
      </c>
      <c r="AC59" s="65">
        <f t="shared" si="5"/>
        <v>0.47375539665407446</v>
      </c>
      <c r="AD59" s="65">
        <f t="shared" si="5"/>
        <v>0.46129726291964629</v>
      </c>
      <c r="AE59" s="65">
        <f t="shared" si="5"/>
        <v>0.50697821132203613</v>
      </c>
      <c r="AF59" s="65">
        <f t="shared" si="5"/>
        <v>0.52926306012859003</v>
      </c>
      <c r="AG59" s="65">
        <f t="shared" si="5"/>
        <v>0.48886588346874388</v>
      </c>
      <c r="AH59" s="65">
        <f t="shared" si="5"/>
        <v>0.46518204312477912</v>
      </c>
      <c r="AI59" s="65">
        <f t="shared" si="5"/>
        <v>0.44858156028368795</v>
      </c>
      <c r="AJ59" s="65">
        <f t="shared" si="5"/>
        <v>0.46555276653334526</v>
      </c>
      <c r="AK59" s="65">
        <f t="shared" si="5"/>
        <v>0.54484787818121161</v>
      </c>
      <c r="AL59" s="65">
        <f t="shared" si="5"/>
        <v>0.4757942275999798</v>
      </c>
      <c r="AM59" s="65">
        <f t="shared" si="5"/>
        <v>0.45860530297634083</v>
      </c>
      <c r="AN59" s="65">
        <f t="shared" si="5"/>
        <v>0.48901583906549151</v>
      </c>
      <c r="AO59" s="65">
        <f t="shared" si="5"/>
        <v>0.4538476483105896</v>
      </c>
      <c r="AP59" s="65">
        <f t="shared" si="5"/>
        <v>0.47917196993295885</v>
      </c>
      <c r="AQ59" s="65">
        <f t="shared" si="5"/>
        <v>0.46416326107701816</v>
      </c>
      <c r="AR59" s="65">
        <f t="shared" si="5"/>
        <v>0.49525647500180359</v>
      </c>
      <c r="AS59" s="65">
        <f t="shared" si="5"/>
        <v>0.41489280537117573</v>
      </c>
      <c r="AT59" s="65">
        <f t="shared" si="5"/>
        <v>0.45988750121827265</v>
      </c>
      <c r="AU59" s="65">
        <f t="shared" si="5"/>
        <v>0.47427247853880122</v>
      </c>
      <c r="AV59" s="65">
        <f t="shared" si="5"/>
        <v>0.46201787198669991</v>
      </c>
      <c r="AW59" s="65">
        <f t="shared" si="5"/>
        <v>0.43743743743743746</v>
      </c>
      <c r="AX59" s="65">
        <f t="shared" si="5"/>
        <v>0.42454381700016725</v>
      </c>
      <c r="AY59" s="65">
        <f t="shared" si="5"/>
        <v>0.48689735701116205</v>
      </c>
      <c r="AZ59" s="65">
        <f t="shared" si="5"/>
        <v>0.63602521257244382</v>
      </c>
      <c r="BA59" s="65">
        <f t="shared" si="5"/>
        <v>0.43780388097788681</v>
      </c>
      <c r="BB59" s="65">
        <f t="shared" si="5"/>
        <v>0.63995640675131649</v>
      </c>
      <c r="BC59" s="65">
        <f t="shared" si="5"/>
        <v>0.46805153658511994</v>
      </c>
      <c r="BD59" s="65">
        <f t="shared" si="5"/>
        <v>0.49469423490108277</v>
      </c>
      <c r="BE59" s="65">
        <f t="shared" si="5"/>
        <v>0.4698773690078038</v>
      </c>
      <c r="BF59" s="65">
        <f t="shared" si="5"/>
        <v>0.380149521737629</v>
      </c>
      <c r="BG59" s="65">
        <f t="shared" ref="BG59" si="6">AVERAGE(BG4:BG6)</f>
        <v>0.48744864824512552</v>
      </c>
      <c r="BI59" s="65">
        <f t="shared" ref="BI59:BK59" si="7">AVERAGE(BI4:BI6)</f>
        <v>0.49775336665280684</v>
      </c>
      <c r="BJ59" s="65">
        <f t="shared" si="7"/>
        <v>0.48100514251279664</v>
      </c>
      <c r="BK59" s="65">
        <f t="shared" si="7"/>
        <v>0.47760767364978562</v>
      </c>
      <c r="BM59" s="65">
        <f t="shared" ref="BM59:BZ59" si="8">AVERAGE(BM4:BM6)</f>
        <v>0.4350328133690165</v>
      </c>
      <c r="BN59" s="65">
        <f t="shared" si="8"/>
        <v>0.38886698407975007</v>
      </c>
      <c r="BO59" s="65">
        <f t="shared" si="8"/>
        <v>0.42862700742589288</v>
      </c>
      <c r="BP59" s="65">
        <f t="shared" si="8"/>
        <v>0.45005863196319768</v>
      </c>
      <c r="BQ59" s="65">
        <f t="shared" si="8"/>
        <v>0.46258503401360546</v>
      </c>
      <c r="BR59" s="65">
        <f t="shared" si="8"/>
        <v>0.45023810660597735</v>
      </c>
      <c r="BS59" s="65">
        <f t="shared" si="8"/>
        <v>0.42766038247715565</v>
      </c>
      <c r="BT59" s="65">
        <f t="shared" si="8"/>
        <v>0.38314176245210724</v>
      </c>
      <c r="BU59" s="65">
        <f t="shared" si="8"/>
        <v>0.42362678705793827</v>
      </c>
      <c r="BV59" s="65">
        <f t="shared" si="8"/>
        <v>0.52158894645941278</v>
      </c>
      <c r="BW59" s="65">
        <f t="shared" si="8"/>
        <v>0.4109775333333599</v>
      </c>
      <c r="BX59" s="65">
        <f t="shared" si="8"/>
        <v>0.44494949494949498</v>
      </c>
      <c r="BY59" s="65">
        <f t="shared" si="8"/>
        <v>0.46366782006920415</v>
      </c>
      <c r="BZ59" s="65">
        <f t="shared" si="8"/>
        <v>0.51578476285377928</v>
      </c>
    </row>
    <row r="60" spans="1:78" ht="15">
      <c r="C60" s="135" t="s">
        <v>6</v>
      </c>
      <c r="D60" s="65">
        <f>AVERAGE(D7:D9)</f>
        <v>0.71509033733201</v>
      </c>
      <c r="E60" s="65">
        <f t="shared" ref="E60:BF60" si="9">AVERAGE(E7:E9)</f>
        <v>0.50400228742402653</v>
      </c>
      <c r="F60" s="65">
        <f t="shared" si="9"/>
        <v>0.72983529327665531</v>
      </c>
      <c r="G60" s="65">
        <f t="shared" si="9"/>
        <v>0.50108425880962748</v>
      </c>
      <c r="H60" s="65">
        <f t="shared" si="9"/>
        <v>0.73742999120262709</v>
      </c>
      <c r="I60" s="65">
        <f t="shared" si="9"/>
        <v>0.65837547021655241</v>
      </c>
      <c r="J60" s="65">
        <f t="shared" si="9"/>
        <v>0.64998766465661229</v>
      </c>
      <c r="K60" s="65">
        <f t="shared" si="9"/>
        <v>0.67518243315223181</v>
      </c>
      <c r="L60" s="65">
        <f t="shared" si="9"/>
        <v>0.61419489039896757</v>
      </c>
      <c r="M60" s="65">
        <f t="shared" si="9"/>
        <v>0.73524640293007659</v>
      </c>
      <c r="N60" s="65">
        <f t="shared" si="9"/>
        <v>0.57576846188327835</v>
      </c>
      <c r="O60" s="65">
        <f t="shared" si="9"/>
        <v>0.66859854261989493</v>
      </c>
      <c r="P60" s="65">
        <f t="shared" si="9"/>
        <v>0.61538086418056415</v>
      </c>
      <c r="Q60" s="65">
        <f t="shared" si="9"/>
        <v>0.54269456260125926</v>
      </c>
      <c r="R60" s="65">
        <f t="shared" si="9"/>
        <v>0.60273333540890961</v>
      </c>
      <c r="S60" s="65">
        <f t="shared" si="9"/>
        <v>0.56321961115059216</v>
      </c>
      <c r="T60" s="65">
        <f t="shared" si="9"/>
        <v>0.65051269282039437</v>
      </c>
      <c r="U60" s="65">
        <f t="shared" si="9"/>
        <v>0.6127719993698596</v>
      </c>
      <c r="V60" s="65">
        <f t="shared" si="9"/>
        <v>0.65978516308613289</v>
      </c>
      <c r="W60" s="65">
        <f t="shared" si="9"/>
        <v>0.74889596263166947</v>
      </c>
      <c r="X60" s="65">
        <f t="shared" si="9"/>
        <v>0.75125983473006686</v>
      </c>
      <c r="Y60" s="65">
        <f t="shared" si="9"/>
        <v>0.61635309711753428</v>
      </c>
      <c r="Z60" s="65">
        <f t="shared" si="9"/>
        <v>0.62370524409407169</v>
      </c>
      <c r="AA60" s="65">
        <f t="shared" si="9"/>
        <v>0.57165803749008548</v>
      </c>
      <c r="AB60" s="65">
        <f t="shared" si="9"/>
        <v>0.59483131425586933</v>
      </c>
      <c r="AC60" s="65">
        <f t="shared" si="9"/>
        <v>0.58669387479762547</v>
      </c>
      <c r="AD60" s="65">
        <f t="shared" si="9"/>
        <v>0.60863912571902767</v>
      </c>
      <c r="AE60" s="65">
        <f t="shared" si="9"/>
        <v>0.70449524218781956</v>
      </c>
      <c r="AF60" s="65">
        <f t="shared" si="9"/>
        <v>0.72036575554814275</v>
      </c>
      <c r="AG60" s="65">
        <f t="shared" si="9"/>
        <v>0.60226899405318157</v>
      </c>
      <c r="AH60" s="65">
        <f t="shared" si="9"/>
        <v>0.63067966875070036</v>
      </c>
      <c r="AI60" s="65">
        <f t="shared" si="9"/>
        <v>0.61067925980489368</v>
      </c>
      <c r="AJ60" s="65">
        <f t="shared" si="9"/>
        <v>0.63282827426505917</v>
      </c>
      <c r="AK60" s="65">
        <f t="shared" si="9"/>
        <v>0.64151272484605826</v>
      </c>
      <c r="AL60" s="65">
        <f t="shared" si="9"/>
        <v>0.6239798529717282</v>
      </c>
      <c r="AM60" s="65">
        <f t="shared" si="9"/>
        <v>0.66538572776196536</v>
      </c>
      <c r="AN60" s="65">
        <f t="shared" si="9"/>
        <v>0.59004920437409847</v>
      </c>
      <c r="AO60" s="65">
        <f t="shared" si="9"/>
        <v>0.64365260853903772</v>
      </c>
      <c r="AP60" s="65">
        <f t="shared" si="9"/>
        <v>0.61477633395029929</v>
      </c>
      <c r="AQ60" s="65">
        <f t="shared" si="9"/>
        <v>0.67755764409245811</v>
      </c>
      <c r="AR60" s="65">
        <f t="shared" si="9"/>
        <v>0.58525508506795931</v>
      </c>
      <c r="AS60" s="65">
        <f t="shared" si="9"/>
        <v>0.49464946768266316</v>
      </c>
      <c r="AT60" s="65">
        <f t="shared" si="9"/>
        <v>0.63596830661507286</v>
      </c>
      <c r="AU60" s="65">
        <f t="shared" si="9"/>
        <v>0.54496337011310303</v>
      </c>
      <c r="AV60" s="65">
        <f t="shared" si="9"/>
        <v>0.58852867830423949</v>
      </c>
      <c r="AW60" s="65">
        <f t="shared" si="9"/>
        <v>0.57376653762195928</v>
      </c>
      <c r="AX60" s="65">
        <f t="shared" si="9"/>
        <v>0.51942607561550191</v>
      </c>
      <c r="AY60" s="65">
        <f t="shared" si="9"/>
        <v>0.66221191617750297</v>
      </c>
      <c r="AZ60" s="65">
        <f t="shared" si="9"/>
        <v>0.73377823558083499</v>
      </c>
      <c r="BA60" s="65">
        <f t="shared" si="9"/>
        <v>0.54636386967314621</v>
      </c>
      <c r="BB60" s="65">
        <f t="shared" si="9"/>
        <v>0.71423509154798748</v>
      </c>
      <c r="BC60" s="65">
        <f t="shared" si="9"/>
        <v>0.62330207445296948</v>
      </c>
      <c r="BD60" s="65">
        <f t="shared" si="9"/>
        <v>0.65754546944125847</v>
      </c>
      <c r="BE60" s="65">
        <f t="shared" si="9"/>
        <v>0.62454138702460849</v>
      </c>
      <c r="BF60" s="65">
        <f t="shared" si="9"/>
        <v>0.45578231292517007</v>
      </c>
      <c r="BG60" s="65">
        <f t="shared" ref="BG60" si="10">AVERAGE(BG7:BG9)</f>
        <v>0.62604508949719362</v>
      </c>
      <c r="BI60" s="65">
        <f t="shared" ref="BI60:BK60" si="11">AVERAGE(BI7:BI9)</f>
        <v>0.63849026827432087</v>
      </c>
      <c r="BJ60" s="65">
        <f t="shared" si="11"/>
        <v>0.63139121711681911</v>
      </c>
      <c r="BK60" s="65">
        <f t="shared" si="11"/>
        <v>0.59821877091257269</v>
      </c>
      <c r="BM60" s="65">
        <f t="shared" ref="BM60:BZ60" si="12">AVERAGE(BM7:BM9)</f>
        <v>0.58018708270842145</v>
      </c>
      <c r="BN60" s="65">
        <f t="shared" si="12"/>
        <v>0.61747269775405966</v>
      </c>
      <c r="BO60" s="65">
        <f t="shared" si="12"/>
        <v>0.54967273386364657</v>
      </c>
      <c r="BP60" s="65">
        <f t="shared" si="12"/>
        <v>0.54495791329041487</v>
      </c>
      <c r="BQ60" s="65">
        <f t="shared" si="12"/>
        <v>0.62119309262166411</v>
      </c>
      <c r="BR60" s="65">
        <f t="shared" si="12"/>
        <v>0.65384646014569869</v>
      </c>
      <c r="BS60" s="65">
        <f t="shared" si="12"/>
        <v>0.49344194916150635</v>
      </c>
      <c r="BT60" s="65">
        <f t="shared" si="12"/>
        <v>0.47678873741423861</v>
      </c>
      <c r="BU60" s="65">
        <f t="shared" si="12"/>
        <v>0.53000734163357233</v>
      </c>
      <c r="BV60" s="65">
        <f t="shared" si="12"/>
        <v>0.61813827608924032</v>
      </c>
      <c r="BW60" s="65">
        <f t="shared" si="12"/>
        <v>0.51097431317279662</v>
      </c>
      <c r="BX60" s="65">
        <f t="shared" si="12"/>
        <v>0.52066115702479332</v>
      </c>
      <c r="BY60" s="65">
        <f t="shared" si="12"/>
        <v>0.62690287158826086</v>
      </c>
      <c r="BZ60" s="65">
        <f t="shared" si="12"/>
        <v>0.66361051492304579</v>
      </c>
    </row>
    <row r="61" spans="1:78" ht="15">
      <c r="C61" s="135" t="s">
        <v>10</v>
      </c>
      <c r="D61" s="65">
        <f>AVERAGE(D10:D12)</f>
        <v>0.67997343336366978</v>
      </c>
      <c r="E61" s="65">
        <f t="shared" ref="E61:BF61" si="13">AVERAGE(E10:E12)</f>
        <v>0.52381033282812506</v>
      </c>
      <c r="F61" s="65">
        <f t="shared" si="13"/>
        <v>0.65591643094988161</v>
      </c>
      <c r="G61" s="65">
        <f t="shared" si="13"/>
        <v>0.50155904359802317</v>
      </c>
      <c r="H61" s="65">
        <f t="shared" si="13"/>
        <v>0.73816054516733587</v>
      </c>
      <c r="I61" s="65">
        <f t="shared" si="13"/>
        <v>0.63068144821079486</v>
      </c>
      <c r="J61" s="65">
        <f t="shared" si="13"/>
        <v>0.58117119558183006</v>
      </c>
      <c r="K61" s="65">
        <f t="shared" si="13"/>
        <v>0.63401069230665652</v>
      </c>
      <c r="L61" s="65">
        <f t="shared" si="13"/>
        <v>0.61287721515566507</v>
      </c>
      <c r="M61" s="65">
        <f t="shared" si="13"/>
        <v>0.68934144094335659</v>
      </c>
      <c r="N61" s="65">
        <f t="shared" si="13"/>
        <v>0.63934725646212465</v>
      </c>
      <c r="O61" s="65">
        <f t="shared" si="13"/>
        <v>0.57651245551601427</v>
      </c>
      <c r="P61" s="65">
        <f t="shared" si="13"/>
        <v>0.59505272828851097</v>
      </c>
      <c r="Q61" s="65">
        <f t="shared" si="13"/>
        <v>0.59235892043463023</v>
      </c>
      <c r="R61" s="65">
        <f t="shared" si="13"/>
        <v>0.58230673023969048</v>
      </c>
      <c r="S61" s="65">
        <f t="shared" si="13"/>
        <v>0.52612898928578222</v>
      </c>
      <c r="T61" s="65">
        <f t="shared" si="13"/>
        <v>0.63265473766920244</v>
      </c>
      <c r="U61" s="65">
        <f t="shared" si="13"/>
        <v>0.59096771523749758</v>
      </c>
      <c r="V61" s="65">
        <f t="shared" si="13"/>
        <v>0.55092582544102597</v>
      </c>
      <c r="W61" s="65">
        <f t="shared" si="13"/>
        <v>0.70746813339237746</v>
      </c>
      <c r="X61" s="65">
        <f t="shared" si="13"/>
        <v>0.74864920898653808</v>
      </c>
      <c r="Y61" s="65">
        <f t="shared" si="13"/>
        <v>0.55124374244262375</v>
      </c>
      <c r="Z61" s="65">
        <f t="shared" si="13"/>
        <v>0.60071437465129562</v>
      </c>
      <c r="AA61" s="65">
        <f t="shared" si="13"/>
        <v>0.59395504094299278</v>
      </c>
      <c r="AB61" s="65">
        <f t="shared" si="13"/>
        <v>0.6440310546481145</v>
      </c>
      <c r="AC61" s="65">
        <f t="shared" si="13"/>
        <v>0.52640784674827579</v>
      </c>
      <c r="AD61" s="65">
        <f t="shared" si="13"/>
        <v>0.59778846422452137</v>
      </c>
      <c r="AE61" s="65">
        <f t="shared" si="13"/>
        <v>0.61617207168803534</v>
      </c>
      <c r="AF61" s="65">
        <f t="shared" si="13"/>
        <v>0.57964601769911506</v>
      </c>
      <c r="AG61" s="65">
        <f t="shared" si="13"/>
        <v>0.61369220845089845</v>
      </c>
      <c r="AH61" s="65">
        <f t="shared" si="13"/>
        <v>0.57641612693305022</v>
      </c>
      <c r="AI61" s="65">
        <f t="shared" si="13"/>
        <v>0.56673546410990916</v>
      </c>
      <c r="AJ61" s="65">
        <f t="shared" si="13"/>
        <v>0.65155078291518642</v>
      </c>
      <c r="AK61" s="65">
        <f t="shared" si="13"/>
        <v>0.65356769198577103</v>
      </c>
      <c r="AL61" s="65">
        <f t="shared" si="13"/>
        <v>0.63200995907746416</v>
      </c>
      <c r="AM61" s="65">
        <f t="shared" si="13"/>
        <v>0.56757469774403124</v>
      </c>
      <c r="AN61" s="65">
        <f t="shared" si="13"/>
        <v>0.56244384546271342</v>
      </c>
      <c r="AO61" s="65">
        <f t="shared" si="13"/>
        <v>0.58795407117414744</v>
      </c>
      <c r="AP61" s="65">
        <f t="shared" si="13"/>
        <v>0.61778907051683474</v>
      </c>
      <c r="AQ61" s="65">
        <f t="shared" si="13"/>
        <v>0.64872950296009202</v>
      </c>
      <c r="AR61" s="65">
        <f t="shared" si="13"/>
        <v>0.58298049187030931</v>
      </c>
      <c r="AS61" s="65">
        <f t="shared" si="13"/>
        <v>0.53131638071895426</v>
      </c>
      <c r="AT61" s="65">
        <f t="shared" si="13"/>
        <v>0.61255428742795803</v>
      </c>
      <c r="AU61" s="65">
        <f t="shared" si="13"/>
        <v>0.56983867120584597</v>
      </c>
      <c r="AV61" s="65">
        <f t="shared" si="13"/>
        <v>0.49708457348357094</v>
      </c>
      <c r="AW61" s="65">
        <f t="shared" si="13"/>
        <v>0.68838115223657381</v>
      </c>
      <c r="AX61" s="65">
        <f t="shared" si="13"/>
        <v>0.54949198548454214</v>
      </c>
      <c r="AY61" s="65">
        <f t="shared" si="13"/>
        <v>0.60396843041351711</v>
      </c>
      <c r="AZ61" s="65">
        <f t="shared" si="13"/>
        <v>0.72109443954104135</v>
      </c>
      <c r="BA61" s="65">
        <f t="shared" si="13"/>
        <v>0.58653938931431637</v>
      </c>
      <c r="BB61" s="65">
        <f t="shared" si="13"/>
        <v>0.71232176442452111</v>
      </c>
      <c r="BC61" s="65">
        <f t="shared" si="13"/>
        <v>0.54127303302355523</v>
      </c>
      <c r="BD61" s="65">
        <f t="shared" si="13"/>
        <v>0.58417235959602243</v>
      </c>
      <c r="BE61" s="65">
        <f t="shared" si="13"/>
        <v>0.51227442207307972</v>
      </c>
      <c r="BF61" s="65">
        <f t="shared" si="13"/>
        <v>0.49571808418798996</v>
      </c>
      <c r="BG61" s="65">
        <f t="shared" ref="BG61" si="14">AVERAGE(BG10:BG12)</f>
        <v>0.60304192688064739</v>
      </c>
      <c r="BI61" s="65">
        <f t="shared" ref="BI61:BK61" si="15">AVERAGE(BI10:BI12)</f>
        <v>0.61399115154565187</v>
      </c>
      <c r="BJ61" s="65">
        <f t="shared" si="15"/>
        <v>0.60149937460049829</v>
      </c>
      <c r="BK61" s="65">
        <f t="shared" si="15"/>
        <v>0.58614492665224927</v>
      </c>
      <c r="BM61" s="65">
        <f t="shared" ref="BM61:BZ61" si="16">AVERAGE(BM10:BM12)</f>
        <v>0.62029878814595951</v>
      </c>
      <c r="BN61" s="65">
        <f t="shared" si="16"/>
        <v>0.61594586643130322</v>
      </c>
      <c r="BO61" s="65">
        <f t="shared" si="16"/>
        <v>0.51446330183411815</v>
      </c>
      <c r="BP61" s="65">
        <f t="shared" si="16"/>
        <v>0.63379156372823686</v>
      </c>
      <c r="BQ61" s="65">
        <f t="shared" si="16"/>
        <v>0.56581196581196591</v>
      </c>
      <c r="BR61" s="65">
        <f t="shared" si="16"/>
        <v>0.62707321713209752</v>
      </c>
      <c r="BS61" s="65">
        <f t="shared" si="16"/>
        <v>0.64710512868675485</v>
      </c>
      <c r="BT61" s="65">
        <f t="shared" si="16"/>
        <v>0.63601532567049801</v>
      </c>
      <c r="BU61" s="65">
        <f t="shared" si="16"/>
        <v>0.53320123291027366</v>
      </c>
      <c r="BV61" s="65">
        <f t="shared" si="16"/>
        <v>0.64971066409479195</v>
      </c>
      <c r="BW61" s="65">
        <f t="shared" si="16"/>
        <v>0.52202202202202208</v>
      </c>
      <c r="BX61" s="65">
        <f t="shared" si="16"/>
        <v>0.51239669421487599</v>
      </c>
      <c r="BY61" s="65">
        <f t="shared" si="16"/>
        <v>0.62604236340431063</v>
      </c>
      <c r="BZ61" s="65">
        <f t="shared" si="16"/>
        <v>0.63054493903578013</v>
      </c>
    </row>
    <row r="62" spans="1:78" ht="15">
      <c r="C62" s="135" t="s">
        <v>14</v>
      </c>
      <c r="D62" s="65">
        <f>AVERAGE(D13:D15)</f>
        <v>0.85986861043533824</v>
      </c>
      <c r="E62" s="65">
        <f t="shared" ref="E62:BF62" si="17">AVERAGE(E13:E15)</f>
        <v>0.642186507936508</v>
      </c>
      <c r="F62" s="65">
        <f t="shared" si="17"/>
        <v>0.84861776354360041</v>
      </c>
      <c r="G62" s="65">
        <f t="shared" si="17"/>
        <v>0.684413938946837</v>
      </c>
      <c r="H62" s="65">
        <f t="shared" si="17"/>
        <v>0.87750452352506259</v>
      </c>
      <c r="I62" s="65">
        <f t="shared" si="17"/>
        <v>0.81683347233805959</v>
      </c>
      <c r="J62" s="65">
        <f t="shared" si="17"/>
        <v>0.80332122839675713</v>
      </c>
      <c r="K62" s="65">
        <f t="shared" si="17"/>
        <v>0.7935470624506461</v>
      </c>
      <c r="L62" s="65">
        <f t="shared" si="17"/>
        <v>0.7991580071019323</v>
      </c>
      <c r="M62" s="65">
        <f t="shared" si="17"/>
        <v>0.89063076409662845</v>
      </c>
      <c r="N62" s="65">
        <f t="shared" si="17"/>
        <v>0.73210317053627583</v>
      </c>
      <c r="O62" s="65">
        <f t="shared" si="17"/>
        <v>0.81585324521267577</v>
      </c>
      <c r="P62" s="65">
        <f t="shared" si="17"/>
        <v>0.85356510848062206</v>
      </c>
      <c r="Q62" s="65">
        <f t="shared" si="17"/>
        <v>0.70071989971224591</v>
      </c>
      <c r="R62" s="65">
        <f t="shared" si="17"/>
        <v>0.78353056551567135</v>
      </c>
      <c r="S62" s="65">
        <f t="shared" si="17"/>
        <v>0.77609042390683702</v>
      </c>
      <c r="T62" s="65">
        <f t="shared" si="17"/>
        <v>0.77400728891478954</v>
      </c>
      <c r="U62" s="65">
        <f t="shared" si="17"/>
        <v>0.72566595661833755</v>
      </c>
      <c r="V62" s="65">
        <f t="shared" si="17"/>
        <v>0.77360542109141639</v>
      </c>
      <c r="W62" s="65">
        <f t="shared" si="17"/>
        <v>0.89641098042076572</v>
      </c>
      <c r="X62" s="65">
        <f t="shared" si="17"/>
        <v>0.89705028872136261</v>
      </c>
      <c r="Y62" s="65">
        <f t="shared" si="17"/>
        <v>0.71386392059641068</v>
      </c>
      <c r="Z62" s="65">
        <f t="shared" si="17"/>
        <v>0.75716103567032234</v>
      </c>
      <c r="AA62" s="65">
        <f t="shared" si="17"/>
        <v>0.79674576563664645</v>
      </c>
      <c r="AB62" s="65">
        <f t="shared" si="17"/>
        <v>0.72341630653519484</v>
      </c>
      <c r="AC62" s="65">
        <f t="shared" si="17"/>
        <v>0.78644008645976271</v>
      </c>
      <c r="AD62" s="65">
        <f t="shared" si="17"/>
        <v>0.72596479747040998</v>
      </c>
      <c r="AE62" s="65">
        <f t="shared" si="17"/>
        <v>0.86699772429808963</v>
      </c>
      <c r="AF62" s="65">
        <f t="shared" si="17"/>
        <v>0.83065860503884303</v>
      </c>
      <c r="AG62" s="65">
        <f t="shared" si="17"/>
        <v>0.69413117113322453</v>
      </c>
      <c r="AH62" s="65">
        <f t="shared" si="17"/>
        <v>0.77593452996208134</v>
      </c>
      <c r="AI62" s="65">
        <f t="shared" si="17"/>
        <v>0.74556737588652489</v>
      </c>
      <c r="AJ62" s="65">
        <f t="shared" si="17"/>
        <v>0.74927953889373289</v>
      </c>
      <c r="AK62" s="65">
        <f t="shared" si="17"/>
        <v>0.78396206967635551</v>
      </c>
      <c r="AL62" s="65">
        <f t="shared" si="17"/>
        <v>0.77762207849981169</v>
      </c>
      <c r="AM62" s="65">
        <f t="shared" si="17"/>
        <v>0.77418506239113116</v>
      </c>
      <c r="AN62" s="65">
        <f t="shared" si="17"/>
        <v>0.7691096590881682</v>
      </c>
      <c r="AO62" s="65">
        <f t="shared" si="17"/>
        <v>0.81226912305481236</v>
      </c>
      <c r="AP62" s="65">
        <f t="shared" si="17"/>
        <v>0.83609018997789064</v>
      </c>
      <c r="AQ62" s="65">
        <f t="shared" si="17"/>
        <v>0.81912181190236144</v>
      </c>
      <c r="AR62" s="65">
        <f t="shared" si="17"/>
        <v>0.68318154355658001</v>
      </c>
      <c r="AS62" s="65">
        <f t="shared" si="17"/>
        <v>0.69503165849673199</v>
      </c>
      <c r="AT62" s="65">
        <f t="shared" si="17"/>
        <v>0.82345679012345674</v>
      </c>
      <c r="AU62" s="65">
        <f t="shared" si="17"/>
        <v>0.69922480620155036</v>
      </c>
      <c r="AV62" s="65">
        <f t="shared" si="17"/>
        <v>0.77203186376888644</v>
      </c>
      <c r="AW62" s="65">
        <f t="shared" si="17"/>
        <v>0.79302405998616832</v>
      </c>
      <c r="AX62" s="65">
        <f t="shared" si="17"/>
        <v>0.63033461164389148</v>
      </c>
      <c r="AY62" s="65">
        <f t="shared" si="17"/>
        <v>0.76899239168025291</v>
      </c>
      <c r="AZ62" s="65">
        <f t="shared" si="17"/>
        <v>0.83761593901216302</v>
      </c>
      <c r="BA62" s="65">
        <f t="shared" si="17"/>
        <v>0.66676734731765175</v>
      </c>
      <c r="BB62" s="65">
        <f t="shared" si="17"/>
        <v>0.8475039322405129</v>
      </c>
      <c r="BC62" s="65">
        <f t="shared" si="17"/>
        <v>0.80219455165225229</v>
      </c>
      <c r="BD62" s="65">
        <f t="shared" si="17"/>
        <v>0.84148561969791025</v>
      </c>
      <c r="BE62" s="65">
        <f t="shared" si="17"/>
        <v>0.81724832214765097</v>
      </c>
      <c r="BF62" s="65">
        <f t="shared" si="17"/>
        <v>0.70918367346938782</v>
      </c>
      <c r="BG62" s="65">
        <f t="shared" ref="BG62" si="18">AVERAGE(BG13:BG15)</f>
        <v>0.77946331256489432</v>
      </c>
      <c r="BI62" s="65">
        <f t="shared" ref="BI62:BK62" si="19">AVERAGE(BI13:BI15)</f>
        <v>0.79218562290857297</v>
      </c>
      <c r="BJ62" s="65">
        <f t="shared" si="19"/>
        <v>0.77376068669558684</v>
      </c>
      <c r="BK62" s="65">
        <f t="shared" si="19"/>
        <v>0.76457825481703334</v>
      </c>
      <c r="BM62" s="65">
        <f t="shared" ref="BM62:BZ62" si="20">AVERAGE(BM13:BM15)</f>
        <v>0.77526881720430108</v>
      </c>
      <c r="BN62" s="65">
        <f t="shared" si="20"/>
        <v>0.81530186255619785</v>
      </c>
      <c r="BO62" s="65">
        <f t="shared" si="20"/>
        <v>0.78813362527577269</v>
      </c>
      <c r="BP62" s="65">
        <f t="shared" si="20"/>
        <v>0.80554836690370146</v>
      </c>
      <c r="BQ62" s="65">
        <f t="shared" si="20"/>
        <v>0.77210884353741494</v>
      </c>
      <c r="BR62" s="65">
        <f t="shared" si="20"/>
        <v>0.76175273664565057</v>
      </c>
      <c r="BS62" s="65">
        <f t="shared" si="20"/>
        <v>0.6551621947195394</v>
      </c>
      <c r="BT62" s="65">
        <f t="shared" si="20"/>
        <v>0.70881226053639834</v>
      </c>
      <c r="BU62" s="65">
        <f t="shared" si="20"/>
        <v>0.67747028104170959</v>
      </c>
      <c r="BV62" s="65">
        <f t="shared" si="20"/>
        <v>0.83839687359424209</v>
      </c>
      <c r="BW62" s="65">
        <f t="shared" si="20"/>
        <v>0.68131099615357493</v>
      </c>
      <c r="BX62" s="65">
        <f t="shared" si="20"/>
        <v>0.68870523415977958</v>
      </c>
      <c r="BY62" s="65">
        <f t="shared" si="20"/>
        <v>0.84031044122534349</v>
      </c>
      <c r="BZ62" s="65">
        <f t="shared" si="20"/>
        <v>0.88637851217727015</v>
      </c>
    </row>
    <row r="63" spans="1:78" ht="15">
      <c r="C63" s="135" t="s">
        <v>18</v>
      </c>
      <c r="D63" s="65">
        <f>AVERAGE(D16:D19)</f>
        <v>0.70155981653126209</v>
      </c>
      <c r="E63" s="65">
        <f t="shared" ref="E63:BF63" si="21">AVERAGE(E16:E19)</f>
        <v>0.49271763663304929</v>
      </c>
      <c r="F63" s="65">
        <f t="shared" si="21"/>
        <v>0.7360519545526214</v>
      </c>
      <c r="G63" s="65">
        <f t="shared" si="21"/>
        <v>0.56224024301020448</v>
      </c>
      <c r="H63" s="65">
        <f t="shared" si="21"/>
        <v>0.71194513574047347</v>
      </c>
      <c r="I63" s="65">
        <f t="shared" si="21"/>
        <v>0.64326629121826184</v>
      </c>
      <c r="J63" s="65">
        <f t="shared" si="21"/>
        <v>0.61242951601118645</v>
      </c>
      <c r="K63" s="65">
        <f t="shared" si="21"/>
        <v>0.65237785097166034</v>
      </c>
      <c r="L63" s="65">
        <f t="shared" si="21"/>
        <v>0.62755970162216257</v>
      </c>
      <c r="M63" s="65">
        <f t="shared" si="21"/>
        <v>0.76160526727158318</v>
      </c>
      <c r="N63" s="65">
        <f t="shared" si="21"/>
        <v>0.56654416168173072</v>
      </c>
      <c r="O63" s="65">
        <f t="shared" si="21"/>
        <v>0.67475216065073718</v>
      </c>
      <c r="P63" s="65">
        <f t="shared" si="21"/>
        <v>0.68534933331229664</v>
      </c>
      <c r="Q63" s="65">
        <f t="shared" si="21"/>
        <v>0.59291215805593822</v>
      </c>
      <c r="R63" s="65">
        <f t="shared" si="21"/>
        <v>0.64228354197219661</v>
      </c>
      <c r="S63" s="65">
        <f t="shared" si="21"/>
        <v>0.63637346995781496</v>
      </c>
      <c r="T63" s="65">
        <f t="shared" si="21"/>
        <v>0.60764234086940716</v>
      </c>
      <c r="U63" s="65">
        <f t="shared" si="21"/>
        <v>0.51428300977557484</v>
      </c>
      <c r="V63" s="65">
        <f t="shared" si="21"/>
        <v>0.60879043528756549</v>
      </c>
      <c r="W63" s="65">
        <f t="shared" si="21"/>
        <v>0.72506039945905976</v>
      </c>
      <c r="X63" s="65">
        <f t="shared" si="21"/>
        <v>0.73487949630402705</v>
      </c>
      <c r="Y63" s="65">
        <f t="shared" si="21"/>
        <v>0.6092662457788085</v>
      </c>
      <c r="Z63" s="65">
        <f t="shared" si="21"/>
        <v>0.63118986580968561</v>
      </c>
      <c r="AA63" s="65">
        <f t="shared" si="21"/>
        <v>0.62819336178115559</v>
      </c>
      <c r="AB63" s="65">
        <f t="shared" si="21"/>
        <v>0.62113978105302081</v>
      </c>
      <c r="AC63" s="65">
        <f t="shared" si="21"/>
        <v>0.65065193954748057</v>
      </c>
      <c r="AD63" s="65">
        <f t="shared" si="21"/>
        <v>0.58725467025668698</v>
      </c>
      <c r="AE63" s="65">
        <f t="shared" si="21"/>
        <v>0.74558882144253702</v>
      </c>
      <c r="AF63" s="65">
        <f t="shared" si="21"/>
        <v>0.69576105217917905</v>
      </c>
      <c r="AG63" s="65">
        <f t="shared" si="21"/>
        <v>0.57318094359945415</v>
      </c>
      <c r="AH63" s="65">
        <f t="shared" si="21"/>
        <v>0.63088269111723627</v>
      </c>
      <c r="AI63" s="65">
        <f t="shared" si="21"/>
        <v>0.58788019756164356</v>
      </c>
      <c r="AJ63" s="65">
        <f t="shared" si="21"/>
        <v>0.64785099656827816</v>
      </c>
      <c r="AK63" s="65">
        <f t="shared" si="21"/>
        <v>0.7218134151366099</v>
      </c>
      <c r="AL63" s="65">
        <f t="shared" si="21"/>
        <v>0.64169450158581642</v>
      </c>
      <c r="AM63" s="65">
        <f t="shared" si="21"/>
        <v>0.61492608257522918</v>
      </c>
      <c r="AN63" s="65">
        <f t="shared" si="21"/>
        <v>0.61620329017343467</v>
      </c>
      <c r="AO63" s="65">
        <f t="shared" si="21"/>
        <v>0.67475074201657803</v>
      </c>
      <c r="AP63" s="65">
        <f t="shared" si="21"/>
        <v>0.71734859673094253</v>
      </c>
      <c r="AQ63" s="65">
        <f t="shared" si="21"/>
        <v>0.69485775815811412</v>
      </c>
      <c r="AR63" s="65">
        <f t="shared" si="21"/>
        <v>0.57047663658056058</v>
      </c>
      <c r="AS63" s="65">
        <f t="shared" si="21"/>
        <v>0.62791745017463774</v>
      </c>
      <c r="AT63" s="65">
        <f t="shared" si="21"/>
        <v>0.74404860250585148</v>
      </c>
      <c r="AU63" s="65">
        <f t="shared" si="21"/>
        <v>0.58717874986271223</v>
      </c>
      <c r="AV63" s="65">
        <f t="shared" si="21"/>
        <v>0.60838991322527425</v>
      </c>
      <c r="AW63" s="65">
        <f t="shared" si="21"/>
        <v>0.6790644450915444</v>
      </c>
      <c r="AX63" s="65">
        <f t="shared" si="21"/>
        <v>0.50888612929184107</v>
      </c>
      <c r="AY63" s="65">
        <f t="shared" si="21"/>
        <v>0.66006025915708</v>
      </c>
      <c r="AZ63" s="65">
        <f t="shared" si="21"/>
        <v>0.77578630652734892</v>
      </c>
      <c r="BA63" s="65">
        <f t="shared" si="21"/>
        <v>0.52252354698162939</v>
      </c>
      <c r="BB63" s="65">
        <f t="shared" si="21"/>
        <v>0.7738566515074391</v>
      </c>
      <c r="BC63" s="65">
        <f t="shared" si="21"/>
        <v>0.68636588701310952</v>
      </c>
      <c r="BD63" s="65">
        <f t="shared" si="21"/>
        <v>0.6369158155369854</v>
      </c>
      <c r="BE63" s="65">
        <f t="shared" si="21"/>
        <v>0.68766413772979285</v>
      </c>
      <c r="BF63" s="65">
        <f t="shared" si="21"/>
        <v>0.58322213500784925</v>
      </c>
      <c r="BG63" s="65">
        <f t="shared" ref="BG63" si="22">AVERAGE(BG16:BG19)</f>
        <v>0.64424391891189769</v>
      </c>
      <c r="BI63" s="65">
        <f t="shared" ref="BI63:BK63" si="23">AVERAGE(BI16:BI19)</f>
        <v>0.6399697247607693</v>
      </c>
      <c r="BJ63" s="65">
        <f t="shared" si="23"/>
        <v>0.64660365389898844</v>
      </c>
      <c r="BK63" s="65">
        <f t="shared" si="23"/>
        <v>0.64870571640093533</v>
      </c>
      <c r="BM63" s="65">
        <f t="shared" ref="BM63:BZ63" si="24">AVERAGE(BM16:BM19)</f>
        <v>0.65235336558865975</v>
      </c>
      <c r="BN63" s="65">
        <f t="shared" si="24"/>
        <v>0.6358265540469451</v>
      </c>
      <c r="BO63" s="65">
        <f t="shared" si="24"/>
        <v>0.62599875467776123</v>
      </c>
      <c r="BP63" s="65">
        <f t="shared" si="24"/>
        <v>0.66559543397778698</v>
      </c>
      <c r="BQ63" s="65">
        <f t="shared" si="24"/>
        <v>0.66922422815279958</v>
      </c>
      <c r="BR63" s="65">
        <f t="shared" si="24"/>
        <v>0.6715372411253081</v>
      </c>
      <c r="BS63" s="65">
        <f t="shared" si="24"/>
        <v>0.5240195111789967</v>
      </c>
      <c r="BT63" s="65">
        <f t="shared" si="24"/>
        <v>0.61420743116813692</v>
      </c>
      <c r="BU63" s="65">
        <f t="shared" si="24"/>
        <v>0.5714803578774168</v>
      </c>
      <c r="BV63" s="65">
        <f t="shared" si="24"/>
        <v>0.67723367697594505</v>
      </c>
      <c r="BW63" s="65">
        <f t="shared" si="24"/>
        <v>0.56935005879058076</v>
      </c>
      <c r="BX63" s="65">
        <f t="shared" si="24"/>
        <v>0.58057851239669422</v>
      </c>
      <c r="BY63" s="65">
        <f t="shared" si="24"/>
        <v>0.74999461455000771</v>
      </c>
      <c r="BZ63" s="65">
        <f t="shared" si="24"/>
        <v>0.73391504246801997</v>
      </c>
    </row>
    <row r="64" spans="1:78" ht="15">
      <c r="C64" s="135" t="s">
        <v>23</v>
      </c>
      <c r="D64" s="65">
        <f>AVERAGE(D20:D23)</f>
        <v>0.80032913726808552</v>
      </c>
      <c r="E64" s="65">
        <f t="shared" ref="E64:BF64" si="25">AVERAGE(E20:E23)</f>
        <v>0.63580174390080224</v>
      </c>
      <c r="F64" s="65">
        <f t="shared" si="25"/>
        <v>0.79582398852681602</v>
      </c>
      <c r="G64" s="65">
        <f t="shared" si="25"/>
        <v>0.70472582084662883</v>
      </c>
      <c r="H64" s="65">
        <f t="shared" si="25"/>
        <v>0.7927718721441025</v>
      </c>
      <c r="I64" s="65">
        <f t="shared" si="25"/>
        <v>0.7293261039880351</v>
      </c>
      <c r="J64" s="65">
        <f t="shared" si="25"/>
        <v>0.69357148663954626</v>
      </c>
      <c r="K64" s="65">
        <f t="shared" si="25"/>
        <v>0.7733482624649255</v>
      </c>
      <c r="L64" s="65">
        <f t="shared" si="25"/>
        <v>0.70853433708362379</v>
      </c>
      <c r="M64" s="65">
        <f t="shared" si="25"/>
        <v>0.8063427471741822</v>
      </c>
      <c r="N64" s="65">
        <f t="shared" si="25"/>
        <v>0.68706896712395771</v>
      </c>
      <c r="O64" s="65">
        <f t="shared" si="25"/>
        <v>0.71802245445204627</v>
      </c>
      <c r="P64" s="65">
        <f t="shared" si="25"/>
        <v>0.73955255629799377</v>
      </c>
      <c r="Q64" s="65">
        <f t="shared" si="25"/>
        <v>0.68983157584487187</v>
      </c>
      <c r="R64" s="65">
        <f t="shared" si="25"/>
        <v>0.71699936909090078</v>
      </c>
      <c r="S64" s="65">
        <f t="shared" si="25"/>
        <v>0.72303089751054972</v>
      </c>
      <c r="T64" s="65">
        <f t="shared" si="25"/>
        <v>0.71573839458941513</v>
      </c>
      <c r="U64" s="65">
        <f t="shared" si="25"/>
        <v>0.7325751352091463</v>
      </c>
      <c r="V64" s="65">
        <f t="shared" si="25"/>
        <v>0.73592067179979315</v>
      </c>
      <c r="W64" s="65">
        <f t="shared" si="25"/>
        <v>0.79442366472214343</v>
      </c>
      <c r="X64" s="65">
        <f t="shared" si="25"/>
        <v>0.79021030061058029</v>
      </c>
      <c r="Y64" s="65">
        <f t="shared" si="25"/>
        <v>0.70670531906713752</v>
      </c>
      <c r="Z64" s="65">
        <f t="shared" si="25"/>
        <v>0.71743839740520765</v>
      </c>
      <c r="AA64" s="65">
        <f t="shared" si="25"/>
        <v>0.6982880428334689</v>
      </c>
      <c r="AB64" s="65">
        <f t="shared" si="25"/>
        <v>0.71188576871967602</v>
      </c>
      <c r="AC64" s="65">
        <f t="shared" si="25"/>
        <v>0.75619378202836507</v>
      </c>
      <c r="AD64" s="65">
        <f t="shared" si="25"/>
        <v>0.68392171470848062</v>
      </c>
      <c r="AE64" s="65">
        <f t="shared" si="25"/>
        <v>0.80553612453339885</v>
      </c>
      <c r="AF64" s="65">
        <f t="shared" si="25"/>
        <v>0.784244041236833</v>
      </c>
      <c r="AG64" s="65">
        <f t="shared" si="25"/>
        <v>0.6820003155639176</v>
      </c>
      <c r="AH64" s="65">
        <f t="shared" si="25"/>
        <v>0.72682206013639761</v>
      </c>
      <c r="AI64" s="65">
        <f t="shared" si="25"/>
        <v>0.66842117229110165</v>
      </c>
      <c r="AJ64" s="65">
        <f t="shared" si="25"/>
        <v>0.72653313735357106</v>
      </c>
      <c r="AK64" s="65">
        <f t="shared" si="25"/>
        <v>0.76217410592410595</v>
      </c>
      <c r="AL64" s="65">
        <f t="shared" si="25"/>
        <v>0.73514952375782128</v>
      </c>
      <c r="AM64" s="65">
        <f t="shared" si="25"/>
        <v>0.72913740581273878</v>
      </c>
      <c r="AN64" s="65">
        <f t="shared" si="25"/>
        <v>0.74952106759866277</v>
      </c>
      <c r="AO64" s="65">
        <f t="shared" si="25"/>
        <v>0.75813866196697965</v>
      </c>
      <c r="AP64" s="65">
        <f t="shared" si="25"/>
        <v>0.75942979945427136</v>
      </c>
      <c r="AQ64" s="65">
        <f t="shared" si="25"/>
        <v>0.757315832751143</v>
      </c>
      <c r="AR64" s="65">
        <f t="shared" si="25"/>
        <v>0.66972726699991036</v>
      </c>
      <c r="AS64" s="65">
        <f t="shared" si="25"/>
        <v>0.74334645549610889</v>
      </c>
      <c r="AT64" s="65">
        <f t="shared" si="25"/>
        <v>0.81276592474722764</v>
      </c>
      <c r="AU64" s="65">
        <f t="shared" si="25"/>
        <v>0.68518518518518523</v>
      </c>
      <c r="AV64" s="65">
        <f t="shared" si="25"/>
        <v>0.73139291075793111</v>
      </c>
      <c r="AW64" s="65">
        <f t="shared" si="25"/>
        <v>0.74254285036786305</v>
      </c>
      <c r="AX64" s="65">
        <f t="shared" si="25"/>
        <v>0.62595316009407531</v>
      </c>
      <c r="AY64" s="65">
        <f t="shared" si="25"/>
        <v>0.75450060601794711</v>
      </c>
      <c r="AZ64" s="65">
        <f t="shared" si="25"/>
        <v>0.82056165423429261</v>
      </c>
      <c r="BA64" s="65">
        <f t="shared" si="25"/>
        <v>0.66236299170696622</v>
      </c>
      <c r="BB64" s="65">
        <f t="shared" si="25"/>
        <v>0.84132173191399462</v>
      </c>
      <c r="BC64" s="65">
        <f t="shared" si="25"/>
        <v>0.72763277706693508</v>
      </c>
      <c r="BD64" s="65">
        <f t="shared" si="25"/>
        <v>0.67373590845608378</v>
      </c>
      <c r="BE64" s="65">
        <f t="shared" si="25"/>
        <v>0.76385346756152128</v>
      </c>
      <c r="BF64" s="65">
        <f t="shared" si="25"/>
        <v>0.65418456332161912</v>
      </c>
      <c r="BG64" s="65">
        <f t="shared" ref="BG64" si="26">AVERAGE(BG20:BG23)</f>
        <v>0.73294314935198335</v>
      </c>
      <c r="BI64" s="65">
        <f t="shared" ref="BI64:BK64" si="27">AVERAGE(BI20:BI23)</f>
        <v>0.73359921860808164</v>
      </c>
      <c r="BJ64" s="65">
        <f t="shared" si="27"/>
        <v>0.73330304593161033</v>
      </c>
      <c r="BK64" s="65">
        <f t="shared" si="27"/>
        <v>0.73138144192341081</v>
      </c>
      <c r="BM64" s="65">
        <f t="shared" ref="BM64:BZ64" si="28">AVERAGE(BM20:BM23)</f>
        <v>0.78558495331053868</v>
      </c>
      <c r="BN64" s="65">
        <f t="shared" si="28"/>
        <v>0.67316550411293907</v>
      </c>
      <c r="BO64" s="65">
        <f t="shared" si="28"/>
        <v>0.7572226101852545</v>
      </c>
      <c r="BP64" s="65">
        <f t="shared" si="28"/>
        <v>0.73945553822870524</v>
      </c>
      <c r="BQ64" s="65">
        <f t="shared" si="28"/>
        <v>0.74383560720085018</v>
      </c>
      <c r="BR64" s="65">
        <f t="shared" si="28"/>
        <v>0.76040621376889039</v>
      </c>
      <c r="BS64" s="65">
        <f t="shared" si="28"/>
        <v>0.68840169867416345</v>
      </c>
      <c r="BT64" s="65">
        <f t="shared" si="28"/>
        <v>0.69827586206896552</v>
      </c>
      <c r="BU64" s="65">
        <f t="shared" si="28"/>
        <v>0.70285023534426005</v>
      </c>
      <c r="BV64" s="65">
        <f t="shared" si="28"/>
        <v>0.76016115181223887</v>
      </c>
      <c r="BW64" s="65">
        <f t="shared" si="28"/>
        <v>0.71178710010682256</v>
      </c>
      <c r="BX64" s="65">
        <f t="shared" si="28"/>
        <v>0.70454545454545459</v>
      </c>
      <c r="BY64" s="65">
        <f t="shared" si="28"/>
        <v>0.77793220413748254</v>
      </c>
      <c r="BZ64" s="65">
        <f t="shared" si="28"/>
        <v>0.76732450741623226</v>
      </c>
    </row>
    <row r="65" spans="3:78" ht="15">
      <c r="C65" s="135" t="s">
        <v>28</v>
      </c>
      <c r="D65" s="65">
        <f>AVERAGE(D24:D27)</f>
        <v>0.67845965505958605</v>
      </c>
      <c r="E65" s="65">
        <f t="shared" ref="E65:BF65" si="29">AVERAGE(E24:E27)</f>
        <v>0.42444679062635837</v>
      </c>
      <c r="F65" s="65">
        <f t="shared" si="29"/>
        <v>0.70002921359488823</v>
      </c>
      <c r="G65" s="65">
        <f t="shared" si="29"/>
        <v>0.43845735780747608</v>
      </c>
      <c r="H65" s="65">
        <f t="shared" si="29"/>
        <v>0.68081471255280201</v>
      </c>
      <c r="I65" s="65">
        <f t="shared" si="29"/>
        <v>0.57746943273342344</v>
      </c>
      <c r="J65" s="65">
        <f t="shared" si="29"/>
        <v>0.53962201671081877</v>
      </c>
      <c r="K65" s="65">
        <f t="shared" si="29"/>
        <v>0.53872719031686522</v>
      </c>
      <c r="L65" s="65">
        <f t="shared" si="29"/>
        <v>0.5463279419374748</v>
      </c>
      <c r="M65" s="65">
        <f t="shared" si="29"/>
        <v>0.70046646958163472</v>
      </c>
      <c r="N65" s="65">
        <f t="shared" si="29"/>
        <v>0.45636534662209571</v>
      </c>
      <c r="O65" s="65">
        <f t="shared" si="29"/>
        <v>0.62124110320284698</v>
      </c>
      <c r="P65" s="65">
        <f t="shared" si="29"/>
        <v>0.62917687601674921</v>
      </c>
      <c r="Q65" s="65">
        <f t="shared" si="29"/>
        <v>0.46821830486650678</v>
      </c>
      <c r="R65" s="65">
        <f t="shared" si="29"/>
        <v>0.60878881147223296</v>
      </c>
      <c r="S65" s="65">
        <f t="shared" si="29"/>
        <v>0.63701404898743708</v>
      </c>
      <c r="T65" s="65">
        <f t="shared" si="29"/>
        <v>0.57457386487584139</v>
      </c>
      <c r="U65" s="65">
        <f t="shared" si="29"/>
        <v>0.39492086609718047</v>
      </c>
      <c r="V65" s="65">
        <f t="shared" si="29"/>
        <v>0.51382626263971698</v>
      </c>
      <c r="W65" s="65">
        <f t="shared" si="29"/>
        <v>0.64136753818334191</v>
      </c>
      <c r="X65" s="65">
        <f t="shared" si="29"/>
        <v>0.69285105841015326</v>
      </c>
      <c r="Y65" s="65">
        <f t="shared" si="29"/>
        <v>0.52172659513865605</v>
      </c>
      <c r="Z65" s="65">
        <f t="shared" si="29"/>
        <v>0.52260601302905019</v>
      </c>
      <c r="AA65" s="65">
        <f t="shared" si="29"/>
        <v>0.52661909989023048</v>
      </c>
      <c r="AB65" s="65">
        <f t="shared" si="29"/>
        <v>0.51178849344926136</v>
      </c>
      <c r="AC65" s="65">
        <f t="shared" si="29"/>
        <v>0.55515786673578382</v>
      </c>
      <c r="AD65" s="65">
        <f t="shared" si="29"/>
        <v>0.57460880144937443</v>
      </c>
      <c r="AE65" s="65">
        <f t="shared" si="29"/>
        <v>0.67823162902821887</v>
      </c>
      <c r="AF65" s="65">
        <f t="shared" si="29"/>
        <v>0.58995651735073285</v>
      </c>
      <c r="AG65" s="65">
        <f t="shared" si="29"/>
        <v>0.47420097738403832</v>
      </c>
      <c r="AH65" s="65">
        <f t="shared" si="29"/>
        <v>0.54457300177768264</v>
      </c>
      <c r="AI65" s="65">
        <f t="shared" si="29"/>
        <v>0.52802673067636285</v>
      </c>
      <c r="AJ65" s="65">
        <f t="shared" si="29"/>
        <v>0.62123861040155193</v>
      </c>
      <c r="AK65" s="65">
        <f t="shared" si="29"/>
        <v>0.67208884067237573</v>
      </c>
      <c r="AL65" s="65">
        <f t="shared" si="29"/>
        <v>0.58408352096950467</v>
      </c>
      <c r="AM65" s="65">
        <f t="shared" si="29"/>
        <v>0.50277618910019306</v>
      </c>
      <c r="AN65" s="65">
        <f t="shared" si="29"/>
        <v>0.53135154450449407</v>
      </c>
      <c r="AO65" s="65">
        <f t="shared" si="29"/>
        <v>0.56534890362502543</v>
      </c>
      <c r="AP65" s="65">
        <f t="shared" si="29"/>
        <v>0.63371397696515497</v>
      </c>
      <c r="AQ65" s="65">
        <f t="shared" si="29"/>
        <v>0.5814794083187329</v>
      </c>
      <c r="AR65" s="65">
        <f t="shared" si="29"/>
        <v>0.4286483831577847</v>
      </c>
      <c r="AS65" s="65">
        <f t="shared" si="29"/>
        <v>0.49006256198977649</v>
      </c>
      <c r="AT65" s="65">
        <f t="shared" si="29"/>
        <v>0.56598513011152418</v>
      </c>
      <c r="AU65" s="65">
        <f t="shared" si="29"/>
        <v>0.47695087441620654</v>
      </c>
      <c r="AV65" s="65">
        <f t="shared" si="29"/>
        <v>0.57944528749455504</v>
      </c>
      <c r="AW65" s="65">
        <f t="shared" si="29"/>
        <v>0.66636826073864253</v>
      </c>
      <c r="AX65" s="65">
        <f t="shared" si="29"/>
        <v>0.40331636726546904</v>
      </c>
      <c r="AY65" s="65">
        <f t="shared" si="29"/>
        <v>0.53718839585778178</v>
      </c>
      <c r="AZ65" s="65">
        <f t="shared" si="29"/>
        <v>0.71669855633498103</v>
      </c>
      <c r="BA65" s="65">
        <f t="shared" si="29"/>
        <v>0.41231208644137363</v>
      </c>
      <c r="BB65" s="65">
        <f t="shared" si="29"/>
        <v>0.67150078922049483</v>
      </c>
      <c r="BC65" s="65">
        <f t="shared" si="29"/>
        <v>0.61581446820351282</v>
      </c>
      <c r="BD65" s="65">
        <f t="shared" si="29"/>
        <v>0.51596993584941175</v>
      </c>
      <c r="BE65" s="65">
        <f t="shared" si="29"/>
        <v>0.57036039220967738</v>
      </c>
      <c r="BF65" s="65">
        <f t="shared" si="29"/>
        <v>0.46416899163013148</v>
      </c>
      <c r="BG65" s="65">
        <f t="shared" ref="BG65" si="30">AVERAGE(BG24:BG27)</f>
        <v>0.56177331024878507</v>
      </c>
      <c r="BI65" s="65">
        <f t="shared" ref="BI65:BK65" si="31">AVERAGE(BI24:BI27)</f>
        <v>0.56808819043139036</v>
      </c>
      <c r="BJ65" s="65">
        <f t="shared" si="31"/>
        <v>0.56336902326860427</v>
      </c>
      <c r="BK65" s="65">
        <f t="shared" si="31"/>
        <v>0.54901014984025276</v>
      </c>
      <c r="BM65" s="65">
        <f t="shared" ref="BM65:BZ65" si="32">AVERAGE(BM24:BM27)</f>
        <v>0.54567657629950883</v>
      </c>
      <c r="BN65" s="65">
        <f t="shared" si="32"/>
        <v>0.57532698849705632</v>
      </c>
      <c r="BO65" s="65">
        <f t="shared" si="32"/>
        <v>0.56159675896519679</v>
      </c>
      <c r="BP65" s="65">
        <f t="shared" si="32"/>
        <v>0.57614021415320704</v>
      </c>
      <c r="BQ65" s="65">
        <f t="shared" si="32"/>
        <v>0.54996082096597554</v>
      </c>
      <c r="BR65" s="65">
        <f t="shared" si="32"/>
        <v>0.55665471760838692</v>
      </c>
      <c r="BS65" s="65">
        <f t="shared" si="32"/>
        <v>0.41768880922047869</v>
      </c>
      <c r="BT65" s="65">
        <f t="shared" si="32"/>
        <v>0.55172413793103448</v>
      </c>
      <c r="BU65" s="65">
        <f t="shared" si="32"/>
        <v>0.43952393090519037</v>
      </c>
      <c r="BV65" s="65">
        <f t="shared" si="32"/>
        <v>0.66930346286016396</v>
      </c>
      <c r="BW65" s="65">
        <f t="shared" si="32"/>
        <v>0.47906212771980883</v>
      </c>
      <c r="BX65" s="65">
        <f t="shared" si="32"/>
        <v>0.54845041322314048</v>
      </c>
      <c r="BY65" s="65">
        <f t="shared" si="32"/>
        <v>0.6135407906402548</v>
      </c>
      <c r="BZ65" s="65">
        <f t="shared" si="32"/>
        <v>0.69766738258444105</v>
      </c>
    </row>
    <row r="66" spans="3:78" ht="15">
      <c r="C66" s="135" t="s">
        <v>33</v>
      </c>
      <c r="D66" s="65">
        <f>AVERAGE(D28:D30)</f>
        <v>0.87264457439896026</v>
      </c>
      <c r="E66" s="65">
        <f t="shared" ref="E66:BF66" si="33">AVERAGE(E28:E30)</f>
        <v>0.71055974414418666</v>
      </c>
      <c r="F66" s="65">
        <f t="shared" si="33"/>
        <v>0.86920963614396596</v>
      </c>
      <c r="G66" s="65">
        <f t="shared" si="33"/>
        <v>0.74878564191634112</v>
      </c>
      <c r="H66" s="65">
        <f t="shared" si="33"/>
        <v>0.88820139520776464</v>
      </c>
      <c r="I66" s="65">
        <f t="shared" si="33"/>
        <v>0.81825921977156535</v>
      </c>
      <c r="J66" s="65">
        <f t="shared" si="33"/>
        <v>0.80465910602926038</v>
      </c>
      <c r="K66" s="65">
        <f t="shared" si="33"/>
        <v>0.85124973662031189</v>
      </c>
      <c r="L66" s="65">
        <f t="shared" si="33"/>
        <v>0.83347789161742647</v>
      </c>
      <c r="M66" s="65">
        <f t="shared" si="33"/>
        <v>0.8930368670440223</v>
      </c>
      <c r="N66" s="65">
        <f t="shared" si="33"/>
        <v>0.78226782226782232</v>
      </c>
      <c r="O66" s="65">
        <f t="shared" si="33"/>
        <v>0.85020340993576093</v>
      </c>
      <c r="P66" s="65">
        <f t="shared" si="33"/>
        <v>0.84964154944087278</v>
      </c>
      <c r="Q66" s="65">
        <f t="shared" si="33"/>
        <v>0.77393415188865966</v>
      </c>
      <c r="R66" s="65">
        <f t="shared" si="33"/>
        <v>0.82823193772926873</v>
      </c>
      <c r="S66" s="65">
        <f t="shared" si="33"/>
        <v>0.8102026369525408</v>
      </c>
      <c r="T66" s="65">
        <f t="shared" si="33"/>
        <v>0.81436967648703573</v>
      </c>
      <c r="U66" s="65">
        <f t="shared" si="33"/>
        <v>0.83204379394855588</v>
      </c>
      <c r="V66" s="65">
        <f t="shared" si="33"/>
        <v>0.84586996119426627</v>
      </c>
      <c r="W66" s="65">
        <f t="shared" si="33"/>
        <v>0.91954130262137179</v>
      </c>
      <c r="X66" s="65">
        <f t="shared" si="33"/>
        <v>0.89317579997886665</v>
      </c>
      <c r="Y66" s="65">
        <f t="shared" si="33"/>
        <v>0.78269461083737057</v>
      </c>
      <c r="Z66" s="65">
        <f t="shared" si="33"/>
        <v>0.79491149123497318</v>
      </c>
      <c r="AA66" s="65">
        <f t="shared" si="33"/>
        <v>0.84508350570750013</v>
      </c>
      <c r="AB66" s="65">
        <f t="shared" si="33"/>
        <v>0.80425212663574663</v>
      </c>
      <c r="AC66" s="65">
        <f t="shared" si="33"/>
        <v>0.8285084501068759</v>
      </c>
      <c r="AD66" s="65">
        <f t="shared" si="33"/>
        <v>0.80340405395084213</v>
      </c>
      <c r="AE66" s="65">
        <f t="shared" si="33"/>
        <v>0.87466475095785434</v>
      </c>
      <c r="AF66" s="65">
        <f t="shared" si="33"/>
        <v>0.87389380530973459</v>
      </c>
      <c r="AG66" s="65">
        <f t="shared" si="33"/>
        <v>0.76478435907771292</v>
      </c>
      <c r="AH66" s="65">
        <f t="shared" si="33"/>
        <v>0.81266628668659513</v>
      </c>
      <c r="AI66" s="65">
        <f t="shared" si="33"/>
        <v>0.81154137115839242</v>
      </c>
      <c r="AJ66" s="65">
        <f t="shared" si="33"/>
        <v>0.79065409529114783</v>
      </c>
      <c r="AK66" s="65">
        <f t="shared" si="33"/>
        <v>0.83889525118338681</v>
      </c>
      <c r="AL66" s="65">
        <f t="shared" si="33"/>
        <v>0.82312336774465</v>
      </c>
      <c r="AM66" s="65">
        <f t="shared" si="33"/>
        <v>0.84172150523894718</v>
      </c>
      <c r="AN66" s="65">
        <f t="shared" si="33"/>
        <v>0.82507223934740981</v>
      </c>
      <c r="AO66" s="65">
        <f t="shared" si="33"/>
        <v>0.84035662158845792</v>
      </c>
      <c r="AP66" s="65">
        <f t="shared" si="33"/>
        <v>0.84492432315977195</v>
      </c>
      <c r="AQ66" s="65">
        <f t="shared" si="33"/>
        <v>0.85523386308585436</v>
      </c>
      <c r="AR66" s="65">
        <f t="shared" si="33"/>
        <v>0.76122834105335391</v>
      </c>
      <c r="AS66" s="65">
        <f t="shared" si="33"/>
        <v>0.7661721789883269</v>
      </c>
      <c r="AT66" s="65">
        <f t="shared" si="33"/>
        <v>0.85933048921567279</v>
      </c>
      <c r="AU66" s="65">
        <f t="shared" si="33"/>
        <v>0.75906187194946895</v>
      </c>
      <c r="AV66" s="65">
        <f t="shared" si="33"/>
        <v>0.81483687133741112</v>
      </c>
      <c r="AW66" s="65">
        <f t="shared" si="33"/>
        <v>0.81810253367139596</v>
      </c>
      <c r="AX66" s="65">
        <f t="shared" si="33"/>
        <v>0.72097813121272358</v>
      </c>
      <c r="AY66" s="65">
        <f t="shared" si="33"/>
        <v>0.8662827895073576</v>
      </c>
      <c r="AZ66" s="65">
        <f t="shared" si="33"/>
        <v>0.87630257907130871</v>
      </c>
      <c r="BA66" s="65">
        <f t="shared" si="33"/>
        <v>0.75033942077509119</v>
      </c>
      <c r="BB66" s="65">
        <f t="shared" si="33"/>
        <v>0.89422473190721086</v>
      </c>
      <c r="BC66" s="65">
        <f t="shared" si="33"/>
        <v>0.81591229223401252</v>
      </c>
      <c r="BD66" s="65">
        <f t="shared" si="33"/>
        <v>0.83656509695290859</v>
      </c>
      <c r="BE66" s="65">
        <f t="shared" si="33"/>
        <v>0.84222222222222209</v>
      </c>
      <c r="BF66" s="65">
        <f t="shared" si="33"/>
        <v>0.73275506219668662</v>
      </c>
      <c r="BG66" s="65">
        <f t="shared" ref="BG66" si="34">AVERAGE(BG28:BG30)</f>
        <v>0.82291393719885819</v>
      </c>
      <c r="BI66" s="65">
        <f t="shared" ref="BI66:BK66" si="35">AVERAGE(BI28:BI30)</f>
        <v>0.8296773109632779</v>
      </c>
      <c r="BJ66" s="65">
        <f t="shared" si="35"/>
        <v>0.82323087126921957</v>
      </c>
      <c r="BK66" s="65">
        <f t="shared" si="35"/>
        <v>0.81093473366012836</v>
      </c>
      <c r="BM66" s="65">
        <f t="shared" ref="BM66:BZ66" si="36">AVERAGE(BM28:BM30)</f>
        <v>0.84395514125504478</v>
      </c>
      <c r="BN66" s="65">
        <f t="shared" si="36"/>
        <v>0.81112400211398361</v>
      </c>
      <c r="BO66" s="65">
        <f t="shared" si="36"/>
        <v>0.83522765995675419</v>
      </c>
      <c r="BP66" s="65">
        <f t="shared" si="36"/>
        <v>0.80620985010706647</v>
      </c>
      <c r="BQ66" s="65">
        <f t="shared" si="36"/>
        <v>0.80760509331937902</v>
      </c>
      <c r="BR66" s="65">
        <f t="shared" si="36"/>
        <v>0.8057909130730696</v>
      </c>
      <c r="BS66" s="65">
        <f t="shared" si="36"/>
        <v>0.73342432947381953</v>
      </c>
      <c r="BT66" s="65">
        <f t="shared" si="36"/>
        <v>0.72413793103448276</v>
      </c>
      <c r="BU66" s="65">
        <f t="shared" si="36"/>
        <v>0.75895699484864265</v>
      </c>
      <c r="BV66" s="65">
        <f t="shared" si="36"/>
        <v>0.83204563079340421</v>
      </c>
      <c r="BW66" s="65">
        <f t="shared" si="36"/>
        <v>0.73109762818408497</v>
      </c>
      <c r="BX66" s="65">
        <f t="shared" si="36"/>
        <v>0.77332415059687787</v>
      </c>
      <c r="BY66" s="65">
        <f t="shared" si="36"/>
        <v>0.85211617326669231</v>
      </c>
      <c r="BZ66" s="65">
        <f t="shared" si="36"/>
        <v>0.87026405962978659</v>
      </c>
    </row>
    <row r="67" spans="3:78" ht="15">
      <c r="C67" s="135" t="s">
        <v>37</v>
      </c>
      <c r="D67" s="65">
        <f>AVERAGE(D31:D34)</f>
        <v>0.79034422487757372</v>
      </c>
      <c r="E67" s="65">
        <f t="shared" ref="E67:BF67" si="37">AVERAGE(E31:E34)</f>
        <v>0.61494130711499084</v>
      </c>
      <c r="F67" s="65">
        <f t="shared" si="37"/>
        <v>0.816268783949476</v>
      </c>
      <c r="G67" s="65">
        <f t="shared" si="37"/>
        <v>0.62255647585776497</v>
      </c>
      <c r="H67" s="65">
        <f t="shared" si="37"/>
        <v>0.84561358068131476</v>
      </c>
      <c r="I67" s="65">
        <f t="shared" si="37"/>
        <v>0.73301836942722454</v>
      </c>
      <c r="J67" s="65">
        <f t="shared" si="37"/>
        <v>0.73701245742329102</v>
      </c>
      <c r="K67" s="65">
        <f t="shared" si="37"/>
        <v>0.77369103961183583</v>
      </c>
      <c r="L67" s="65">
        <f t="shared" si="37"/>
        <v>0.72222457324015377</v>
      </c>
      <c r="M67" s="65">
        <f t="shared" si="37"/>
        <v>0.82960355656312013</v>
      </c>
      <c r="N67" s="65">
        <f t="shared" si="37"/>
        <v>0.67668054413279521</v>
      </c>
      <c r="O67" s="65">
        <f t="shared" si="37"/>
        <v>0.80588033987624141</v>
      </c>
      <c r="P67" s="65">
        <f t="shared" si="37"/>
        <v>0.76715001025603435</v>
      </c>
      <c r="Q67" s="65">
        <f t="shared" si="37"/>
        <v>0.64428283109786688</v>
      </c>
      <c r="R67" s="65">
        <f t="shared" si="37"/>
        <v>0.76418680634788916</v>
      </c>
      <c r="S67" s="65">
        <f t="shared" si="37"/>
        <v>0.78173528650452895</v>
      </c>
      <c r="T67" s="65">
        <f t="shared" si="37"/>
        <v>0.7208127803106863</v>
      </c>
      <c r="U67" s="65">
        <f t="shared" si="37"/>
        <v>0.73243992606284658</v>
      </c>
      <c r="V67" s="65">
        <f t="shared" si="37"/>
        <v>0.76117595643119107</v>
      </c>
      <c r="W67" s="65">
        <f t="shared" si="37"/>
        <v>0.79021969330994857</v>
      </c>
      <c r="X67" s="65">
        <f t="shared" si="37"/>
        <v>0.83795708344487774</v>
      </c>
      <c r="Y67" s="65">
        <f t="shared" si="37"/>
        <v>0.72998639708755131</v>
      </c>
      <c r="Z67" s="65">
        <f t="shared" si="37"/>
        <v>0.73357265905993807</v>
      </c>
      <c r="AA67" s="65">
        <f t="shared" si="37"/>
        <v>0.71074335560784085</v>
      </c>
      <c r="AB67" s="65">
        <f t="shared" si="37"/>
        <v>0.72028887402743558</v>
      </c>
      <c r="AC67" s="65">
        <f t="shared" si="37"/>
        <v>0.74945900064749904</v>
      </c>
      <c r="AD67" s="65">
        <f t="shared" si="37"/>
        <v>0.73340948006849205</v>
      </c>
      <c r="AE67" s="65">
        <f t="shared" si="37"/>
        <v>0.81473893528678165</v>
      </c>
      <c r="AF67" s="65">
        <f t="shared" si="37"/>
        <v>0.81526548672566368</v>
      </c>
      <c r="AG67" s="65">
        <f t="shared" si="37"/>
        <v>0.71158720325902625</v>
      </c>
      <c r="AH67" s="65">
        <f t="shared" si="37"/>
        <v>0.76954093895436249</v>
      </c>
      <c r="AI67" s="65">
        <f t="shared" si="37"/>
        <v>0.73747538581306959</v>
      </c>
      <c r="AJ67" s="65">
        <f t="shared" si="37"/>
        <v>0.73334242826823826</v>
      </c>
      <c r="AK67" s="65">
        <f t="shared" si="37"/>
        <v>0.79968937057863232</v>
      </c>
      <c r="AL67" s="65">
        <f t="shared" si="37"/>
        <v>0.75570854365836726</v>
      </c>
      <c r="AM67" s="65">
        <f t="shared" si="37"/>
        <v>0.72111647999429285</v>
      </c>
      <c r="AN67" s="65">
        <f t="shared" si="37"/>
        <v>0.74711337230280717</v>
      </c>
      <c r="AO67" s="65">
        <f t="shared" si="37"/>
        <v>0.74283106388161224</v>
      </c>
      <c r="AP67" s="65">
        <f t="shared" si="37"/>
        <v>0.79022171059794499</v>
      </c>
      <c r="AQ67" s="65">
        <f t="shared" si="37"/>
        <v>0.77883780114066459</v>
      </c>
      <c r="AR67" s="65">
        <f t="shared" si="37"/>
        <v>0.70391022844738538</v>
      </c>
      <c r="AS67" s="65">
        <f t="shared" si="37"/>
        <v>0.74079817161792638</v>
      </c>
      <c r="AT67" s="65">
        <f t="shared" si="37"/>
        <v>0.78366233680831687</v>
      </c>
      <c r="AU67" s="65">
        <f t="shared" si="37"/>
        <v>0.66193948941193725</v>
      </c>
      <c r="AV67" s="65">
        <f t="shared" si="37"/>
        <v>0.75769082656262832</v>
      </c>
      <c r="AW67" s="65">
        <f t="shared" si="37"/>
        <v>0.72110508712305121</v>
      </c>
      <c r="AX67" s="65">
        <f t="shared" si="37"/>
        <v>0.66167962879022824</v>
      </c>
      <c r="AY67" s="65">
        <f t="shared" si="37"/>
        <v>0.78586493181868911</v>
      </c>
      <c r="AZ67" s="65">
        <f t="shared" si="37"/>
        <v>0.84458151783070345</v>
      </c>
      <c r="BA67" s="65">
        <f t="shared" si="37"/>
        <v>0.66529151205380421</v>
      </c>
      <c r="BB67" s="65">
        <f t="shared" si="37"/>
        <v>0.84674848974530004</v>
      </c>
      <c r="BC67" s="65">
        <f t="shared" si="37"/>
        <v>0.75561080279084614</v>
      </c>
      <c r="BD67" s="65">
        <f t="shared" si="37"/>
        <v>0.75675565272871581</v>
      </c>
      <c r="BE67" s="65">
        <f t="shared" si="37"/>
        <v>0.81577201783723519</v>
      </c>
      <c r="BF67" s="65">
        <f t="shared" si="37"/>
        <v>0.68604296658140018</v>
      </c>
      <c r="BG67" s="65">
        <f t="shared" ref="BG67" si="38">AVERAGE(BG31:BG34)</f>
        <v>0.75000323224781895</v>
      </c>
      <c r="BI67" s="65">
        <f t="shared" ref="BI67:BK67" si="39">AVERAGE(BI31:BI34)</f>
        <v>0.74758741826154096</v>
      </c>
      <c r="BJ67" s="65">
        <f t="shared" si="39"/>
        <v>0.75438448845013395</v>
      </c>
      <c r="BK67" s="65">
        <f t="shared" si="39"/>
        <v>0.74882453083577005</v>
      </c>
      <c r="BM67" s="65">
        <f t="shared" ref="BM67:BZ67" si="40">AVERAGE(BM31:BM34)</f>
        <v>0.79463485077359663</v>
      </c>
      <c r="BN67" s="65">
        <f t="shared" si="40"/>
        <v>0.71760536242302075</v>
      </c>
      <c r="BO67" s="65">
        <f t="shared" si="40"/>
        <v>0.71848323759139865</v>
      </c>
      <c r="BP67" s="65">
        <f t="shared" si="40"/>
        <v>0.7150408736249092</v>
      </c>
      <c r="BQ67" s="65">
        <f t="shared" si="40"/>
        <v>0.7237114076399791</v>
      </c>
      <c r="BR67" s="65">
        <f t="shared" si="40"/>
        <v>0.73121369394413349</v>
      </c>
      <c r="BS67" s="65">
        <f t="shared" si="40"/>
        <v>0.66195598936766697</v>
      </c>
      <c r="BT67" s="65">
        <f t="shared" si="40"/>
        <v>0.64655172413793105</v>
      </c>
      <c r="BU67" s="65">
        <f t="shared" si="40"/>
        <v>0.67926756857746851</v>
      </c>
      <c r="BV67" s="65">
        <f t="shared" si="40"/>
        <v>0.81723496229724191</v>
      </c>
      <c r="BW67" s="65">
        <f t="shared" si="40"/>
        <v>0.61520232742466341</v>
      </c>
      <c r="BX67" s="65">
        <f t="shared" si="40"/>
        <v>0.66396349862258952</v>
      </c>
      <c r="BY67" s="65">
        <f t="shared" si="40"/>
        <v>0.78056922895391256</v>
      </c>
      <c r="BZ67" s="65">
        <f t="shared" si="40"/>
        <v>0.78969910071269855</v>
      </c>
    </row>
    <row r="68" spans="3:78" ht="15">
      <c r="C68" s="135" t="s">
        <v>42</v>
      </c>
      <c r="D68" s="65">
        <f>AVERAGE(D35:D38)</f>
        <v>0.69017709497289692</v>
      </c>
      <c r="E68" s="65">
        <f t="shared" ref="E68:BF68" si="41">AVERAGE(E35:E38)</f>
        <v>0.57417947425869953</v>
      </c>
      <c r="F68" s="65">
        <f t="shared" si="41"/>
        <v>0.73533197427585817</v>
      </c>
      <c r="G68" s="65">
        <f t="shared" si="41"/>
        <v>0.58120216583126993</v>
      </c>
      <c r="H68" s="65">
        <f t="shared" si="41"/>
        <v>0.71617471715475012</v>
      </c>
      <c r="I68" s="65">
        <f t="shared" si="41"/>
        <v>0.67472341537343006</v>
      </c>
      <c r="J68" s="65">
        <f t="shared" si="41"/>
        <v>0.67952998549720967</v>
      </c>
      <c r="K68" s="65">
        <f t="shared" si="41"/>
        <v>0.67528572614136317</v>
      </c>
      <c r="L68" s="65">
        <f t="shared" si="41"/>
        <v>0.6496499416569429</v>
      </c>
      <c r="M68" s="65">
        <f t="shared" si="41"/>
        <v>0.70220998116861411</v>
      </c>
      <c r="N68" s="65">
        <f t="shared" si="41"/>
        <v>0.62972853093186465</v>
      </c>
      <c r="O68" s="65">
        <f t="shared" si="41"/>
        <v>0.63689539437406184</v>
      </c>
      <c r="P68" s="65">
        <f t="shared" si="41"/>
        <v>0.66658103116661782</v>
      </c>
      <c r="Q68" s="65">
        <f t="shared" si="41"/>
        <v>0.58881406870575081</v>
      </c>
      <c r="R68" s="65">
        <f t="shared" si="41"/>
        <v>0.64400136759420878</v>
      </c>
      <c r="S68" s="65">
        <f t="shared" si="41"/>
        <v>0.65743068306934438</v>
      </c>
      <c r="T68" s="65">
        <f t="shared" si="41"/>
        <v>0.66784807230578225</v>
      </c>
      <c r="U68" s="65">
        <f t="shared" si="41"/>
        <v>0.6321398246932971</v>
      </c>
      <c r="V68" s="65">
        <f t="shared" si="41"/>
        <v>0.63615949889065049</v>
      </c>
      <c r="W68" s="65">
        <f t="shared" si="41"/>
        <v>0.72103702791647928</v>
      </c>
      <c r="X68" s="65">
        <f t="shared" si="41"/>
        <v>0.72158834638149139</v>
      </c>
      <c r="Y68" s="65">
        <f t="shared" si="41"/>
        <v>0.62428851051675349</v>
      </c>
      <c r="Z68" s="65">
        <f t="shared" si="41"/>
        <v>0.61905393305815992</v>
      </c>
      <c r="AA68" s="65">
        <f t="shared" si="41"/>
        <v>0.68029498536698085</v>
      </c>
      <c r="AB68" s="65">
        <f t="shared" si="41"/>
        <v>0.63985280510848863</v>
      </c>
      <c r="AC68" s="65">
        <f t="shared" si="41"/>
        <v>0.66037233228629499</v>
      </c>
      <c r="AD68" s="65">
        <f t="shared" si="41"/>
        <v>0.64746183230801979</v>
      </c>
      <c r="AE68" s="65">
        <f t="shared" si="41"/>
        <v>0.69773198441312112</v>
      </c>
      <c r="AF68" s="65">
        <f t="shared" si="41"/>
        <v>0.69972982606651513</v>
      </c>
      <c r="AG68" s="65">
        <f t="shared" si="41"/>
        <v>0.60192813823091884</v>
      </c>
      <c r="AH68" s="65">
        <f t="shared" si="41"/>
        <v>0.65521113776979711</v>
      </c>
      <c r="AI68" s="65">
        <f t="shared" si="41"/>
        <v>0.62851758838045924</v>
      </c>
      <c r="AJ68" s="65">
        <f t="shared" si="41"/>
        <v>0.66301152137510977</v>
      </c>
      <c r="AK68" s="65">
        <f t="shared" si="41"/>
        <v>0.69599543550814735</v>
      </c>
      <c r="AL68" s="65">
        <f t="shared" si="41"/>
        <v>0.67201090813970754</v>
      </c>
      <c r="AM68" s="65">
        <f t="shared" si="41"/>
        <v>0.61576735051679721</v>
      </c>
      <c r="AN68" s="65">
        <f t="shared" si="41"/>
        <v>0.63563494478740978</v>
      </c>
      <c r="AO68" s="65">
        <f t="shared" si="41"/>
        <v>0.63472470313665008</v>
      </c>
      <c r="AP68" s="65">
        <f t="shared" si="41"/>
        <v>0.66412344944767066</v>
      </c>
      <c r="AQ68" s="65">
        <f t="shared" si="41"/>
        <v>0.64961152024623015</v>
      </c>
      <c r="AR68" s="65">
        <f t="shared" si="41"/>
        <v>0.5836894699837325</v>
      </c>
      <c r="AS68" s="65">
        <f t="shared" si="41"/>
        <v>0.5399174671692607</v>
      </c>
      <c r="AT68" s="65">
        <f t="shared" si="41"/>
        <v>0.63089159802572892</v>
      </c>
      <c r="AU68" s="65">
        <f t="shared" si="41"/>
        <v>0.58819054800475046</v>
      </c>
      <c r="AV68" s="65">
        <f t="shared" si="41"/>
        <v>0.647305608160051</v>
      </c>
      <c r="AW68" s="65">
        <f t="shared" si="41"/>
        <v>0.69105018471708046</v>
      </c>
      <c r="AX68" s="65">
        <f t="shared" si="41"/>
        <v>0.54778203290218841</v>
      </c>
      <c r="AY68" s="65">
        <f t="shared" si="41"/>
        <v>0.64175652141692607</v>
      </c>
      <c r="AZ68" s="65">
        <f t="shared" si="41"/>
        <v>0.74675906831678429</v>
      </c>
      <c r="BA68" s="65">
        <f t="shared" si="41"/>
        <v>0.55718280423329969</v>
      </c>
      <c r="BB68" s="65">
        <f t="shared" si="41"/>
        <v>0.72455444228418642</v>
      </c>
      <c r="BC68" s="65">
        <f t="shared" si="41"/>
        <v>0.64765216354684851</v>
      </c>
      <c r="BD68" s="65">
        <f t="shared" si="41"/>
        <v>0.65409976157223437</v>
      </c>
      <c r="BE68" s="65">
        <f t="shared" si="41"/>
        <v>0.63609810479375695</v>
      </c>
      <c r="BF68" s="65">
        <f t="shared" si="41"/>
        <v>0.5153453689167975</v>
      </c>
      <c r="BG68" s="65">
        <f t="shared" ref="BG68" si="42">AVERAGE(BG35:BG38)</f>
        <v>0.64760520678304434</v>
      </c>
      <c r="BI68" s="65">
        <f t="shared" ref="BI68:BK68" si="43">AVERAGE(BI35:BI38)</f>
        <v>0.6585135729709366</v>
      </c>
      <c r="BJ68" s="65">
        <f t="shared" si="43"/>
        <v>0.64972793810029827</v>
      </c>
      <c r="BK68" s="65">
        <f t="shared" si="43"/>
        <v>0.6263275481471352</v>
      </c>
      <c r="BM68" s="65">
        <f t="shared" ref="BM68:BZ68" si="44">AVERAGE(BM35:BM38)</f>
        <v>0.54983431910870206</v>
      </c>
      <c r="BN68" s="65">
        <f t="shared" si="44"/>
        <v>0.57829915084605055</v>
      </c>
      <c r="BO68" s="65">
        <f t="shared" si="44"/>
        <v>0.6315432016303274</v>
      </c>
      <c r="BP68" s="65">
        <f t="shared" si="44"/>
        <v>0.64688338852577987</v>
      </c>
      <c r="BQ68" s="65">
        <f t="shared" si="44"/>
        <v>0.57777995813710104</v>
      </c>
      <c r="BR68" s="65">
        <f t="shared" si="44"/>
        <v>0.58739117573989774</v>
      </c>
      <c r="BS68" s="65">
        <f t="shared" si="44"/>
        <v>0.57136013127833174</v>
      </c>
      <c r="BT68" s="65">
        <f t="shared" si="44"/>
        <v>0.55172413793103448</v>
      </c>
      <c r="BU68" s="65">
        <f t="shared" si="44"/>
        <v>0.5044584946324423</v>
      </c>
      <c r="BV68" s="65">
        <f t="shared" si="44"/>
        <v>0.63848836506921858</v>
      </c>
      <c r="BW68" s="65">
        <f t="shared" si="44"/>
        <v>0.56079384905040597</v>
      </c>
      <c r="BX68" s="65">
        <f t="shared" si="44"/>
        <v>0.61174683901956628</v>
      </c>
      <c r="BY68" s="65">
        <f t="shared" si="44"/>
        <v>0.60439677342418396</v>
      </c>
      <c r="BZ68" s="65">
        <f t="shared" si="44"/>
        <v>0.7577259244533856</v>
      </c>
    </row>
    <row r="69" spans="3:78" ht="15">
      <c r="C69" s="135" t="s">
        <v>47</v>
      </c>
      <c r="D69" s="65">
        <f>AVERAGE(D39:D41)</f>
        <v>0.52215075157193458</v>
      </c>
      <c r="E69" s="65">
        <f t="shared" ref="E69:BF69" si="45">AVERAGE(E39:E41)</f>
        <v>0.3831695820686174</v>
      </c>
      <c r="F69" s="65">
        <f t="shared" si="45"/>
        <v>0.47434620638361852</v>
      </c>
      <c r="G69" s="65">
        <f t="shared" si="45"/>
        <v>0.37957446808510636</v>
      </c>
      <c r="H69" s="65">
        <f t="shared" si="45"/>
        <v>0.54025073297684889</v>
      </c>
      <c r="I69" s="65">
        <f t="shared" si="45"/>
        <v>0.41154692286271227</v>
      </c>
      <c r="J69" s="65">
        <f t="shared" si="45"/>
        <v>0.38262506808916935</v>
      </c>
      <c r="K69" s="65">
        <f t="shared" si="45"/>
        <v>0.49287505326515396</v>
      </c>
      <c r="L69" s="65">
        <f t="shared" si="45"/>
        <v>0.36309554570931463</v>
      </c>
      <c r="M69" s="65">
        <f t="shared" si="45"/>
        <v>0.47613910096129475</v>
      </c>
      <c r="N69" s="65">
        <f t="shared" si="45"/>
        <v>0.38074050082823035</v>
      </c>
      <c r="O69" s="65">
        <f t="shared" si="45"/>
        <v>0.46502351535807668</v>
      </c>
      <c r="P69" s="65">
        <f t="shared" si="45"/>
        <v>0.42190725488904873</v>
      </c>
      <c r="Q69" s="65">
        <f t="shared" si="45"/>
        <v>0.41254819488257977</v>
      </c>
      <c r="R69" s="65">
        <f t="shared" si="45"/>
        <v>0.43787973692452242</v>
      </c>
      <c r="S69" s="65">
        <f t="shared" si="45"/>
        <v>0.43846784636670749</v>
      </c>
      <c r="T69" s="65">
        <f t="shared" si="45"/>
        <v>0.40712640484557588</v>
      </c>
      <c r="U69" s="65">
        <f t="shared" si="45"/>
        <v>0.42868031309189658</v>
      </c>
      <c r="V69" s="65">
        <f t="shared" si="45"/>
        <v>0.40689744060258121</v>
      </c>
      <c r="W69" s="65">
        <f t="shared" si="45"/>
        <v>0.41582563581638315</v>
      </c>
      <c r="X69" s="65">
        <f t="shared" si="45"/>
        <v>0.53688891441542508</v>
      </c>
      <c r="Y69" s="65">
        <f t="shared" si="45"/>
        <v>0.44171491159442966</v>
      </c>
      <c r="Z69" s="65">
        <f t="shared" si="45"/>
        <v>0.44596093460160108</v>
      </c>
      <c r="AA69" s="65">
        <f t="shared" si="45"/>
        <v>0.44492110074745961</v>
      </c>
      <c r="AB69" s="65">
        <f t="shared" si="45"/>
        <v>0.48994990009030187</v>
      </c>
      <c r="AC69" s="65">
        <f t="shared" si="45"/>
        <v>0.46506036423163494</v>
      </c>
      <c r="AD69" s="65">
        <f t="shared" si="45"/>
        <v>0.39680222841406421</v>
      </c>
      <c r="AE69" s="65">
        <f t="shared" si="45"/>
        <v>0.47108049601448676</v>
      </c>
      <c r="AF69" s="65">
        <f t="shared" si="45"/>
        <v>0.48214134547135773</v>
      </c>
      <c r="AG69" s="65">
        <f t="shared" si="45"/>
        <v>0.46112687524755963</v>
      </c>
      <c r="AH69" s="65">
        <f t="shared" si="45"/>
        <v>0.39712815044565364</v>
      </c>
      <c r="AI69" s="65">
        <f t="shared" si="45"/>
        <v>0.40380026860666057</v>
      </c>
      <c r="AJ69" s="65">
        <f t="shared" si="45"/>
        <v>0.39159153188991885</v>
      </c>
      <c r="AK69" s="65">
        <f t="shared" si="45"/>
        <v>0.46308746561103825</v>
      </c>
      <c r="AL69" s="65">
        <f t="shared" si="45"/>
        <v>0.43277413116649632</v>
      </c>
      <c r="AM69" s="65">
        <f t="shared" si="45"/>
        <v>0.37717754273817433</v>
      </c>
      <c r="AN69" s="65">
        <f t="shared" si="45"/>
        <v>0.46827016309932129</v>
      </c>
      <c r="AO69" s="65">
        <f t="shared" si="45"/>
        <v>0.42643262888911915</v>
      </c>
      <c r="AP69" s="65">
        <f t="shared" si="45"/>
        <v>0.4489579954331801</v>
      </c>
      <c r="AQ69" s="65">
        <f t="shared" si="45"/>
        <v>0.44020155573004632</v>
      </c>
      <c r="AR69" s="65">
        <f t="shared" si="45"/>
        <v>0.44843049327354256</v>
      </c>
      <c r="AS69" s="65">
        <f t="shared" si="45"/>
        <v>0.38941104136666765</v>
      </c>
      <c r="AT69" s="65">
        <f t="shared" si="45"/>
        <v>0.49025405123631466</v>
      </c>
      <c r="AU69" s="65">
        <f t="shared" si="45"/>
        <v>0.40018007292431262</v>
      </c>
      <c r="AV69" s="65">
        <f t="shared" si="45"/>
        <v>0.42259878552101648</v>
      </c>
      <c r="AW69" s="65">
        <f t="shared" si="45"/>
        <v>0.40718562874251502</v>
      </c>
      <c r="AX69" s="65">
        <f t="shared" si="45"/>
        <v>0.40307423193632902</v>
      </c>
      <c r="AY69" s="65">
        <f t="shared" si="45"/>
        <v>0.45928373428373431</v>
      </c>
      <c r="AZ69" s="65">
        <f t="shared" si="45"/>
        <v>0.57880493361428409</v>
      </c>
      <c r="BA69" s="65">
        <f t="shared" si="45"/>
        <v>0.37480809315694791</v>
      </c>
      <c r="BB69" s="65">
        <f t="shared" si="45"/>
        <v>0.55181214905564069</v>
      </c>
      <c r="BC69" s="65">
        <f t="shared" si="45"/>
        <v>0.43525193309210586</v>
      </c>
      <c r="BD69" s="65">
        <f t="shared" si="45"/>
        <v>0.41366574330563249</v>
      </c>
      <c r="BE69" s="65">
        <f t="shared" si="45"/>
        <v>0.46333333333333337</v>
      </c>
      <c r="BF69" s="65">
        <f t="shared" si="45"/>
        <v>0.38517386650091506</v>
      </c>
      <c r="BG69" s="65">
        <f t="shared" ref="BG69" si="46">AVERAGE(BG39:BG41)</f>
        <v>0.43907648857019255</v>
      </c>
      <c r="BI69" s="65">
        <f t="shared" ref="BI69:BK69" si="47">AVERAGE(BI39:BI41)</f>
        <v>0.437931505705762</v>
      </c>
      <c r="BJ69" s="65">
        <f t="shared" si="47"/>
        <v>0.4390595962560328</v>
      </c>
      <c r="BK69" s="65">
        <f t="shared" si="47"/>
        <v>0.44105982843355357</v>
      </c>
      <c r="BM69" s="65">
        <f t="shared" ref="BM69:BZ69" si="48">AVERAGE(BM39:BM41)</f>
        <v>0.4586288972838139</v>
      </c>
      <c r="BN69" s="65">
        <f t="shared" si="48"/>
        <v>0.38180790203911591</v>
      </c>
      <c r="BO69" s="65">
        <f t="shared" si="48"/>
        <v>0.4238574331105725</v>
      </c>
      <c r="BP69" s="65">
        <f t="shared" si="48"/>
        <v>0.41392851298891226</v>
      </c>
      <c r="BQ69" s="65">
        <f t="shared" si="48"/>
        <v>0.39525913458166767</v>
      </c>
      <c r="BR69" s="65">
        <f t="shared" si="48"/>
        <v>0.41666196361720936</v>
      </c>
      <c r="BS69" s="65">
        <f t="shared" si="48"/>
        <v>0.39561679571082986</v>
      </c>
      <c r="BT69" s="65">
        <f t="shared" si="48"/>
        <v>0.32183908045977011</v>
      </c>
      <c r="BU69" s="65">
        <f t="shared" si="48"/>
        <v>0.33031674208144796</v>
      </c>
      <c r="BV69" s="65">
        <f t="shared" si="48"/>
        <v>0.51785271437292346</v>
      </c>
      <c r="BW69" s="65">
        <f t="shared" si="48"/>
        <v>0.34251760628843825</v>
      </c>
      <c r="BX69" s="65">
        <f t="shared" si="48"/>
        <v>0.35103305785123967</v>
      </c>
      <c r="BY69" s="65">
        <f t="shared" si="48"/>
        <v>0.44572585655123115</v>
      </c>
      <c r="BZ69" s="65">
        <f t="shared" si="48"/>
        <v>0.47445079961053577</v>
      </c>
    </row>
    <row r="70" spans="3:78" ht="15">
      <c r="C70" s="135" t="s">
        <v>51</v>
      </c>
      <c r="D70" s="65">
        <f>AVERAGE(D42:D45)</f>
        <v>0.54638196168332676</v>
      </c>
      <c r="E70" s="65">
        <f t="shared" ref="E70:BF70" si="49">AVERAGE(E42:E45)</f>
        <v>0.43881880814357865</v>
      </c>
      <c r="F70" s="65">
        <f t="shared" si="49"/>
        <v>0.61927461226459002</v>
      </c>
      <c r="G70" s="65">
        <f t="shared" si="49"/>
        <v>0.46999741865147515</v>
      </c>
      <c r="H70" s="65">
        <f t="shared" si="49"/>
        <v>0.55716288158873151</v>
      </c>
      <c r="I70" s="65">
        <f t="shared" si="49"/>
        <v>0.48230727705555321</v>
      </c>
      <c r="J70" s="65">
        <f t="shared" si="49"/>
        <v>0.55675827343795148</v>
      </c>
      <c r="K70" s="65">
        <f t="shared" si="49"/>
        <v>0.56731997030438008</v>
      </c>
      <c r="L70" s="65">
        <f t="shared" si="49"/>
        <v>0.54767779376955206</v>
      </c>
      <c r="M70" s="65">
        <f t="shared" si="49"/>
        <v>0.69929836791531641</v>
      </c>
      <c r="N70" s="65">
        <f t="shared" si="49"/>
        <v>0.53054152612230165</v>
      </c>
      <c r="O70" s="65">
        <f t="shared" si="49"/>
        <v>0.5282685512367491</v>
      </c>
      <c r="P70" s="65">
        <f t="shared" si="49"/>
        <v>0.60322185163423636</v>
      </c>
      <c r="Q70" s="65">
        <f t="shared" si="49"/>
        <v>0.53116798769981166</v>
      </c>
      <c r="R70" s="65">
        <f t="shared" si="49"/>
        <v>0.4668281105595169</v>
      </c>
      <c r="S70" s="65">
        <f t="shared" si="49"/>
        <v>0.51896186841011294</v>
      </c>
      <c r="T70" s="65">
        <f t="shared" si="49"/>
        <v>0.49486764798309291</v>
      </c>
      <c r="U70" s="65">
        <f t="shared" si="49"/>
        <v>0.56451619481213244</v>
      </c>
      <c r="V70" s="65">
        <f t="shared" si="49"/>
        <v>0.50993258206486702</v>
      </c>
      <c r="W70" s="65">
        <f t="shared" si="49"/>
        <v>0.65161340204169615</v>
      </c>
      <c r="X70" s="65">
        <f t="shared" si="49"/>
        <v>0.55963756465057102</v>
      </c>
      <c r="Y70" s="65">
        <f t="shared" si="49"/>
        <v>0.41143012771574133</v>
      </c>
      <c r="Z70" s="65">
        <f t="shared" si="49"/>
        <v>0.55391370369309234</v>
      </c>
      <c r="AA70" s="65">
        <f t="shared" si="49"/>
        <v>0.45256606545524192</v>
      </c>
      <c r="AB70" s="65">
        <f t="shared" si="49"/>
        <v>0.50018499913577052</v>
      </c>
      <c r="AC70" s="65">
        <f t="shared" si="49"/>
        <v>0.59104956483018056</v>
      </c>
      <c r="AD70" s="65">
        <f t="shared" si="49"/>
        <v>0.44258358102848172</v>
      </c>
      <c r="AE70" s="65">
        <f t="shared" si="49"/>
        <v>0.69502747441332902</v>
      </c>
      <c r="AF70" s="65">
        <f t="shared" si="49"/>
        <v>0.45661748192484514</v>
      </c>
      <c r="AG70" s="65">
        <f t="shared" si="49"/>
        <v>0.49395561370002866</v>
      </c>
      <c r="AH70" s="65">
        <f t="shared" si="49"/>
        <v>0.44471358786077442</v>
      </c>
      <c r="AI70" s="65">
        <f t="shared" si="49"/>
        <v>0.44224155567469947</v>
      </c>
      <c r="AJ70" s="65">
        <f t="shared" si="49"/>
        <v>0.4930645794813443</v>
      </c>
      <c r="AK70" s="65">
        <f t="shared" si="49"/>
        <v>0.60996907924874022</v>
      </c>
      <c r="AL70" s="65">
        <f t="shared" si="49"/>
        <v>0.50053557385712655</v>
      </c>
      <c r="AM70" s="65">
        <f t="shared" si="49"/>
        <v>0.48556556490547392</v>
      </c>
      <c r="AN70" s="65">
        <f t="shared" si="49"/>
        <v>0.50067294751009417</v>
      </c>
      <c r="AO70" s="65">
        <f t="shared" si="49"/>
        <v>0.54624130186425712</v>
      </c>
      <c r="AP70" s="65">
        <f t="shared" si="49"/>
        <v>0.602485888326457</v>
      </c>
      <c r="AQ70" s="65">
        <f t="shared" si="49"/>
        <v>0.55154575428509645</v>
      </c>
      <c r="AR70" s="65">
        <f t="shared" si="49"/>
        <v>0.40879950433400114</v>
      </c>
      <c r="AS70" s="65">
        <f t="shared" si="49"/>
        <v>0.46798381530384525</v>
      </c>
      <c r="AT70" s="65">
        <f t="shared" si="49"/>
        <v>0.54741695247730915</v>
      </c>
      <c r="AU70" s="65">
        <f t="shared" si="49"/>
        <v>0.46275182103923407</v>
      </c>
      <c r="AV70" s="65">
        <f t="shared" si="49"/>
        <v>0.52500309470217776</v>
      </c>
      <c r="AW70" s="65">
        <f t="shared" si="49"/>
        <v>0.57537627447807083</v>
      </c>
      <c r="AX70" s="65">
        <f t="shared" si="49"/>
        <v>0.45369229246037718</v>
      </c>
      <c r="AY70" s="65">
        <f t="shared" si="49"/>
        <v>0.51330651824536333</v>
      </c>
      <c r="AZ70" s="65">
        <f t="shared" si="49"/>
        <v>0.63703519607428405</v>
      </c>
      <c r="BA70" s="65">
        <f t="shared" si="49"/>
        <v>0.41993874284078719</v>
      </c>
      <c r="BB70" s="65">
        <f t="shared" si="49"/>
        <v>0.67546394638475848</v>
      </c>
      <c r="BC70" s="65">
        <f t="shared" si="49"/>
        <v>0.49209290701439151</v>
      </c>
      <c r="BD70" s="65">
        <f t="shared" si="49"/>
        <v>0.50961723279887494</v>
      </c>
      <c r="BE70" s="65">
        <f t="shared" si="49"/>
        <v>0.56557692307692309</v>
      </c>
      <c r="BF70" s="65">
        <f t="shared" si="49"/>
        <v>0.40364440973578031</v>
      </c>
      <c r="BG70" s="65">
        <f t="shared" ref="BG70" si="50">AVERAGE(BG42:BG45)</f>
        <v>0.52502943141648173</v>
      </c>
      <c r="BI70" s="65">
        <f t="shared" ref="BI70:BK70" si="51">AVERAGE(BI42:BI45)</f>
        <v>0.53593602287056752</v>
      </c>
      <c r="BJ70" s="65">
        <f t="shared" si="51"/>
        <v>0.5156031795518059</v>
      </c>
      <c r="BK70" s="65">
        <f t="shared" si="51"/>
        <v>0.51777858047372693</v>
      </c>
      <c r="BM70" s="65">
        <f t="shared" ref="BM70:BZ70" si="52">AVERAGE(BM42:BM45)</f>
        <v>0.50733033474604983</v>
      </c>
      <c r="BN70" s="65">
        <f t="shared" si="52"/>
        <v>0.49909513026271168</v>
      </c>
      <c r="BO70" s="65">
        <f t="shared" si="52"/>
        <v>0.51959172061285142</v>
      </c>
      <c r="BP70" s="65">
        <f t="shared" si="52"/>
        <v>0.5502298523414566</v>
      </c>
      <c r="BQ70" s="65">
        <f t="shared" si="52"/>
        <v>0.4306074651347721</v>
      </c>
      <c r="BR70" s="65">
        <f t="shared" si="52"/>
        <v>0.4649700811839631</v>
      </c>
      <c r="BS70" s="65">
        <f t="shared" si="52"/>
        <v>0.39556106139253916</v>
      </c>
      <c r="BT70" s="65">
        <f t="shared" si="52"/>
        <v>0.45402298850574713</v>
      </c>
      <c r="BU70" s="65">
        <f t="shared" si="52"/>
        <v>0.39590536683504796</v>
      </c>
      <c r="BV70" s="65">
        <f t="shared" si="52"/>
        <v>0.5662316250503423</v>
      </c>
      <c r="BW70" s="65">
        <f t="shared" si="52"/>
        <v>0.48134311320683354</v>
      </c>
      <c r="BX70" s="65">
        <f t="shared" si="52"/>
        <v>0.52892561983471076</v>
      </c>
      <c r="BY70" s="65">
        <f t="shared" si="52"/>
        <v>0.56233437798507313</v>
      </c>
      <c r="BZ70" s="65">
        <f t="shared" si="52"/>
        <v>0.68113551413239248</v>
      </c>
    </row>
    <row r="79" spans="3:78" ht="16.5" thickBot="1"/>
    <row r="80" spans="3:78" ht="108.75" customHeight="1" thickTop="1">
      <c r="C80" s="5" t="s">
        <v>156</v>
      </c>
      <c r="D80" s="192" t="s">
        <v>148</v>
      </c>
      <c r="E80" s="192" t="s">
        <v>79</v>
      </c>
      <c r="F80" s="192" t="s">
        <v>71</v>
      </c>
      <c r="G80" s="192" t="s">
        <v>82</v>
      </c>
      <c r="H80" s="192" t="s">
        <v>149</v>
      </c>
      <c r="I80" s="192" t="s">
        <v>73</v>
      </c>
      <c r="J80" s="192" t="s">
        <v>112</v>
      </c>
      <c r="K80" s="192" t="s">
        <v>93</v>
      </c>
      <c r="L80" s="192" t="s">
        <v>133</v>
      </c>
      <c r="M80" s="192" t="s">
        <v>89</v>
      </c>
      <c r="N80" s="192" t="s">
        <v>84</v>
      </c>
      <c r="O80" s="192" t="s">
        <v>132</v>
      </c>
      <c r="P80" s="192" t="s">
        <v>316</v>
      </c>
      <c r="Q80" s="192" t="s">
        <v>85</v>
      </c>
      <c r="R80" s="192" t="s">
        <v>141</v>
      </c>
      <c r="S80" s="192" t="s">
        <v>142</v>
      </c>
      <c r="T80" s="192" t="s">
        <v>77</v>
      </c>
      <c r="U80" s="192" t="s">
        <v>136</v>
      </c>
      <c r="V80" s="192" t="s">
        <v>95</v>
      </c>
      <c r="W80" s="192" t="s">
        <v>131</v>
      </c>
      <c r="X80" s="192" t="s">
        <v>129</v>
      </c>
      <c r="Y80" s="192" t="s">
        <v>114</v>
      </c>
      <c r="Z80" s="192" t="s">
        <v>130</v>
      </c>
      <c r="AA80" s="192" t="s">
        <v>308</v>
      </c>
      <c r="AB80" s="193" t="s">
        <v>80</v>
      </c>
      <c r="AC80" s="193" t="s">
        <v>242</v>
      </c>
      <c r="AD80" s="193" t="s">
        <v>72</v>
      </c>
      <c r="AE80" s="193" t="s">
        <v>90</v>
      </c>
      <c r="AF80" s="193" t="s">
        <v>137</v>
      </c>
      <c r="AG80" s="193" t="s">
        <v>121</v>
      </c>
      <c r="AH80" s="193" t="s">
        <v>74</v>
      </c>
      <c r="AI80" s="193" t="s">
        <v>75</v>
      </c>
      <c r="AJ80" s="193" t="s">
        <v>76</v>
      </c>
      <c r="AK80" s="193" t="s">
        <v>113</v>
      </c>
      <c r="AL80" s="193" t="s">
        <v>78</v>
      </c>
      <c r="AM80" s="193" t="s">
        <v>94</v>
      </c>
      <c r="AN80" s="193" t="s">
        <v>111</v>
      </c>
      <c r="AO80" s="193" t="s">
        <v>150</v>
      </c>
      <c r="AP80" s="193" t="s">
        <v>92</v>
      </c>
      <c r="AQ80" s="193" t="s">
        <v>122</v>
      </c>
      <c r="AR80" s="193" t="s">
        <v>87</v>
      </c>
      <c r="AS80" s="192" t="s">
        <v>199</v>
      </c>
      <c r="AT80" s="192" t="s">
        <v>146</v>
      </c>
      <c r="AU80" s="192" t="s">
        <v>138</v>
      </c>
      <c r="AV80" s="192" t="s">
        <v>144</v>
      </c>
      <c r="AW80" s="192" t="s">
        <v>70</v>
      </c>
      <c r="AX80" s="192" t="s">
        <v>81</v>
      </c>
      <c r="AY80" s="192" t="s">
        <v>246</v>
      </c>
      <c r="AZ80" s="192" t="s">
        <v>83</v>
      </c>
      <c r="BA80" s="192" t="s">
        <v>303</v>
      </c>
      <c r="BB80" s="192" t="s">
        <v>110</v>
      </c>
      <c r="BC80" s="192" t="s">
        <v>318</v>
      </c>
      <c r="BD80" s="192" t="s">
        <v>140</v>
      </c>
      <c r="BE80" s="192" t="s">
        <v>145</v>
      </c>
      <c r="BF80" s="192" t="s">
        <v>147</v>
      </c>
      <c r="BG80" s="75" t="s">
        <v>106</v>
      </c>
      <c r="BI80" s="76" t="s">
        <v>151</v>
      </c>
      <c r="BJ80" s="76" t="s">
        <v>152</v>
      </c>
      <c r="BK80" s="198" t="s">
        <v>115</v>
      </c>
      <c r="BM80" s="199" t="s">
        <v>218</v>
      </c>
      <c r="BN80" s="196" t="s">
        <v>220</v>
      </c>
      <c r="BO80" s="196" t="s">
        <v>229</v>
      </c>
      <c r="BP80" s="196" t="s">
        <v>239</v>
      </c>
      <c r="BQ80" s="196" t="s">
        <v>257</v>
      </c>
      <c r="BR80" s="196" t="s">
        <v>259</v>
      </c>
      <c r="BS80" s="196" t="s">
        <v>270</v>
      </c>
      <c r="BT80" s="196" t="s">
        <v>273</v>
      </c>
      <c r="BU80" s="196" t="s">
        <v>277</v>
      </c>
      <c r="BV80" s="196" t="s">
        <v>287</v>
      </c>
      <c r="BW80" s="196" t="s">
        <v>290</v>
      </c>
      <c r="BX80" s="197" t="s">
        <v>293</v>
      </c>
      <c r="BY80" s="196" t="s">
        <v>310</v>
      </c>
      <c r="BZ80" s="207" t="s">
        <v>99</v>
      </c>
    </row>
    <row r="81" spans="1:78" ht="19.5" customHeight="1">
      <c r="A81" s="40"/>
      <c r="C81" s="128" t="s">
        <v>153</v>
      </c>
      <c r="D81" s="129">
        <v>16</v>
      </c>
      <c r="E81" s="129">
        <v>2</v>
      </c>
      <c r="F81" s="129">
        <v>19</v>
      </c>
      <c r="G81" s="129">
        <v>4</v>
      </c>
      <c r="H81" s="129">
        <v>16</v>
      </c>
      <c r="I81" s="129">
        <v>11</v>
      </c>
      <c r="J81" s="129">
        <v>8</v>
      </c>
      <c r="K81" s="129">
        <v>14</v>
      </c>
      <c r="L81" s="129">
        <v>9</v>
      </c>
      <c r="M81" s="129">
        <v>20</v>
      </c>
      <c r="N81" s="129">
        <v>7</v>
      </c>
      <c r="O81" s="129">
        <v>12</v>
      </c>
      <c r="P81" s="129">
        <v>14</v>
      </c>
      <c r="Q81" s="129">
        <v>6</v>
      </c>
      <c r="R81" s="129">
        <v>11</v>
      </c>
      <c r="S81" s="129">
        <v>13</v>
      </c>
      <c r="T81" s="129">
        <v>9</v>
      </c>
      <c r="U81" s="129">
        <v>9</v>
      </c>
      <c r="V81" s="129">
        <v>12</v>
      </c>
      <c r="W81" s="129">
        <v>16</v>
      </c>
      <c r="X81" s="129">
        <v>19</v>
      </c>
      <c r="Y81" s="129">
        <v>7</v>
      </c>
      <c r="Z81" s="129">
        <v>8</v>
      </c>
      <c r="AA81" s="129">
        <v>9</v>
      </c>
      <c r="AB81" s="129">
        <v>8</v>
      </c>
      <c r="AC81" s="129">
        <v>10</v>
      </c>
      <c r="AD81" s="129">
        <v>7</v>
      </c>
      <c r="AE81" s="129">
        <v>19</v>
      </c>
      <c r="AF81" s="129">
        <v>16</v>
      </c>
      <c r="AG81" s="129">
        <v>7</v>
      </c>
      <c r="AH81" s="129">
        <v>12</v>
      </c>
      <c r="AI81" s="129">
        <v>6</v>
      </c>
      <c r="AJ81" s="129">
        <v>9</v>
      </c>
      <c r="AK81" s="129">
        <v>17</v>
      </c>
      <c r="AL81" s="129">
        <v>12</v>
      </c>
      <c r="AM81" s="129">
        <v>10</v>
      </c>
      <c r="AN81" s="129">
        <v>10</v>
      </c>
      <c r="AO81" s="129">
        <v>12</v>
      </c>
      <c r="AP81" s="129">
        <v>13</v>
      </c>
      <c r="AQ81" s="129">
        <v>13</v>
      </c>
      <c r="AR81" s="129">
        <v>5</v>
      </c>
      <c r="AS81" s="129">
        <v>8</v>
      </c>
      <c r="AT81" s="129">
        <v>13</v>
      </c>
      <c r="AU81" s="129">
        <v>6</v>
      </c>
      <c r="AV81" s="129">
        <v>9</v>
      </c>
      <c r="AW81" s="129">
        <v>11</v>
      </c>
      <c r="AX81" s="129">
        <v>2</v>
      </c>
      <c r="AY81" s="129">
        <v>13</v>
      </c>
      <c r="AZ81" s="129">
        <v>19</v>
      </c>
      <c r="BA81" s="129">
        <v>3</v>
      </c>
      <c r="BB81" s="129">
        <v>17</v>
      </c>
      <c r="BC81" s="129">
        <v>11</v>
      </c>
      <c r="BD81" s="129">
        <v>11</v>
      </c>
      <c r="BE81" s="129">
        <v>13</v>
      </c>
      <c r="BF81" s="129">
        <v>4</v>
      </c>
      <c r="BG81" s="129">
        <v>9</v>
      </c>
      <c r="BI81" s="129">
        <v>10</v>
      </c>
      <c r="BJ81" s="129">
        <v>11</v>
      </c>
      <c r="BK81" s="129">
        <v>8</v>
      </c>
      <c r="BL81" s="204"/>
      <c r="BM81" s="129">
        <v>13</v>
      </c>
      <c r="BN81" s="129">
        <v>8</v>
      </c>
      <c r="BO81" s="129">
        <v>9</v>
      </c>
      <c r="BP81" s="129">
        <v>9</v>
      </c>
      <c r="BQ81" s="129">
        <v>10</v>
      </c>
      <c r="BR81" s="129">
        <v>11</v>
      </c>
      <c r="BS81" s="129">
        <v>3</v>
      </c>
      <c r="BT81" s="129">
        <v>5</v>
      </c>
      <c r="BU81" s="129">
        <v>5</v>
      </c>
      <c r="BV81" s="129">
        <v>14</v>
      </c>
      <c r="BW81" s="129">
        <v>4</v>
      </c>
      <c r="BX81" s="129">
        <v>6</v>
      </c>
      <c r="BY81" s="129">
        <v>13</v>
      </c>
      <c r="BZ81" s="129">
        <v>16</v>
      </c>
    </row>
    <row r="82" spans="1:78" ht="19.5" customHeight="1">
      <c r="A82" s="40"/>
      <c r="C82" s="128" t="s">
        <v>126</v>
      </c>
      <c r="D82" s="129">
        <f>42-D81-D83</f>
        <v>23</v>
      </c>
      <c r="E82" s="129">
        <f t="shared" ref="E82:BG82" si="53">42-E81-E83</f>
        <v>21</v>
      </c>
      <c r="F82" s="129">
        <f t="shared" si="53"/>
        <v>21</v>
      </c>
      <c r="G82" s="129">
        <f t="shared" si="53"/>
        <v>22</v>
      </c>
      <c r="H82" s="129">
        <f t="shared" si="53"/>
        <v>23</v>
      </c>
      <c r="I82" s="129">
        <f t="shared" si="53"/>
        <v>26</v>
      </c>
      <c r="J82" s="129">
        <f t="shared" si="53"/>
        <v>25</v>
      </c>
      <c r="K82" s="129">
        <f t="shared" si="53"/>
        <v>24</v>
      </c>
      <c r="L82" s="129">
        <f t="shared" si="53"/>
        <v>24</v>
      </c>
      <c r="M82" s="129">
        <f t="shared" si="53"/>
        <v>20</v>
      </c>
      <c r="N82" s="129">
        <f t="shared" si="53"/>
        <v>21</v>
      </c>
      <c r="O82" s="129">
        <f t="shared" si="53"/>
        <v>26</v>
      </c>
      <c r="P82" s="129">
        <f t="shared" si="53"/>
        <v>25</v>
      </c>
      <c r="Q82" s="129">
        <f t="shared" si="53"/>
        <v>25</v>
      </c>
      <c r="R82" s="129">
        <f t="shared" si="53"/>
        <v>26</v>
      </c>
      <c r="S82" s="129">
        <f t="shared" si="53"/>
        <v>22</v>
      </c>
      <c r="T82" s="129">
        <f t="shared" si="53"/>
        <v>25</v>
      </c>
      <c r="U82" s="129">
        <f t="shared" si="53"/>
        <v>23</v>
      </c>
      <c r="V82" s="129">
        <f t="shared" si="53"/>
        <v>21</v>
      </c>
      <c r="W82" s="129">
        <f t="shared" si="53"/>
        <v>24</v>
      </c>
      <c r="X82" s="129">
        <f t="shared" si="53"/>
        <v>20</v>
      </c>
      <c r="Y82" s="129">
        <f t="shared" si="53"/>
        <v>26</v>
      </c>
      <c r="Z82" s="129">
        <f t="shared" si="53"/>
        <v>27</v>
      </c>
      <c r="AA82" s="129">
        <f t="shared" si="53"/>
        <v>25</v>
      </c>
      <c r="AB82" s="129">
        <f t="shared" si="53"/>
        <v>27</v>
      </c>
      <c r="AC82" s="129">
        <f t="shared" si="53"/>
        <v>26</v>
      </c>
      <c r="AD82" s="129">
        <f t="shared" si="53"/>
        <v>25</v>
      </c>
      <c r="AE82" s="129">
        <f t="shared" si="53"/>
        <v>21</v>
      </c>
      <c r="AF82" s="129">
        <f t="shared" si="53"/>
        <v>21</v>
      </c>
      <c r="AG82" s="129">
        <f t="shared" si="53"/>
        <v>26</v>
      </c>
      <c r="AH82" s="129">
        <f t="shared" si="53"/>
        <v>22</v>
      </c>
      <c r="AI82" s="129">
        <f t="shared" si="53"/>
        <v>26</v>
      </c>
      <c r="AJ82" s="129">
        <f t="shared" si="53"/>
        <v>27</v>
      </c>
      <c r="AK82" s="129">
        <f t="shared" si="53"/>
        <v>23</v>
      </c>
      <c r="AL82" s="129">
        <f t="shared" si="53"/>
        <v>25</v>
      </c>
      <c r="AM82" s="129">
        <f t="shared" si="53"/>
        <v>22</v>
      </c>
      <c r="AN82" s="129">
        <f t="shared" si="53"/>
        <v>25</v>
      </c>
      <c r="AO82" s="129">
        <f t="shared" si="53"/>
        <v>23</v>
      </c>
      <c r="AP82" s="129">
        <f t="shared" si="53"/>
        <v>27</v>
      </c>
      <c r="AQ82" s="129">
        <f t="shared" si="53"/>
        <v>26</v>
      </c>
      <c r="AR82" s="129">
        <f t="shared" si="53"/>
        <v>26</v>
      </c>
      <c r="AS82" s="129">
        <f t="shared" si="53"/>
        <v>19</v>
      </c>
      <c r="AT82" s="129">
        <f t="shared" si="53"/>
        <v>23</v>
      </c>
      <c r="AU82" s="129">
        <f t="shared" si="53"/>
        <v>26</v>
      </c>
      <c r="AV82" s="129">
        <f t="shared" si="53"/>
        <v>26</v>
      </c>
      <c r="AW82" s="129">
        <f t="shared" si="53"/>
        <v>27</v>
      </c>
      <c r="AX82" s="129">
        <f t="shared" si="53"/>
        <v>25</v>
      </c>
      <c r="AY82" s="129">
        <f t="shared" si="53"/>
        <v>22</v>
      </c>
      <c r="AZ82" s="129">
        <f t="shared" si="53"/>
        <v>22</v>
      </c>
      <c r="BA82" s="129">
        <f t="shared" si="53"/>
        <v>24</v>
      </c>
      <c r="BB82" s="129">
        <f t="shared" si="53"/>
        <v>24</v>
      </c>
      <c r="BC82" s="129">
        <f t="shared" si="53"/>
        <v>25</v>
      </c>
      <c r="BD82" s="129">
        <f t="shared" si="53"/>
        <v>23</v>
      </c>
      <c r="BE82" s="129">
        <f t="shared" si="53"/>
        <v>22</v>
      </c>
      <c r="BF82" s="129">
        <f t="shared" si="53"/>
        <v>21</v>
      </c>
      <c r="BG82" s="129">
        <f t="shared" si="53"/>
        <v>29</v>
      </c>
      <c r="BI82" s="129">
        <f t="shared" ref="BI82" si="54">42-BI81-BI83</f>
        <v>28</v>
      </c>
      <c r="BJ82" s="129">
        <f t="shared" ref="BJ82" si="55">42-BJ81-BJ83</f>
        <v>27</v>
      </c>
      <c r="BK82" s="129">
        <f t="shared" ref="BK82" si="56">42-BK81-BK83</f>
        <v>29</v>
      </c>
      <c r="BL82" s="204"/>
      <c r="BM82" s="129">
        <f t="shared" ref="BM82" si="57">42-BM81-BM83</f>
        <v>19</v>
      </c>
      <c r="BN82" s="129">
        <f t="shared" ref="BN82" si="58">42-BN81-BN83</f>
        <v>25</v>
      </c>
      <c r="BO82" s="129">
        <f t="shared" ref="BO82" si="59">42-BO81-BO83</f>
        <v>25</v>
      </c>
      <c r="BP82" s="129">
        <f t="shared" ref="BP82" si="60">42-BP81-BP83</f>
        <v>25</v>
      </c>
      <c r="BQ82" s="129">
        <f t="shared" ref="BQ82" si="61">42-BQ81-BQ83</f>
        <v>24</v>
      </c>
      <c r="BR82" s="129">
        <f t="shared" ref="BR82" si="62">42-BR81-BR83</f>
        <v>22</v>
      </c>
      <c r="BS82" s="129">
        <f t="shared" ref="BS82" si="63">42-BS81-BS83</f>
        <v>24</v>
      </c>
      <c r="BT82" s="129">
        <f t="shared" ref="BT82" si="64">42-BT81-BT83</f>
        <v>23</v>
      </c>
      <c r="BU82" s="129">
        <f t="shared" ref="BU82" si="65">42-BU81-BU83</f>
        <v>20</v>
      </c>
      <c r="BV82" s="129">
        <f t="shared" ref="BV82" si="66">42-BV81-BV83</f>
        <v>24</v>
      </c>
      <c r="BW82" s="129">
        <f t="shared" ref="BW82" si="67">42-BW81-BW83</f>
        <v>24</v>
      </c>
      <c r="BX82" s="129">
        <f t="shared" ref="BX82" si="68">42-BX81-BX83</f>
        <v>24</v>
      </c>
      <c r="BY82" s="129">
        <f t="shared" ref="BY82" si="69">42-BY81-BY83</f>
        <v>23</v>
      </c>
      <c r="BZ82" s="129">
        <f t="shared" ref="BZ82" si="70">42-BZ81-BZ83</f>
        <v>24</v>
      </c>
    </row>
    <row r="83" spans="1:78" ht="19.5" customHeight="1">
      <c r="A83" s="40"/>
      <c r="C83" s="128" t="s">
        <v>154</v>
      </c>
      <c r="D83" s="129">
        <v>3</v>
      </c>
      <c r="E83" s="129">
        <v>19</v>
      </c>
      <c r="F83" s="129">
        <v>2</v>
      </c>
      <c r="G83" s="129">
        <v>16</v>
      </c>
      <c r="H83" s="129">
        <v>3</v>
      </c>
      <c r="I83" s="129">
        <v>5</v>
      </c>
      <c r="J83" s="129">
        <v>9</v>
      </c>
      <c r="K83" s="129">
        <v>4</v>
      </c>
      <c r="L83" s="129">
        <v>9</v>
      </c>
      <c r="M83" s="129">
        <v>2</v>
      </c>
      <c r="N83" s="129">
        <v>14</v>
      </c>
      <c r="O83" s="129">
        <v>4</v>
      </c>
      <c r="P83" s="129">
        <v>3</v>
      </c>
      <c r="Q83" s="129">
        <v>11</v>
      </c>
      <c r="R83" s="129">
        <v>5</v>
      </c>
      <c r="S83" s="129">
        <v>7</v>
      </c>
      <c r="T83" s="129">
        <v>8</v>
      </c>
      <c r="U83" s="129">
        <v>10</v>
      </c>
      <c r="V83" s="129">
        <v>9</v>
      </c>
      <c r="W83" s="129">
        <v>2</v>
      </c>
      <c r="X83" s="129">
        <v>3</v>
      </c>
      <c r="Y83" s="129">
        <v>9</v>
      </c>
      <c r="Z83" s="129">
        <v>7</v>
      </c>
      <c r="AA83" s="129">
        <v>8</v>
      </c>
      <c r="AB83" s="129">
        <v>7</v>
      </c>
      <c r="AC83" s="129">
        <v>6</v>
      </c>
      <c r="AD83" s="129">
        <v>10</v>
      </c>
      <c r="AE83" s="129">
        <v>2</v>
      </c>
      <c r="AF83" s="129">
        <v>5</v>
      </c>
      <c r="AG83" s="129">
        <v>9</v>
      </c>
      <c r="AH83" s="129">
        <v>8</v>
      </c>
      <c r="AI83" s="129">
        <v>10</v>
      </c>
      <c r="AJ83" s="129">
        <v>6</v>
      </c>
      <c r="AK83" s="129">
        <v>2</v>
      </c>
      <c r="AL83" s="129">
        <v>5</v>
      </c>
      <c r="AM83" s="129">
        <v>10</v>
      </c>
      <c r="AN83" s="129">
        <v>7</v>
      </c>
      <c r="AO83" s="129">
        <v>7</v>
      </c>
      <c r="AP83" s="129">
        <v>2</v>
      </c>
      <c r="AQ83" s="129">
        <v>3</v>
      </c>
      <c r="AR83" s="129">
        <v>11</v>
      </c>
      <c r="AS83" s="129">
        <v>15</v>
      </c>
      <c r="AT83" s="129">
        <v>6</v>
      </c>
      <c r="AU83" s="129">
        <v>10</v>
      </c>
      <c r="AV83" s="129">
        <v>7</v>
      </c>
      <c r="AW83" s="129">
        <v>4</v>
      </c>
      <c r="AX83" s="129">
        <v>15</v>
      </c>
      <c r="AY83" s="129">
        <v>7</v>
      </c>
      <c r="AZ83" s="129">
        <v>1</v>
      </c>
      <c r="BA83" s="129">
        <v>15</v>
      </c>
      <c r="BB83" s="129">
        <v>1</v>
      </c>
      <c r="BC83" s="129">
        <v>6</v>
      </c>
      <c r="BD83" s="129">
        <v>8</v>
      </c>
      <c r="BE83" s="129">
        <v>7</v>
      </c>
      <c r="BF83" s="129">
        <v>17</v>
      </c>
      <c r="BG83" s="129">
        <v>4</v>
      </c>
      <c r="BI83" s="129">
        <v>4</v>
      </c>
      <c r="BJ83" s="129">
        <v>4</v>
      </c>
      <c r="BK83" s="129">
        <v>5</v>
      </c>
      <c r="BL83" s="204"/>
      <c r="BM83" s="129">
        <v>10</v>
      </c>
      <c r="BN83" s="129">
        <v>9</v>
      </c>
      <c r="BO83" s="129">
        <v>8</v>
      </c>
      <c r="BP83" s="129">
        <v>8</v>
      </c>
      <c r="BQ83" s="129">
        <v>8</v>
      </c>
      <c r="BR83" s="129">
        <v>9</v>
      </c>
      <c r="BS83" s="129">
        <v>15</v>
      </c>
      <c r="BT83" s="129">
        <v>14</v>
      </c>
      <c r="BU83" s="129">
        <v>17</v>
      </c>
      <c r="BV83" s="129">
        <v>4</v>
      </c>
      <c r="BW83" s="129">
        <v>14</v>
      </c>
      <c r="BX83" s="129">
        <v>12</v>
      </c>
      <c r="BY83" s="129">
        <v>6</v>
      </c>
      <c r="BZ83" s="129">
        <v>2</v>
      </c>
    </row>
    <row r="84" spans="1:78" ht="19.5" customHeight="1">
      <c r="A84" s="40"/>
      <c r="C84" s="128" t="s">
        <v>155</v>
      </c>
      <c r="D84" s="65">
        <f>D81/42</f>
        <v>0.38095238095238093</v>
      </c>
      <c r="E84" s="65">
        <f t="shared" ref="E84:BF84" si="71">E81/42</f>
        <v>4.7619047619047616E-2</v>
      </c>
      <c r="F84" s="65">
        <f t="shared" si="71"/>
        <v>0.45238095238095238</v>
      </c>
      <c r="G84" s="65">
        <f t="shared" si="71"/>
        <v>9.5238095238095233E-2</v>
      </c>
      <c r="H84" s="65">
        <f t="shared" si="71"/>
        <v>0.38095238095238093</v>
      </c>
      <c r="I84" s="65">
        <f t="shared" si="71"/>
        <v>0.26190476190476192</v>
      </c>
      <c r="J84" s="65">
        <f t="shared" si="71"/>
        <v>0.19047619047619047</v>
      </c>
      <c r="K84" s="65">
        <f t="shared" si="71"/>
        <v>0.33333333333333331</v>
      </c>
      <c r="L84" s="65">
        <f t="shared" si="71"/>
        <v>0.21428571428571427</v>
      </c>
      <c r="M84" s="65">
        <f t="shared" si="71"/>
        <v>0.47619047619047616</v>
      </c>
      <c r="N84" s="65">
        <f t="shared" si="71"/>
        <v>0.16666666666666666</v>
      </c>
      <c r="O84" s="65">
        <f t="shared" si="71"/>
        <v>0.2857142857142857</v>
      </c>
      <c r="P84" s="65">
        <f t="shared" si="71"/>
        <v>0.33333333333333331</v>
      </c>
      <c r="Q84" s="65">
        <f t="shared" si="71"/>
        <v>0.14285714285714285</v>
      </c>
      <c r="R84" s="65">
        <f t="shared" si="71"/>
        <v>0.26190476190476192</v>
      </c>
      <c r="S84" s="65">
        <f t="shared" si="71"/>
        <v>0.30952380952380953</v>
      </c>
      <c r="T84" s="65">
        <f t="shared" si="71"/>
        <v>0.21428571428571427</v>
      </c>
      <c r="U84" s="65">
        <f t="shared" si="71"/>
        <v>0.21428571428571427</v>
      </c>
      <c r="V84" s="65">
        <f t="shared" si="71"/>
        <v>0.2857142857142857</v>
      </c>
      <c r="W84" s="65">
        <f t="shared" si="71"/>
        <v>0.38095238095238093</v>
      </c>
      <c r="X84" s="65">
        <f t="shared" si="71"/>
        <v>0.45238095238095238</v>
      </c>
      <c r="Y84" s="65">
        <f t="shared" si="71"/>
        <v>0.16666666666666666</v>
      </c>
      <c r="Z84" s="65">
        <f t="shared" si="71"/>
        <v>0.19047619047619047</v>
      </c>
      <c r="AA84" s="65">
        <f t="shared" si="71"/>
        <v>0.21428571428571427</v>
      </c>
      <c r="AB84" s="65">
        <f t="shared" si="71"/>
        <v>0.19047619047619047</v>
      </c>
      <c r="AC84" s="65">
        <f t="shared" si="71"/>
        <v>0.23809523809523808</v>
      </c>
      <c r="AD84" s="65">
        <f t="shared" si="71"/>
        <v>0.16666666666666666</v>
      </c>
      <c r="AE84" s="65">
        <f t="shared" si="71"/>
        <v>0.45238095238095238</v>
      </c>
      <c r="AF84" s="65">
        <f t="shared" si="71"/>
        <v>0.38095238095238093</v>
      </c>
      <c r="AG84" s="65">
        <f t="shared" si="71"/>
        <v>0.16666666666666666</v>
      </c>
      <c r="AH84" s="65">
        <f t="shared" si="71"/>
        <v>0.2857142857142857</v>
      </c>
      <c r="AI84" s="65">
        <f t="shared" si="71"/>
        <v>0.14285714285714285</v>
      </c>
      <c r="AJ84" s="65">
        <f t="shared" si="71"/>
        <v>0.21428571428571427</v>
      </c>
      <c r="AK84" s="65">
        <f t="shared" si="71"/>
        <v>0.40476190476190477</v>
      </c>
      <c r="AL84" s="65">
        <f t="shared" si="71"/>
        <v>0.2857142857142857</v>
      </c>
      <c r="AM84" s="65">
        <f t="shared" si="71"/>
        <v>0.23809523809523808</v>
      </c>
      <c r="AN84" s="65">
        <f t="shared" si="71"/>
        <v>0.23809523809523808</v>
      </c>
      <c r="AO84" s="65">
        <f t="shared" si="71"/>
        <v>0.2857142857142857</v>
      </c>
      <c r="AP84" s="65">
        <f t="shared" si="71"/>
        <v>0.30952380952380953</v>
      </c>
      <c r="AQ84" s="65">
        <f t="shared" si="71"/>
        <v>0.30952380952380953</v>
      </c>
      <c r="AR84" s="65">
        <f t="shared" si="71"/>
        <v>0.11904761904761904</v>
      </c>
      <c r="AS84" s="65">
        <f t="shared" si="71"/>
        <v>0.19047619047619047</v>
      </c>
      <c r="AT84" s="65">
        <f t="shared" si="71"/>
        <v>0.30952380952380953</v>
      </c>
      <c r="AU84" s="65">
        <f t="shared" si="71"/>
        <v>0.14285714285714285</v>
      </c>
      <c r="AV84" s="65">
        <f t="shared" si="71"/>
        <v>0.21428571428571427</v>
      </c>
      <c r="AW84" s="65">
        <f t="shared" si="71"/>
        <v>0.26190476190476192</v>
      </c>
      <c r="AX84" s="65">
        <f t="shared" si="71"/>
        <v>4.7619047619047616E-2</v>
      </c>
      <c r="AY84" s="65">
        <f t="shared" si="71"/>
        <v>0.30952380952380953</v>
      </c>
      <c r="AZ84" s="65">
        <f t="shared" si="71"/>
        <v>0.45238095238095238</v>
      </c>
      <c r="BA84" s="65">
        <f t="shared" si="71"/>
        <v>7.1428571428571425E-2</v>
      </c>
      <c r="BB84" s="65">
        <f t="shared" si="71"/>
        <v>0.40476190476190477</v>
      </c>
      <c r="BC84" s="65">
        <f t="shared" si="71"/>
        <v>0.26190476190476192</v>
      </c>
      <c r="BD84" s="65">
        <f t="shared" si="71"/>
        <v>0.26190476190476192</v>
      </c>
      <c r="BE84" s="65">
        <f t="shared" si="71"/>
        <v>0.30952380952380953</v>
      </c>
      <c r="BF84" s="65">
        <f t="shared" si="71"/>
        <v>9.5238095238095233E-2</v>
      </c>
      <c r="BG84" s="65">
        <f>BG81/42</f>
        <v>0.21428571428571427</v>
      </c>
      <c r="BI84" s="65">
        <f t="shared" ref="BI84:BK84" si="72">BI81/42</f>
        <v>0.23809523809523808</v>
      </c>
      <c r="BJ84" s="65">
        <f t="shared" si="72"/>
        <v>0.26190476190476192</v>
      </c>
      <c r="BK84" s="65">
        <f t="shared" si="72"/>
        <v>0.19047619047619047</v>
      </c>
      <c r="BL84" s="204"/>
      <c r="BM84" s="65">
        <f t="shared" ref="BM84:BZ84" si="73">BM81/42</f>
        <v>0.30952380952380953</v>
      </c>
      <c r="BN84" s="65">
        <f t="shared" si="73"/>
        <v>0.19047619047619047</v>
      </c>
      <c r="BO84" s="65">
        <f t="shared" si="73"/>
        <v>0.21428571428571427</v>
      </c>
      <c r="BP84" s="65">
        <f t="shared" si="73"/>
        <v>0.21428571428571427</v>
      </c>
      <c r="BQ84" s="65">
        <f t="shared" si="73"/>
        <v>0.23809523809523808</v>
      </c>
      <c r="BR84" s="65">
        <f t="shared" si="73"/>
        <v>0.26190476190476192</v>
      </c>
      <c r="BS84" s="65">
        <f t="shared" si="73"/>
        <v>7.1428571428571425E-2</v>
      </c>
      <c r="BT84" s="65">
        <f t="shared" si="73"/>
        <v>0.11904761904761904</v>
      </c>
      <c r="BU84" s="65">
        <f t="shared" si="73"/>
        <v>0.11904761904761904</v>
      </c>
      <c r="BV84" s="65">
        <f t="shared" si="73"/>
        <v>0.33333333333333331</v>
      </c>
      <c r="BW84" s="65">
        <f t="shared" si="73"/>
        <v>9.5238095238095233E-2</v>
      </c>
      <c r="BX84" s="65">
        <f t="shared" si="73"/>
        <v>0.14285714285714285</v>
      </c>
      <c r="BY84" s="65">
        <f t="shared" si="73"/>
        <v>0.30952380952380953</v>
      </c>
      <c r="BZ84" s="65">
        <f t="shared" si="73"/>
        <v>0.38095238095238093</v>
      </c>
    </row>
    <row r="86" spans="1:78" ht="16.5" thickBot="1"/>
    <row r="87" spans="1:78" ht="74.25" customHeight="1" thickTop="1">
      <c r="A87" s="1"/>
      <c r="C87" s="126" t="s">
        <v>108</v>
      </c>
      <c r="D87" s="192" t="s">
        <v>148</v>
      </c>
      <c r="E87" s="192" t="s">
        <v>79</v>
      </c>
      <c r="F87" s="192" t="s">
        <v>71</v>
      </c>
      <c r="G87" s="192" t="s">
        <v>82</v>
      </c>
      <c r="H87" s="192" t="s">
        <v>149</v>
      </c>
      <c r="I87" s="192" t="s">
        <v>73</v>
      </c>
      <c r="J87" s="192" t="s">
        <v>112</v>
      </c>
      <c r="K87" s="192" t="s">
        <v>93</v>
      </c>
      <c r="L87" s="192" t="s">
        <v>133</v>
      </c>
      <c r="M87" s="192" t="s">
        <v>89</v>
      </c>
      <c r="N87" s="192" t="s">
        <v>84</v>
      </c>
      <c r="O87" s="192" t="s">
        <v>132</v>
      </c>
      <c r="P87" s="192" t="s">
        <v>316</v>
      </c>
      <c r="Q87" s="192" t="s">
        <v>85</v>
      </c>
      <c r="R87" s="192" t="s">
        <v>141</v>
      </c>
      <c r="S87" s="192" t="s">
        <v>142</v>
      </c>
      <c r="T87" s="192" t="s">
        <v>77</v>
      </c>
      <c r="U87" s="192" t="s">
        <v>136</v>
      </c>
      <c r="V87" s="192" t="s">
        <v>95</v>
      </c>
      <c r="W87" s="192" t="s">
        <v>131</v>
      </c>
      <c r="X87" s="192" t="s">
        <v>129</v>
      </c>
      <c r="Y87" s="192" t="s">
        <v>114</v>
      </c>
      <c r="Z87" s="192" t="s">
        <v>130</v>
      </c>
      <c r="AA87" s="192" t="s">
        <v>308</v>
      </c>
      <c r="AB87" s="193" t="s">
        <v>80</v>
      </c>
      <c r="AC87" s="193" t="s">
        <v>242</v>
      </c>
      <c r="AD87" s="193" t="s">
        <v>72</v>
      </c>
      <c r="AE87" s="193" t="s">
        <v>90</v>
      </c>
      <c r="AF87" s="193" t="s">
        <v>137</v>
      </c>
      <c r="AG87" s="193" t="s">
        <v>121</v>
      </c>
      <c r="AH87" s="193" t="s">
        <v>74</v>
      </c>
      <c r="AI87" s="193" t="s">
        <v>75</v>
      </c>
      <c r="AJ87" s="193" t="s">
        <v>76</v>
      </c>
      <c r="AK87" s="193" t="s">
        <v>113</v>
      </c>
      <c r="AL87" s="193" t="s">
        <v>78</v>
      </c>
      <c r="AM87" s="193" t="s">
        <v>94</v>
      </c>
      <c r="AN87" s="193" t="s">
        <v>111</v>
      </c>
      <c r="AO87" s="193" t="s">
        <v>150</v>
      </c>
      <c r="AP87" s="193" t="s">
        <v>92</v>
      </c>
      <c r="AQ87" s="193" t="s">
        <v>122</v>
      </c>
      <c r="AR87" s="193" t="s">
        <v>87</v>
      </c>
      <c r="AS87" s="192" t="s">
        <v>199</v>
      </c>
      <c r="AT87" s="192" t="s">
        <v>146</v>
      </c>
      <c r="AU87" s="192" t="s">
        <v>138</v>
      </c>
      <c r="AV87" s="192" t="s">
        <v>144</v>
      </c>
      <c r="AW87" s="192" t="s">
        <v>70</v>
      </c>
      <c r="AX87" s="192" t="s">
        <v>81</v>
      </c>
      <c r="AY87" s="192" t="s">
        <v>246</v>
      </c>
      <c r="AZ87" s="192" t="s">
        <v>83</v>
      </c>
      <c r="BA87" s="192" t="s">
        <v>303</v>
      </c>
      <c r="BB87" s="192" t="s">
        <v>110</v>
      </c>
      <c r="BC87" s="192" t="s">
        <v>318</v>
      </c>
      <c r="BD87" s="192" t="s">
        <v>140</v>
      </c>
      <c r="BE87" s="192" t="s">
        <v>145</v>
      </c>
      <c r="BF87" s="192" t="s">
        <v>147</v>
      </c>
      <c r="BG87" s="75" t="s">
        <v>106</v>
      </c>
      <c r="BI87" s="76" t="s">
        <v>151</v>
      </c>
      <c r="BJ87" s="76" t="s">
        <v>152</v>
      </c>
      <c r="BK87" s="198" t="s">
        <v>115</v>
      </c>
      <c r="BM87" s="199" t="s">
        <v>218</v>
      </c>
      <c r="BN87" s="196" t="s">
        <v>220</v>
      </c>
      <c r="BO87" s="196" t="s">
        <v>229</v>
      </c>
      <c r="BP87" s="196" t="s">
        <v>239</v>
      </c>
      <c r="BQ87" s="196" t="s">
        <v>257</v>
      </c>
      <c r="BR87" s="196" t="s">
        <v>259</v>
      </c>
      <c r="BS87" s="196" t="s">
        <v>270</v>
      </c>
      <c r="BT87" s="196" t="s">
        <v>273</v>
      </c>
      <c r="BU87" s="196" t="s">
        <v>277</v>
      </c>
      <c r="BV87" s="196" t="s">
        <v>287</v>
      </c>
      <c r="BW87" s="196" t="s">
        <v>290</v>
      </c>
      <c r="BX87" s="197" t="s">
        <v>293</v>
      </c>
      <c r="BY87" s="196" t="s">
        <v>310</v>
      </c>
      <c r="BZ87" s="207" t="s">
        <v>99</v>
      </c>
    </row>
    <row r="88" spans="1:78">
      <c r="A88" s="1"/>
      <c r="B88" s="1"/>
      <c r="C88" s="3" t="s">
        <v>107</v>
      </c>
      <c r="D88" s="49">
        <f>SUM(D46:D47)</f>
        <v>0.78390000000000004</v>
      </c>
      <c r="E88" s="49">
        <f t="shared" ref="E88:BP88" si="74">SUM(E46:E47)</f>
        <v>0.56059999999999999</v>
      </c>
      <c r="F88" s="49">
        <f t="shared" si="74"/>
        <v>0.83509999999999995</v>
      </c>
      <c r="G88" s="49">
        <f t="shared" si="74"/>
        <v>0.55359999999999998</v>
      </c>
      <c r="H88" s="49">
        <f t="shared" si="74"/>
        <v>0.80180000000000007</v>
      </c>
      <c r="I88" s="49">
        <f t="shared" si="74"/>
        <v>0.74380000000000002</v>
      </c>
      <c r="J88" s="49">
        <f t="shared" si="74"/>
        <v>0.78730000000000011</v>
      </c>
      <c r="K88" s="49">
        <f t="shared" si="74"/>
        <v>0.74439999999999995</v>
      </c>
      <c r="L88" s="49">
        <f t="shared" si="74"/>
        <v>0.75619999999999998</v>
      </c>
      <c r="M88" s="49">
        <f t="shared" si="74"/>
        <v>0.82810000000000006</v>
      </c>
      <c r="N88" s="49">
        <f t="shared" si="74"/>
        <v>0.65640000000000009</v>
      </c>
      <c r="O88" s="49">
        <f t="shared" si="74"/>
        <v>0.67379999999999995</v>
      </c>
      <c r="P88" s="49">
        <f t="shared" si="74"/>
        <v>0.73940000000000006</v>
      </c>
      <c r="Q88" s="49">
        <f t="shared" si="74"/>
        <v>0.61369999999999991</v>
      </c>
      <c r="R88" s="49">
        <f t="shared" si="74"/>
        <v>0.70710000000000006</v>
      </c>
      <c r="S88" s="49">
        <f t="shared" si="74"/>
        <v>0.68330000000000002</v>
      </c>
      <c r="T88" s="49">
        <f t="shared" si="74"/>
        <v>0.76190000000000002</v>
      </c>
      <c r="U88" s="49">
        <f t="shared" si="74"/>
        <v>0.6431</v>
      </c>
      <c r="V88" s="49">
        <f t="shared" si="74"/>
        <v>0.68869999999999998</v>
      </c>
      <c r="W88" s="49">
        <f t="shared" si="74"/>
        <v>0.80909999999999993</v>
      </c>
      <c r="X88" s="49">
        <f t="shared" si="74"/>
        <v>0.80469999999999997</v>
      </c>
      <c r="Y88" s="49">
        <f t="shared" si="74"/>
        <v>0.65110000000000001</v>
      </c>
      <c r="Z88" s="49">
        <f t="shared" si="74"/>
        <v>0.66470000000000007</v>
      </c>
      <c r="AA88" s="49">
        <f t="shared" si="74"/>
        <v>0.72589999999999999</v>
      </c>
      <c r="AB88" s="49">
        <f t="shared" si="74"/>
        <v>0.6452</v>
      </c>
      <c r="AC88" s="49">
        <f t="shared" si="74"/>
        <v>0.65129999999999999</v>
      </c>
      <c r="AD88" s="49">
        <f t="shared" si="74"/>
        <v>0.66539999999999999</v>
      </c>
      <c r="AE88" s="49">
        <f t="shared" si="74"/>
        <v>0.79869999999999997</v>
      </c>
      <c r="AF88" s="49">
        <f t="shared" si="74"/>
        <v>0.75439999999999996</v>
      </c>
      <c r="AG88" s="49">
        <f t="shared" si="74"/>
        <v>0.56430000000000002</v>
      </c>
      <c r="AH88" s="49">
        <f t="shared" si="74"/>
        <v>0.73669999999999991</v>
      </c>
      <c r="AI88" s="49">
        <f t="shared" si="74"/>
        <v>0.68169999999999997</v>
      </c>
      <c r="AJ88" s="49">
        <f t="shared" si="74"/>
        <v>0.72370000000000001</v>
      </c>
      <c r="AK88" s="49">
        <f t="shared" si="74"/>
        <v>0.71050000000000002</v>
      </c>
      <c r="AL88" s="49">
        <f t="shared" si="74"/>
        <v>0.71629999999999994</v>
      </c>
      <c r="AM88" s="49">
        <f t="shared" si="74"/>
        <v>0.67330000000000001</v>
      </c>
      <c r="AN88" s="49">
        <f t="shared" si="74"/>
        <v>0.68740000000000001</v>
      </c>
      <c r="AO88" s="49">
        <f t="shared" si="74"/>
        <v>0.68399999999999994</v>
      </c>
      <c r="AP88" s="49">
        <f t="shared" si="74"/>
        <v>0.72340000000000004</v>
      </c>
      <c r="AQ88" s="49">
        <f t="shared" si="74"/>
        <v>0.69550000000000001</v>
      </c>
      <c r="AR88" s="49">
        <f t="shared" si="74"/>
        <v>0.57079999999999997</v>
      </c>
      <c r="AS88" s="49">
        <f t="shared" si="74"/>
        <v>0.56420000000000003</v>
      </c>
      <c r="AT88" s="49">
        <f t="shared" si="74"/>
        <v>0.65300000000000002</v>
      </c>
      <c r="AU88" s="49">
        <f t="shared" si="74"/>
        <v>0.56879999999999997</v>
      </c>
      <c r="AV88" s="49">
        <f t="shared" si="74"/>
        <v>0.5625</v>
      </c>
      <c r="AW88" s="49">
        <f t="shared" si="74"/>
        <v>0.75229999999999997</v>
      </c>
      <c r="AX88" s="49">
        <f t="shared" si="74"/>
        <v>0.504</v>
      </c>
      <c r="AY88" s="49">
        <f t="shared" si="74"/>
        <v>0.62240000000000006</v>
      </c>
      <c r="AZ88" s="49">
        <f t="shared" si="74"/>
        <v>0.82729999999999992</v>
      </c>
      <c r="BA88" s="49">
        <f t="shared" si="74"/>
        <v>0.54610000000000003</v>
      </c>
      <c r="BB88" s="49">
        <f t="shared" si="74"/>
        <v>0.80699999999999994</v>
      </c>
      <c r="BC88" s="49">
        <f t="shared" si="74"/>
        <v>0.67540000000000022</v>
      </c>
      <c r="BD88" s="49">
        <f t="shared" si="74"/>
        <v>0.68240000000000001</v>
      </c>
      <c r="BE88" s="49">
        <f t="shared" si="74"/>
        <v>0.5766</v>
      </c>
      <c r="BF88" s="49">
        <f t="shared" si="74"/>
        <v>0.49240000000000006</v>
      </c>
      <c r="BG88" s="49">
        <f>SUM(BG46:BG47)</f>
        <v>0.68608545454545466</v>
      </c>
      <c r="BI88" s="49">
        <f t="shared" si="74"/>
        <v>0.7174041666666664</v>
      </c>
      <c r="BJ88" s="49">
        <f t="shared" si="74"/>
        <v>0.68721176470588241</v>
      </c>
      <c r="BK88" s="49">
        <f t="shared" si="74"/>
        <v>0.63102857142857149</v>
      </c>
      <c r="BM88" s="49">
        <f t="shared" si="74"/>
        <v>0.60860000000000003</v>
      </c>
      <c r="BN88" s="49">
        <f t="shared" si="74"/>
        <v>0.57499999999999996</v>
      </c>
      <c r="BO88" s="49">
        <f t="shared" si="74"/>
        <v>0.63939999999999997</v>
      </c>
      <c r="BP88" s="49">
        <f t="shared" si="74"/>
        <v>0.66459999999999986</v>
      </c>
      <c r="BQ88" s="49">
        <f t="shared" ref="BQ88:BZ88" si="75">SUM(BQ46:BQ47)</f>
        <v>0.61850000000000005</v>
      </c>
      <c r="BR88" s="49">
        <f t="shared" si="75"/>
        <v>0.66720000000000002</v>
      </c>
      <c r="BS88" s="49">
        <f t="shared" si="75"/>
        <v>0.54459999999999997</v>
      </c>
      <c r="BT88" s="49">
        <f t="shared" si="75"/>
        <v>0.63219999999999998</v>
      </c>
      <c r="BU88" s="49">
        <f t="shared" si="75"/>
        <v>0.55230000000000001</v>
      </c>
      <c r="BV88" s="49">
        <f t="shared" si="75"/>
        <v>0.70989999999999998</v>
      </c>
      <c r="BW88" s="49">
        <f t="shared" si="75"/>
        <v>0.49260000000000004</v>
      </c>
      <c r="BX88" s="49">
        <f t="shared" si="75"/>
        <v>0.66110000000000002</v>
      </c>
      <c r="BY88" s="49">
        <f t="shared" si="75"/>
        <v>0.74390000000000001</v>
      </c>
      <c r="BZ88" s="49">
        <f t="shared" si="75"/>
        <v>0.87109999999999999</v>
      </c>
    </row>
    <row r="89" spans="1:78">
      <c r="A89" s="1"/>
    </row>
    <row r="90" spans="1:78" ht="16.5" thickBot="1">
      <c r="A90" s="1"/>
    </row>
    <row r="91" spans="1:78" ht="117" thickTop="1">
      <c r="A91" s="1"/>
      <c r="C91" s="127" t="s">
        <v>62</v>
      </c>
      <c r="D91" s="192" t="s">
        <v>148</v>
      </c>
      <c r="E91" s="192" t="s">
        <v>79</v>
      </c>
      <c r="F91" s="192" t="s">
        <v>71</v>
      </c>
      <c r="G91" s="192" t="s">
        <v>82</v>
      </c>
      <c r="H91" s="192" t="s">
        <v>149</v>
      </c>
      <c r="I91" s="192" t="s">
        <v>73</v>
      </c>
      <c r="J91" s="192" t="s">
        <v>112</v>
      </c>
      <c r="K91" s="192" t="s">
        <v>93</v>
      </c>
      <c r="L91" s="192" t="s">
        <v>133</v>
      </c>
      <c r="M91" s="192" t="s">
        <v>89</v>
      </c>
      <c r="N91" s="192" t="s">
        <v>84</v>
      </c>
      <c r="O91" s="192" t="s">
        <v>132</v>
      </c>
      <c r="P91" s="192" t="s">
        <v>316</v>
      </c>
      <c r="Q91" s="192" t="s">
        <v>85</v>
      </c>
      <c r="R91" s="192" t="s">
        <v>141</v>
      </c>
      <c r="S91" s="192" t="s">
        <v>142</v>
      </c>
      <c r="T91" s="192" t="s">
        <v>77</v>
      </c>
      <c r="U91" s="192" t="s">
        <v>136</v>
      </c>
      <c r="V91" s="192" t="s">
        <v>95</v>
      </c>
      <c r="W91" s="192" t="s">
        <v>131</v>
      </c>
      <c r="X91" s="192" t="s">
        <v>129</v>
      </c>
      <c r="Y91" s="192" t="s">
        <v>114</v>
      </c>
      <c r="Z91" s="192" t="s">
        <v>130</v>
      </c>
      <c r="AA91" s="192" t="s">
        <v>308</v>
      </c>
      <c r="AB91" s="193" t="s">
        <v>80</v>
      </c>
      <c r="AC91" s="193" t="s">
        <v>242</v>
      </c>
      <c r="AD91" s="193" t="s">
        <v>72</v>
      </c>
      <c r="AE91" s="193" t="s">
        <v>90</v>
      </c>
      <c r="AF91" s="193" t="s">
        <v>137</v>
      </c>
      <c r="AG91" s="193" t="s">
        <v>121</v>
      </c>
      <c r="AH91" s="193" t="s">
        <v>74</v>
      </c>
      <c r="AI91" s="193" t="s">
        <v>75</v>
      </c>
      <c r="AJ91" s="193" t="s">
        <v>76</v>
      </c>
      <c r="AK91" s="193" t="s">
        <v>113</v>
      </c>
      <c r="AL91" s="193" t="s">
        <v>78</v>
      </c>
      <c r="AM91" s="193" t="s">
        <v>94</v>
      </c>
      <c r="AN91" s="193" t="s">
        <v>111</v>
      </c>
      <c r="AO91" s="193" t="s">
        <v>150</v>
      </c>
      <c r="AP91" s="193" t="s">
        <v>92</v>
      </c>
      <c r="AQ91" s="193" t="s">
        <v>122</v>
      </c>
      <c r="AR91" s="193" t="s">
        <v>87</v>
      </c>
      <c r="AS91" s="192" t="s">
        <v>199</v>
      </c>
      <c r="AT91" s="192" t="s">
        <v>146</v>
      </c>
      <c r="AU91" s="192" t="s">
        <v>138</v>
      </c>
      <c r="AV91" s="192" t="s">
        <v>144</v>
      </c>
      <c r="AW91" s="192" t="s">
        <v>70</v>
      </c>
      <c r="AX91" s="192" t="s">
        <v>81</v>
      </c>
      <c r="AY91" s="192" t="s">
        <v>246</v>
      </c>
      <c r="AZ91" s="192" t="s">
        <v>83</v>
      </c>
      <c r="BA91" s="192" t="s">
        <v>303</v>
      </c>
      <c r="BB91" s="192" t="s">
        <v>110</v>
      </c>
      <c r="BC91" s="192" t="s">
        <v>318</v>
      </c>
      <c r="BD91" s="192" t="s">
        <v>140</v>
      </c>
      <c r="BE91" s="192" t="s">
        <v>145</v>
      </c>
      <c r="BF91" s="192" t="s">
        <v>147</v>
      </c>
      <c r="BG91" s="75" t="s">
        <v>106</v>
      </c>
      <c r="BI91" s="76" t="s">
        <v>151</v>
      </c>
      <c r="BJ91" s="76" t="s">
        <v>152</v>
      </c>
      <c r="BK91" s="198" t="s">
        <v>115</v>
      </c>
      <c r="BM91" s="199" t="s">
        <v>218</v>
      </c>
      <c r="BN91" s="196" t="s">
        <v>220</v>
      </c>
      <c r="BO91" s="196" t="s">
        <v>229</v>
      </c>
      <c r="BP91" s="196" t="s">
        <v>239</v>
      </c>
      <c r="BQ91" s="196" t="s">
        <v>257</v>
      </c>
      <c r="BR91" s="196" t="s">
        <v>259</v>
      </c>
      <c r="BS91" s="196" t="s">
        <v>270</v>
      </c>
      <c r="BT91" s="196" t="s">
        <v>273</v>
      </c>
      <c r="BU91" s="196" t="s">
        <v>277</v>
      </c>
      <c r="BV91" s="196" t="s">
        <v>287</v>
      </c>
      <c r="BW91" s="196" t="s">
        <v>290</v>
      </c>
      <c r="BX91" s="197" t="s">
        <v>293</v>
      </c>
      <c r="BY91" s="196" t="s">
        <v>310</v>
      </c>
      <c r="BZ91" s="207" t="s">
        <v>99</v>
      </c>
    </row>
    <row r="92" spans="1:78">
      <c r="A92" s="1"/>
      <c r="C92" s="3"/>
      <c r="D92" s="49">
        <v>0.62929999999999997</v>
      </c>
      <c r="E92" s="49">
        <v>0.41239999999999999</v>
      </c>
      <c r="F92" s="49">
        <v>0.502</v>
      </c>
      <c r="G92" s="49">
        <v>0.39950000000000002</v>
      </c>
      <c r="H92" s="49">
        <v>0.57379999999999998</v>
      </c>
      <c r="I92" s="49">
        <v>0.5071</v>
      </c>
      <c r="J92" s="49">
        <v>0.45269999999999999</v>
      </c>
      <c r="K92" s="49">
        <v>0.37719999999999998</v>
      </c>
      <c r="L92" s="49">
        <v>0.44919999999999999</v>
      </c>
      <c r="M92" s="49">
        <v>0.47089999999999999</v>
      </c>
      <c r="N92" s="49">
        <v>0.32279999999999998</v>
      </c>
      <c r="O92" s="49">
        <v>0.51960000000000006</v>
      </c>
      <c r="P92" s="49">
        <v>0.40660000000000002</v>
      </c>
      <c r="Q92" s="49">
        <v>0.33439999999999998</v>
      </c>
      <c r="R92" s="49">
        <v>0.38629999999999998</v>
      </c>
      <c r="S92" s="49">
        <v>0.47949999999999998</v>
      </c>
      <c r="T92" s="49">
        <v>0.40550000000000003</v>
      </c>
      <c r="U92" s="49">
        <v>0.43390000000000001</v>
      </c>
      <c r="V92" s="49">
        <v>0.5</v>
      </c>
      <c r="W92" s="49">
        <v>0.48249999999999998</v>
      </c>
      <c r="X92" s="49">
        <v>0.67110000000000003</v>
      </c>
      <c r="Y92" s="49">
        <v>0.3679</v>
      </c>
      <c r="Z92" s="49">
        <v>0.313</v>
      </c>
      <c r="AA92" s="49">
        <v>0.47749999999999998</v>
      </c>
      <c r="AB92" s="49">
        <v>0.36680000000000001</v>
      </c>
      <c r="AC92" s="49">
        <v>0.54339999999999999</v>
      </c>
      <c r="AD92" s="49">
        <v>0.32869999999999999</v>
      </c>
      <c r="AE92" s="49">
        <v>0.44850000000000001</v>
      </c>
      <c r="AF92" s="49">
        <v>0.45350000000000001</v>
      </c>
      <c r="AG92" s="49">
        <v>0.36890000000000001</v>
      </c>
      <c r="AH92" s="49">
        <v>0.39150000000000001</v>
      </c>
      <c r="AI92" s="49">
        <v>0.3715</v>
      </c>
      <c r="AJ92" s="49">
        <v>0.48609999999999998</v>
      </c>
      <c r="AK92" s="49">
        <v>0.31309999999999999</v>
      </c>
      <c r="AL92" s="49">
        <v>0.4869</v>
      </c>
      <c r="AM92" s="49">
        <v>0.3926</v>
      </c>
      <c r="AN92" s="49">
        <v>0.41970000000000002</v>
      </c>
      <c r="AO92" s="49">
        <v>0.45050000000000001</v>
      </c>
      <c r="AP92" s="49">
        <v>0.29499999999999998</v>
      </c>
      <c r="AQ92" s="49">
        <v>0.41839999999999999</v>
      </c>
      <c r="AR92" s="49">
        <v>0.33079999999999998</v>
      </c>
      <c r="AS92" s="49">
        <v>0.45279999999999998</v>
      </c>
      <c r="AT92" s="49">
        <v>0.53759999999999997</v>
      </c>
      <c r="AU92" s="49">
        <v>0.3674</v>
      </c>
      <c r="AV92" s="49">
        <v>0.55920000000000003</v>
      </c>
      <c r="AW92" s="49">
        <v>0.25380000000000003</v>
      </c>
      <c r="AX92" s="49">
        <v>0.38600000000000001</v>
      </c>
      <c r="AY92" s="49">
        <v>0.36870000000000003</v>
      </c>
      <c r="AZ92" s="49">
        <v>0.33770000000000011</v>
      </c>
      <c r="BA92" s="49">
        <v>0.42020000000000002</v>
      </c>
      <c r="BB92" s="49">
        <v>0.34760000000000002</v>
      </c>
      <c r="BC92" s="49">
        <v>0.39389999999999997</v>
      </c>
      <c r="BD92" s="49">
        <v>0.5</v>
      </c>
      <c r="BE92" s="49">
        <v>0.45479999999999998</v>
      </c>
      <c r="BF92" s="49">
        <v>0.41749999999999998</v>
      </c>
      <c r="BG92" s="49">
        <v>0.42796000000000001</v>
      </c>
      <c r="BI92" s="49">
        <v>0.45311250000000003</v>
      </c>
      <c r="BJ92" s="49">
        <v>0.40387647058823534</v>
      </c>
      <c r="BK92" s="49">
        <v>0.41408571428571428</v>
      </c>
      <c r="BM92" s="49">
        <v>0.59489999999999998</v>
      </c>
      <c r="BN92" s="49">
        <v>0.5534</v>
      </c>
      <c r="BO92" s="49">
        <v>0.47299999999999998</v>
      </c>
      <c r="BP92" s="49">
        <v>0.64910000000000001</v>
      </c>
      <c r="BQ92" s="49">
        <v>0.38969999999999999</v>
      </c>
      <c r="BR92" s="49">
        <v>0.40979999999999989</v>
      </c>
      <c r="BS92" s="49">
        <v>0.59660000000000002</v>
      </c>
      <c r="BT92" s="49">
        <v>0.49430000000000002</v>
      </c>
      <c r="BU92" s="49">
        <v>0.54569999999999996</v>
      </c>
      <c r="BV92" s="49">
        <v>0.63729999999999998</v>
      </c>
      <c r="BW92" s="49">
        <v>0.53959999999999997</v>
      </c>
      <c r="BX92" s="49">
        <v>0.7</v>
      </c>
      <c r="BY92" s="49">
        <v>0.51890000000000003</v>
      </c>
      <c r="BZ92" s="49">
        <v>0.5111</v>
      </c>
    </row>
    <row r="102" spans="3:78" ht="16.5" thickBot="1"/>
    <row r="103" spans="3:78" ht="117" thickTop="1">
      <c r="C103" s="127" t="s">
        <v>62</v>
      </c>
      <c r="D103" s="192" t="s">
        <v>148</v>
      </c>
      <c r="E103" s="192" t="s">
        <v>79</v>
      </c>
      <c r="F103" s="192" t="s">
        <v>71</v>
      </c>
      <c r="G103" s="192" t="s">
        <v>82</v>
      </c>
      <c r="H103" s="192" t="s">
        <v>149</v>
      </c>
      <c r="I103" s="192" t="s">
        <v>73</v>
      </c>
      <c r="J103" s="192" t="s">
        <v>112</v>
      </c>
      <c r="K103" s="192" t="s">
        <v>93</v>
      </c>
      <c r="L103" s="192" t="s">
        <v>133</v>
      </c>
      <c r="M103" s="192" t="s">
        <v>89</v>
      </c>
      <c r="N103" s="192" t="s">
        <v>84</v>
      </c>
      <c r="O103" s="192" t="s">
        <v>132</v>
      </c>
      <c r="P103" s="192" t="s">
        <v>316</v>
      </c>
      <c r="Q103" s="192" t="s">
        <v>85</v>
      </c>
      <c r="R103" s="192" t="s">
        <v>141</v>
      </c>
      <c r="S103" s="192" t="s">
        <v>142</v>
      </c>
      <c r="T103" s="192" t="s">
        <v>77</v>
      </c>
      <c r="U103" s="192" t="s">
        <v>136</v>
      </c>
      <c r="V103" s="192" t="s">
        <v>95</v>
      </c>
      <c r="W103" s="192" t="s">
        <v>131</v>
      </c>
      <c r="X103" s="192" t="s">
        <v>129</v>
      </c>
      <c r="Y103" s="192" t="s">
        <v>114</v>
      </c>
      <c r="Z103" s="192" t="s">
        <v>130</v>
      </c>
      <c r="AA103" s="192" t="s">
        <v>308</v>
      </c>
      <c r="AB103" s="193" t="s">
        <v>80</v>
      </c>
      <c r="AC103" s="193" t="s">
        <v>242</v>
      </c>
      <c r="AD103" s="193" t="s">
        <v>72</v>
      </c>
      <c r="AE103" s="193" t="s">
        <v>90</v>
      </c>
      <c r="AF103" s="193" t="s">
        <v>137</v>
      </c>
      <c r="AG103" s="193" t="s">
        <v>121</v>
      </c>
      <c r="AH103" s="193" t="s">
        <v>74</v>
      </c>
      <c r="AI103" s="193" t="s">
        <v>75</v>
      </c>
      <c r="AJ103" s="193" t="s">
        <v>76</v>
      </c>
      <c r="AK103" s="193" t="s">
        <v>113</v>
      </c>
      <c r="AL103" s="193" t="s">
        <v>78</v>
      </c>
      <c r="AM103" s="193" t="s">
        <v>94</v>
      </c>
      <c r="AN103" s="193" t="s">
        <v>111</v>
      </c>
      <c r="AO103" s="193" t="s">
        <v>150</v>
      </c>
      <c r="AP103" s="193" t="s">
        <v>92</v>
      </c>
      <c r="AQ103" s="193" t="s">
        <v>122</v>
      </c>
      <c r="AR103" s="193" t="s">
        <v>87</v>
      </c>
      <c r="AS103" s="192" t="s">
        <v>199</v>
      </c>
      <c r="AT103" s="192" t="s">
        <v>146</v>
      </c>
      <c r="AU103" s="192" t="s">
        <v>138</v>
      </c>
      <c r="AV103" s="192" t="s">
        <v>144</v>
      </c>
      <c r="AW103" s="192" t="s">
        <v>70</v>
      </c>
      <c r="AX103" s="192" t="s">
        <v>81</v>
      </c>
      <c r="AY103" s="192" t="s">
        <v>246</v>
      </c>
      <c r="AZ103" s="192" t="s">
        <v>83</v>
      </c>
      <c r="BA103" s="192" t="s">
        <v>303</v>
      </c>
      <c r="BB103" s="192" t="s">
        <v>110</v>
      </c>
      <c r="BC103" s="192" t="s">
        <v>318</v>
      </c>
      <c r="BD103" s="192" t="s">
        <v>140</v>
      </c>
      <c r="BE103" s="192" t="s">
        <v>145</v>
      </c>
      <c r="BF103" s="192" t="s">
        <v>147</v>
      </c>
      <c r="BG103" s="75" t="s">
        <v>106</v>
      </c>
      <c r="BI103" s="76" t="s">
        <v>151</v>
      </c>
      <c r="BJ103" s="76" t="s">
        <v>152</v>
      </c>
      <c r="BK103" s="198" t="s">
        <v>115</v>
      </c>
      <c r="BM103" s="199" t="s">
        <v>218</v>
      </c>
      <c r="BN103" s="196" t="s">
        <v>220</v>
      </c>
      <c r="BO103" s="196" t="s">
        <v>229</v>
      </c>
      <c r="BP103" s="196" t="s">
        <v>239</v>
      </c>
      <c r="BQ103" s="196" t="s">
        <v>257</v>
      </c>
      <c r="BR103" s="196" t="s">
        <v>259</v>
      </c>
      <c r="BS103" s="196" t="s">
        <v>270</v>
      </c>
      <c r="BT103" s="196" t="s">
        <v>273</v>
      </c>
      <c r="BU103" s="196" t="s">
        <v>277</v>
      </c>
      <c r="BV103" s="196" t="s">
        <v>287</v>
      </c>
      <c r="BW103" s="196" t="s">
        <v>290</v>
      </c>
      <c r="BX103" s="197" t="s">
        <v>293</v>
      </c>
      <c r="BY103" s="196" t="s">
        <v>310</v>
      </c>
      <c r="BZ103" s="207" t="s">
        <v>99</v>
      </c>
    </row>
    <row r="104" spans="3:78">
      <c r="C104" s="3"/>
      <c r="D104" s="49">
        <f t="shared" ref="D104:AH104" si="76">D51</f>
        <v>0.62929999999999997</v>
      </c>
      <c r="E104" s="49">
        <f t="shared" si="76"/>
        <v>0.41239999999999999</v>
      </c>
      <c r="F104" s="49">
        <f t="shared" si="76"/>
        <v>0.502</v>
      </c>
      <c r="G104" s="49">
        <f t="shared" si="76"/>
        <v>0.39950000000000002</v>
      </c>
      <c r="H104" s="49">
        <f t="shared" si="76"/>
        <v>0.57379999999999998</v>
      </c>
      <c r="I104" s="49">
        <f t="shared" si="76"/>
        <v>0.5071</v>
      </c>
      <c r="J104" s="49">
        <f t="shared" si="76"/>
        <v>0.45269999999999999</v>
      </c>
      <c r="K104" s="49">
        <f t="shared" si="76"/>
        <v>0.37719999999999998</v>
      </c>
      <c r="L104" s="49">
        <f t="shared" si="76"/>
        <v>0.44919999999999999</v>
      </c>
      <c r="M104" s="49">
        <f t="shared" si="76"/>
        <v>0.47089999999999999</v>
      </c>
      <c r="N104" s="49">
        <f t="shared" si="76"/>
        <v>0.32279999999999998</v>
      </c>
      <c r="O104" s="49">
        <f t="shared" si="76"/>
        <v>0.51960000000000006</v>
      </c>
      <c r="P104" s="49">
        <f t="shared" si="76"/>
        <v>0.40660000000000002</v>
      </c>
      <c r="Q104" s="49">
        <f t="shared" si="76"/>
        <v>0.33439999999999998</v>
      </c>
      <c r="R104" s="49">
        <f t="shared" si="76"/>
        <v>0.38629999999999998</v>
      </c>
      <c r="S104" s="49">
        <f t="shared" si="76"/>
        <v>0.47949999999999998</v>
      </c>
      <c r="T104" s="49">
        <f t="shared" si="76"/>
        <v>0.40550000000000003</v>
      </c>
      <c r="U104" s="49">
        <f t="shared" si="76"/>
        <v>0.43390000000000001</v>
      </c>
      <c r="V104" s="49">
        <f t="shared" si="76"/>
        <v>0.5</v>
      </c>
      <c r="W104" s="49">
        <f t="shared" si="76"/>
        <v>0.48249999999999998</v>
      </c>
      <c r="X104" s="49">
        <f t="shared" si="76"/>
        <v>0.67110000000000003</v>
      </c>
      <c r="Y104" s="49">
        <f t="shared" si="76"/>
        <v>0.3679</v>
      </c>
      <c r="Z104" s="49">
        <f t="shared" si="76"/>
        <v>0.313</v>
      </c>
      <c r="AA104" s="49">
        <f t="shared" si="76"/>
        <v>0.47749999999999998</v>
      </c>
      <c r="AB104" s="49">
        <f t="shared" si="76"/>
        <v>0.36680000000000001</v>
      </c>
      <c r="AC104" s="49">
        <f t="shared" si="76"/>
        <v>0.54339999999999999</v>
      </c>
      <c r="AD104" s="49">
        <f t="shared" si="76"/>
        <v>0.32869999999999999</v>
      </c>
      <c r="AE104" s="49">
        <f t="shared" si="76"/>
        <v>0.44850000000000001</v>
      </c>
      <c r="AF104" s="49">
        <f t="shared" si="76"/>
        <v>0.45350000000000001</v>
      </c>
      <c r="AG104" s="49">
        <f t="shared" si="76"/>
        <v>0.36890000000000001</v>
      </c>
      <c r="AH104" s="49">
        <f t="shared" si="76"/>
        <v>0.39150000000000001</v>
      </c>
      <c r="AI104" s="49"/>
      <c r="AJ104" s="49"/>
      <c r="AK104" s="49"/>
      <c r="AL104" s="49"/>
      <c r="AM104" s="49"/>
      <c r="AN104" s="49"/>
      <c r="AO104" s="49"/>
      <c r="AP104" s="49"/>
      <c r="AQ104" s="49"/>
      <c r="AR104" s="49"/>
      <c r="AS104" s="49"/>
      <c r="AT104" s="49"/>
      <c r="AU104" s="49">
        <f t="shared" ref="AU104:BF104" si="77">AU51</f>
        <v>0.3674</v>
      </c>
      <c r="AV104" s="49">
        <f t="shared" si="77"/>
        <v>0.55920000000000003</v>
      </c>
      <c r="AW104" s="49">
        <f t="shared" si="77"/>
        <v>0.25380000000000003</v>
      </c>
      <c r="AX104" s="49">
        <f t="shared" si="77"/>
        <v>0.38600000000000001</v>
      </c>
      <c r="AY104" s="49">
        <f t="shared" si="77"/>
        <v>0.36870000000000003</v>
      </c>
      <c r="AZ104" s="49">
        <f t="shared" si="77"/>
        <v>0.33770000000000011</v>
      </c>
      <c r="BA104" s="49">
        <f t="shared" si="77"/>
        <v>0.42020000000000002</v>
      </c>
      <c r="BB104" s="49">
        <f t="shared" si="77"/>
        <v>0.34760000000000002</v>
      </c>
      <c r="BC104" s="49">
        <f t="shared" si="77"/>
        <v>0.39389999999999997</v>
      </c>
      <c r="BD104" s="49">
        <f t="shared" si="77"/>
        <v>0.5</v>
      </c>
      <c r="BE104" s="49">
        <f t="shared" si="77"/>
        <v>0.45479999999999998</v>
      </c>
      <c r="BF104" s="49">
        <f t="shared" si="77"/>
        <v>0.41749999999999998</v>
      </c>
      <c r="BG104" s="49"/>
      <c r="BI104" s="49"/>
      <c r="BJ104" s="49"/>
      <c r="BK104" s="49"/>
    </row>
    <row r="105" spans="3:78">
      <c r="C105" s="3" t="s">
        <v>120</v>
      </c>
      <c r="D105" s="49">
        <v>0.44</v>
      </c>
      <c r="E105" s="49">
        <v>0.44</v>
      </c>
      <c r="F105" s="49">
        <v>0.44</v>
      </c>
      <c r="G105" s="49">
        <v>0.44</v>
      </c>
      <c r="H105" s="49">
        <v>0.44</v>
      </c>
      <c r="I105" s="49">
        <v>0.44</v>
      </c>
      <c r="J105" s="49">
        <v>0.44</v>
      </c>
      <c r="K105" s="49">
        <v>0.44</v>
      </c>
      <c r="L105" s="49">
        <v>0.44</v>
      </c>
      <c r="M105" s="49">
        <v>0.44</v>
      </c>
      <c r="N105" s="49">
        <v>0.44</v>
      </c>
      <c r="O105" s="49">
        <v>0.44</v>
      </c>
      <c r="P105" s="49">
        <v>0.44</v>
      </c>
      <c r="Q105" s="49">
        <v>0.44</v>
      </c>
      <c r="R105" s="49">
        <v>0.44</v>
      </c>
      <c r="S105" s="49">
        <v>0.44</v>
      </c>
      <c r="T105" s="49">
        <v>0.44</v>
      </c>
      <c r="U105" s="49">
        <v>0.44</v>
      </c>
      <c r="V105" s="49">
        <v>0.44</v>
      </c>
      <c r="W105" s="49">
        <v>0.44</v>
      </c>
      <c r="X105" s="49">
        <v>0.44</v>
      </c>
      <c r="Y105" s="49">
        <v>0.44</v>
      </c>
      <c r="Z105" s="49">
        <v>0.44</v>
      </c>
      <c r="AA105" s="49">
        <v>0.44</v>
      </c>
      <c r="AB105" s="49">
        <v>0.44</v>
      </c>
      <c r="AC105" s="49">
        <v>0.44</v>
      </c>
      <c r="AD105" s="49">
        <v>0.44</v>
      </c>
      <c r="AE105" s="49">
        <v>0.44</v>
      </c>
      <c r="AF105" s="49">
        <v>0.44</v>
      </c>
      <c r="AG105" s="49">
        <v>0.44</v>
      </c>
      <c r="AH105" s="49">
        <v>0.44</v>
      </c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  <c r="AS105" s="49"/>
      <c r="AT105" s="49"/>
      <c r="AU105" s="49">
        <v>0.44</v>
      </c>
      <c r="AV105" s="49">
        <v>0.44</v>
      </c>
      <c r="AW105" s="49">
        <v>0.44</v>
      </c>
      <c r="AX105" s="49">
        <v>0.44</v>
      </c>
      <c r="AY105" s="49">
        <v>0.44</v>
      </c>
      <c r="AZ105" s="49">
        <v>0.44</v>
      </c>
      <c r="BA105" s="49">
        <v>0.44</v>
      </c>
      <c r="BB105" s="49">
        <v>0.44</v>
      </c>
      <c r="BC105" s="49">
        <v>0.44</v>
      </c>
      <c r="BD105" s="49">
        <v>0.44</v>
      </c>
      <c r="BE105" s="49">
        <v>0.44</v>
      </c>
      <c r="BF105" s="49">
        <v>0.44</v>
      </c>
      <c r="BG105" s="49"/>
      <c r="BI105" s="49"/>
      <c r="BJ105" s="49"/>
      <c r="BK105" s="49"/>
    </row>
    <row r="106" spans="3:78">
      <c r="C106" s="3" t="s">
        <v>119</v>
      </c>
      <c r="D106" s="50">
        <f>IF(D104&gt;=D105,D104,"")</f>
        <v>0.62929999999999997</v>
      </c>
      <c r="E106" s="50" t="str">
        <f t="shared" ref="E106:BF106" si="78">IF(E104&gt;=E105,E104,"")</f>
        <v/>
      </c>
      <c r="F106" s="50">
        <f t="shared" si="78"/>
        <v>0.502</v>
      </c>
      <c r="G106" s="50" t="str">
        <f t="shared" si="78"/>
        <v/>
      </c>
      <c r="H106" s="50">
        <f t="shared" si="78"/>
        <v>0.57379999999999998</v>
      </c>
      <c r="I106" s="50">
        <f t="shared" si="78"/>
        <v>0.5071</v>
      </c>
      <c r="J106" s="50">
        <f t="shared" si="78"/>
        <v>0.45269999999999999</v>
      </c>
      <c r="K106" s="50" t="str">
        <f t="shared" si="78"/>
        <v/>
      </c>
      <c r="L106" s="50">
        <f t="shared" si="78"/>
        <v>0.44919999999999999</v>
      </c>
      <c r="M106" s="50">
        <f t="shared" si="78"/>
        <v>0.47089999999999999</v>
      </c>
      <c r="N106" s="50" t="str">
        <f t="shared" si="78"/>
        <v/>
      </c>
      <c r="O106" s="50">
        <f t="shared" si="78"/>
        <v>0.51960000000000006</v>
      </c>
      <c r="P106" s="50" t="str">
        <f t="shared" si="78"/>
        <v/>
      </c>
      <c r="Q106" s="50" t="str">
        <f t="shared" si="78"/>
        <v/>
      </c>
      <c r="R106" s="50" t="str">
        <f t="shared" si="78"/>
        <v/>
      </c>
      <c r="S106" s="50">
        <f t="shared" si="78"/>
        <v>0.47949999999999998</v>
      </c>
      <c r="T106" s="50" t="str">
        <f t="shared" si="78"/>
        <v/>
      </c>
      <c r="U106" s="50" t="str">
        <f t="shared" si="78"/>
        <v/>
      </c>
      <c r="V106" s="50">
        <f t="shared" si="78"/>
        <v>0.5</v>
      </c>
      <c r="W106" s="50">
        <f t="shared" si="78"/>
        <v>0.48249999999999998</v>
      </c>
      <c r="X106" s="50">
        <f t="shared" si="78"/>
        <v>0.67110000000000003</v>
      </c>
      <c r="Y106" s="50" t="str">
        <f t="shared" si="78"/>
        <v/>
      </c>
      <c r="Z106" s="50" t="str">
        <f t="shared" si="78"/>
        <v/>
      </c>
      <c r="AA106" s="50">
        <f t="shared" si="78"/>
        <v>0.47749999999999998</v>
      </c>
      <c r="AB106" s="50" t="str">
        <f t="shared" si="78"/>
        <v/>
      </c>
      <c r="AC106" s="50">
        <f t="shared" si="78"/>
        <v>0.54339999999999999</v>
      </c>
      <c r="AD106" s="50" t="str">
        <f t="shared" si="78"/>
        <v/>
      </c>
      <c r="AE106" s="50">
        <f t="shared" si="78"/>
        <v>0.44850000000000001</v>
      </c>
      <c r="AF106" s="50">
        <f t="shared" si="78"/>
        <v>0.45350000000000001</v>
      </c>
      <c r="AG106" s="50" t="str">
        <f t="shared" si="78"/>
        <v/>
      </c>
      <c r="AH106" s="50" t="str">
        <f t="shared" si="78"/>
        <v/>
      </c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  <c r="AS106" s="50"/>
      <c r="AT106" s="50"/>
      <c r="AU106" s="50" t="str">
        <f t="shared" si="78"/>
        <v/>
      </c>
      <c r="AV106" s="50">
        <f t="shared" si="78"/>
        <v>0.55920000000000003</v>
      </c>
      <c r="AW106" s="50" t="str">
        <f t="shared" si="78"/>
        <v/>
      </c>
      <c r="AX106" s="50" t="str">
        <f t="shared" si="78"/>
        <v/>
      </c>
      <c r="AY106" s="50" t="str">
        <f t="shared" si="78"/>
        <v/>
      </c>
      <c r="AZ106" s="50" t="str">
        <f t="shared" si="78"/>
        <v/>
      </c>
      <c r="BA106" s="50" t="str">
        <f t="shared" si="78"/>
        <v/>
      </c>
      <c r="BB106" s="50" t="str">
        <f t="shared" si="78"/>
        <v/>
      </c>
      <c r="BC106" s="50" t="str">
        <f t="shared" si="78"/>
        <v/>
      </c>
      <c r="BD106" s="50">
        <f t="shared" si="78"/>
        <v>0.5</v>
      </c>
      <c r="BE106" s="50">
        <f t="shared" si="78"/>
        <v>0.45479999999999998</v>
      </c>
      <c r="BF106" s="50" t="str">
        <f t="shared" si="78"/>
        <v/>
      </c>
      <c r="BG106" s="50"/>
      <c r="BI106" s="50"/>
      <c r="BJ106" s="50"/>
      <c r="BK106" s="50"/>
    </row>
    <row r="107" spans="3:78">
      <c r="C107" s="3" t="s">
        <v>118</v>
      </c>
      <c r="D107" s="50" t="str">
        <f>IF(D104&lt;D105,D104,"")</f>
        <v/>
      </c>
      <c r="E107" s="50">
        <f t="shared" ref="E107:BF107" si="79">IF(E104&lt;E105,E104,"")</f>
        <v>0.41239999999999999</v>
      </c>
      <c r="F107" s="50" t="str">
        <f t="shared" si="79"/>
        <v/>
      </c>
      <c r="G107" s="50">
        <f t="shared" si="79"/>
        <v>0.39950000000000002</v>
      </c>
      <c r="H107" s="50" t="str">
        <f t="shared" si="79"/>
        <v/>
      </c>
      <c r="I107" s="50" t="str">
        <f t="shared" si="79"/>
        <v/>
      </c>
      <c r="J107" s="50" t="str">
        <f t="shared" si="79"/>
        <v/>
      </c>
      <c r="K107" s="50">
        <f t="shared" si="79"/>
        <v>0.37719999999999998</v>
      </c>
      <c r="L107" s="50" t="str">
        <f t="shared" si="79"/>
        <v/>
      </c>
      <c r="M107" s="50" t="str">
        <f t="shared" si="79"/>
        <v/>
      </c>
      <c r="N107" s="50">
        <f t="shared" si="79"/>
        <v>0.32279999999999998</v>
      </c>
      <c r="O107" s="50" t="str">
        <f t="shared" si="79"/>
        <v/>
      </c>
      <c r="P107" s="50">
        <f t="shared" si="79"/>
        <v>0.40660000000000002</v>
      </c>
      <c r="Q107" s="50">
        <f t="shared" si="79"/>
        <v>0.33439999999999998</v>
      </c>
      <c r="R107" s="50">
        <f t="shared" si="79"/>
        <v>0.38629999999999998</v>
      </c>
      <c r="S107" s="50" t="str">
        <f t="shared" si="79"/>
        <v/>
      </c>
      <c r="T107" s="50">
        <f t="shared" si="79"/>
        <v>0.40550000000000003</v>
      </c>
      <c r="U107" s="50">
        <f t="shared" si="79"/>
        <v>0.43390000000000001</v>
      </c>
      <c r="V107" s="50" t="str">
        <f t="shared" si="79"/>
        <v/>
      </c>
      <c r="W107" s="50" t="str">
        <f t="shared" si="79"/>
        <v/>
      </c>
      <c r="X107" s="50" t="str">
        <f t="shared" si="79"/>
        <v/>
      </c>
      <c r="Y107" s="50">
        <f t="shared" si="79"/>
        <v>0.3679</v>
      </c>
      <c r="Z107" s="50">
        <f t="shared" si="79"/>
        <v>0.313</v>
      </c>
      <c r="AA107" s="50" t="str">
        <f t="shared" si="79"/>
        <v/>
      </c>
      <c r="AB107" s="50">
        <f t="shared" si="79"/>
        <v>0.36680000000000001</v>
      </c>
      <c r="AC107" s="50" t="str">
        <f t="shared" si="79"/>
        <v/>
      </c>
      <c r="AD107" s="50">
        <f t="shared" si="79"/>
        <v>0.32869999999999999</v>
      </c>
      <c r="AE107" s="50" t="str">
        <f t="shared" si="79"/>
        <v/>
      </c>
      <c r="AF107" s="50" t="str">
        <f t="shared" si="79"/>
        <v/>
      </c>
      <c r="AG107" s="50">
        <f t="shared" si="79"/>
        <v>0.36890000000000001</v>
      </c>
      <c r="AH107" s="50">
        <f t="shared" si="79"/>
        <v>0.39150000000000001</v>
      </c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  <c r="AS107" s="50"/>
      <c r="AT107" s="50"/>
      <c r="AU107" s="50">
        <f t="shared" si="79"/>
        <v>0.3674</v>
      </c>
      <c r="AV107" s="50" t="str">
        <f t="shared" si="79"/>
        <v/>
      </c>
      <c r="AW107" s="50">
        <f t="shared" si="79"/>
        <v>0.25380000000000003</v>
      </c>
      <c r="AX107" s="50">
        <f t="shared" si="79"/>
        <v>0.38600000000000001</v>
      </c>
      <c r="AY107" s="50">
        <f t="shared" si="79"/>
        <v>0.36870000000000003</v>
      </c>
      <c r="AZ107" s="50">
        <f t="shared" si="79"/>
        <v>0.33770000000000011</v>
      </c>
      <c r="BA107" s="50">
        <f t="shared" si="79"/>
        <v>0.42020000000000002</v>
      </c>
      <c r="BB107" s="50">
        <f t="shared" si="79"/>
        <v>0.34760000000000002</v>
      </c>
      <c r="BC107" s="50">
        <f t="shared" si="79"/>
        <v>0.39389999999999997</v>
      </c>
      <c r="BD107" s="50" t="str">
        <f t="shared" si="79"/>
        <v/>
      </c>
      <c r="BE107" s="50" t="str">
        <f t="shared" si="79"/>
        <v/>
      </c>
      <c r="BF107" s="50">
        <f t="shared" si="79"/>
        <v>0.41749999999999998</v>
      </c>
      <c r="BG107" s="50"/>
      <c r="BI107" s="50"/>
      <c r="BJ107" s="50"/>
      <c r="BK107" s="50"/>
    </row>
  </sheetData>
  <mergeCells count="18">
    <mergeCell ref="AB2:AR2"/>
    <mergeCell ref="AS2:BF2"/>
    <mergeCell ref="BM2:BY2"/>
    <mergeCell ref="D2:AA2"/>
    <mergeCell ref="B46:B50"/>
    <mergeCell ref="B20:B23"/>
    <mergeCell ref="B4:B6"/>
    <mergeCell ref="B7:B9"/>
    <mergeCell ref="B10:B12"/>
    <mergeCell ref="B13:B15"/>
    <mergeCell ref="B16:B19"/>
    <mergeCell ref="B51:B56"/>
    <mergeCell ref="B24:B27"/>
    <mergeCell ref="B28:B30"/>
    <mergeCell ref="B31:B34"/>
    <mergeCell ref="B35:B38"/>
    <mergeCell ref="B39:B41"/>
    <mergeCell ref="B42:B45"/>
  </mergeCells>
  <conditionalFormatting sqref="D4:BG45 BI4:BK56 D59:BG70">
    <cfRule type="cellIs" dxfId="67" priority="55" operator="greaterThanOrEqual">
      <formula>0.745</formula>
    </cfRule>
    <cfRule type="cellIs" dxfId="66" priority="56" operator="lessThanOrEqual">
      <formula>0.504</formula>
    </cfRule>
  </conditionalFormatting>
  <conditionalFormatting sqref="BM4:BY45">
    <cfRule type="cellIs" dxfId="65" priority="47" operator="greaterThanOrEqual">
      <formula>0.745</formula>
    </cfRule>
    <cfRule type="cellIs" dxfId="64" priority="48" operator="lessThanOrEqual">
      <formula>0.504</formula>
    </cfRule>
  </conditionalFormatting>
  <conditionalFormatting sqref="BZ4:BZ45">
    <cfRule type="cellIs" dxfId="63" priority="11" operator="greaterThanOrEqual">
      <formula>0.745</formula>
    </cfRule>
    <cfRule type="cellIs" dxfId="62" priority="12" operator="lessThanOrEqual">
      <formula>0.504</formula>
    </cfRule>
  </conditionalFormatting>
  <conditionalFormatting sqref="BI59:BI70">
    <cfRule type="cellIs" dxfId="61" priority="7" operator="greaterThanOrEqual">
      <formula>0.745</formula>
    </cfRule>
    <cfRule type="cellIs" dxfId="60" priority="8" operator="lessThanOrEqual">
      <formula>0.504</formula>
    </cfRule>
  </conditionalFormatting>
  <conditionalFormatting sqref="BJ59:BJ70">
    <cfRule type="cellIs" dxfId="59" priority="5" operator="greaterThanOrEqual">
      <formula>0.745</formula>
    </cfRule>
    <cfRule type="cellIs" dxfId="58" priority="6" operator="lessThanOrEqual">
      <formula>0.504</formula>
    </cfRule>
  </conditionalFormatting>
  <conditionalFormatting sqref="BK59:BK70">
    <cfRule type="cellIs" dxfId="57" priority="3" operator="greaterThanOrEqual">
      <formula>0.745</formula>
    </cfRule>
    <cfRule type="cellIs" dxfId="56" priority="4" operator="lessThanOrEqual">
      <formula>0.504</formula>
    </cfRule>
  </conditionalFormatting>
  <conditionalFormatting sqref="BM59:BZ70">
    <cfRule type="cellIs" dxfId="55" priority="1" operator="greaterThanOrEqual">
      <formula>0.745</formula>
    </cfRule>
    <cfRule type="cellIs" dxfId="54" priority="2" operator="lessThanOrEqual">
      <formula>0.504</formula>
    </cfRule>
  </conditionalFormatting>
  <pageMargins left="0.25" right="0.25" top="0.75" bottom="0.75" header="0.3" footer="0.3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4EA33-687A-4C49-A16B-069AEA50FB70}">
  <sheetPr>
    <tabColor rgb="FF00B050"/>
  </sheetPr>
  <dimension ref="A1:AZ176"/>
  <sheetViews>
    <sheetView showGridLines="0" zoomScale="80" zoomScaleNormal="80" workbookViewId="0">
      <selection activeCell="J178" sqref="J178"/>
    </sheetView>
  </sheetViews>
  <sheetFormatPr defaultRowHeight="15"/>
  <cols>
    <col min="1" max="1" width="21.7109375" customWidth="1"/>
    <col min="2" max="2" width="12.140625" customWidth="1"/>
    <col min="3" max="3" width="3.42578125" customWidth="1"/>
    <col min="4" max="4" width="21.85546875" customWidth="1"/>
    <col min="5" max="5" width="11.28515625" customWidth="1"/>
    <col min="6" max="6" width="8.5703125" customWidth="1"/>
    <col min="7" max="7" width="22.7109375" customWidth="1"/>
    <col min="9" max="9" width="5.5703125" customWidth="1"/>
    <col min="10" max="10" width="22.7109375" customWidth="1"/>
    <col min="12" max="12" width="5.5703125" customWidth="1"/>
    <col min="13" max="13" width="22.7109375" customWidth="1"/>
  </cols>
  <sheetData>
    <row r="1" spans="1:14" ht="38.25">
      <c r="D1" s="144" t="s">
        <v>108</v>
      </c>
      <c r="E1" s="144" t="s">
        <v>107</v>
      </c>
      <c r="G1" s="154" t="s">
        <v>108</v>
      </c>
      <c r="H1" s="154" t="s">
        <v>107</v>
      </c>
      <c r="I1" s="155"/>
      <c r="J1" s="154" t="s">
        <v>108</v>
      </c>
      <c r="K1" s="154" t="s">
        <v>107</v>
      </c>
      <c r="L1" s="155"/>
      <c r="M1" s="154" t="s">
        <v>108</v>
      </c>
      <c r="N1" s="154" t="s">
        <v>107</v>
      </c>
    </row>
    <row r="3" spans="1:14" ht="24" customHeight="1" thickBot="1">
      <c r="A3" s="144" t="s">
        <v>108</v>
      </c>
      <c r="B3" s="144" t="s">
        <v>107</v>
      </c>
      <c r="D3" s="150" t="s">
        <v>69</v>
      </c>
      <c r="E3" s="151" t="s">
        <v>200</v>
      </c>
      <c r="G3" s="152" t="s">
        <v>69</v>
      </c>
      <c r="H3" s="152" t="s">
        <v>200</v>
      </c>
      <c r="J3" s="152" t="s">
        <v>69</v>
      </c>
      <c r="K3" s="152" t="s">
        <v>200</v>
      </c>
      <c r="M3" s="152" t="s">
        <v>69</v>
      </c>
      <c r="N3" s="152" t="s">
        <v>200</v>
      </c>
    </row>
    <row r="4" spans="1:14" ht="16.5" thickTop="1">
      <c r="A4" s="208" t="s">
        <v>148</v>
      </c>
      <c r="B4" s="49">
        <v>0.78390000000000004</v>
      </c>
      <c r="D4" s="148" t="s">
        <v>99</v>
      </c>
      <c r="E4" s="145">
        <v>0.87109999999999999</v>
      </c>
      <c r="G4" s="153" t="s">
        <v>99</v>
      </c>
      <c r="H4" s="143">
        <v>0.87109999999999999</v>
      </c>
      <c r="J4" s="242" t="s">
        <v>78</v>
      </c>
      <c r="K4" s="243">
        <v>0.71629999999999994</v>
      </c>
      <c r="M4" s="244" t="s">
        <v>80</v>
      </c>
      <c r="N4" s="245">
        <v>0.6452</v>
      </c>
    </row>
    <row r="5" spans="1:14" ht="15.75">
      <c r="A5" s="208" t="s">
        <v>79</v>
      </c>
      <c r="B5" s="49">
        <v>0.56059999999999999</v>
      </c>
      <c r="D5" s="148" t="s">
        <v>71</v>
      </c>
      <c r="E5" s="145">
        <v>0.83509999999999995</v>
      </c>
      <c r="G5" s="153" t="s">
        <v>71</v>
      </c>
      <c r="H5" s="143">
        <v>0.83509999999999995</v>
      </c>
      <c r="J5" s="153" t="s">
        <v>113</v>
      </c>
      <c r="K5" s="143">
        <v>0.71050000000000002</v>
      </c>
      <c r="M5" s="153" t="s">
        <v>136</v>
      </c>
      <c r="N5" s="143">
        <v>0.6431</v>
      </c>
    </row>
    <row r="6" spans="1:14" ht="15.75">
      <c r="A6" s="208" t="s">
        <v>71</v>
      </c>
      <c r="B6" s="49">
        <v>0.83509999999999995</v>
      </c>
      <c r="D6" s="148" t="s">
        <v>89</v>
      </c>
      <c r="E6" s="145">
        <v>0.82810000000000006</v>
      </c>
      <c r="G6" s="153" t="s">
        <v>89</v>
      </c>
      <c r="H6" s="143">
        <v>0.82810000000000006</v>
      </c>
      <c r="J6" s="153" t="s">
        <v>287</v>
      </c>
      <c r="K6" s="143">
        <v>0.70989999999999998</v>
      </c>
      <c r="M6" s="153" t="s">
        <v>229</v>
      </c>
      <c r="N6" s="143">
        <v>0.63939999999999997</v>
      </c>
    </row>
    <row r="7" spans="1:14" ht="15.75">
      <c r="A7" s="208" t="s">
        <v>82</v>
      </c>
      <c r="B7" s="49">
        <v>0.55359999999999998</v>
      </c>
      <c r="D7" s="148" t="s">
        <v>83</v>
      </c>
      <c r="E7" s="145">
        <v>0.82729999999999992</v>
      </c>
      <c r="G7" s="153" t="s">
        <v>83</v>
      </c>
      <c r="H7" s="143">
        <v>0.82729999999999992</v>
      </c>
      <c r="J7" s="153" t="s">
        <v>141</v>
      </c>
      <c r="K7" s="143">
        <v>0.70710000000000006</v>
      </c>
      <c r="M7" s="153" t="s">
        <v>273</v>
      </c>
      <c r="N7" s="143">
        <v>0.63219999999999998</v>
      </c>
    </row>
    <row r="8" spans="1:14" ht="15.75">
      <c r="A8" s="208" t="s">
        <v>149</v>
      </c>
      <c r="B8" s="49">
        <v>0.80180000000000007</v>
      </c>
      <c r="D8" s="148" t="s">
        <v>131</v>
      </c>
      <c r="E8" s="145">
        <v>0.80909999999999993</v>
      </c>
      <c r="G8" s="153" t="s">
        <v>131</v>
      </c>
      <c r="H8" s="143">
        <v>0.80909999999999993</v>
      </c>
      <c r="J8" s="153" t="s">
        <v>122</v>
      </c>
      <c r="K8" s="143">
        <v>0.69550000000000001</v>
      </c>
      <c r="M8" s="153" t="s">
        <v>246</v>
      </c>
      <c r="N8" s="143">
        <v>0.62240000000000006</v>
      </c>
    </row>
    <row r="9" spans="1:14" ht="15.75">
      <c r="A9" s="208" t="s">
        <v>73</v>
      </c>
      <c r="B9" s="49">
        <v>0.74380000000000002</v>
      </c>
      <c r="D9" s="148" t="s">
        <v>110</v>
      </c>
      <c r="E9" s="145">
        <v>0.80699999999999994</v>
      </c>
      <c r="G9" s="153" t="s">
        <v>110</v>
      </c>
      <c r="H9" s="143">
        <v>0.80699999999999994</v>
      </c>
      <c r="J9" s="153" t="s">
        <v>95</v>
      </c>
      <c r="K9" s="143">
        <v>0.68869999999999998</v>
      </c>
      <c r="M9" s="153" t="s">
        <v>257</v>
      </c>
      <c r="N9" s="143">
        <v>0.61850000000000005</v>
      </c>
    </row>
    <row r="10" spans="1:14" ht="15.75">
      <c r="A10" s="208" t="s">
        <v>112</v>
      </c>
      <c r="B10" s="49">
        <v>0.78730000000000011</v>
      </c>
      <c r="D10" s="148" t="s">
        <v>129</v>
      </c>
      <c r="E10" s="145">
        <v>0.80469999999999997</v>
      </c>
      <c r="G10" s="153" t="s">
        <v>129</v>
      </c>
      <c r="H10" s="143">
        <v>0.80469999999999997</v>
      </c>
      <c r="J10" s="153" t="s">
        <v>111</v>
      </c>
      <c r="K10" s="143">
        <v>0.68740000000000001</v>
      </c>
      <c r="M10" s="153" t="s">
        <v>85</v>
      </c>
      <c r="N10" s="143">
        <v>0.61369999999999991</v>
      </c>
    </row>
    <row r="11" spans="1:14" ht="15.75">
      <c r="A11" s="208" t="s">
        <v>93</v>
      </c>
      <c r="B11" s="49">
        <v>0.74439999999999995</v>
      </c>
      <c r="D11" s="148" t="s">
        <v>149</v>
      </c>
      <c r="E11" s="145">
        <v>0.80180000000000007</v>
      </c>
      <c r="G11" s="153" t="s">
        <v>149</v>
      </c>
      <c r="H11" s="143">
        <v>0.80180000000000007</v>
      </c>
      <c r="J11" s="153" t="s">
        <v>150</v>
      </c>
      <c r="K11" s="143">
        <v>0.68399999999999994</v>
      </c>
      <c r="M11" s="153" t="s">
        <v>218</v>
      </c>
      <c r="N11" s="143">
        <v>0.60860000000000003</v>
      </c>
    </row>
    <row r="12" spans="1:14" ht="15.75">
      <c r="A12" s="208" t="s">
        <v>133</v>
      </c>
      <c r="B12" s="49">
        <v>0.75619999999999998</v>
      </c>
      <c r="D12" s="148" t="s">
        <v>90</v>
      </c>
      <c r="E12" s="145">
        <v>0.79869999999999997</v>
      </c>
      <c r="G12" s="153" t="s">
        <v>90</v>
      </c>
      <c r="H12" s="143">
        <v>0.79869999999999997</v>
      </c>
      <c r="J12" s="153" t="s">
        <v>142</v>
      </c>
      <c r="K12" s="143">
        <v>0.68330000000000002</v>
      </c>
      <c r="M12" s="153" t="s">
        <v>145</v>
      </c>
      <c r="N12" s="143">
        <v>0.5766</v>
      </c>
    </row>
    <row r="13" spans="1:14" ht="15.75">
      <c r="A13" s="208" t="s">
        <v>89</v>
      </c>
      <c r="B13" s="49">
        <v>0.82810000000000006</v>
      </c>
      <c r="D13" s="148" t="s">
        <v>112</v>
      </c>
      <c r="E13" s="145">
        <v>0.78730000000000011</v>
      </c>
      <c r="G13" s="153" t="s">
        <v>112</v>
      </c>
      <c r="H13" s="143">
        <v>0.78730000000000011</v>
      </c>
      <c r="J13" s="153" t="s">
        <v>140</v>
      </c>
      <c r="K13" s="143">
        <v>0.68240000000000001</v>
      </c>
      <c r="M13" s="153" t="s">
        <v>220</v>
      </c>
      <c r="N13" s="143">
        <v>0.57499999999999996</v>
      </c>
    </row>
    <row r="14" spans="1:14" ht="15.75">
      <c r="A14" s="208" t="s">
        <v>84</v>
      </c>
      <c r="B14" s="49">
        <v>0.65640000000000009</v>
      </c>
      <c r="D14" s="148" t="s">
        <v>148</v>
      </c>
      <c r="E14" s="145">
        <v>0.78390000000000004</v>
      </c>
      <c r="G14" s="153" t="s">
        <v>148</v>
      </c>
      <c r="H14" s="143">
        <v>0.78390000000000004</v>
      </c>
      <c r="J14" s="153" t="s">
        <v>75</v>
      </c>
      <c r="K14" s="143">
        <v>0.68169999999999997</v>
      </c>
      <c r="M14" s="153" t="s">
        <v>87</v>
      </c>
      <c r="N14" s="143">
        <v>0.57079999999999997</v>
      </c>
    </row>
    <row r="15" spans="1:14" ht="15.75">
      <c r="A15" s="208" t="s">
        <v>132</v>
      </c>
      <c r="B15" s="49">
        <v>0.67379999999999995</v>
      </c>
      <c r="D15" s="148" t="s">
        <v>77</v>
      </c>
      <c r="E15" s="145">
        <v>0.76190000000000002</v>
      </c>
      <c r="G15" s="153" t="s">
        <v>77</v>
      </c>
      <c r="H15" s="143">
        <v>0.76190000000000002</v>
      </c>
      <c r="J15" s="153" t="s">
        <v>318</v>
      </c>
      <c r="K15" s="143">
        <v>0.67540000000000022</v>
      </c>
      <c r="M15" s="153" t="s">
        <v>138</v>
      </c>
      <c r="N15" s="143">
        <v>0.56879999999999997</v>
      </c>
    </row>
    <row r="16" spans="1:14" ht="15.75">
      <c r="A16" s="208" t="s">
        <v>316</v>
      </c>
      <c r="B16" s="49">
        <v>0.73940000000000006</v>
      </c>
      <c r="D16" s="148" t="s">
        <v>133</v>
      </c>
      <c r="E16" s="145">
        <v>0.75619999999999998</v>
      </c>
      <c r="G16" s="153" t="s">
        <v>133</v>
      </c>
      <c r="H16" s="143">
        <v>0.75619999999999998</v>
      </c>
      <c r="J16" s="153" t="s">
        <v>132</v>
      </c>
      <c r="K16" s="143">
        <v>0.67379999999999995</v>
      </c>
      <c r="M16" s="153" t="s">
        <v>121</v>
      </c>
      <c r="N16" s="143">
        <v>0.56430000000000002</v>
      </c>
    </row>
    <row r="17" spans="1:14" ht="15.75">
      <c r="A17" s="208" t="s">
        <v>85</v>
      </c>
      <c r="B17" s="49">
        <v>0.61369999999999991</v>
      </c>
      <c r="D17" s="148" t="s">
        <v>137</v>
      </c>
      <c r="E17" s="145">
        <v>0.75439999999999996</v>
      </c>
      <c r="G17" s="153" t="s">
        <v>137</v>
      </c>
      <c r="H17" s="143">
        <v>0.75439999999999996</v>
      </c>
      <c r="J17" s="153" t="s">
        <v>94</v>
      </c>
      <c r="K17" s="143">
        <v>0.67330000000000001</v>
      </c>
      <c r="M17" s="153" t="s">
        <v>199</v>
      </c>
      <c r="N17" s="143">
        <v>0.56420000000000003</v>
      </c>
    </row>
    <row r="18" spans="1:14" ht="15.75">
      <c r="A18" s="208" t="s">
        <v>141</v>
      </c>
      <c r="B18" s="49">
        <v>0.70710000000000006</v>
      </c>
      <c r="D18" s="148" t="s">
        <v>70</v>
      </c>
      <c r="E18" s="145">
        <v>0.75229999999999997</v>
      </c>
      <c r="G18" s="153" t="s">
        <v>70</v>
      </c>
      <c r="H18" s="143">
        <v>0.75229999999999997</v>
      </c>
      <c r="J18" s="153" t="s">
        <v>259</v>
      </c>
      <c r="K18" s="143">
        <v>0.66720000000000002</v>
      </c>
      <c r="M18" s="153" t="s">
        <v>144</v>
      </c>
      <c r="N18" s="143">
        <v>0.5625</v>
      </c>
    </row>
    <row r="19" spans="1:14" ht="15.75">
      <c r="A19" s="208" t="s">
        <v>142</v>
      </c>
      <c r="B19" s="49">
        <v>0.68330000000000002</v>
      </c>
      <c r="D19" s="148" t="s">
        <v>93</v>
      </c>
      <c r="E19" s="145">
        <v>0.74439999999999995</v>
      </c>
      <c r="G19" s="153" t="s">
        <v>93</v>
      </c>
      <c r="H19" s="143">
        <v>0.74439999999999995</v>
      </c>
      <c r="J19" s="153" t="s">
        <v>72</v>
      </c>
      <c r="K19" s="143">
        <v>0.66539999999999999</v>
      </c>
      <c r="M19" s="153" t="s">
        <v>79</v>
      </c>
      <c r="N19" s="143">
        <v>0.56059999999999999</v>
      </c>
    </row>
    <row r="20" spans="1:14" ht="15.75">
      <c r="A20" s="208" t="s">
        <v>77</v>
      </c>
      <c r="B20" s="49">
        <v>0.76190000000000002</v>
      </c>
      <c r="D20" s="148" t="s">
        <v>310</v>
      </c>
      <c r="E20" s="145">
        <v>0.74390000000000001</v>
      </c>
      <c r="G20" s="153" t="s">
        <v>310</v>
      </c>
      <c r="H20" s="143">
        <v>0.74390000000000001</v>
      </c>
      <c r="J20" s="153" t="s">
        <v>130</v>
      </c>
      <c r="K20" s="143">
        <v>0.66470000000000007</v>
      </c>
      <c r="M20" s="153" t="s">
        <v>82</v>
      </c>
      <c r="N20" s="143">
        <v>0.55359999999999998</v>
      </c>
    </row>
    <row r="21" spans="1:14" ht="15.75">
      <c r="A21" s="208" t="s">
        <v>136</v>
      </c>
      <c r="B21" s="49">
        <v>0.6431</v>
      </c>
      <c r="D21" s="148" t="s">
        <v>73</v>
      </c>
      <c r="E21" s="145">
        <v>0.74380000000000002</v>
      </c>
      <c r="G21" s="153" t="s">
        <v>73</v>
      </c>
      <c r="H21" s="143">
        <v>0.74380000000000002</v>
      </c>
      <c r="J21" s="153" t="s">
        <v>239</v>
      </c>
      <c r="K21" s="143">
        <v>0.66459999999999986</v>
      </c>
      <c r="M21" s="153" t="s">
        <v>277</v>
      </c>
      <c r="N21" s="143">
        <v>0.55230000000000001</v>
      </c>
    </row>
    <row r="22" spans="1:14" ht="15.75">
      <c r="A22" s="208" t="s">
        <v>95</v>
      </c>
      <c r="B22" s="49">
        <v>0.68869999999999998</v>
      </c>
      <c r="D22" s="148" t="s">
        <v>316</v>
      </c>
      <c r="E22" s="145">
        <v>0.73940000000000006</v>
      </c>
      <c r="G22" s="153" t="s">
        <v>316</v>
      </c>
      <c r="H22" s="143">
        <v>0.73940000000000006</v>
      </c>
      <c r="J22" s="153" t="s">
        <v>293</v>
      </c>
      <c r="K22" s="143">
        <v>0.66110000000000002</v>
      </c>
      <c r="M22" s="153" t="s">
        <v>303</v>
      </c>
      <c r="N22" s="143">
        <v>0.54610000000000003</v>
      </c>
    </row>
    <row r="23" spans="1:14" ht="15.75">
      <c r="A23" s="208" t="s">
        <v>131</v>
      </c>
      <c r="B23" s="49">
        <v>0.80909999999999993</v>
      </c>
      <c r="D23" s="148" t="s">
        <v>74</v>
      </c>
      <c r="E23" s="145">
        <v>0.73669999999999991</v>
      </c>
      <c r="G23" s="153" t="s">
        <v>74</v>
      </c>
      <c r="H23" s="143">
        <v>0.73669999999999991</v>
      </c>
      <c r="J23" s="153" t="s">
        <v>84</v>
      </c>
      <c r="K23" s="143">
        <v>0.65640000000000009</v>
      </c>
      <c r="M23" s="153" t="s">
        <v>270</v>
      </c>
      <c r="N23" s="143">
        <v>0.54459999999999997</v>
      </c>
    </row>
    <row r="24" spans="1:14" ht="15.75">
      <c r="A24" s="208" t="s">
        <v>129</v>
      </c>
      <c r="B24" s="49">
        <v>0.80469999999999997</v>
      </c>
      <c r="D24" s="148" t="s">
        <v>308</v>
      </c>
      <c r="E24" s="145">
        <v>0.72589999999999999</v>
      </c>
      <c r="G24" s="153" t="s">
        <v>308</v>
      </c>
      <c r="H24" s="143">
        <v>0.72589999999999999</v>
      </c>
      <c r="J24" s="153" t="s">
        <v>146</v>
      </c>
      <c r="K24" s="143">
        <v>0.65300000000000002</v>
      </c>
      <c r="M24" s="153" t="s">
        <v>81</v>
      </c>
      <c r="N24" s="143">
        <v>0.504</v>
      </c>
    </row>
    <row r="25" spans="1:14" ht="15.75">
      <c r="A25" s="208" t="s">
        <v>114</v>
      </c>
      <c r="B25" s="49">
        <v>0.65110000000000001</v>
      </c>
      <c r="D25" s="148" t="s">
        <v>76</v>
      </c>
      <c r="E25" s="145">
        <v>0.72370000000000001</v>
      </c>
      <c r="G25" s="153" t="s">
        <v>76</v>
      </c>
      <c r="H25" s="143">
        <v>0.72370000000000001</v>
      </c>
      <c r="J25" s="153" t="s">
        <v>242</v>
      </c>
      <c r="K25" s="143">
        <v>0.65129999999999999</v>
      </c>
      <c r="M25" s="153" t="s">
        <v>290</v>
      </c>
      <c r="N25" s="143">
        <v>0.49260000000000004</v>
      </c>
    </row>
    <row r="26" spans="1:14" ht="16.5" thickBot="1">
      <c r="A26" s="208" t="s">
        <v>130</v>
      </c>
      <c r="B26" s="49">
        <v>0.66470000000000007</v>
      </c>
      <c r="D26" s="238" t="s">
        <v>92</v>
      </c>
      <c r="E26" s="239">
        <v>0.72340000000000004</v>
      </c>
      <c r="G26" s="153" t="s">
        <v>92</v>
      </c>
      <c r="H26" s="143">
        <v>0.72340000000000004</v>
      </c>
      <c r="J26" s="153" t="s">
        <v>114</v>
      </c>
      <c r="K26" s="143">
        <v>0.65110000000000001</v>
      </c>
      <c r="M26" s="153" t="s">
        <v>147</v>
      </c>
      <c r="N26" s="143">
        <v>0.49240000000000006</v>
      </c>
    </row>
    <row r="27" spans="1:14" ht="16.5" thickTop="1">
      <c r="A27" s="208" t="s">
        <v>308</v>
      </c>
      <c r="B27" s="49">
        <v>0.72589999999999999</v>
      </c>
      <c r="D27" s="240" t="s">
        <v>78</v>
      </c>
      <c r="E27" s="241">
        <v>0.71629999999999994</v>
      </c>
    </row>
    <row r="28" spans="1:14" ht="15.75">
      <c r="A28" s="231" t="s">
        <v>80</v>
      </c>
      <c r="B28" s="49">
        <v>0.6452</v>
      </c>
      <c r="D28" s="148" t="s">
        <v>113</v>
      </c>
      <c r="E28" s="145">
        <v>0.71050000000000002</v>
      </c>
      <c r="H28" s="147">
        <v>1</v>
      </c>
    </row>
    <row r="29" spans="1:14" ht="15.75">
      <c r="A29" s="231" t="s">
        <v>242</v>
      </c>
      <c r="B29" s="49">
        <v>0.65129999999999999</v>
      </c>
      <c r="D29" s="148" t="s">
        <v>287</v>
      </c>
      <c r="E29" s="145">
        <v>0.70989999999999998</v>
      </c>
    </row>
    <row r="30" spans="1:14" ht="15.75">
      <c r="A30" s="231" t="s">
        <v>72</v>
      </c>
      <c r="B30" s="49">
        <v>0.66539999999999999</v>
      </c>
      <c r="D30" s="148" t="s">
        <v>141</v>
      </c>
      <c r="E30" s="145">
        <v>0.70710000000000006</v>
      </c>
    </row>
    <row r="31" spans="1:14" ht="15.75">
      <c r="A31" s="231" t="s">
        <v>90</v>
      </c>
      <c r="B31" s="49">
        <v>0.79869999999999997</v>
      </c>
      <c r="D31" s="148" t="s">
        <v>122</v>
      </c>
      <c r="E31" s="145">
        <v>0.69550000000000001</v>
      </c>
    </row>
    <row r="32" spans="1:14" ht="15.75">
      <c r="A32" s="231" t="s">
        <v>137</v>
      </c>
      <c r="B32" s="49">
        <v>0.75439999999999996</v>
      </c>
      <c r="D32" s="148" t="s">
        <v>95</v>
      </c>
      <c r="E32" s="145">
        <v>0.68869999999999998</v>
      </c>
    </row>
    <row r="33" spans="1:5" ht="15.75">
      <c r="A33" s="231" t="s">
        <v>121</v>
      </c>
      <c r="B33" s="49">
        <v>0.56430000000000002</v>
      </c>
      <c r="D33" s="148" t="s">
        <v>111</v>
      </c>
      <c r="E33" s="145">
        <v>0.68740000000000001</v>
      </c>
    </row>
    <row r="34" spans="1:5" ht="15.75">
      <c r="A34" s="231" t="s">
        <v>74</v>
      </c>
      <c r="B34" s="49">
        <v>0.73669999999999991</v>
      </c>
      <c r="D34" s="148" t="s">
        <v>150</v>
      </c>
      <c r="E34" s="145">
        <v>0.68399999999999994</v>
      </c>
    </row>
    <row r="35" spans="1:5" ht="15.75">
      <c r="A35" s="231" t="s">
        <v>75</v>
      </c>
      <c r="B35" s="49">
        <v>0.68169999999999997</v>
      </c>
      <c r="D35" s="148" t="s">
        <v>142</v>
      </c>
      <c r="E35" s="145">
        <v>0.68330000000000002</v>
      </c>
    </row>
    <row r="36" spans="1:5" ht="15.75">
      <c r="A36" s="231" t="s">
        <v>76</v>
      </c>
      <c r="B36" s="49">
        <v>0.72370000000000001</v>
      </c>
      <c r="D36" s="148" t="s">
        <v>140</v>
      </c>
      <c r="E36" s="145">
        <v>0.68240000000000001</v>
      </c>
    </row>
    <row r="37" spans="1:5" ht="15.75">
      <c r="A37" s="231" t="s">
        <v>113</v>
      </c>
      <c r="B37" s="49">
        <v>0.71050000000000002</v>
      </c>
      <c r="D37" s="148" t="s">
        <v>75</v>
      </c>
      <c r="E37" s="145">
        <v>0.68169999999999997</v>
      </c>
    </row>
    <row r="38" spans="1:5" ht="15.75">
      <c r="A38" s="231" t="s">
        <v>78</v>
      </c>
      <c r="B38" s="49">
        <v>0.71629999999999994</v>
      </c>
      <c r="D38" s="148" t="s">
        <v>318</v>
      </c>
      <c r="E38" s="145">
        <v>0.67540000000000022</v>
      </c>
    </row>
    <row r="39" spans="1:5" ht="15.75">
      <c r="A39" s="231" t="s">
        <v>94</v>
      </c>
      <c r="B39" s="49">
        <v>0.67330000000000001</v>
      </c>
      <c r="D39" s="148" t="s">
        <v>132</v>
      </c>
      <c r="E39" s="145">
        <v>0.67379999999999995</v>
      </c>
    </row>
    <row r="40" spans="1:5" ht="15.75">
      <c r="A40" s="231" t="s">
        <v>111</v>
      </c>
      <c r="B40" s="49">
        <v>0.68740000000000001</v>
      </c>
      <c r="D40" s="148" t="s">
        <v>94</v>
      </c>
      <c r="E40" s="145">
        <v>0.67330000000000001</v>
      </c>
    </row>
    <row r="41" spans="1:5" ht="15.75">
      <c r="A41" s="231" t="s">
        <v>150</v>
      </c>
      <c r="B41" s="49">
        <v>0.68399999999999994</v>
      </c>
      <c r="D41" s="148" t="s">
        <v>259</v>
      </c>
      <c r="E41" s="145">
        <v>0.66720000000000002</v>
      </c>
    </row>
    <row r="42" spans="1:5" ht="15.75">
      <c r="A42" s="231" t="s">
        <v>92</v>
      </c>
      <c r="B42" s="49">
        <v>0.72340000000000004</v>
      </c>
      <c r="D42" s="148" t="s">
        <v>72</v>
      </c>
      <c r="E42" s="145">
        <v>0.66539999999999999</v>
      </c>
    </row>
    <row r="43" spans="1:5" ht="15.75">
      <c r="A43" s="231" t="s">
        <v>122</v>
      </c>
      <c r="B43" s="49">
        <v>0.69550000000000001</v>
      </c>
      <c r="D43" s="148" t="s">
        <v>130</v>
      </c>
      <c r="E43" s="145">
        <v>0.66470000000000007</v>
      </c>
    </row>
    <row r="44" spans="1:5" ht="15.75">
      <c r="A44" s="231" t="s">
        <v>87</v>
      </c>
      <c r="B44" s="49">
        <v>0.57079999999999997</v>
      </c>
      <c r="D44" s="148" t="s">
        <v>239</v>
      </c>
      <c r="E44" s="145">
        <v>0.66459999999999986</v>
      </c>
    </row>
    <row r="45" spans="1:5" ht="15.75">
      <c r="A45" s="208" t="s">
        <v>199</v>
      </c>
      <c r="B45" s="49">
        <v>0.56420000000000003</v>
      </c>
      <c r="D45" s="148" t="s">
        <v>293</v>
      </c>
      <c r="E45" s="145">
        <v>0.66110000000000002</v>
      </c>
    </row>
    <row r="46" spans="1:5" ht="15.75">
      <c r="A46" s="208" t="s">
        <v>146</v>
      </c>
      <c r="B46" s="49">
        <v>0.65300000000000002</v>
      </c>
      <c r="D46" s="148" t="s">
        <v>84</v>
      </c>
      <c r="E46" s="145">
        <v>0.65640000000000009</v>
      </c>
    </row>
    <row r="47" spans="1:5" ht="15.75">
      <c r="A47" s="208" t="s">
        <v>138</v>
      </c>
      <c r="B47" s="49">
        <v>0.56879999999999997</v>
      </c>
      <c r="D47" s="148" t="s">
        <v>146</v>
      </c>
      <c r="E47" s="145">
        <v>0.65300000000000002</v>
      </c>
    </row>
    <row r="48" spans="1:5" ht="15.75">
      <c r="A48" s="208" t="s">
        <v>144</v>
      </c>
      <c r="B48" s="49">
        <v>0.5625</v>
      </c>
      <c r="D48" s="148" t="s">
        <v>242</v>
      </c>
      <c r="E48" s="145">
        <v>0.65129999999999999</v>
      </c>
    </row>
    <row r="49" spans="1:5" ht="16.5" thickBot="1">
      <c r="A49" s="208" t="s">
        <v>70</v>
      </c>
      <c r="B49" s="49">
        <v>0.75229999999999997</v>
      </c>
      <c r="D49" s="238" t="s">
        <v>114</v>
      </c>
      <c r="E49" s="239">
        <v>0.65110000000000001</v>
      </c>
    </row>
    <row r="50" spans="1:5" ht="16.5" thickTop="1">
      <c r="A50" s="208" t="s">
        <v>81</v>
      </c>
      <c r="B50" s="49">
        <v>0.504</v>
      </c>
      <c r="D50" s="236" t="s">
        <v>80</v>
      </c>
      <c r="E50" s="237">
        <v>0.6452</v>
      </c>
    </row>
    <row r="51" spans="1:5" ht="15.75">
      <c r="A51" s="208" t="s">
        <v>246</v>
      </c>
      <c r="B51" s="49">
        <v>0.62240000000000006</v>
      </c>
      <c r="D51" s="148" t="s">
        <v>136</v>
      </c>
      <c r="E51" s="145">
        <v>0.6431</v>
      </c>
    </row>
    <row r="52" spans="1:5" ht="15.75">
      <c r="A52" s="208" t="s">
        <v>83</v>
      </c>
      <c r="B52" s="49">
        <v>0.82729999999999992</v>
      </c>
      <c r="D52" s="148" t="s">
        <v>229</v>
      </c>
      <c r="E52" s="145">
        <v>0.63939999999999997</v>
      </c>
    </row>
    <row r="53" spans="1:5" ht="15.75">
      <c r="A53" s="208" t="s">
        <v>303</v>
      </c>
      <c r="B53" s="49">
        <v>0.54610000000000003</v>
      </c>
      <c r="D53" s="148" t="s">
        <v>273</v>
      </c>
      <c r="E53" s="145">
        <v>0.63219999999999998</v>
      </c>
    </row>
    <row r="54" spans="1:5" ht="15.75">
      <c r="A54" s="208" t="s">
        <v>110</v>
      </c>
      <c r="B54" s="49">
        <v>0.80699999999999994</v>
      </c>
      <c r="D54" s="148" t="s">
        <v>246</v>
      </c>
      <c r="E54" s="145">
        <v>0.62240000000000006</v>
      </c>
    </row>
    <row r="55" spans="1:5" ht="15.75">
      <c r="A55" s="208" t="s">
        <v>318</v>
      </c>
      <c r="B55" s="49">
        <v>0.67540000000000022</v>
      </c>
      <c r="D55" s="148" t="s">
        <v>257</v>
      </c>
      <c r="E55" s="145">
        <v>0.61850000000000005</v>
      </c>
    </row>
    <row r="56" spans="1:5" ht="15.75">
      <c r="A56" s="208" t="s">
        <v>140</v>
      </c>
      <c r="B56" s="49">
        <v>0.68240000000000001</v>
      </c>
      <c r="D56" s="148" t="s">
        <v>85</v>
      </c>
      <c r="E56" s="145">
        <v>0.61369999999999991</v>
      </c>
    </row>
    <row r="57" spans="1:5" ht="15.75">
      <c r="A57" s="208" t="s">
        <v>145</v>
      </c>
      <c r="B57" s="49">
        <v>0.5766</v>
      </c>
      <c r="D57" s="148" t="s">
        <v>218</v>
      </c>
      <c r="E57" s="145">
        <v>0.60860000000000003</v>
      </c>
    </row>
    <row r="58" spans="1:5" ht="15.75">
      <c r="A58" s="208" t="s">
        <v>147</v>
      </c>
      <c r="B58" s="49">
        <v>0.49240000000000006</v>
      </c>
      <c r="D58" s="148" t="s">
        <v>145</v>
      </c>
      <c r="E58" s="145">
        <v>0.5766</v>
      </c>
    </row>
    <row r="59" spans="1:5" ht="15.75">
      <c r="A59" s="232" t="s">
        <v>218</v>
      </c>
      <c r="B59" s="49">
        <v>0.60860000000000003</v>
      </c>
      <c r="D59" s="148" t="s">
        <v>220</v>
      </c>
      <c r="E59" s="145">
        <v>0.57499999999999996</v>
      </c>
    </row>
    <row r="60" spans="1:5" ht="15.75">
      <c r="A60" s="233" t="s">
        <v>220</v>
      </c>
      <c r="B60" s="49">
        <v>0.57499999999999996</v>
      </c>
      <c r="D60" s="148" t="s">
        <v>87</v>
      </c>
      <c r="E60" s="145">
        <v>0.57079999999999997</v>
      </c>
    </row>
    <row r="61" spans="1:5" ht="15.75">
      <c r="A61" s="233" t="s">
        <v>229</v>
      </c>
      <c r="B61" s="49">
        <v>0.63939999999999997</v>
      </c>
      <c r="D61" s="148" t="s">
        <v>138</v>
      </c>
      <c r="E61" s="145">
        <v>0.56879999999999997</v>
      </c>
    </row>
    <row r="62" spans="1:5" ht="15.75">
      <c r="A62" s="233" t="s">
        <v>239</v>
      </c>
      <c r="B62" s="49">
        <v>0.66459999999999986</v>
      </c>
      <c r="D62" s="148" t="s">
        <v>121</v>
      </c>
      <c r="E62" s="145">
        <v>0.56430000000000002</v>
      </c>
    </row>
    <row r="63" spans="1:5" ht="15.75">
      <c r="A63" s="233" t="s">
        <v>257</v>
      </c>
      <c r="B63" s="49">
        <v>0.61850000000000005</v>
      </c>
      <c r="D63" s="148" t="s">
        <v>199</v>
      </c>
      <c r="E63" s="145">
        <v>0.56420000000000003</v>
      </c>
    </row>
    <row r="64" spans="1:5" ht="15.75">
      <c r="A64" s="233" t="s">
        <v>259</v>
      </c>
      <c r="B64" s="49">
        <v>0.66720000000000002</v>
      </c>
      <c r="D64" s="148" t="s">
        <v>144</v>
      </c>
      <c r="E64" s="145">
        <v>0.5625</v>
      </c>
    </row>
    <row r="65" spans="1:5" ht="15.75">
      <c r="A65" s="233" t="s">
        <v>270</v>
      </c>
      <c r="B65" s="49">
        <v>0.54459999999999997</v>
      </c>
      <c r="D65" s="148" t="s">
        <v>79</v>
      </c>
      <c r="E65" s="145">
        <v>0.56059999999999999</v>
      </c>
    </row>
    <row r="66" spans="1:5" ht="15.75">
      <c r="A66" s="233" t="s">
        <v>273</v>
      </c>
      <c r="B66" s="49">
        <v>0.63219999999999998</v>
      </c>
      <c r="D66" s="148" t="s">
        <v>82</v>
      </c>
      <c r="E66" s="145">
        <v>0.55359999999999998</v>
      </c>
    </row>
    <row r="67" spans="1:5" ht="15.75">
      <c r="A67" s="233" t="s">
        <v>277</v>
      </c>
      <c r="B67" s="49">
        <v>0.55230000000000001</v>
      </c>
      <c r="D67" s="148" t="s">
        <v>277</v>
      </c>
      <c r="E67" s="145">
        <v>0.55230000000000001</v>
      </c>
    </row>
    <row r="68" spans="1:5" ht="15.75">
      <c r="A68" s="233" t="s">
        <v>287</v>
      </c>
      <c r="B68" s="49">
        <v>0.70989999999999998</v>
      </c>
      <c r="D68" s="148" t="s">
        <v>303</v>
      </c>
      <c r="E68" s="145">
        <v>0.54610000000000003</v>
      </c>
    </row>
    <row r="69" spans="1:5" ht="15.75">
      <c r="A69" s="233" t="s">
        <v>290</v>
      </c>
      <c r="B69" s="49">
        <v>0.49260000000000004</v>
      </c>
      <c r="D69" s="148" t="s">
        <v>270</v>
      </c>
      <c r="E69" s="145">
        <v>0.54459999999999997</v>
      </c>
    </row>
    <row r="70" spans="1:5" ht="15.75">
      <c r="A70" s="234" t="s">
        <v>293</v>
      </c>
      <c r="B70" s="49">
        <v>0.66110000000000002</v>
      </c>
      <c r="D70" s="148" t="s">
        <v>81</v>
      </c>
      <c r="E70" s="145">
        <v>0.504</v>
      </c>
    </row>
    <row r="71" spans="1:5" ht="15.75">
      <c r="A71" s="233" t="s">
        <v>310</v>
      </c>
      <c r="B71" s="49">
        <v>0.74390000000000001</v>
      </c>
      <c r="D71" s="148" t="s">
        <v>290</v>
      </c>
      <c r="E71" s="145">
        <v>0.49260000000000004</v>
      </c>
    </row>
    <row r="72" spans="1:5" ht="15.75">
      <c r="A72" s="235" t="s">
        <v>99</v>
      </c>
      <c r="B72" s="49">
        <v>0.87109999999999999</v>
      </c>
      <c r="D72" s="148" t="s">
        <v>147</v>
      </c>
      <c r="E72" s="145">
        <v>0.49240000000000006</v>
      </c>
    </row>
    <row r="73" spans="1:5" ht="15.75">
      <c r="D73" s="149"/>
      <c r="E73" s="146">
        <v>1</v>
      </c>
    </row>
    <row r="86" spans="1:52" ht="90">
      <c r="A86" s="156" t="s">
        <v>62</v>
      </c>
      <c r="B86" s="157" t="s">
        <v>201</v>
      </c>
      <c r="D86" s="158" t="s">
        <v>62</v>
      </c>
      <c r="E86" s="159" t="s">
        <v>201</v>
      </c>
      <c r="G86" s="158" t="s">
        <v>62</v>
      </c>
      <c r="H86" s="159" t="s">
        <v>201</v>
      </c>
      <c r="J86" s="158" t="s">
        <v>62</v>
      </c>
      <c r="K86" s="159" t="s">
        <v>201</v>
      </c>
      <c r="M86" s="158" t="s">
        <v>62</v>
      </c>
      <c r="N86" s="159" t="s">
        <v>201</v>
      </c>
    </row>
    <row r="87" spans="1:52" ht="15.75">
      <c r="A87" s="208" t="s">
        <v>148</v>
      </c>
      <c r="B87" s="49">
        <v>0.62929999999999997</v>
      </c>
    </row>
    <row r="88" spans="1:52" ht="24" customHeight="1">
      <c r="A88" s="208" t="s">
        <v>79</v>
      </c>
      <c r="B88" s="49">
        <v>0.41239999999999999</v>
      </c>
      <c r="D88" s="152" t="s">
        <v>69</v>
      </c>
      <c r="E88" s="152" t="s">
        <v>200</v>
      </c>
      <c r="G88" s="152" t="s">
        <v>69</v>
      </c>
      <c r="H88" s="152" t="s">
        <v>200</v>
      </c>
      <c r="J88" s="152" t="s">
        <v>69</v>
      </c>
      <c r="K88" s="152" t="s">
        <v>200</v>
      </c>
      <c r="M88" s="152" t="s">
        <v>69</v>
      </c>
      <c r="N88" s="152" t="s">
        <v>200</v>
      </c>
      <c r="AZ88" s="1"/>
    </row>
    <row r="89" spans="1:52" ht="15.75">
      <c r="A89" s="208" t="s">
        <v>71</v>
      </c>
      <c r="B89" s="49">
        <v>0.502</v>
      </c>
      <c r="D89" s="160" t="s">
        <v>293</v>
      </c>
      <c r="E89" s="246">
        <v>0.7</v>
      </c>
      <c r="G89" s="162" t="s">
        <v>293</v>
      </c>
      <c r="H89" s="248">
        <v>0.7</v>
      </c>
      <c r="J89" s="162" t="s">
        <v>76</v>
      </c>
      <c r="K89" s="248">
        <v>0.48609999999999998</v>
      </c>
      <c r="M89" s="162" t="s">
        <v>318</v>
      </c>
      <c r="N89" s="248">
        <v>0.39389999999999997</v>
      </c>
      <c r="AZ89" s="1"/>
    </row>
    <row r="90" spans="1:52" ht="15.75">
      <c r="A90" s="208" t="s">
        <v>82</v>
      </c>
      <c r="B90" s="49">
        <v>0.39950000000000002</v>
      </c>
      <c r="D90" s="160" t="s">
        <v>129</v>
      </c>
      <c r="E90" s="246">
        <v>0.67110000000000003</v>
      </c>
      <c r="G90" s="162" t="s">
        <v>129</v>
      </c>
      <c r="H90" s="248">
        <v>0.67110000000000003</v>
      </c>
      <c r="J90" s="162" t="s">
        <v>131</v>
      </c>
      <c r="K90" s="248">
        <v>0.48249999999999998</v>
      </c>
      <c r="M90" s="162" t="s">
        <v>94</v>
      </c>
      <c r="N90" s="248">
        <v>0.3926</v>
      </c>
    </row>
    <row r="91" spans="1:52" ht="15.75">
      <c r="A91" s="208" t="s">
        <v>149</v>
      </c>
      <c r="B91" s="49">
        <v>0.57379999999999998</v>
      </c>
      <c r="D91" s="160" t="s">
        <v>239</v>
      </c>
      <c r="E91" s="246">
        <v>0.64910000000000001</v>
      </c>
      <c r="G91" s="162" t="s">
        <v>239</v>
      </c>
      <c r="H91" s="248">
        <v>0.64910000000000001</v>
      </c>
      <c r="J91" s="162" t="s">
        <v>142</v>
      </c>
      <c r="K91" s="248">
        <v>0.47949999999999998</v>
      </c>
      <c r="M91" s="162" t="s">
        <v>74</v>
      </c>
      <c r="N91" s="248">
        <v>0.39150000000000001</v>
      </c>
    </row>
    <row r="92" spans="1:52" ht="15.75">
      <c r="A92" s="208" t="s">
        <v>73</v>
      </c>
      <c r="B92" s="49">
        <v>0.5071</v>
      </c>
      <c r="D92" s="160" t="s">
        <v>287</v>
      </c>
      <c r="E92" s="246">
        <v>0.63729999999999998</v>
      </c>
      <c r="G92" s="162" t="s">
        <v>287</v>
      </c>
      <c r="H92" s="248">
        <v>0.63729999999999998</v>
      </c>
      <c r="J92" s="162" t="s">
        <v>308</v>
      </c>
      <c r="K92" s="248">
        <v>0.47749999999999998</v>
      </c>
      <c r="M92" s="162" t="s">
        <v>257</v>
      </c>
      <c r="N92" s="248">
        <v>0.38969999999999999</v>
      </c>
    </row>
    <row r="93" spans="1:52" ht="15.75">
      <c r="A93" s="208" t="s">
        <v>112</v>
      </c>
      <c r="B93" s="49">
        <v>0.45269999999999999</v>
      </c>
      <c r="D93" s="160" t="s">
        <v>148</v>
      </c>
      <c r="E93" s="246">
        <v>0.62929999999999997</v>
      </c>
      <c r="G93" s="162" t="s">
        <v>148</v>
      </c>
      <c r="H93" s="248">
        <v>0.62929999999999997</v>
      </c>
      <c r="J93" s="162" t="s">
        <v>229</v>
      </c>
      <c r="K93" s="248">
        <v>0.47299999999999998</v>
      </c>
      <c r="M93" s="162" t="s">
        <v>141</v>
      </c>
      <c r="N93" s="248">
        <v>0.38629999999999998</v>
      </c>
    </row>
    <row r="94" spans="1:52" ht="15.75">
      <c r="A94" s="208" t="s">
        <v>93</v>
      </c>
      <c r="B94" s="49">
        <v>0.37719999999999998</v>
      </c>
      <c r="D94" s="160" t="s">
        <v>270</v>
      </c>
      <c r="E94" s="246">
        <v>0.59660000000000002</v>
      </c>
      <c r="G94" s="162" t="s">
        <v>270</v>
      </c>
      <c r="H94" s="248">
        <v>0.59660000000000002</v>
      </c>
      <c r="J94" s="162" t="s">
        <v>89</v>
      </c>
      <c r="K94" s="248">
        <v>0.47089999999999999</v>
      </c>
      <c r="M94" s="162" t="s">
        <v>81</v>
      </c>
      <c r="N94" s="248">
        <v>0.38600000000000001</v>
      </c>
    </row>
    <row r="95" spans="1:52" ht="15.75">
      <c r="A95" s="208" t="s">
        <v>133</v>
      </c>
      <c r="B95" s="49">
        <v>0.44919999999999999</v>
      </c>
      <c r="D95" s="160" t="s">
        <v>218</v>
      </c>
      <c r="E95" s="246">
        <v>0.59489999999999998</v>
      </c>
      <c r="G95" s="162" t="s">
        <v>218</v>
      </c>
      <c r="H95" s="248">
        <v>0.59489999999999998</v>
      </c>
      <c r="J95" s="162" t="s">
        <v>145</v>
      </c>
      <c r="K95" s="248">
        <v>0.45479999999999998</v>
      </c>
      <c r="M95" s="162" t="s">
        <v>93</v>
      </c>
      <c r="N95" s="248">
        <v>0.37719999999999998</v>
      </c>
    </row>
    <row r="96" spans="1:52" ht="15.75">
      <c r="A96" s="208" t="s">
        <v>89</v>
      </c>
      <c r="B96" s="49">
        <v>0.47089999999999999</v>
      </c>
      <c r="D96" s="160" t="s">
        <v>149</v>
      </c>
      <c r="E96" s="246">
        <v>0.57379999999999998</v>
      </c>
      <c r="G96" s="162" t="s">
        <v>149</v>
      </c>
      <c r="H96" s="248">
        <v>0.57379999999999998</v>
      </c>
      <c r="J96" s="162" t="s">
        <v>137</v>
      </c>
      <c r="K96" s="248">
        <v>0.45350000000000001</v>
      </c>
      <c r="M96" s="162" t="s">
        <v>75</v>
      </c>
      <c r="N96" s="248">
        <v>0.3715</v>
      </c>
    </row>
    <row r="97" spans="1:14" ht="15.75">
      <c r="A97" s="208" t="s">
        <v>84</v>
      </c>
      <c r="B97" s="49">
        <v>0.32279999999999998</v>
      </c>
      <c r="D97" s="160" t="s">
        <v>144</v>
      </c>
      <c r="E97" s="246">
        <v>0.55920000000000003</v>
      </c>
      <c r="G97" s="162" t="s">
        <v>144</v>
      </c>
      <c r="H97" s="248">
        <v>0.55920000000000003</v>
      </c>
      <c r="J97" s="162" t="s">
        <v>199</v>
      </c>
      <c r="K97" s="248">
        <v>0.45279999999999998</v>
      </c>
      <c r="M97" s="162" t="s">
        <v>121</v>
      </c>
      <c r="N97" s="248">
        <v>0.36890000000000001</v>
      </c>
    </row>
    <row r="98" spans="1:14" ht="15.75">
      <c r="A98" s="208" t="s">
        <v>132</v>
      </c>
      <c r="B98" s="49">
        <v>0.51960000000000006</v>
      </c>
      <c r="D98" s="160" t="s">
        <v>220</v>
      </c>
      <c r="E98" s="246">
        <v>0.5534</v>
      </c>
      <c r="G98" s="162" t="s">
        <v>220</v>
      </c>
      <c r="H98" s="248">
        <v>0.5534</v>
      </c>
      <c r="J98" s="162" t="s">
        <v>112</v>
      </c>
      <c r="K98" s="248">
        <v>0.45269999999999999</v>
      </c>
      <c r="M98" s="162" t="s">
        <v>246</v>
      </c>
      <c r="N98" s="248">
        <v>0.36870000000000003</v>
      </c>
    </row>
    <row r="99" spans="1:14" ht="15.75">
      <c r="A99" s="208" t="s">
        <v>316</v>
      </c>
      <c r="B99" s="49">
        <v>0.40660000000000002</v>
      </c>
      <c r="D99" s="160" t="s">
        <v>277</v>
      </c>
      <c r="E99" s="246">
        <v>0.54569999999999996</v>
      </c>
      <c r="G99" s="162" t="s">
        <v>277</v>
      </c>
      <c r="H99" s="248">
        <v>0.54569999999999996</v>
      </c>
      <c r="J99" s="162" t="s">
        <v>150</v>
      </c>
      <c r="K99" s="248">
        <v>0.45050000000000001</v>
      </c>
      <c r="M99" s="162" t="s">
        <v>114</v>
      </c>
      <c r="N99" s="248">
        <v>0.3679</v>
      </c>
    </row>
    <row r="100" spans="1:14" ht="15.75">
      <c r="A100" s="208" t="s">
        <v>85</v>
      </c>
      <c r="B100" s="49">
        <v>0.33439999999999998</v>
      </c>
      <c r="D100" s="160" t="s">
        <v>242</v>
      </c>
      <c r="E100" s="246">
        <v>0.54339999999999999</v>
      </c>
      <c r="G100" s="162" t="s">
        <v>242</v>
      </c>
      <c r="H100" s="248">
        <v>0.54339999999999999</v>
      </c>
      <c r="J100" s="162" t="s">
        <v>133</v>
      </c>
      <c r="K100" s="248">
        <v>0.44919999999999999</v>
      </c>
      <c r="M100" s="162" t="s">
        <v>138</v>
      </c>
      <c r="N100" s="248">
        <v>0.3674</v>
      </c>
    </row>
    <row r="101" spans="1:14" ht="15.75">
      <c r="A101" s="208" t="s">
        <v>141</v>
      </c>
      <c r="B101" s="49">
        <v>0.38629999999999998</v>
      </c>
      <c r="D101" s="160" t="s">
        <v>290</v>
      </c>
      <c r="E101" s="246">
        <v>0.53959999999999997</v>
      </c>
      <c r="G101" s="162" t="s">
        <v>290</v>
      </c>
      <c r="H101" s="248">
        <v>0.53959999999999997</v>
      </c>
      <c r="J101" s="162" t="s">
        <v>90</v>
      </c>
      <c r="K101" s="248">
        <v>0.44850000000000001</v>
      </c>
      <c r="M101" s="162" t="s">
        <v>80</v>
      </c>
      <c r="N101" s="248">
        <v>0.36680000000000001</v>
      </c>
    </row>
    <row r="102" spans="1:14" ht="15.75">
      <c r="A102" s="208" t="s">
        <v>142</v>
      </c>
      <c r="B102" s="49">
        <v>0.47949999999999998</v>
      </c>
      <c r="D102" s="160" t="s">
        <v>146</v>
      </c>
      <c r="E102" s="246">
        <v>0.53759999999999997</v>
      </c>
      <c r="G102" s="162" t="s">
        <v>146</v>
      </c>
      <c r="H102" s="248">
        <v>0.53759999999999997</v>
      </c>
      <c r="J102" s="162" t="s">
        <v>136</v>
      </c>
      <c r="K102" s="248">
        <v>0.43390000000000001</v>
      </c>
      <c r="M102" s="162" t="s">
        <v>110</v>
      </c>
      <c r="N102" s="248">
        <v>0.34760000000000002</v>
      </c>
    </row>
    <row r="103" spans="1:14" ht="15.75">
      <c r="A103" s="208" t="s">
        <v>77</v>
      </c>
      <c r="B103" s="49">
        <v>0.40550000000000003</v>
      </c>
      <c r="D103" s="160" t="s">
        <v>132</v>
      </c>
      <c r="E103" s="246">
        <v>0.51960000000000006</v>
      </c>
      <c r="G103" s="162" t="s">
        <v>132</v>
      </c>
      <c r="H103" s="248">
        <v>0.51960000000000006</v>
      </c>
      <c r="J103" s="162" t="s">
        <v>303</v>
      </c>
      <c r="K103" s="248">
        <v>0.42020000000000002</v>
      </c>
      <c r="M103" s="162" t="s">
        <v>83</v>
      </c>
      <c r="N103" s="248">
        <v>0.33770000000000011</v>
      </c>
    </row>
    <row r="104" spans="1:14" ht="15.75">
      <c r="A104" s="208" t="s">
        <v>136</v>
      </c>
      <c r="B104" s="49">
        <v>0.43390000000000001</v>
      </c>
      <c r="D104" s="160" t="s">
        <v>310</v>
      </c>
      <c r="E104" s="246">
        <v>0.51890000000000003</v>
      </c>
      <c r="G104" s="162" t="s">
        <v>310</v>
      </c>
      <c r="H104" s="248">
        <v>0.51890000000000003</v>
      </c>
      <c r="J104" s="162" t="s">
        <v>111</v>
      </c>
      <c r="K104" s="248">
        <v>0.41970000000000002</v>
      </c>
      <c r="M104" s="162" t="s">
        <v>85</v>
      </c>
      <c r="N104" s="248">
        <v>0.33439999999999998</v>
      </c>
    </row>
    <row r="105" spans="1:14" ht="15.75">
      <c r="A105" s="208" t="s">
        <v>95</v>
      </c>
      <c r="B105" s="49">
        <v>0.5</v>
      </c>
      <c r="D105" s="160" t="s">
        <v>99</v>
      </c>
      <c r="E105" s="246">
        <v>0.5111</v>
      </c>
      <c r="G105" s="162" t="s">
        <v>99</v>
      </c>
      <c r="H105" s="248">
        <v>0.5111</v>
      </c>
      <c r="J105" s="162" t="s">
        <v>122</v>
      </c>
      <c r="K105" s="248">
        <v>0.41839999999999999</v>
      </c>
      <c r="M105" s="162" t="s">
        <v>87</v>
      </c>
      <c r="N105" s="248">
        <v>0.33079999999999998</v>
      </c>
    </row>
    <row r="106" spans="1:14" ht="15.75">
      <c r="A106" s="208" t="s">
        <v>131</v>
      </c>
      <c r="B106" s="49">
        <v>0.48249999999999998</v>
      </c>
      <c r="D106" s="160" t="s">
        <v>73</v>
      </c>
      <c r="E106" s="246">
        <v>0.5071</v>
      </c>
      <c r="G106" s="162" t="s">
        <v>73</v>
      </c>
      <c r="H106" s="248">
        <v>0.5071</v>
      </c>
      <c r="J106" s="162" t="s">
        <v>147</v>
      </c>
      <c r="K106" s="248">
        <v>0.41749999999999998</v>
      </c>
      <c r="M106" s="162" t="s">
        <v>72</v>
      </c>
      <c r="N106" s="248">
        <v>0.32869999999999999</v>
      </c>
    </row>
    <row r="107" spans="1:14" ht="15.75">
      <c r="A107" s="208" t="s">
        <v>129</v>
      </c>
      <c r="B107" s="49">
        <v>0.67110000000000003</v>
      </c>
      <c r="D107" s="160" t="s">
        <v>71</v>
      </c>
      <c r="E107" s="246">
        <v>0.502</v>
      </c>
      <c r="G107" s="162" t="s">
        <v>71</v>
      </c>
      <c r="H107" s="248">
        <v>0.502</v>
      </c>
      <c r="J107" s="162" t="s">
        <v>79</v>
      </c>
      <c r="K107" s="248">
        <v>0.41239999999999999</v>
      </c>
      <c r="M107" s="162" t="s">
        <v>84</v>
      </c>
      <c r="N107" s="248">
        <v>0.32279999999999998</v>
      </c>
    </row>
    <row r="108" spans="1:14" ht="15.75">
      <c r="A108" s="208" t="s">
        <v>114</v>
      </c>
      <c r="B108" s="49">
        <v>0.3679</v>
      </c>
      <c r="D108" s="160" t="s">
        <v>95</v>
      </c>
      <c r="E108" s="246">
        <v>0.5</v>
      </c>
      <c r="G108" s="162" t="s">
        <v>95</v>
      </c>
      <c r="H108" s="248">
        <v>0.5</v>
      </c>
      <c r="J108" s="162" t="s">
        <v>259</v>
      </c>
      <c r="K108" s="248">
        <v>0.40979999999999989</v>
      </c>
      <c r="M108" s="162" t="s">
        <v>113</v>
      </c>
      <c r="N108" s="248">
        <v>0.31309999999999999</v>
      </c>
    </row>
    <row r="109" spans="1:14" ht="15.75">
      <c r="A109" s="208" t="s">
        <v>130</v>
      </c>
      <c r="B109" s="49">
        <v>0.313</v>
      </c>
      <c r="D109" s="160" t="s">
        <v>140</v>
      </c>
      <c r="E109" s="246">
        <v>0.5</v>
      </c>
      <c r="G109" s="162" t="s">
        <v>140</v>
      </c>
      <c r="H109" s="248">
        <v>0.5</v>
      </c>
      <c r="J109" s="162" t="s">
        <v>316</v>
      </c>
      <c r="K109" s="248">
        <v>0.40660000000000002</v>
      </c>
      <c r="M109" s="162" t="s">
        <v>130</v>
      </c>
      <c r="N109" s="248">
        <v>0.313</v>
      </c>
    </row>
    <row r="110" spans="1:14" ht="15.75">
      <c r="A110" s="208" t="s">
        <v>308</v>
      </c>
      <c r="B110" s="49">
        <v>0.47749999999999998</v>
      </c>
      <c r="D110" s="160" t="s">
        <v>273</v>
      </c>
      <c r="E110" s="246">
        <v>0.49430000000000002</v>
      </c>
      <c r="G110" s="162" t="s">
        <v>273</v>
      </c>
      <c r="H110" s="248">
        <v>0.49430000000000002</v>
      </c>
      <c r="J110" s="162" t="s">
        <v>77</v>
      </c>
      <c r="K110" s="248">
        <v>0.40550000000000003</v>
      </c>
      <c r="M110" s="162" t="s">
        <v>92</v>
      </c>
      <c r="N110" s="248">
        <v>0.29499999999999998</v>
      </c>
    </row>
    <row r="111" spans="1:14" ht="15.75">
      <c r="A111" s="231" t="s">
        <v>80</v>
      </c>
      <c r="B111" s="49">
        <v>0.36680000000000001</v>
      </c>
      <c r="D111" s="160" t="s">
        <v>78</v>
      </c>
      <c r="E111" s="246">
        <v>0.4869</v>
      </c>
      <c r="G111" s="162" t="s">
        <v>78</v>
      </c>
      <c r="H111" s="248">
        <v>0.4869</v>
      </c>
      <c r="J111" s="162" t="s">
        <v>82</v>
      </c>
      <c r="K111" s="249">
        <v>0.39950000000000002</v>
      </c>
      <c r="M111" s="162" t="s">
        <v>70</v>
      </c>
      <c r="N111" s="248">
        <v>0.25380000000000003</v>
      </c>
    </row>
    <row r="112" spans="1:14" ht="15.75">
      <c r="A112" s="231" t="s">
        <v>242</v>
      </c>
      <c r="B112" s="49">
        <v>0.54339999999999999</v>
      </c>
      <c r="D112" s="160" t="s">
        <v>76</v>
      </c>
      <c r="E112" s="246">
        <v>0.48609999999999998</v>
      </c>
    </row>
    <row r="113" spans="1:8" ht="15.75">
      <c r="A113" s="231" t="s">
        <v>72</v>
      </c>
      <c r="B113" s="49">
        <v>0.32869999999999999</v>
      </c>
      <c r="D113" s="160" t="s">
        <v>131</v>
      </c>
      <c r="E113" s="246">
        <v>0.48249999999999998</v>
      </c>
      <c r="H113" s="248">
        <v>1</v>
      </c>
    </row>
    <row r="114" spans="1:8" ht="15.75">
      <c r="A114" s="231" t="s">
        <v>90</v>
      </c>
      <c r="B114" s="49">
        <v>0.44850000000000001</v>
      </c>
      <c r="D114" s="160" t="s">
        <v>142</v>
      </c>
      <c r="E114" s="246">
        <v>0.47949999999999998</v>
      </c>
    </row>
    <row r="115" spans="1:8" ht="15.75">
      <c r="A115" s="231" t="s">
        <v>137</v>
      </c>
      <c r="B115" s="49">
        <v>0.45350000000000001</v>
      </c>
      <c r="D115" s="160" t="s">
        <v>308</v>
      </c>
      <c r="E115" s="246">
        <v>0.47749999999999998</v>
      </c>
    </row>
    <row r="116" spans="1:8" ht="15.75">
      <c r="A116" s="231" t="s">
        <v>121</v>
      </c>
      <c r="B116" s="49">
        <v>0.36890000000000001</v>
      </c>
      <c r="D116" s="160" t="s">
        <v>229</v>
      </c>
      <c r="E116" s="246">
        <v>0.47299999999999998</v>
      </c>
    </row>
    <row r="117" spans="1:8" ht="15.75">
      <c r="A117" s="231" t="s">
        <v>74</v>
      </c>
      <c r="B117" s="49">
        <v>0.39150000000000001</v>
      </c>
      <c r="D117" s="160" t="s">
        <v>89</v>
      </c>
      <c r="E117" s="246">
        <v>0.47089999999999999</v>
      </c>
    </row>
    <row r="118" spans="1:8" ht="15.75">
      <c r="A118" s="231" t="s">
        <v>75</v>
      </c>
      <c r="B118" s="49">
        <v>0.3715</v>
      </c>
      <c r="D118" s="160" t="s">
        <v>145</v>
      </c>
      <c r="E118" s="246">
        <v>0.45479999999999998</v>
      </c>
    </row>
    <row r="119" spans="1:8" ht="15.75">
      <c r="A119" s="231" t="s">
        <v>76</v>
      </c>
      <c r="B119" s="49">
        <v>0.48609999999999998</v>
      </c>
      <c r="D119" s="160" t="s">
        <v>137</v>
      </c>
      <c r="E119" s="246">
        <v>0.45350000000000001</v>
      </c>
    </row>
    <row r="120" spans="1:8" ht="15.75">
      <c r="A120" s="231" t="s">
        <v>113</v>
      </c>
      <c r="B120" s="49">
        <v>0.31309999999999999</v>
      </c>
      <c r="D120" s="160" t="s">
        <v>199</v>
      </c>
      <c r="E120" s="246">
        <v>0.45279999999999998</v>
      </c>
    </row>
    <row r="121" spans="1:8" ht="15.75">
      <c r="A121" s="231" t="s">
        <v>78</v>
      </c>
      <c r="B121" s="49">
        <v>0.4869</v>
      </c>
      <c r="D121" s="160" t="s">
        <v>112</v>
      </c>
      <c r="E121" s="246">
        <v>0.45269999999999999</v>
      </c>
    </row>
    <row r="122" spans="1:8" ht="15.75">
      <c r="A122" s="231" t="s">
        <v>94</v>
      </c>
      <c r="B122" s="49">
        <v>0.3926</v>
      </c>
      <c r="D122" s="160" t="s">
        <v>150</v>
      </c>
      <c r="E122" s="246">
        <v>0.45050000000000001</v>
      </c>
    </row>
    <row r="123" spans="1:8" ht="15.75">
      <c r="A123" s="231" t="s">
        <v>111</v>
      </c>
      <c r="B123" s="49">
        <v>0.41970000000000002</v>
      </c>
      <c r="D123" s="160" t="s">
        <v>133</v>
      </c>
      <c r="E123" s="246">
        <v>0.44919999999999999</v>
      </c>
    </row>
    <row r="124" spans="1:8" ht="15.75">
      <c r="A124" s="231" t="s">
        <v>150</v>
      </c>
      <c r="B124" s="49">
        <v>0.45050000000000001</v>
      </c>
      <c r="D124" s="160" t="s">
        <v>90</v>
      </c>
      <c r="E124" s="246">
        <v>0.44850000000000001</v>
      </c>
    </row>
    <row r="125" spans="1:8" ht="15.75">
      <c r="A125" s="231" t="s">
        <v>92</v>
      </c>
      <c r="B125" s="49">
        <v>0.29499999999999998</v>
      </c>
      <c r="D125" s="160" t="s">
        <v>136</v>
      </c>
      <c r="E125" s="246">
        <v>0.43390000000000001</v>
      </c>
    </row>
    <row r="126" spans="1:8" ht="15.75">
      <c r="A126" s="231" t="s">
        <v>122</v>
      </c>
      <c r="B126" s="49">
        <v>0.41839999999999999</v>
      </c>
      <c r="D126" s="160" t="s">
        <v>303</v>
      </c>
      <c r="E126" s="246">
        <v>0.42020000000000002</v>
      </c>
    </row>
    <row r="127" spans="1:8" ht="15.75">
      <c r="A127" s="231" t="s">
        <v>87</v>
      </c>
      <c r="B127" s="49">
        <v>0.33079999999999998</v>
      </c>
      <c r="D127" s="160" t="s">
        <v>111</v>
      </c>
      <c r="E127" s="246">
        <v>0.41970000000000002</v>
      </c>
    </row>
    <row r="128" spans="1:8" ht="15.75">
      <c r="A128" s="208" t="s">
        <v>199</v>
      </c>
      <c r="B128" s="49">
        <v>0.45279999999999998</v>
      </c>
      <c r="D128" s="160" t="s">
        <v>122</v>
      </c>
      <c r="E128" s="246">
        <v>0.41839999999999999</v>
      </c>
    </row>
    <row r="129" spans="1:5" ht="15.75">
      <c r="A129" s="208" t="s">
        <v>146</v>
      </c>
      <c r="B129" s="49">
        <v>0.53759999999999997</v>
      </c>
      <c r="D129" s="160" t="s">
        <v>147</v>
      </c>
      <c r="E129" s="246">
        <v>0.41749999999999998</v>
      </c>
    </row>
    <row r="130" spans="1:5" ht="15.75">
      <c r="A130" s="208" t="s">
        <v>138</v>
      </c>
      <c r="B130" s="49">
        <v>0.3674</v>
      </c>
      <c r="D130" s="160" t="s">
        <v>79</v>
      </c>
      <c r="E130" s="246">
        <v>0.41239999999999999</v>
      </c>
    </row>
    <row r="131" spans="1:5" ht="15.75">
      <c r="A131" s="208" t="s">
        <v>144</v>
      </c>
      <c r="B131" s="49">
        <v>0.55920000000000003</v>
      </c>
      <c r="D131" s="160" t="s">
        <v>259</v>
      </c>
      <c r="E131" s="246">
        <v>0.40979999999999989</v>
      </c>
    </row>
    <row r="132" spans="1:5" ht="15.75">
      <c r="A132" s="208" t="s">
        <v>70</v>
      </c>
      <c r="B132" s="49">
        <v>0.25380000000000003</v>
      </c>
      <c r="D132" s="160" t="s">
        <v>316</v>
      </c>
      <c r="E132" s="246">
        <v>0.40660000000000002</v>
      </c>
    </row>
    <row r="133" spans="1:5" ht="15.75">
      <c r="A133" s="208" t="s">
        <v>81</v>
      </c>
      <c r="B133" s="49">
        <v>0.38600000000000001</v>
      </c>
      <c r="D133" s="160" t="s">
        <v>77</v>
      </c>
      <c r="E133" s="246">
        <v>0.40550000000000003</v>
      </c>
    </row>
    <row r="134" spans="1:5" ht="15.75">
      <c r="A134" s="208" t="s">
        <v>246</v>
      </c>
      <c r="B134" s="49">
        <v>0.36870000000000003</v>
      </c>
      <c r="D134" s="161" t="s">
        <v>82</v>
      </c>
      <c r="E134" s="247">
        <v>0.39950000000000002</v>
      </c>
    </row>
    <row r="135" spans="1:5" ht="15.75">
      <c r="A135" s="208" t="s">
        <v>83</v>
      </c>
      <c r="B135" s="49">
        <v>0.33770000000000011</v>
      </c>
      <c r="D135" s="160" t="s">
        <v>318</v>
      </c>
      <c r="E135" s="246">
        <v>0.39389999999999997</v>
      </c>
    </row>
    <row r="136" spans="1:5" ht="15.75">
      <c r="A136" s="208" t="s">
        <v>303</v>
      </c>
      <c r="B136" s="49">
        <v>0.42020000000000002</v>
      </c>
      <c r="D136" s="160" t="s">
        <v>94</v>
      </c>
      <c r="E136" s="246">
        <v>0.3926</v>
      </c>
    </row>
    <row r="137" spans="1:5" ht="15.75">
      <c r="A137" s="208" t="s">
        <v>110</v>
      </c>
      <c r="B137" s="49">
        <v>0.34760000000000002</v>
      </c>
      <c r="D137" s="160" t="s">
        <v>74</v>
      </c>
      <c r="E137" s="246">
        <v>0.39150000000000001</v>
      </c>
    </row>
    <row r="138" spans="1:5" ht="15.75">
      <c r="A138" s="208" t="s">
        <v>318</v>
      </c>
      <c r="B138" s="49">
        <v>0.39389999999999997</v>
      </c>
      <c r="D138" s="160" t="s">
        <v>257</v>
      </c>
      <c r="E138" s="246">
        <v>0.38969999999999999</v>
      </c>
    </row>
    <row r="139" spans="1:5" ht="15.75">
      <c r="A139" s="208" t="s">
        <v>140</v>
      </c>
      <c r="B139" s="49">
        <v>0.5</v>
      </c>
      <c r="D139" s="160" t="s">
        <v>141</v>
      </c>
      <c r="E139" s="246">
        <v>0.38629999999999998</v>
      </c>
    </row>
    <row r="140" spans="1:5" ht="15.75">
      <c r="A140" s="208" t="s">
        <v>145</v>
      </c>
      <c r="B140" s="49">
        <v>0.45479999999999998</v>
      </c>
      <c r="D140" s="160" t="s">
        <v>81</v>
      </c>
      <c r="E140" s="246">
        <v>0.38600000000000001</v>
      </c>
    </row>
    <row r="141" spans="1:5" ht="15.75">
      <c r="A141" s="208" t="s">
        <v>147</v>
      </c>
      <c r="B141" s="49">
        <v>0.41749999999999998</v>
      </c>
      <c r="D141" s="160" t="s">
        <v>93</v>
      </c>
      <c r="E141" s="246">
        <v>0.37719999999999998</v>
      </c>
    </row>
    <row r="142" spans="1:5" ht="15.75">
      <c r="A142" s="232" t="s">
        <v>218</v>
      </c>
      <c r="B142" s="49">
        <v>0.59489999999999998</v>
      </c>
      <c r="D142" s="160" t="s">
        <v>75</v>
      </c>
      <c r="E142" s="246">
        <v>0.3715</v>
      </c>
    </row>
    <row r="143" spans="1:5" ht="15.75">
      <c r="A143" s="233" t="s">
        <v>220</v>
      </c>
      <c r="B143" s="49">
        <v>0.5534</v>
      </c>
      <c r="D143" s="160" t="s">
        <v>121</v>
      </c>
      <c r="E143" s="246">
        <v>0.36890000000000001</v>
      </c>
    </row>
    <row r="144" spans="1:5" ht="15.75">
      <c r="A144" s="233" t="s">
        <v>229</v>
      </c>
      <c r="B144" s="49">
        <v>0.47299999999999998</v>
      </c>
      <c r="D144" s="160" t="s">
        <v>246</v>
      </c>
      <c r="E144" s="246">
        <v>0.36870000000000003</v>
      </c>
    </row>
    <row r="145" spans="1:5" ht="15.75">
      <c r="A145" s="233" t="s">
        <v>239</v>
      </c>
      <c r="B145" s="49">
        <v>0.64910000000000001</v>
      </c>
      <c r="D145" s="160" t="s">
        <v>114</v>
      </c>
      <c r="E145" s="246">
        <v>0.3679</v>
      </c>
    </row>
    <row r="146" spans="1:5" ht="15.75">
      <c r="A146" s="233" t="s">
        <v>257</v>
      </c>
      <c r="B146" s="49">
        <v>0.38969999999999999</v>
      </c>
      <c r="D146" s="160" t="s">
        <v>138</v>
      </c>
      <c r="E146" s="246">
        <v>0.3674</v>
      </c>
    </row>
    <row r="147" spans="1:5" ht="15.75">
      <c r="A147" s="233" t="s">
        <v>259</v>
      </c>
      <c r="B147" s="49">
        <v>0.40979999999999989</v>
      </c>
      <c r="D147" s="160" t="s">
        <v>80</v>
      </c>
      <c r="E147" s="246">
        <v>0.36680000000000001</v>
      </c>
    </row>
    <row r="148" spans="1:5" ht="15.75">
      <c r="A148" s="233" t="s">
        <v>270</v>
      </c>
      <c r="B148" s="49">
        <v>0.59660000000000002</v>
      </c>
      <c r="D148" s="160" t="s">
        <v>110</v>
      </c>
      <c r="E148" s="246">
        <v>0.34760000000000002</v>
      </c>
    </row>
    <row r="149" spans="1:5" ht="15.75">
      <c r="A149" s="233" t="s">
        <v>273</v>
      </c>
      <c r="B149" s="49">
        <v>0.49430000000000002</v>
      </c>
      <c r="D149" s="160" t="s">
        <v>83</v>
      </c>
      <c r="E149" s="246">
        <v>0.33770000000000011</v>
      </c>
    </row>
    <row r="150" spans="1:5" ht="15.75">
      <c r="A150" s="233" t="s">
        <v>277</v>
      </c>
      <c r="B150" s="49">
        <v>0.54569999999999996</v>
      </c>
      <c r="D150" s="160" t="s">
        <v>85</v>
      </c>
      <c r="E150" s="246">
        <v>0.33439999999999998</v>
      </c>
    </row>
    <row r="151" spans="1:5" ht="15.75">
      <c r="A151" s="233" t="s">
        <v>287</v>
      </c>
      <c r="B151" s="49">
        <v>0.63729999999999998</v>
      </c>
      <c r="D151" s="160" t="s">
        <v>87</v>
      </c>
      <c r="E151" s="246">
        <v>0.33079999999999998</v>
      </c>
    </row>
    <row r="152" spans="1:5" ht="15.75">
      <c r="A152" s="233" t="s">
        <v>290</v>
      </c>
      <c r="B152" s="49">
        <v>0.53959999999999997</v>
      </c>
      <c r="D152" s="160" t="s">
        <v>72</v>
      </c>
      <c r="E152" s="246">
        <v>0.32869999999999999</v>
      </c>
    </row>
    <row r="153" spans="1:5" ht="15.75">
      <c r="A153" s="234" t="s">
        <v>293</v>
      </c>
      <c r="B153" s="49">
        <v>0.7</v>
      </c>
      <c r="D153" s="160" t="s">
        <v>84</v>
      </c>
      <c r="E153" s="246">
        <v>0.32279999999999998</v>
      </c>
    </row>
    <row r="154" spans="1:5" ht="15.75">
      <c r="A154" s="233" t="s">
        <v>310</v>
      </c>
      <c r="B154" s="49">
        <v>0.51890000000000003</v>
      </c>
      <c r="D154" s="160" t="s">
        <v>113</v>
      </c>
      <c r="E154" s="246">
        <v>0.31309999999999999</v>
      </c>
    </row>
    <row r="155" spans="1:5" ht="15.75">
      <c r="A155" s="235" t="s">
        <v>99</v>
      </c>
      <c r="B155" s="49">
        <v>0.5111</v>
      </c>
      <c r="D155" s="160" t="s">
        <v>130</v>
      </c>
      <c r="E155" s="246">
        <v>0.313</v>
      </c>
    </row>
    <row r="156" spans="1:5" ht="15.75">
      <c r="D156" s="160" t="s">
        <v>92</v>
      </c>
      <c r="E156" s="246">
        <v>0.29499999999999998</v>
      </c>
    </row>
    <row r="157" spans="1:5" ht="15.75">
      <c r="D157" s="160" t="s">
        <v>70</v>
      </c>
      <c r="E157" s="246">
        <v>0.25380000000000003</v>
      </c>
    </row>
    <row r="158" spans="1:5" ht="15.75">
      <c r="D158" s="161"/>
      <c r="E158" s="247">
        <v>1</v>
      </c>
    </row>
    <row r="166" spans="1:10">
      <c r="A166" t="s">
        <v>338</v>
      </c>
      <c r="I166" t="s">
        <v>339</v>
      </c>
    </row>
    <row r="168" spans="1:10">
      <c r="A168">
        <v>2014</v>
      </c>
      <c r="B168" s="250">
        <v>0.47</v>
      </c>
      <c r="I168">
        <v>2014</v>
      </c>
      <c r="J168" s="250">
        <v>0.57999999999999996</v>
      </c>
    </row>
    <row r="169" spans="1:10">
      <c r="A169">
        <v>2015</v>
      </c>
      <c r="B169" s="250">
        <v>0.59</v>
      </c>
      <c r="I169">
        <v>2015</v>
      </c>
      <c r="J169" s="250">
        <v>0.48</v>
      </c>
    </row>
    <row r="170" spans="1:10">
      <c r="A170">
        <v>2016</v>
      </c>
      <c r="B170" s="250">
        <v>0.62</v>
      </c>
      <c r="I170">
        <v>2016</v>
      </c>
      <c r="J170" s="250">
        <v>0.48</v>
      </c>
    </row>
    <row r="171" spans="1:10">
      <c r="A171">
        <v>2017</v>
      </c>
      <c r="B171" s="250">
        <v>0.66</v>
      </c>
      <c r="I171">
        <v>2017</v>
      </c>
      <c r="J171" s="250">
        <v>0.44</v>
      </c>
    </row>
    <row r="172" spans="1:10">
      <c r="A172">
        <v>2018</v>
      </c>
      <c r="B172" s="250">
        <v>0.64</v>
      </c>
      <c r="I172">
        <v>2018</v>
      </c>
      <c r="J172" s="250">
        <v>0.44</v>
      </c>
    </row>
    <row r="173" spans="1:10">
      <c r="A173">
        <v>2019</v>
      </c>
      <c r="B173" s="250">
        <v>0.66</v>
      </c>
      <c r="I173">
        <v>2019</v>
      </c>
      <c r="J173" s="250">
        <v>0.42</v>
      </c>
    </row>
    <row r="174" spans="1:10">
      <c r="A174">
        <v>2020</v>
      </c>
      <c r="B174" s="250">
        <v>0.71</v>
      </c>
      <c r="I174">
        <v>2020</v>
      </c>
      <c r="J174" s="250">
        <v>0.44</v>
      </c>
    </row>
    <row r="175" spans="1:10">
      <c r="A175">
        <v>2021</v>
      </c>
      <c r="B175" s="250">
        <v>0.69</v>
      </c>
      <c r="I175">
        <v>2021</v>
      </c>
      <c r="J175" s="250">
        <v>0.45</v>
      </c>
    </row>
    <row r="176" spans="1:10">
      <c r="A176">
        <v>2022</v>
      </c>
      <c r="B176" s="250">
        <v>0.69</v>
      </c>
      <c r="I176">
        <v>2022</v>
      </c>
      <c r="J176" s="250">
        <v>0.43</v>
      </c>
    </row>
  </sheetData>
  <conditionalFormatting sqref="E4:E73">
    <cfRule type="dataBar" priority="77">
      <dataBar>
        <cfvo type="min"/>
        <cfvo type="max"/>
        <color rgb="FFDDEEFF"/>
      </dataBar>
      <extLst>
        <ext xmlns:x14="http://schemas.microsoft.com/office/spreadsheetml/2009/9/main" uri="{B025F937-C7B1-47D3-B67F-A62EFF666E3E}">
          <x14:id>{068F0298-D2A3-4E0C-AD65-5AE03639269D}</x14:id>
        </ext>
      </extLst>
    </cfRule>
  </conditionalFormatting>
  <conditionalFormatting sqref="E89:E158">
    <cfRule type="dataBar" priority="7">
      <dataBar>
        <cfvo type="min"/>
        <cfvo type="max"/>
        <color theme="1" tint="0.89999084444715716"/>
      </dataBar>
      <extLst>
        <ext xmlns:x14="http://schemas.microsoft.com/office/spreadsheetml/2009/9/main" uri="{B025F937-C7B1-47D3-B67F-A62EFF666E3E}">
          <x14:id>{68DB9F2B-DCF0-4975-8661-6A91A6CE5E94}</x14:id>
        </ext>
      </extLst>
    </cfRule>
  </conditionalFormatting>
  <conditionalFormatting sqref="H89:H111">
    <cfRule type="dataBar" priority="6">
      <dataBar>
        <cfvo type="min"/>
        <cfvo type="max"/>
        <color theme="1" tint="0.89999084444715716"/>
      </dataBar>
      <extLst>
        <ext xmlns:x14="http://schemas.microsoft.com/office/spreadsheetml/2009/9/main" uri="{B025F937-C7B1-47D3-B67F-A62EFF666E3E}">
          <x14:id>{C181A7E4-5933-4922-93E0-E3FC06ADC90A}</x14:id>
        </ext>
      </extLst>
    </cfRule>
  </conditionalFormatting>
  <conditionalFormatting sqref="K89:K111">
    <cfRule type="dataBar" priority="5">
      <dataBar>
        <cfvo type="min"/>
        <cfvo type="max"/>
        <color theme="1" tint="0.89999084444715716"/>
      </dataBar>
      <extLst>
        <ext xmlns:x14="http://schemas.microsoft.com/office/spreadsheetml/2009/9/main" uri="{B025F937-C7B1-47D3-B67F-A62EFF666E3E}">
          <x14:id>{B838588B-693F-4EC7-ACDA-EA6393DFC9B2}</x14:id>
        </ext>
      </extLst>
    </cfRule>
  </conditionalFormatting>
  <conditionalFormatting sqref="N89:N111">
    <cfRule type="dataBar" priority="4">
      <dataBar>
        <cfvo type="min"/>
        <cfvo type="max"/>
        <color theme="1" tint="0.89999084444715716"/>
      </dataBar>
      <extLst>
        <ext xmlns:x14="http://schemas.microsoft.com/office/spreadsheetml/2009/9/main" uri="{B025F937-C7B1-47D3-B67F-A62EFF666E3E}">
          <x14:id>{87083AB2-1B6F-44BF-A336-B58C2CC4BCA5}</x14:id>
        </ext>
      </extLst>
    </cfRule>
  </conditionalFormatting>
  <conditionalFormatting sqref="H4:H26 K4:K26 N4:N26 H28">
    <cfRule type="dataBar" priority="3">
      <dataBar>
        <cfvo type="min"/>
        <cfvo type="max"/>
        <color theme="1" tint="0.89999084444715716"/>
      </dataBar>
      <extLst>
        <ext xmlns:x14="http://schemas.microsoft.com/office/spreadsheetml/2009/9/main" uri="{B025F937-C7B1-47D3-B67F-A62EFF666E3E}">
          <x14:id>{02057417-F8C7-4874-B2F3-052FB3394384}</x14:id>
        </ext>
      </extLst>
    </cfRule>
  </conditionalFormatting>
  <conditionalFormatting sqref="H113">
    <cfRule type="dataBar" priority="2">
      <dataBar>
        <cfvo type="min"/>
        <cfvo type="max"/>
        <color theme="1" tint="0.89999084444715716"/>
      </dataBar>
      <extLst>
        <ext xmlns:x14="http://schemas.microsoft.com/office/spreadsheetml/2009/9/main" uri="{B025F937-C7B1-47D3-B67F-A62EFF666E3E}">
          <x14:id>{283B7C12-278D-4B62-97AE-42DDE6CA1A3A}</x14:id>
        </ext>
      </extLst>
    </cfRule>
  </conditionalFormatting>
  <conditionalFormatting sqref="H89:H113 K89:K111 N89:N111">
    <cfRule type="dataBar" priority="1">
      <dataBar>
        <cfvo type="min"/>
        <cfvo type="max"/>
        <color theme="1" tint="0.89999084444715716"/>
      </dataBar>
      <extLst>
        <ext xmlns:x14="http://schemas.microsoft.com/office/spreadsheetml/2009/9/main" uri="{B025F937-C7B1-47D3-B67F-A62EFF666E3E}">
          <x14:id>{AAEE80E0-CCCD-44C8-A695-811D4C2DC6EC}</x14:id>
        </ext>
      </extLst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2">
    <tablePart r:id="rId3"/>
    <tablePart r:id="rId4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68F0298-D2A3-4E0C-AD65-5AE03639269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E4:E73</xm:sqref>
        </x14:conditionalFormatting>
        <x14:conditionalFormatting xmlns:xm="http://schemas.microsoft.com/office/excel/2006/main">
          <x14:cfRule type="dataBar" id="{68DB9F2B-DCF0-4975-8661-6A91A6CE5E9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E89:E158</xm:sqref>
        </x14:conditionalFormatting>
        <x14:conditionalFormatting xmlns:xm="http://schemas.microsoft.com/office/excel/2006/main">
          <x14:cfRule type="dataBar" id="{C181A7E4-5933-4922-93E0-E3FC06ADC90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H89:H111</xm:sqref>
        </x14:conditionalFormatting>
        <x14:conditionalFormatting xmlns:xm="http://schemas.microsoft.com/office/excel/2006/main">
          <x14:cfRule type="dataBar" id="{B838588B-693F-4EC7-ACDA-EA6393DFC9B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K89:K111</xm:sqref>
        </x14:conditionalFormatting>
        <x14:conditionalFormatting xmlns:xm="http://schemas.microsoft.com/office/excel/2006/main">
          <x14:cfRule type="dataBar" id="{87083AB2-1B6F-44BF-A336-B58C2CC4BCA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N89:N111</xm:sqref>
        </x14:conditionalFormatting>
        <x14:conditionalFormatting xmlns:xm="http://schemas.microsoft.com/office/excel/2006/main">
          <x14:cfRule type="dataBar" id="{02057417-F8C7-4874-B2F3-052FB339438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H4:H26 K4:K26 N4:N26 H28</xm:sqref>
        </x14:conditionalFormatting>
        <x14:conditionalFormatting xmlns:xm="http://schemas.microsoft.com/office/excel/2006/main">
          <x14:cfRule type="dataBar" id="{283B7C12-278D-4B62-97AE-42DDE6CA1A3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H113</xm:sqref>
        </x14:conditionalFormatting>
        <x14:conditionalFormatting xmlns:xm="http://schemas.microsoft.com/office/excel/2006/main">
          <x14:cfRule type="dataBar" id="{AAEE80E0-CCCD-44C8-A695-811D4C2DC6E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H89:H113 K89:K111 N89:N111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50"/>
  </sheetPr>
  <dimension ref="A1:J62"/>
  <sheetViews>
    <sheetView showGridLines="0" topLeftCell="B5" zoomScaleNormal="100" workbookViewId="0">
      <selection activeCell="C14" sqref="C14"/>
    </sheetView>
  </sheetViews>
  <sheetFormatPr defaultRowHeight="15"/>
  <cols>
    <col min="1" max="1" width="5.140625" style="39" hidden="1" customWidth="1"/>
    <col min="2" max="2" width="14.5703125" style="3" customWidth="1"/>
    <col min="3" max="3" width="63" style="2" customWidth="1"/>
    <col min="4" max="8" width="6.42578125" style="1" customWidth="1"/>
    <col min="9" max="16384" width="9.140625" style="1"/>
  </cols>
  <sheetData>
    <row r="1" spans="1:10" hidden="1"/>
    <row r="2" spans="1:10" hidden="1"/>
    <row r="3" spans="1:10" hidden="1"/>
    <row r="4" spans="1:10" hidden="1"/>
    <row r="5" spans="1:10" ht="94.5" customHeight="1" thickBot="1">
      <c r="B5" s="88" t="s">
        <v>0</v>
      </c>
      <c r="C5" s="88" t="s">
        <v>1</v>
      </c>
      <c r="D5" s="100" t="s">
        <v>101</v>
      </c>
      <c r="E5" s="107" t="s">
        <v>151</v>
      </c>
      <c r="F5" s="107" t="s">
        <v>152</v>
      </c>
      <c r="G5" s="107" t="s">
        <v>115</v>
      </c>
      <c r="H5" s="125" t="s">
        <v>239</v>
      </c>
    </row>
    <row r="6" spans="1:10" ht="31.5">
      <c r="A6" s="40">
        <v>2</v>
      </c>
      <c r="B6" s="259" t="s">
        <v>2</v>
      </c>
      <c r="C6" s="89" t="s">
        <v>3</v>
      </c>
      <c r="D6" s="108">
        <v>0.59880778274873603</v>
      </c>
      <c r="E6" s="109">
        <v>0.62287327552559602</v>
      </c>
      <c r="F6" s="109">
        <v>0.59062893185894227</v>
      </c>
      <c r="G6" s="109">
        <v>0.56748411406886867</v>
      </c>
      <c r="H6" s="109">
        <f>HLOOKUP(H$5,'Tabela 2022'!$D$3:$CC$56,'Rede e Grupo'!J6,FALSE)</f>
        <v>0.54897739504843923</v>
      </c>
      <c r="J6" s="62">
        <v>2</v>
      </c>
    </row>
    <row r="7" spans="1:10" ht="31.5">
      <c r="A7" s="40">
        <v>3</v>
      </c>
      <c r="B7" s="257"/>
      <c r="C7" s="90" t="s">
        <v>4</v>
      </c>
      <c r="D7" s="110">
        <v>0.3430852087505078</v>
      </c>
      <c r="E7" s="111">
        <v>0.34327422392094231</v>
      </c>
      <c r="F7" s="111">
        <v>0.34145684346207222</v>
      </c>
      <c r="G7" s="111">
        <v>0.34473848345143426</v>
      </c>
      <c r="H7" s="111">
        <f>HLOOKUP(H$5,'Tabela 2022'!$D$3:$CC$56,'Rede e Grupo'!J7,FALSE)</f>
        <v>0.31939978563772775</v>
      </c>
      <c r="J7" s="62">
        <v>3</v>
      </c>
    </row>
    <row r="8" spans="1:10" ht="31.5">
      <c r="A8" s="40">
        <v>4</v>
      </c>
      <c r="B8" s="257"/>
      <c r="C8" s="90" t="s">
        <v>5</v>
      </c>
      <c r="D8" s="113">
        <v>0.52045295323613294</v>
      </c>
      <c r="E8" s="111">
        <v>0.52711260051188225</v>
      </c>
      <c r="F8" s="111">
        <v>0.51092965221737541</v>
      </c>
      <c r="G8" s="111">
        <v>0.52060042342905399</v>
      </c>
      <c r="H8" s="111">
        <f>HLOOKUP(H$5,'Tabela 2022'!$D$3:$CC$56,'Rede e Grupo'!J8,FALSE)</f>
        <v>0.4817987152034261</v>
      </c>
      <c r="J8" s="62">
        <v>4</v>
      </c>
    </row>
    <row r="9" spans="1:10" ht="31.5">
      <c r="A9" s="40">
        <v>5</v>
      </c>
      <c r="B9" s="257" t="s">
        <v>6</v>
      </c>
      <c r="C9" s="90" t="s">
        <v>7</v>
      </c>
      <c r="D9" s="110">
        <v>0.56304160952996984</v>
      </c>
      <c r="E9" s="112">
        <v>0.56538882084508157</v>
      </c>
      <c r="F9" s="112">
        <v>0.57291273341309046</v>
      </c>
      <c r="G9" s="112">
        <v>0.54703145398884578</v>
      </c>
      <c r="H9" s="112">
        <f>HLOOKUP(H$5,'Tabela 2022'!$D$3:$CC$56,'Rede e Grupo'!J9,FALSE)</f>
        <v>0.45610278372591007</v>
      </c>
      <c r="J9" s="62">
        <v>5</v>
      </c>
    </row>
    <row r="10" spans="1:10" ht="31.5">
      <c r="A10" s="40">
        <v>6</v>
      </c>
      <c r="B10" s="257"/>
      <c r="C10" s="90" t="s">
        <v>8</v>
      </c>
      <c r="D10" s="110">
        <v>0.60736830382859242</v>
      </c>
      <c r="E10" s="112">
        <v>0.63043863772524478</v>
      </c>
      <c r="F10" s="112">
        <v>0.60667021553515599</v>
      </c>
      <c r="G10" s="112">
        <v>0.56866683864778955</v>
      </c>
      <c r="H10" s="112">
        <f>HLOOKUP(H$5,'Tabela 2022'!$D$3:$CC$56,'Rede e Grupo'!J10,FALSE)</f>
        <v>0.52141327623126343</v>
      </c>
      <c r="J10" s="62">
        <v>6</v>
      </c>
    </row>
    <row r="11" spans="1:10" ht="31.5">
      <c r="A11" s="40">
        <v>7</v>
      </c>
      <c r="B11" s="257"/>
      <c r="C11" s="90" t="s">
        <v>9</v>
      </c>
      <c r="D11" s="110">
        <v>0.7077253551330186</v>
      </c>
      <c r="E11" s="112">
        <v>0.71964334625263637</v>
      </c>
      <c r="F11" s="112">
        <v>0.71459070240221068</v>
      </c>
      <c r="G11" s="112">
        <v>0.67895802010108286</v>
      </c>
      <c r="H11" s="112">
        <f>HLOOKUP(H$5,'Tabela 2022'!$D$3:$CC$56,'Rede e Grupo'!J11,FALSE)</f>
        <v>0.6573576799140709</v>
      </c>
      <c r="J11" s="62">
        <v>7</v>
      </c>
    </row>
    <row r="12" spans="1:10" ht="31.5">
      <c r="A12" s="40">
        <v>8</v>
      </c>
      <c r="B12" s="257" t="s">
        <v>10</v>
      </c>
      <c r="C12" s="90" t="s">
        <v>11</v>
      </c>
      <c r="D12" s="110">
        <v>0.60455370337330328</v>
      </c>
      <c r="E12" s="112">
        <v>0.6127918448327857</v>
      </c>
      <c r="F12" s="112">
        <v>0.60581448427423923</v>
      </c>
      <c r="G12" s="112">
        <v>0.58890022692019717</v>
      </c>
      <c r="H12" s="112">
        <f>HLOOKUP(H$5,'Tabela 2022'!$D$3:$CC$56,'Rede e Grupo'!J12,FALSE)</f>
        <v>0.65550755939524841</v>
      </c>
      <c r="J12" s="62">
        <v>8</v>
      </c>
    </row>
    <row r="13" spans="1:10" ht="31.5">
      <c r="A13" s="40">
        <v>9</v>
      </c>
      <c r="B13" s="257"/>
      <c r="C13" s="90" t="s">
        <v>12</v>
      </c>
      <c r="D13" s="110">
        <v>0.58029499927003547</v>
      </c>
      <c r="E13" s="112">
        <v>0.59074989095954755</v>
      </c>
      <c r="F13" s="112">
        <v>0.57752681321659671</v>
      </c>
      <c r="G13" s="112">
        <v>0.5657336965814761</v>
      </c>
      <c r="H13" s="112">
        <f>HLOOKUP(H$5,'Tabela 2022'!$D$3:$CC$56,'Rede e Grupo'!J13,FALSE)</f>
        <v>0.60625674217907233</v>
      </c>
      <c r="J13" s="62">
        <v>9</v>
      </c>
    </row>
    <row r="14" spans="1:10" ht="32.25" thickBot="1">
      <c r="A14" s="40">
        <v>10</v>
      </c>
      <c r="B14" s="258"/>
      <c r="C14" s="91" t="s">
        <v>13</v>
      </c>
      <c r="D14" s="114">
        <v>0.62427707799860332</v>
      </c>
      <c r="E14" s="115">
        <v>0.63843171884462224</v>
      </c>
      <c r="F14" s="115">
        <v>0.62115682631065894</v>
      </c>
      <c r="G14" s="115">
        <v>0.60380085645507442</v>
      </c>
      <c r="H14" s="115">
        <f>HLOOKUP(H$5,'Tabela 2022'!$D$3:$CC$56,'Rede e Grupo'!J14,FALSE)</f>
        <v>0.63961038961038963</v>
      </c>
      <c r="J14" s="62">
        <v>10</v>
      </c>
    </row>
    <row r="15" spans="1:10" ht="31.5">
      <c r="A15" s="40">
        <v>11</v>
      </c>
      <c r="B15" s="259" t="s">
        <v>14</v>
      </c>
      <c r="C15" s="89" t="s">
        <v>15</v>
      </c>
      <c r="D15" s="108">
        <v>0.83385667459459067</v>
      </c>
      <c r="E15" s="109">
        <v>0.84570547185701106</v>
      </c>
      <c r="F15" s="109">
        <v>0.83311960834455068</v>
      </c>
      <c r="G15" s="109">
        <v>0.81443945973406184</v>
      </c>
      <c r="H15" s="109">
        <f>HLOOKUP(H$5,'Tabela 2022'!$D$3:$CC$56,'Rede e Grupo'!J15,FALSE)</f>
        <v>0.85347593582887704</v>
      </c>
      <c r="J15" s="62">
        <v>11</v>
      </c>
    </row>
    <row r="16" spans="1:10" ht="31.5">
      <c r="A16" s="40">
        <v>12</v>
      </c>
      <c r="B16" s="257"/>
      <c r="C16" s="90" t="s">
        <v>16</v>
      </c>
      <c r="D16" s="110">
        <v>0.82644980456705897</v>
      </c>
      <c r="E16" s="112">
        <v>0.83221045208342936</v>
      </c>
      <c r="F16" s="112">
        <v>0.8229669303158107</v>
      </c>
      <c r="G16" s="112">
        <v>0.82080361327265527</v>
      </c>
      <c r="H16" s="112">
        <f>HLOOKUP(H$5,'Tabela 2022'!$D$3:$CC$56,'Rede e Grupo'!J16,FALSE)</f>
        <v>0.83297644539614557</v>
      </c>
      <c r="J16" s="62">
        <v>12</v>
      </c>
    </row>
    <row r="17" spans="1:10" ht="47.25">
      <c r="A17" s="40">
        <v>13</v>
      </c>
      <c r="B17" s="257"/>
      <c r="C17" s="90" t="s">
        <v>17</v>
      </c>
      <c r="D17" s="110">
        <v>0.6780834585330332</v>
      </c>
      <c r="E17" s="112">
        <v>0.69864094478527849</v>
      </c>
      <c r="F17" s="112">
        <v>0.66519552142639904</v>
      </c>
      <c r="G17" s="112">
        <v>0.65849169144438291</v>
      </c>
      <c r="H17" s="112">
        <f>HLOOKUP(H$5,'Tabela 2022'!$D$3:$CC$56,'Rede e Grupo'!J17,FALSE)</f>
        <v>0.73019271948608133</v>
      </c>
      <c r="J17" s="62">
        <v>13</v>
      </c>
    </row>
    <row r="18" spans="1:10" ht="18.75">
      <c r="A18" s="40">
        <v>14</v>
      </c>
      <c r="B18" s="257" t="s">
        <v>18</v>
      </c>
      <c r="C18" s="90" t="s">
        <v>19</v>
      </c>
      <c r="D18" s="110">
        <v>0.57949069177845702</v>
      </c>
      <c r="E18" s="112">
        <v>0.58297177703379188</v>
      </c>
      <c r="F18" s="112">
        <v>0.58162592315118422</v>
      </c>
      <c r="G18" s="112">
        <v>0.57093033610242794</v>
      </c>
      <c r="H18" s="112">
        <f>HLOOKUP(H$5,'Tabela 2022'!$D$3:$CC$56,'Rede e Grupo'!J18,FALSE)</f>
        <v>0.63101604278074863</v>
      </c>
      <c r="J18" s="62">
        <v>14</v>
      </c>
    </row>
    <row r="19" spans="1:10" ht="31.5">
      <c r="A19" s="40">
        <v>15</v>
      </c>
      <c r="B19" s="257"/>
      <c r="C19" s="90" t="s">
        <v>20</v>
      </c>
      <c r="D19" s="110">
        <v>0.64392300570054317</v>
      </c>
      <c r="E19" s="112">
        <v>0.63957245641518201</v>
      </c>
      <c r="F19" s="112">
        <v>0.64409301852608047</v>
      </c>
      <c r="G19" s="112">
        <v>0.65117464604443787</v>
      </c>
      <c r="H19" s="112">
        <f>HLOOKUP(H$5,'Tabela 2022'!$D$3:$CC$56,'Rede e Grupo'!J19,FALSE)</f>
        <v>0.67307692307692313</v>
      </c>
      <c r="J19" s="62">
        <v>15</v>
      </c>
    </row>
    <row r="20" spans="1:10" ht="31.5">
      <c r="A20" s="40">
        <v>16</v>
      </c>
      <c r="B20" s="257"/>
      <c r="C20" s="90" t="s">
        <v>21</v>
      </c>
      <c r="D20" s="110">
        <v>0.59446952017240917</v>
      </c>
      <c r="E20" s="112">
        <v>0.57386200448839997</v>
      </c>
      <c r="F20" s="112">
        <v>0.60087801508819572</v>
      </c>
      <c r="G20" s="112">
        <v>0.62201494609011221</v>
      </c>
      <c r="H20" s="112">
        <f>HLOOKUP(H$5,'Tabela 2022'!$D$3:$CC$56,'Rede e Grupo'!J20,FALSE)</f>
        <v>0.58288770053475936</v>
      </c>
      <c r="J20" s="62">
        <v>16</v>
      </c>
    </row>
    <row r="21" spans="1:10" ht="31.5">
      <c r="A21" s="40">
        <v>17</v>
      </c>
      <c r="B21" s="257"/>
      <c r="C21" s="90" t="s">
        <v>22</v>
      </c>
      <c r="D21" s="110">
        <v>0.75909245799618119</v>
      </c>
      <c r="E21" s="112">
        <v>0.76347266110570333</v>
      </c>
      <c r="F21" s="112">
        <v>0.75981765883049324</v>
      </c>
      <c r="G21" s="112">
        <v>0.75070293736676341</v>
      </c>
      <c r="H21" s="112">
        <f>HLOOKUP(H$5,'Tabela 2022'!$D$3:$CC$56,'Rede e Grupo'!J21,FALSE)</f>
        <v>0.77540106951871657</v>
      </c>
      <c r="J21" s="62">
        <v>17</v>
      </c>
    </row>
    <row r="22" spans="1:10" ht="18.75">
      <c r="A22" s="40">
        <v>18</v>
      </c>
      <c r="B22" s="257" t="s">
        <v>23</v>
      </c>
      <c r="C22" s="90" t="s">
        <v>24</v>
      </c>
      <c r="D22" s="110">
        <v>0.73621960965295496</v>
      </c>
      <c r="E22" s="112">
        <v>0.74462110469066412</v>
      </c>
      <c r="F22" s="112">
        <v>0.7307051344523573</v>
      </c>
      <c r="G22" s="112">
        <v>0.7285131951890359</v>
      </c>
      <c r="H22" s="112">
        <f>HLOOKUP(H$5,'Tabela 2022'!$D$3:$CC$56,'Rede e Grupo'!J22,FALSE)</f>
        <v>0.76098606645230438</v>
      </c>
      <c r="J22" s="62">
        <v>18</v>
      </c>
    </row>
    <row r="23" spans="1:10" ht="31.5">
      <c r="A23" s="40">
        <v>19</v>
      </c>
      <c r="B23" s="257"/>
      <c r="C23" s="90" t="s">
        <v>25</v>
      </c>
      <c r="D23" s="110">
        <v>0.80267362687464938</v>
      </c>
      <c r="E23" s="112">
        <v>0.80608638394090038</v>
      </c>
      <c r="F23" s="112">
        <v>0.79614926536724218</v>
      </c>
      <c r="G23" s="112">
        <v>0.80474562516292969</v>
      </c>
      <c r="H23" s="112">
        <f>HLOOKUP(H$5,'Tabela 2022'!$D$3:$CC$56,'Rede e Grupo'!J23,FALSE)</f>
        <v>0.81330472103004292</v>
      </c>
      <c r="J23" s="62">
        <v>19</v>
      </c>
    </row>
    <row r="24" spans="1:10" ht="18.75">
      <c r="A24" s="40">
        <v>20</v>
      </c>
      <c r="B24" s="257"/>
      <c r="C24" s="90" t="s">
        <v>26</v>
      </c>
      <c r="D24" s="110">
        <v>0.83961890991568155</v>
      </c>
      <c r="E24" s="112">
        <v>0.84557231173528391</v>
      </c>
      <c r="F24" s="112">
        <v>0.84034742591355016</v>
      </c>
      <c r="G24" s="112">
        <v>0.82852845165609401</v>
      </c>
      <c r="H24" s="112">
        <f>HLOOKUP(H$5,'Tabela 2022'!$D$3:$CC$56,'Rede e Grupo'!J24,FALSE)</f>
        <v>0.83476394849785407</v>
      </c>
      <c r="J24" s="62">
        <v>20</v>
      </c>
    </row>
    <row r="25" spans="1:10" ht="32.25" thickBot="1">
      <c r="A25" s="40">
        <v>21</v>
      </c>
      <c r="B25" s="258"/>
      <c r="C25" s="91" t="s">
        <v>27</v>
      </c>
      <c r="D25" s="114">
        <v>0.55326045096464738</v>
      </c>
      <c r="E25" s="115">
        <v>0.53811707406547804</v>
      </c>
      <c r="F25" s="115">
        <v>0.56601035799329158</v>
      </c>
      <c r="G25" s="115">
        <v>0.56373849568558376</v>
      </c>
      <c r="H25" s="115">
        <f>HLOOKUP(H$5,'Tabela 2022'!$D$3:$CC$56,'Rede e Grupo'!J25,FALSE)</f>
        <v>0.5487674169346195</v>
      </c>
      <c r="J25" s="62">
        <v>21</v>
      </c>
    </row>
    <row r="26" spans="1:10" ht="31.5" customHeight="1">
      <c r="A26" s="40">
        <v>22</v>
      </c>
      <c r="B26" s="261" t="s">
        <v>28</v>
      </c>
      <c r="C26" s="96" t="s">
        <v>29</v>
      </c>
      <c r="D26" s="116">
        <v>0.56155100432419658</v>
      </c>
      <c r="E26" s="117">
        <v>0.55842276233729771</v>
      </c>
      <c r="F26" s="117">
        <v>0.55739461514385169</v>
      </c>
      <c r="G26" s="117">
        <v>0.57196074887787074</v>
      </c>
      <c r="H26" s="117">
        <f>HLOOKUP(H$5,'Tabela 2022'!$D$3:$CC$56,'Rede e Grupo'!J26,FALSE)</f>
        <v>0.61324786324786329</v>
      </c>
      <c r="J26" s="62">
        <v>22</v>
      </c>
    </row>
    <row r="27" spans="1:10" ht="31.5">
      <c r="A27" s="40">
        <v>23</v>
      </c>
      <c r="B27" s="261"/>
      <c r="C27" s="90" t="s">
        <v>30</v>
      </c>
      <c r="D27" s="110">
        <v>0.53648871572042678</v>
      </c>
      <c r="E27" s="112">
        <v>0.55177134195804645</v>
      </c>
      <c r="F27" s="112">
        <v>0.54817041248734255</v>
      </c>
      <c r="G27" s="112">
        <v>0.49610501038182442</v>
      </c>
      <c r="H27" s="112">
        <f>HLOOKUP(H$5,'Tabela 2022'!$D$3:$CC$56,'Rede e Grupo'!J27,FALSE)</f>
        <v>0.56068743286788403</v>
      </c>
      <c r="J27" s="62">
        <v>23</v>
      </c>
    </row>
    <row r="28" spans="1:10" ht="31.5">
      <c r="A28" s="40">
        <v>24</v>
      </c>
      <c r="B28" s="261"/>
      <c r="C28" s="90" t="s">
        <v>31</v>
      </c>
      <c r="D28" s="110">
        <v>0.50294973585020863</v>
      </c>
      <c r="E28" s="112">
        <v>0.50430390921619928</v>
      </c>
      <c r="F28" s="112">
        <v>0.50802460875151711</v>
      </c>
      <c r="G28" s="112">
        <v>0.49446595012834987</v>
      </c>
      <c r="H28" s="112">
        <f>HLOOKUP(H$5,'Tabela 2022'!$D$3:$CC$56,'Rede e Grupo'!J28,FALSE)</f>
        <v>0.49786324786324787</v>
      </c>
      <c r="J28" s="62">
        <v>24</v>
      </c>
    </row>
    <row r="29" spans="1:10" ht="15.75" customHeight="1">
      <c r="A29" s="40">
        <v>25</v>
      </c>
      <c r="B29" s="262"/>
      <c r="C29" s="90" t="s">
        <v>32</v>
      </c>
      <c r="D29" s="110">
        <v>0.64610378510030808</v>
      </c>
      <c r="E29" s="112">
        <v>0.6578547482140179</v>
      </c>
      <c r="F29" s="112">
        <v>0.63988645669170585</v>
      </c>
      <c r="G29" s="112">
        <v>0.63350888997296584</v>
      </c>
      <c r="H29" s="112">
        <f>HLOOKUP(H$5,'Tabela 2022'!$D$3:$CC$56,'Rede e Grupo'!J29,FALSE)</f>
        <v>0.63276231263383298</v>
      </c>
      <c r="J29" s="62">
        <v>25</v>
      </c>
    </row>
    <row r="30" spans="1:10" ht="31.5" customHeight="1">
      <c r="A30" s="40">
        <v>26</v>
      </c>
      <c r="B30" s="263" t="s">
        <v>33</v>
      </c>
      <c r="C30" s="90" t="s">
        <v>34</v>
      </c>
      <c r="D30" s="110">
        <v>0.91518340510214735</v>
      </c>
      <c r="E30" s="112">
        <v>0.91856837952314574</v>
      </c>
      <c r="F30" s="112">
        <v>0.9145284485331836</v>
      </c>
      <c r="G30" s="112">
        <v>0.91017589621417716</v>
      </c>
      <c r="H30" s="112">
        <f>HLOOKUP(H$5,'Tabela 2022'!$D$3:$CC$56,'Rede e Grupo'!J30,FALSE)</f>
        <v>0.91434689507494649</v>
      </c>
      <c r="J30" s="62">
        <v>26</v>
      </c>
    </row>
    <row r="31" spans="1:10" ht="31.5">
      <c r="A31" s="40">
        <v>27</v>
      </c>
      <c r="B31" s="261"/>
      <c r="C31" s="90" t="s">
        <v>35</v>
      </c>
      <c r="D31" s="110">
        <v>0.75913298452376243</v>
      </c>
      <c r="E31" s="112">
        <v>0.76975760721070763</v>
      </c>
      <c r="F31" s="112">
        <v>0.75719138878951286</v>
      </c>
      <c r="G31" s="112">
        <v>0.74327699759487298</v>
      </c>
      <c r="H31" s="112">
        <f>HLOOKUP(H$5,'Tabela 2022'!$D$3:$CC$56,'Rede e Grupo'!J31,FALSE)</f>
        <v>0.72483940042826556</v>
      </c>
      <c r="J31" s="62">
        <v>27</v>
      </c>
    </row>
    <row r="32" spans="1:10" ht="31.5">
      <c r="A32" s="40">
        <v>28</v>
      </c>
      <c r="B32" s="262"/>
      <c r="C32" s="90" t="s">
        <v>36</v>
      </c>
      <c r="D32" s="110">
        <v>0.79442542197066468</v>
      </c>
      <c r="E32" s="112">
        <v>0.80070594615598001</v>
      </c>
      <c r="F32" s="112">
        <v>0.79797277648496234</v>
      </c>
      <c r="G32" s="112">
        <v>0.77935130717133527</v>
      </c>
      <c r="H32" s="112">
        <f>HLOOKUP(H$5,'Tabela 2022'!$D$3:$CC$56,'Rede e Grupo'!J32,FALSE)</f>
        <v>0.77944325481798715</v>
      </c>
      <c r="J32" s="62">
        <v>28</v>
      </c>
    </row>
    <row r="33" spans="1:10" ht="47.25" customHeight="1">
      <c r="A33" s="40">
        <v>29</v>
      </c>
      <c r="B33" s="263" t="s">
        <v>37</v>
      </c>
      <c r="C33" s="90" t="s">
        <v>38</v>
      </c>
      <c r="D33" s="110">
        <v>0.73894334195361921</v>
      </c>
      <c r="E33" s="112">
        <v>0.7345645728580017</v>
      </c>
      <c r="F33" s="112">
        <v>0.74755003552233734</v>
      </c>
      <c r="G33" s="112">
        <v>0.73599881821266278</v>
      </c>
      <c r="H33" s="112">
        <f>HLOOKUP(H$5,'Tabela 2022'!$D$3:$CC$56,'Rede e Grupo'!J33,FALSE)</f>
        <v>0.69635193133047213</v>
      </c>
      <c r="J33" s="62">
        <v>29</v>
      </c>
    </row>
    <row r="34" spans="1:10" ht="31.5">
      <c r="A34" s="40">
        <v>30</v>
      </c>
      <c r="B34" s="261"/>
      <c r="C34" s="90" t="s">
        <v>39</v>
      </c>
      <c r="D34" s="110">
        <v>0.73552638948915505</v>
      </c>
      <c r="E34" s="112">
        <v>0.72927807983902582</v>
      </c>
      <c r="F34" s="112">
        <v>0.73775606355936529</v>
      </c>
      <c r="G34" s="112">
        <v>0.74353031608983522</v>
      </c>
      <c r="H34" s="112">
        <f>HLOOKUP(H$5,'Tabela 2022'!$D$3:$CC$56,'Rede e Grupo'!J34,FALSE)</f>
        <v>0.7226980728051392</v>
      </c>
      <c r="J34" s="62">
        <v>30</v>
      </c>
    </row>
    <row r="35" spans="1:10" ht="47.25">
      <c r="A35" s="40">
        <v>31</v>
      </c>
      <c r="B35" s="261"/>
      <c r="C35" s="90" t="s">
        <v>40</v>
      </c>
      <c r="D35" s="110">
        <v>0.65216593790644106</v>
      </c>
      <c r="E35" s="112">
        <v>0.65368339102863915</v>
      </c>
      <c r="F35" s="112">
        <v>0.65392647900369205</v>
      </c>
      <c r="G35" s="112">
        <v>0.64742678979315393</v>
      </c>
      <c r="H35" s="112">
        <f>HLOOKUP(H$5,'Tabela 2022'!$D$3:$CC$56,'Rede e Grupo'!J35,FALSE)</f>
        <v>0.59314775160599575</v>
      </c>
      <c r="J35" s="62">
        <v>31</v>
      </c>
    </row>
    <row r="36" spans="1:10" ht="32.25" thickBot="1">
      <c r="A36" s="40">
        <v>32</v>
      </c>
      <c r="B36" s="261"/>
      <c r="C36" s="94" t="s">
        <v>41</v>
      </c>
      <c r="D36" s="118">
        <v>0.87337725964206059</v>
      </c>
      <c r="E36" s="119">
        <v>0.87282362932049706</v>
      </c>
      <c r="F36" s="119">
        <v>0.87830537571514122</v>
      </c>
      <c r="G36" s="119">
        <v>0.86834219924742861</v>
      </c>
      <c r="H36" s="119">
        <f>HLOOKUP(H$5,'Tabela 2022'!$D$3:$CC$56,'Rede e Grupo'!J36,FALSE)</f>
        <v>0.84796573875802994</v>
      </c>
      <c r="J36" s="62">
        <v>32</v>
      </c>
    </row>
    <row r="37" spans="1:10" ht="31.5">
      <c r="A37" s="40">
        <v>33</v>
      </c>
      <c r="B37" s="259" t="s">
        <v>42</v>
      </c>
      <c r="C37" s="89" t="s">
        <v>43</v>
      </c>
      <c r="D37" s="108">
        <v>0.61666972619754501</v>
      </c>
      <c r="E37" s="109">
        <v>0.63628134595928243</v>
      </c>
      <c r="F37" s="109">
        <v>0.6086728233629829</v>
      </c>
      <c r="G37" s="109">
        <v>0.5927603314765344</v>
      </c>
      <c r="H37" s="109">
        <f>HLOOKUP(H$5,'Tabela 2022'!$D$3:$CC$56,'Rede e Grupo'!J37,FALSE)</f>
        <v>0.60193133047210301</v>
      </c>
      <c r="J37" s="62">
        <v>33</v>
      </c>
    </row>
    <row r="38" spans="1:10" ht="31.5">
      <c r="A38" s="40">
        <v>34</v>
      </c>
      <c r="B38" s="257"/>
      <c r="C38" s="90" t="s">
        <v>44</v>
      </c>
      <c r="D38" s="110">
        <v>0.52707952281727255</v>
      </c>
      <c r="E38" s="112">
        <v>0.52674494074069889</v>
      </c>
      <c r="F38" s="112">
        <v>0.5261527884035081</v>
      </c>
      <c r="G38" s="112">
        <v>0.52877841245097024</v>
      </c>
      <c r="H38" s="112">
        <f>HLOOKUP(H$5,'Tabela 2022'!$D$3:$CC$56,'Rede e Grupo'!J38,FALSE)</f>
        <v>0.5356371490280778</v>
      </c>
      <c r="J38" s="62">
        <v>34</v>
      </c>
    </row>
    <row r="39" spans="1:10" ht="31.5">
      <c r="A39" s="40">
        <v>35</v>
      </c>
      <c r="B39" s="257"/>
      <c r="C39" s="90" t="s">
        <v>45</v>
      </c>
      <c r="D39" s="110">
        <v>0.71158740522157582</v>
      </c>
      <c r="E39" s="112">
        <v>0.72236206109168311</v>
      </c>
      <c r="F39" s="112">
        <v>0.71535780289245365</v>
      </c>
      <c r="G39" s="112">
        <v>0.68853822655818353</v>
      </c>
      <c r="H39" s="112">
        <f>HLOOKUP(H$5,'Tabela 2022'!$D$3:$CC$56,'Rede e Grupo'!J39,FALSE)</f>
        <v>0.71734475374732332</v>
      </c>
      <c r="J39" s="62">
        <v>35</v>
      </c>
    </row>
    <row r="40" spans="1:10" ht="31.5">
      <c r="A40" s="40">
        <v>36</v>
      </c>
      <c r="B40" s="257"/>
      <c r="C40" s="90" t="s">
        <v>46</v>
      </c>
      <c r="D40" s="110">
        <v>0.73508417289578409</v>
      </c>
      <c r="E40" s="112">
        <v>0.74866594409208187</v>
      </c>
      <c r="F40" s="112">
        <v>0.74872833774224856</v>
      </c>
      <c r="G40" s="112">
        <v>0.69523322210285265</v>
      </c>
      <c r="H40" s="112">
        <f>HLOOKUP(H$5,'Tabela 2022'!$D$3:$CC$56,'Rede e Grupo'!J40,FALSE)</f>
        <v>0.73262032085561501</v>
      </c>
      <c r="J40" s="62">
        <v>36</v>
      </c>
    </row>
    <row r="41" spans="1:10" ht="18.75">
      <c r="A41" s="40">
        <v>37</v>
      </c>
      <c r="B41" s="257" t="s">
        <v>47</v>
      </c>
      <c r="C41" s="90" t="s">
        <v>48</v>
      </c>
      <c r="D41" s="110">
        <v>0.56401786100664997</v>
      </c>
      <c r="E41" s="112">
        <v>0.55618073655494904</v>
      </c>
      <c r="F41" s="112">
        <v>0.5641490786603377</v>
      </c>
      <c r="G41" s="112">
        <v>0.57729359577294537</v>
      </c>
      <c r="H41" s="112">
        <f>HLOOKUP(H$5,'Tabela 2022'!$D$3:$CC$56,'Rede e Grupo'!J41,FALSE)</f>
        <v>0.5787781350482315</v>
      </c>
      <c r="J41" s="62">
        <v>37</v>
      </c>
    </row>
    <row r="42" spans="1:10" ht="31.5">
      <c r="A42" s="40">
        <v>38</v>
      </c>
      <c r="B42" s="257"/>
      <c r="C42" s="90" t="s">
        <v>49</v>
      </c>
      <c r="D42" s="110">
        <v>0.53321442750900028</v>
      </c>
      <c r="E42" s="112">
        <v>0.54812999395238671</v>
      </c>
      <c r="F42" s="112">
        <v>0.53198471638354494</v>
      </c>
      <c r="G42" s="112">
        <v>0.50913810568696261</v>
      </c>
      <c r="H42" s="112">
        <f>HLOOKUP(H$5,'Tabela 2022'!$D$3:$CC$56,'Rede e Grupo'!J42,FALSE)</f>
        <v>0.47798066595059074</v>
      </c>
      <c r="J42" s="62">
        <v>38</v>
      </c>
    </row>
    <row r="43" spans="1:10" ht="31.5">
      <c r="A43" s="40">
        <v>39</v>
      </c>
      <c r="B43" s="257"/>
      <c r="C43" s="90" t="s">
        <v>50</v>
      </c>
      <c r="D43" s="110">
        <v>0.21999717719492737</v>
      </c>
      <c r="E43" s="112">
        <v>0.20948378660995018</v>
      </c>
      <c r="F43" s="112">
        <v>0.22104499372421557</v>
      </c>
      <c r="G43" s="112">
        <v>0.23674778384075251</v>
      </c>
      <c r="H43" s="112">
        <f>HLOOKUP(H$5,'Tabela 2022'!$D$3:$CC$56,'Rede e Grupo'!J43,FALSE)</f>
        <v>0.18502673796791444</v>
      </c>
      <c r="J43" s="62">
        <v>39</v>
      </c>
    </row>
    <row r="44" spans="1:10" ht="31.5">
      <c r="A44" s="40">
        <v>40</v>
      </c>
      <c r="B44" s="257" t="s">
        <v>51</v>
      </c>
      <c r="C44" s="90" t="s">
        <v>52</v>
      </c>
      <c r="D44" s="110">
        <v>0.40247552735758113</v>
      </c>
      <c r="E44" s="112">
        <v>0.43219556422859789</v>
      </c>
      <c r="F44" s="112">
        <v>0.38834291187198022</v>
      </c>
      <c r="G44" s="112">
        <v>0.36868792581121107</v>
      </c>
      <c r="H44" s="112">
        <f>HLOOKUP(H$5,'Tabela 2022'!$D$3:$CC$56,'Rede e Grupo'!J44,FALSE)</f>
        <v>0.3827956989247312</v>
      </c>
      <c r="J44" s="62">
        <v>40</v>
      </c>
    </row>
    <row r="45" spans="1:10" ht="31.5">
      <c r="A45" s="40">
        <v>41</v>
      </c>
      <c r="B45" s="257"/>
      <c r="C45" s="90" t="s">
        <v>53</v>
      </c>
      <c r="D45" s="110">
        <v>0.54380519383769832</v>
      </c>
      <c r="E45" s="112">
        <v>0.54770533708212177</v>
      </c>
      <c r="F45" s="112">
        <v>0.53211199034915202</v>
      </c>
      <c r="G45" s="112">
        <v>0.55131812394049307</v>
      </c>
      <c r="H45" s="112">
        <f>HLOOKUP(H$5,'Tabela 2022'!$D$3:$CC$56,'Rede e Grupo'!J45,FALSE)</f>
        <v>0.66666666666666663</v>
      </c>
      <c r="J45" s="62">
        <v>41</v>
      </c>
    </row>
    <row r="46" spans="1:10" ht="31.5">
      <c r="A46" s="40">
        <v>42</v>
      </c>
      <c r="B46" s="257"/>
      <c r="C46" s="90" t="s">
        <v>54</v>
      </c>
      <c r="D46" s="110">
        <v>0.67182556180495712</v>
      </c>
      <c r="E46" s="112">
        <v>0.68110537993626685</v>
      </c>
      <c r="F46" s="112">
        <v>0.6606972425146006</v>
      </c>
      <c r="G46" s="112">
        <v>0.66943026128957261</v>
      </c>
      <c r="H46" s="112">
        <f>HLOOKUP(H$5,'Tabela 2022'!$D$3:$CC$56,'Rede e Grupo'!J46,FALSE)</f>
        <v>0.69057815845824411</v>
      </c>
      <c r="J46" s="62">
        <v>42</v>
      </c>
    </row>
    <row r="47" spans="1:10" ht="32.25" thickBot="1">
      <c r="A47" s="40">
        <v>43</v>
      </c>
      <c r="B47" s="258"/>
      <c r="C47" s="92" t="s">
        <v>55</v>
      </c>
      <c r="D47" s="114">
        <v>0.48201144266569046</v>
      </c>
      <c r="E47" s="115">
        <v>0.48273781023528334</v>
      </c>
      <c r="F47" s="115">
        <v>0.4812605734714907</v>
      </c>
      <c r="G47" s="115">
        <v>0.48167801085363093</v>
      </c>
      <c r="H47" s="115">
        <f>HLOOKUP(H$5,'Tabela 2022'!$D$3:$CC$56,'Rede e Grupo'!J47,FALSE)</f>
        <v>0.46087888531618437</v>
      </c>
      <c r="J47" s="62">
        <v>43</v>
      </c>
    </row>
    <row r="48" spans="1:10" ht="18.75">
      <c r="A48" s="40">
        <v>44</v>
      </c>
      <c r="B48" s="260" t="s">
        <v>56</v>
      </c>
      <c r="C48" s="93" t="s">
        <v>57</v>
      </c>
      <c r="D48" s="120">
        <v>0.32507090909090908</v>
      </c>
      <c r="E48" s="117">
        <v>0.34558749999999994</v>
      </c>
      <c r="F48" s="121">
        <v>0.33014117647058822</v>
      </c>
      <c r="G48" s="121">
        <v>0.28374285714285719</v>
      </c>
      <c r="H48" s="121">
        <f>HLOOKUP(H$5,'Tabela 2022'!$D$3:$CC$56,'Rede e Grupo'!J48,FALSE)</f>
        <v>0.31730000000000003</v>
      </c>
      <c r="J48" s="62">
        <v>44</v>
      </c>
    </row>
    <row r="49" spans="1:10" ht="18.75">
      <c r="A49" s="40">
        <v>45</v>
      </c>
      <c r="B49" s="256"/>
      <c r="C49" s="84" t="s">
        <v>58</v>
      </c>
      <c r="D49" s="122">
        <v>0.36101454545454564</v>
      </c>
      <c r="E49" s="112">
        <v>0.37181666666666652</v>
      </c>
      <c r="F49" s="123">
        <v>0.35707058823529414</v>
      </c>
      <c r="G49" s="123">
        <v>0.34728571428571436</v>
      </c>
      <c r="H49" s="123">
        <f>HLOOKUP(H$5,'Tabela 2022'!$D$3:$CC$56,'Rede e Grupo'!J49,FALSE)</f>
        <v>0.34729999999999989</v>
      </c>
      <c r="J49" s="62">
        <v>45</v>
      </c>
    </row>
    <row r="50" spans="1:10" ht="18.75">
      <c r="A50" s="40">
        <v>46</v>
      </c>
      <c r="B50" s="256"/>
      <c r="C50" s="84" t="s">
        <v>59</v>
      </c>
      <c r="D50" s="122">
        <v>0.2766836363636363</v>
      </c>
      <c r="E50" s="112">
        <v>0.24913333333333332</v>
      </c>
      <c r="F50" s="123">
        <v>0.27519411764705881</v>
      </c>
      <c r="G50" s="123">
        <v>0.32572142857142861</v>
      </c>
      <c r="H50" s="123">
        <f>HLOOKUP(H$5,'Tabela 2022'!$D$3:$CC$56,'Rede e Grupo'!J50,FALSE)</f>
        <v>0.30549999999999999</v>
      </c>
      <c r="J50" s="62">
        <v>46</v>
      </c>
    </row>
    <row r="51" spans="1:10" ht="18.75">
      <c r="A51" s="40">
        <v>47</v>
      </c>
      <c r="B51" s="256"/>
      <c r="C51" s="84" t="s">
        <v>60</v>
      </c>
      <c r="D51" s="122">
        <v>2.8003636363636359E-2</v>
      </c>
      <c r="E51" s="112">
        <v>2.4549999999999999E-2</v>
      </c>
      <c r="F51" s="123">
        <v>2.7782352941176466E-2</v>
      </c>
      <c r="G51" s="123">
        <v>3.4192857142857143E-2</v>
      </c>
      <c r="H51" s="123">
        <f>HLOOKUP(H$5,'Tabela 2022'!$D$3:$CC$56,'Rede e Grupo'!J51,FALSE)</f>
        <v>2.2499999999999999E-2</v>
      </c>
      <c r="J51" s="62">
        <v>47</v>
      </c>
    </row>
    <row r="52" spans="1:10" ht="18.75">
      <c r="A52" s="40">
        <v>48</v>
      </c>
      <c r="B52" s="256"/>
      <c r="C52" s="84" t="s">
        <v>61</v>
      </c>
      <c r="D52" s="122">
        <v>9.2254545454545488E-3</v>
      </c>
      <c r="E52" s="112">
        <v>8.9208333333333344E-3</v>
      </c>
      <c r="F52" s="123">
        <v>9.7999999999999997E-3</v>
      </c>
      <c r="G52" s="123">
        <v>9.0500000000000008E-3</v>
      </c>
      <c r="H52" s="123">
        <f>HLOOKUP(H$5,'Tabela 2022'!$D$3:$CC$56,'Rede e Grupo'!J52,FALSE)</f>
        <v>7.4999999999999997E-3</v>
      </c>
      <c r="J52" s="62">
        <v>48</v>
      </c>
    </row>
    <row r="53" spans="1:10" ht="18.75">
      <c r="A53" s="40">
        <v>49</v>
      </c>
      <c r="B53" s="251" t="s">
        <v>62</v>
      </c>
      <c r="C53" s="85" t="s">
        <v>63</v>
      </c>
      <c r="D53" s="122">
        <v>0.42796000000000001</v>
      </c>
      <c r="E53" s="112">
        <v>0.45311250000000003</v>
      </c>
      <c r="F53" s="123">
        <v>0.40387647058823534</v>
      </c>
      <c r="G53" s="123">
        <v>0.41408571428571428</v>
      </c>
      <c r="H53" s="123">
        <f>HLOOKUP(H$5,'Tabela 2022'!$D$3:$CC$56,'Rede e Grupo'!J53,FALSE)</f>
        <v>0.64910000000000001</v>
      </c>
      <c r="J53" s="62">
        <v>49</v>
      </c>
    </row>
    <row r="54" spans="1:10" ht="18.75">
      <c r="A54" s="40">
        <v>50</v>
      </c>
      <c r="B54" s="251"/>
      <c r="C54" s="85" t="s">
        <v>64</v>
      </c>
      <c r="D54" s="122">
        <v>0.21546181818181806</v>
      </c>
      <c r="E54" s="112">
        <v>0.21164583333333328</v>
      </c>
      <c r="F54" s="123">
        <v>0.22061176470588234</v>
      </c>
      <c r="G54" s="123">
        <v>0.21574999999999997</v>
      </c>
      <c r="H54" s="123">
        <f>HLOOKUP(H$5,'Tabela 2022'!$D$3:$CC$56,'Rede e Grupo'!J54,FALSE)</f>
        <v>0.1356</v>
      </c>
      <c r="J54" s="62">
        <v>50</v>
      </c>
    </row>
    <row r="55" spans="1:10" ht="18.75">
      <c r="A55" s="40">
        <v>51</v>
      </c>
      <c r="B55" s="251"/>
      <c r="C55" s="85" t="s">
        <v>65</v>
      </c>
      <c r="D55" s="122">
        <v>0.15761454545454551</v>
      </c>
      <c r="E55" s="112">
        <v>0.15566250000000006</v>
      </c>
      <c r="F55" s="123">
        <v>0.15358823529411764</v>
      </c>
      <c r="G55" s="123">
        <v>0.16585000000000003</v>
      </c>
      <c r="H55" s="123">
        <f>HLOOKUP(H$5,'Tabela 2022'!$D$3:$CC$56,'Rede e Grupo'!J55,FALSE)</f>
        <v>0.13669999999999999</v>
      </c>
      <c r="J55" s="62">
        <v>51</v>
      </c>
    </row>
    <row r="56" spans="1:10" ht="18.75">
      <c r="A56" s="40">
        <v>52</v>
      </c>
      <c r="B56" s="251"/>
      <c r="C56" s="85" t="s">
        <v>66</v>
      </c>
      <c r="D56" s="122">
        <v>0.10389454545454549</v>
      </c>
      <c r="E56" s="112">
        <v>9.4633333333333333E-2</v>
      </c>
      <c r="F56" s="123">
        <v>0.11144705882352943</v>
      </c>
      <c r="G56" s="123">
        <v>0.11060000000000002</v>
      </c>
      <c r="H56" s="123">
        <f>HLOOKUP(H$5,'Tabela 2022'!$D$3:$CC$56,'Rede e Grupo'!J56,FALSE)</f>
        <v>3.7699999999999997E-2</v>
      </c>
      <c r="J56" s="62">
        <v>52</v>
      </c>
    </row>
    <row r="57" spans="1:10" ht="18.75">
      <c r="A57" s="40">
        <v>53</v>
      </c>
      <c r="B57" s="251"/>
      <c r="C57" s="85" t="s">
        <v>67</v>
      </c>
      <c r="D57" s="122">
        <v>5.114181818181817E-2</v>
      </c>
      <c r="E57" s="112">
        <v>4.7587499999999998E-2</v>
      </c>
      <c r="F57" s="123">
        <v>5.8747058823529423E-2</v>
      </c>
      <c r="G57" s="123">
        <v>4.7999999999999994E-2</v>
      </c>
      <c r="H57" s="123">
        <f>HLOOKUP(H$5,'Tabela 2022'!$D$3:$CC$56,'Rede e Grupo'!J57,FALSE)</f>
        <v>2.1499999999999998E-2</v>
      </c>
      <c r="J57" s="62">
        <v>53</v>
      </c>
    </row>
    <row r="58" spans="1:10" ht="19.5" thickBot="1">
      <c r="A58" s="40">
        <v>54</v>
      </c>
      <c r="B58" s="251"/>
      <c r="C58" s="85" t="s">
        <v>68</v>
      </c>
      <c r="D58" s="124">
        <v>4.3923636363636366E-2</v>
      </c>
      <c r="E58" s="112">
        <v>3.73625E-2</v>
      </c>
      <c r="F58" s="123">
        <v>5.1711764705882353E-2</v>
      </c>
      <c r="G58" s="123">
        <v>4.5714285714285721E-2</v>
      </c>
      <c r="H58" s="123">
        <f>HLOOKUP(H$5,'Tabela 2022'!$D$3:$CC$56,'Rede e Grupo'!J58,FALSE)</f>
        <v>1.9400000000000001E-2</v>
      </c>
      <c r="J58" s="62">
        <v>54</v>
      </c>
    </row>
    <row r="59" spans="1:10" ht="15.75" thickTop="1"/>
    <row r="61" spans="1:10" s="39" customFormat="1">
      <c r="B61" s="40" t="s">
        <v>108</v>
      </c>
      <c r="C61" s="46" t="s">
        <v>107</v>
      </c>
    </row>
    <row r="62" spans="1:10" s="43" customFormat="1">
      <c r="B62" s="44"/>
      <c r="C62" s="45"/>
    </row>
  </sheetData>
  <mergeCells count="14">
    <mergeCell ref="B48:B52"/>
    <mergeCell ref="B53:B58"/>
    <mergeCell ref="B26:B29"/>
    <mergeCell ref="B30:B32"/>
    <mergeCell ref="B33:B36"/>
    <mergeCell ref="B37:B40"/>
    <mergeCell ref="B41:B43"/>
    <mergeCell ref="B44:B47"/>
    <mergeCell ref="B22:B25"/>
    <mergeCell ref="B6:B8"/>
    <mergeCell ref="B9:B11"/>
    <mergeCell ref="B12:B14"/>
    <mergeCell ref="B15:B17"/>
    <mergeCell ref="B18:B21"/>
  </mergeCells>
  <conditionalFormatting sqref="D6:G47">
    <cfRule type="cellIs" dxfId="41" priority="9" operator="greaterThanOrEqual">
      <formula>0.745</formula>
    </cfRule>
    <cfRule type="cellIs" dxfId="40" priority="10" operator="lessThanOrEqual">
      <formula>0.504</formula>
    </cfRule>
  </conditionalFormatting>
  <conditionalFormatting sqref="H6:H47">
    <cfRule type="cellIs" dxfId="39" priority="1" operator="greaterThanOrEqual">
      <formula>0.745</formula>
    </cfRule>
    <cfRule type="cellIs" dxfId="38" priority="2" operator="lessThanOrEqual">
      <formula>0.504</formula>
    </cfRule>
  </conditionalFormatting>
  <pageMargins left="0.25" right="0.25" top="0.75" bottom="0.75" header="0.3" footer="0.3"/>
  <pageSetup paperSize="9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D924275-11B1-4FB5-8CAF-E723BE46397A}">
          <x14:formula1>
            <xm:f>'Tabela 2022'!$D$3:$BZ$3</xm:f>
          </x14:formula1>
          <xm:sqref>H5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50"/>
  </sheetPr>
  <dimension ref="A5:L62"/>
  <sheetViews>
    <sheetView topLeftCell="B1" workbookViewId="0">
      <selection activeCell="C14" sqref="C14"/>
    </sheetView>
  </sheetViews>
  <sheetFormatPr defaultRowHeight="15"/>
  <cols>
    <col min="1" max="1" width="5.140625" style="39" hidden="1" customWidth="1"/>
    <col min="2" max="2" width="15.7109375" style="3" customWidth="1"/>
    <col min="3" max="3" width="66" style="2" customWidth="1"/>
    <col min="4" max="4" width="9.140625" style="1"/>
    <col min="5" max="6" width="3.7109375" style="1" customWidth="1"/>
    <col min="7" max="7" width="15.7109375" style="1" customWidth="1"/>
    <col min="8" max="8" width="9.140625" style="62"/>
    <col min="9" max="10" width="9.140625" style="1"/>
    <col min="11" max="11" width="47.5703125" style="1" customWidth="1"/>
    <col min="12" max="16384" width="9.140625" style="1"/>
  </cols>
  <sheetData>
    <row r="5" spans="1:12" ht="34.5" customHeight="1" thickBot="1">
      <c r="B5" s="88" t="s">
        <v>0</v>
      </c>
      <c r="C5" s="88" t="s">
        <v>1</v>
      </c>
      <c r="D5" s="102" t="s">
        <v>101</v>
      </c>
      <c r="G5" s="88" t="s">
        <v>0</v>
      </c>
    </row>
    <row r="6" spans="1:12" ht="31.5">
      <c r="A6" s="40">
        <v>2</v>
      </c>
      <c r="B6" s="259" t="s">
        <v>2</v>
      </c>
      <c r="C6" s="89" t="s">
        <v>3</v>
      </c>
      <c r="D6" s="98">
        <v>0.59880778274873603</v>
      </c>
      <c r="G6" s="259" t="s">
        <v>2</v>
      </c>
      <c r="H6" s="103">
        <f>AVERAGE(D6:D8)</f>
        <v>0.48744864824512552</v>
      </c>
      <c r="K6" s="48" t="s">
        <v>2</v>
      </c>
      <c r="L6" s="47">
        <f>VLOOKUP(K6,$G$6:$H$47,2,FALSE)</f>
        <v>0.48744864824512552</v>
      </c>
    </row>
    <row r="7" spans="1:12" ht="31.5">
      <c r="A7" s="40">
        <v>3</v>
      </c>
      <c r="B7" s="257"/>
      <c r="C7" s="90" t="s">
        <v>4</v>
      </c>
      <c r="D7" s="77">
        <v>0.3430852087505078</v>
      </c>
      <c r="G7" s="257"/>
      <c r="K7" s="48" t="s">
        <v>6</v>
      </c>
      <c r="L7" s="47">
        <f t="shared" ref="L7:L16" si="0">VLOOKUP(K7,$G$6:$H$47,2,FALSE)</f>
        <v>0.62604508949719362</v>
      </c>
    </row>
    <row r="8" spans="1:12" ht="32.25" thickBot="1">
      <c r="A8" s="40">
        <v>4</v>
      </c>
      <c r="B8" s="258"/>
      <c r="C8" s="91" t="s">
        <v>5</v>
      </c>
      <c r="D8" s="101">
        <v>0.52045295323613294</v>
      </c>
      <c r="G8" s="258"/>
      <c r="K8" s="48" t="s">
        <v>10</v>
      </c>
      <c r="L8" s="47">
        <f>VLOOKUP(K8,$G$6:$H$47,2,FALSE)</f>
        <v>0.60304192688064739</v>
      </c>
    </row>
    <row r="9" spans="1:12" ht="25.5" customHeight="1">
      <c r="A9" s="40">
        <v>5</v>
      </c>
      <c r="B9" s="262" t="s">
        <v>6</v>
      </c>
      <c r="C9" s="96" t="s">
        <v>7</v>
      </c>
      <c r="D9" s="97">
        <v>0.56304160952996984</v>
      </c>
      <c r="G9" s="262" t="s">
        <v>6</v>
      </c>
      <c r="H9" s="103">
        <f>AVERAGE(D9:D11)</f>
        <v>0.62604508949719362</v>
      </c>
      <c r="K9" s="48" t="s">
        <v>14</v>
      </c>
      <c r="L9" s="47">
        <f t="shared" si="0"/>
        <v>0.77946331256489432</v>
      </c>
    </row>
    <row r="10" spans="1:12" ht="26.25">
      <c r="A10" s="40">
        <v>6</v>
      </c>
      <c r="B10" s="257"/>
      <c r="C10" s="90" t="s">
        <v>8</v>
      </c>
      <c r="D10" s="77">
        <v>0.60736830382859242</v>
      </c>
      <c r="G10" s="257"/>
      <c r="K10" s="48" t="s">
        <v>18</v>
      </c>
      <c r="L10" s="47">
        <f t="shared" si="0"/>
        <v>0.64424391891189769</v>
      </c>
    </row>
    <row r="11" spans="1:12" ht="32.25" thickBot="1">
      <c r="A11" s="40">
        <v>7</v>
      </c>
      <c r="B11" s="263"/>
      <c r="C11" s="94" t="s">
        <v>9</v>
      </c>
      <c r="D11" s="95">
        <v>0.7077253551330186</v>
      </c>
      <c r="G11" s="263"/>
      <c r="K11" s="48" t="s">
        <v>23</v>
      </c>
      <c r="L11" s="47">
        <f t="shared" si="0"/>
        <v>0.73294314935198335</v>
      </c>
    </row>
    <row r="12" spans="1:12" ht="25.5" customHeight="1">
      <c r="A12" s="40">
        <v>8</v>
      </c>
      <c r="B12" s="259" t="s">
        <v>10</v>
      </c>
      <c r="C12" s="89" t="s">
        <v>11</v>
      </c>
      <c r="D12" s="98">
        <v>0.60455370337330328</v>
      </c>
      <c r="G12" s="259" t="s">
        <v>10</v>
      </c>
      <c r="H12" s="103">
        <f>AVERAGE(D12:D14)</f>
        <v>0.60304192688064739</v>
      </c>
      <c r="K12" s="48" t="s">
        <v>28</v>
      </c>
      <c r="L12" s="47">
        <f t="shared" si="0"/>
        <v>0.56177331024878507</v>
      </c>
    </row>
    <row r="13" spans="1:12" ht="31.5">
      <c r="A13" s="40">
        <v>9</v>
      </c>
      <c r="B13" s="257"/>
      <c r="C13" s="90" t="s">
        <v>12</v>
      </c>
      <c r="D13" s="77">
        <v>0.58029499927003547</v>
      </c>
      <c r="G13" s="257"/>
      <c r="K13" s="48" t="s">
        <v>33</v>
      </c>
      <c r="L13" s="47">
        <f t="shared" si="0"/>
        <v>0.82291393719885819</v>
      </c>
    </row>
    <row r="14" spans="1:12" ht="32.25" thickBot="1">
      <c r="A14" s="40">
        <v>10</v>
      </c>
      <c r="B14" s="258"/>
      <c r="C14" s="91" t="s">
        <v>13</v>
      </c>
      <c r="D14" s="99">
        <v>0.62427707799860332</v>
      </c>
      <c r="G14" s="258"/>
      <c r="K14" s="48" t="s">
        <v>37</v>
      </c>
      <c r="L14" s="47">
        <f t="shared" si="0"/>
        <v>0.75000323224781895</v>
      </c>
    </row>
    <row r="15" spans="1:12" ht="31.5" customHeight="1">
      <c r="A15" s="40">
        <v>11</v>
      </c>
      <c r="B15" s="262" t="s">
        <v>14</v>
      </c>
      <c r="C15" s="96" t="s">
        <v>15</v>
      </c>
      <c r="D15" s="97">
        <v>0.83385667459459067</v>
      </c>
      <c r="G15" s="262" t="s">
        <v>14</v>
      </c>
      <c r="H15" s="103">
        <f>AVERAGE(D15:D17)</f>
        <v>0.77946331256489432</v>
      </c>
      <c r="K15" s="48" t="s">
        <v>42</v>
      </c>
      <c r="L15" s="47">
        <f t="shared" si="0"/>
        <v>0.64760520678304434</v>
      </c>
    </row>
    <row r="16" spans="1:12" ht="31.5">
      <c r="A16" s="40">
        <v>12</v>
      </c>
      <c r="B16" s="257"/>
      <c r="C16" s="90" t="s">
        <v>16</v>
      </c>
      <c r="D16" s="77">
        <v>0.82644980456705897</v>
      </c>
      <c r="G16" s="257"/>
      <c r="K16" s="48" t="s">
        <v>47</v>
      </c>
      <c r="L16" s="47">
        <f t="shared" si="0"/>
        <v>0.43907648857019255</v>
      </c>
    </row>
    <row r="17" spans="1:12" ht="37.5" customHeight="1" thickBot="1">
      <c r="A17" s="40">
        <v>13</v>
      </c>
      <c r="B17" s="263"/>
      <c r="C17" s="94" t="s">
        <v>17</v>
      </c>
      <c r="D17" s="95">
        <v>0.6780834585330332</v>
      </c>
      <c r="G17" s="263"/>
      <c r="K17" s="48" t="s">
        <v>51</v>
      </c>
      <c r="L17" s="47">
        <f>VLOOKUP(K17,$G$6:$H$47,2,FALSE)</f>
        <v>0.52502943141648173</v>
      </c>
    </row>
    <row r="18" spans="1:12" ht="15.75" customHeight="1">
      <c r="A18" s="40">
        <v>14</v>
      </c>
      <c r="B18" s="259" t="s">
        <v>18</v>
      </c>
      <c r="C18" s="89" t="s">
        <v>19</v>
      </c>
      <c r="D18" s="98">
        <v>0.57949069177845702</v>
      </c>
      <c r="G18" s="259" t="s">
        <v>18</v>
      </c>
      <c r="H18" s="103">
        <f>AVERAGE(D18:D21)</f>
        <v>0.64424391891189769</v>
      </c>
    </row>
    <row r="19" spans="1:12" ht="31.5">
      <c r="A19" s="40">
        <v>15</v>
      </c>
      <c r="B19" s="257"/>
      <c r="C19" s="90" t="s">
        <v>20</v>
      </c>
      <c r="D19" s="77">
        <v>0.64392300570054317</v>
      </c>
      <c r="G19" s="257"/>
    </row>
    <row r="20" spans="1:12" ht="31.5">
      <c r="A20" s="40">
        <v>16</v>
      </c>
      <c r="B20" s="257"/>
      <c r="C20" s="90" t="s">
        <v>21</v>
      </c>
      <c r="D20" s="77">
        <v>0.59446952017240917</v>
      </c>
      <c r="G20" s="257"/>
    </row>
    <row r="21" spans="1:12" ht="32.25" thickBot="1">
      <c r="A21" s="40">
        <v>17</v>
      </c>
      <c r="B21" s="258"/>
      <c r="C21" s="91" t="s">
        <v>22</v>
      </c>
      <c r="D21" s="99">
        <v>0.75909245799618119</v>
      </c>
      <c r="G21" s="258"/>
    </row>
    <row r="22" spans="1:12" ht="15.75" customHeight="1">
      <c r="A22" s="40">
        <v>18</v>
      </c>
      <c r="B22" s="259" t="s">
        <v>23</v>
      </c>
      <c r="C22" s="89" t="s">
        <v>24</v>
      </c>
      <c r="D22" s="98">
        <v>0.73621960965295496</v>
      </c>
      <c r="G22" s="259" t="s">
        <v>23</v>
      </c>
      <c r="H22" s="103">
        <f>AVERAGE(D22:D25)</f>
        <v>0.73294314935198335</v>
      </c>
    </row>
    <row r="23" spans="1:12" ht="31.5">
      <c r="A23" s="40">
        <v>19</v>
      </c>
      <c r="B23" s="257"/>
      <c r="C23" s="90" t="s">
        <v>25</v>
      </c>
      <c r="D23" s="77">
        <v>0.80267362687464938</v>
      </c>
      <c r="G23" s="257"/>
    </row>
    <row r="24" spans="1:12" ht="15.75">
      <c r="A24" s="40">
        <v>20</v>
      </c>
      <c r="B24" s="257"/>
      <c r="C24" s="90" t="s">
        <v>26</v>
      </c>
      <c r="D24" s="77">
        <v>0.83961890991568155</v>
      </c>
      <c r="G24" s="257"/>
    </row>
    <row r="25" spans="1:12" ht="32.25" thickBot="1">
      <c r="A25" s="40">
        <v>21</v>
      </c>
      <c r="B25" s="258"/>
      <c r="C25" s="91" t="s">
        <v>27</v>
      </c>
      <c r="D25" s="99">
        <v>0.55326045096464738</v>
      </c>
      <c r="G25" s="258"/>
    </row>
    <row r="26" spans="1:12" ht="25.5" customHeight="1">
      <c r="A26" s="40">
        <v>22</v>
      </c>
      <c r="B26" s="261" t="s">
        <v>28</v>
      </c>
      <c r="C26" s="96" t="s">
        <v>29</v>
      </c>
      <c r="D26" s="97">
        <v>0.56155100432419658</v>
      </c>
      <c r="G26" s="261" t="s">
        <v>28</v>
      </c>
      <c r="H26" s="103">
        <f>AVERAGE(D26:D29)</f>
        <v>0.56177331024878507</v>
      </c>
    </row>
    <row r="27" spans="1:12" ht="31.5">
      <c r="A27" s="40">
        <v>23</v>
      </c>
      <c r="B27" s="261"/>
      <c r="C27" s="90" t="s">
        <v>30</v>
      </c>
      <c r="D27" s="77">
        <v>0.53648871572042678</v>
      </c>
      <c r="G27" s="261"/>
    </row>
    <row r="28" spans="1:12" ht="31.5">
      <c r="A28" s="40">
        <v>24</v>
      </c>
      <c r="B28" s="261"/>
      <c r="C28" s="90" t="s">
        <v>31</v>
      </c>
      <c r="D28" s="77">
        <v>0.50294973585020863</v>
      </c>
      <c r="G28" s="261"/>
    </row>
    <row r="29" spans="1:12" ht="32.25" thickBot="1">
      <c r="A29" s="40">
        <v>25</v>
      </c>
      <c r="B29" s="261"/>
      <c r="C29" s="94" t="s">
        <v>32</v>
      </c>
      <c r="D29" s="95">
        <v>0.64610378510030808</v>
      </c>
      <c r="G29" s="261"/>
    </row>
    <row r="30" spans="1:12" ht="25.5" customHeight="1">
      <c r="A30" s="40">
        <v>26</v>
      </c>
      <c r="B30" s="264" t="s">
        <v>33</v>
      </c>
      <c r="C30" s="89" t="s">
        <v>34</v>
      </c>
      <c r="D30" s="98">
        <v>0.91518340510214735</v>
      </c>
      <c r="G30" s="264" t="s">
        <v>33</v>
      </c>
      <c r="H30" s="103">
        <f>AVERAGE(D30:D32)</f>
        <v>0.82291393719885819</v>
      </c>
    </row>
    <row r="31" spans="1:12" ht="15.75">
      <c r="A31" s="40">
        <v>27</v>
      </c>
      <c r="B31" s="261"/>
      <c r="C31" s="90" t="s">
        <v>35</v>
      </c>
      <c r="D31" s="77">
        <v>0.75913298452376243</v>
      </c>
      <c r="G31" s="261"/>
    </row>
    <row r="32" spans="1:12" ht="32.25" thickBot="1">
      <c r="A32" s="40">
        <v>28</v>
      </c>
      <c r="B32" s="265"/>
      <c r="C32" s="91" t="s">
        <v>36</v>
      </c>
      <c r="D32" s="99">
        <v>0.79442542197066468</v>
      </c>
      <c r="G32" s="265"/>
    </row>
    <row r="33" spans="1:8" ht="38.25" customHeight="1">
      <c r="A33" s="40">
        <v>29</v>
      </c>
      <c r="B33" s="261" t="s">
        <v>37</v>
      </c>
      <c r="C33" s="96" t="s">
        <v>38</v>
      </c>
      <c r="D33" s="97">
        <v>0.73894334195361921</v>
      </c>
      <c r="G33" s="261" t="s">
        <v>37</v>
      </c>
      <c r="H33" s="103">
        <f>AVERAGE(D33:D36)</f>
        <v>0.75000323224781895</v>
      </c>
    </row>
    <row r="34" spans="1:8" ht="31.5">
      <c r="A34" s="40">
        <v>30</v>
      </c>
      <c r="B34" s="261"/>
      <c r="C34" s="90" t="s">
        <v>39</v>
      </c>
      <c r="D34" s="77">
        <v>0.73552638948915505</v>
      </c>
      <c r="G34" s="261"/>
    </row>
    <row r="35" spans="1:8" ht="47.25">
      <c r="A35" s="40">
        <v>31</v>
      </c>
      <c r="B35" s="261"/>
      <c r="C35" s="90" t="s">
        <v>40</v>
      </c>
      <c r="D35" s="77">
        <v>0.65216593790644106</v>
      </c>
      <c r="G35" s="261"/>
    </row>
    <row r="36" spans="1:8" ht="32.25" thickBot="1">
      <c r="A36" s="40">
        <v>32</v>
      </c>
      <c r="B36" s="261"/>
      <c r="C36" s="94" t="s">
        <v>41</v>
      </c>
      <c r="D36" s="95">
        <v>0.87337725964206059</v>
      </c>
      <c r="G36" s="261"/>
    </row>
    <row r="37" spans="1:8" ht="15.75" customHeight="1">
      <c r="A37" s="40">
        <v>33</v>
      </c>
      <c r="B37" s="259" t="s">
        <v>42</v>
      </c>
      <c r="C37" s="89" t="s">
        <v>43</v>
      </c>
      <c r="D37" s="98">
        <v>0.61666972619754501</v>
      </c>
      <c r="G37" s="259" t="s">
        <v>42</v>
      </c>
      <c r="H37" s="103">
        <f>AVERAGE(D37:D40)</f>
        <v>0.64760520678304434</v>
      </c>
    </row>
    <row r="38" spans="1:8" ht="31.5">
      <c r="A38" s="40">
        <v>34</v>
      </c>
      <c r="B38" s="257"/>
      <c r="C38" s="90" t="s">
        <v>44</v>
      </c>
      <c r="D38" s="77">
        <v>0.52707952281727255</v>
      </c>
      <c r="G38" s="257"/>
    </row>
    <row r="39" spans="1:8" ht="15.75">
      <c r="A39" s="40">
        <v>35</v>
      </c>
      <c r="B39" s="257"/>
      <c r="C39" s="90" t="s">
        <v>45</v>
      </c>
      <c r="D39" s="77">
        <v>0.71158740522157582</v>
      </c>
      <c r="G39" s="257"/>
    </row>
    <row r="40" spans="1:8" ht="32.25" thickBot="1">
      <c r="A40" s="40">
        <v>36</v>
      </c>
      <c r="B40" s="258"/>
      <c r="C40" s="91" t="s">
        <v>46</v>
      </c>
      <c r="D40" s="99">
        <v>0.73508417289578409</v>
      </c>
      <c r="G40" s="258"/>
    </row>
    <row r="41" spans="1:8" ht="15.75" customHeight="1">
      <c r="A41" s="40">
        <v>37</v>
      </c>
      <c r="B41" s="262" t="s">
        <v>47</v>
      </c>
      <c r="C41" s="96" t="s">
        <v>48</v>
      </c>
      <c r="D41" s="97">
        <v>0.56401786100664997</v>
      </c>
      <c r="G41" s="262" t="s">
        <v>47</v>
      </c>
      <c r="H41" s="103">
        <f>AVERAGE(D41:D43)</f>
        <v>0.43907648857019255</v>
      </c>
    </row>
    <row r="42" spans="1:8" ht="31.5">
      <c r="A42" s="40">
        <v>38</v>
      </c>
      <c r="B42" s="257"/>
      <c r="C42" s="90" t="s">
        <v>49</v>
      </c>
      <c r="D42" s="77">
        <v>0.53321442750900028</v>
      </c>
      <c r="G42" s="257"/>
    </row>
    <row r="43" spans="1:8" ht="32.25" thickBot="1">
      <c r="A43" s="40">
        <v>39</v>
      </c>
      <c r="B43" s="263"/>
      <c r="C43" s="94" t="s">
        <v>50</v>
      </c>
      <c r="D43" s="95">
        <v>0.21999717719492737</v>
      </c>
      <c r="G43" s="263"/>
    </row>
    <row r="44" spans="1:8" ht="15.75">
      <c r="A44" s="40">
        <v>40</v>
      </c>
      <c r="B44" s="259" t="s">
        <v>51</v>
      </c>
      <c r="C44" s="89" t="s">
        <v>52</v>
      </c>
      <c r="D44" s="98">
        <v>0.40247552735758113</v>
      </c>
      <c r="G44" s="259" t="s">
        <v>51</v>
      </c>
      <c r="H44" s="103">
        <f>AVERAGE(D44:D47)</f>
        <v>0.52502943141648173</v>
      </c>
    </row>
    <row r="45" spans="1:8" ht="31.5">
      <c r="A45" s="40">
        <v>41</v>
      </c>
      <c r="B45" s="257"/>
      <c r="C45" s="90" t="s">
        <v>53</v>
      </c>
      <c r="D45" s="77">
        <v>0.54380519383769832</v>
      </c>
      <c r="G45" s="257"/>
    </row>
    <row r="46" spans="1:8" ht="31.5">
      <c r="A46" s="40">
        <v>42</v>
      </c>
      <c r="B46" s="257"/>
      <c r="C46" s="90" t="s">
        <v>54</v>
      </c>
      <c r="D46" s="77">
        <v>0.67182556180495712</v>
      </c>
      <c r="G46" s="257"/>
    </row>
    <row r="47" spans="1:8" ht="32.25" thickBot="1">
      <c r="A47" s="40">
        <v>43</v>
      </c>
      <c r="B47" s="258"/>
      <c r="C47" s="92" t="s">
        <v>55</v>
      </c>
      <c r="D47" s="99">
        <v>0.48201144266569046</v>
      </c>
      <c r="G47" s="258"/>
    </row>
    <row r="48" spans="1:8" ht="15.75" customHeight="1">
      <c r="A48" s="40">
        <v>44</v>
      </c>
      <c r="B48" s="260" t="s">
        <v>56</v>
      </c>
      <c r="C48" s="93" t="s">
        <v>57</v>
      </c>
      <c r="D48" s="106">
        <v>0.32507090909090908</v>
      </c>
      <c r="G48" s="62"/>
    </row>
    <row r="49" spans="1:8" ht="15.75">
      <c r="A49" s="40">
        <v>45</v>
      </c>
      <c r="B49" s="256"/>
      <c r="C49" s="84" t="s">
        <v>58</v>
      </c>
      <c r="D49" s="86">
        <v>0.36101454545454564</v>
      </c>
      <c r="G49" s="62"/>
    </row>
    <row r="50" spans="1:8" ht="15.75">
      <c r="A50" s="40">
        <v>46</v>
      </c>
      <c r="B50" s="256"/>
      <c r="C50" s="84" t="s">
        <v>59</v>
      </c>
      <c r="D50" s="86">
        <v>0.2766836363636363</v>
      </c>
      <c r="G50" s="62"/>
    </row>
    <row r="51" spans="1:8" ht="15.75">
      <c r="A51" s="40">
        <v>47</v>
      </c>
      <c r="B51" s="256"/>
      <c r="C51" s="84" t="s">
        <v>60</v>
      </c>
      <c r="D51" s="86">
        <v>2.8003636363636359E-2</v>
      </c>
      <c r="G51" s="62"/>
    </row>
    <row r="52" spans="1:8" ht="15.75">
      <c r="A52" s="40">
        <v>48</v>
      </c>
      <c r="B52" s="256"/>
      <c r="C52" s="84" t="s">
        <v>61</v>
      </c>
      <c r="D52" s="86">
        <v>9.2254545454545488E-3</v>
      </c>
      <c r="G52" s="62"/>
    </row>
    <row r="53" spans="1:8" ht="15.75" customHeight="1">
      <c r="A53" s="40">
        <v>49</v>
      </c>
      <c r="B53" s="251" t="s">
        <v>62</v>
      </c>
      <c r="C53" s="85" t="s">
        <v>63</v>
      </c>
      <c r="D53" s="86">
        <v>0.42796000000000001</v>
      </c>
      <c r="G53" s="62"/>
    </row>
    <row r="54" spans="1:8" ht="15.75">
      <c r="A54" s="40">
        <v>50</v>
      </c>
      <c r="B54" s="251"/>
      <c r="C54" s="85" t="s">
        <v>64</v>
      </c>
      <c r="D54" s="86">
        <v>0.21546181818181806</v>
      </c>
      <c r="G54" s="62"/>
    </row>
    <row r="55" spans="1:8" ht="15.75">
      <c r="A55" s="40">
        <v>51</v>
      </c>
      <c r="B55" s="251"/>
      <c r="C55" s="85" t="s">
        <v>65</v>
      </c>
      <c r="D55" s="86">
        <v>0.15761454545454551</v>
      </c>
      <c r="G55" s="62"/>
    </row>
    <row r="56" spans="1:8" ht="15.75">
      <c r="A56" s="40">
        <v>52</v>
      </c>
      <c r="B56" s="251"/>
      <c r="C56" s="85" t="s">
        <v>66</v>
      </c>
      <c r="D56" s="86">
        <v>0.10389454545454549</v>
      </c>
      <c r="G56" s="62"/>
    </row>
    <row r="57" spans="1:8" ht="15.75">
      <c r="A57" s="40">
        <v>53</v>
      </c>
      <c r="B57" s="251"/>
      <c r="C57" s="85" t="s">
        <v>67</v>
      </c>
      <c r="D57" s="86">
        <v>5.114181818181817E-2</v>
      </c>
      <c r="G57" s="62"/>
    </row>
    <row r="58" spans="1:8" ht="16.5" thickBot="1">
      <c r="A58" s="40">
        <v>54</v>
      </c>
      <c r="B58" s="251"/>
      <c r="C58" s="85" t="s">
        <v>68</v>
      </c>
      <c r="D58" s="87">
        <v>4.3923636363636366E-2</v>
      </c>
      <c r="G58" s="62"/>
    </row>
    <row r="59" spans="1:8" ht="15.75" thickTop="1"/>
    <row r="61" spans="1:8" s="39" customFormat="1">
      <c r="B61" s="40" t="s">
        <v>108</v>
      </c>
      <c r="C61" s="46" t="s">
        <v>107</v>
      </c>
      <c r="H61" s="104"/>
    </row>
    <row r="62" spans="1:8" s="43" customFormat="1">
      <c r="B62" s="44"/>
      <c r="C62" s="45"/>
      <c r="H62" s="105"/>
    </row>
  </sheetData>
  <mergeCells count="26">
    <mergeCell ref="G44:G47"/>
    <mergeCell ref="G6:G8"/>
    <mergeCell ref="G9:G11"/>
    <mergeCell ref="G12:G14"/>
    <mergeCell ref="G15:G17"/>
    <mergeCell ref="G18:G21"/>
    <mergeCell ref="G22:G25"/>
    <mergeCell ref="G41:G43"/>
    <mergeCell ref="B22:B25"/>
    <mergeCell ref="G26:G29"/>
    <mergeCell ref="G30:G32"/>
    <mergeCell ref="G33:G36"/>
    <mergeCell ref="G37:G40"/>
    <mergeCell ref="B48:B52"/>
    <mergeCell ref="B53:B58"/>
    <mergeCell ref="B26:B29"/>
    <mergeCell ref="B30:B32"/>
    <mergeCell ref="B33:B36"/>
    <mergeCell ref="B37:B40"/>
    <mergeCell ref="B41:B43"/>
    <mergeCell ref="B44:B47"/>
    <mergeCell ref="B6:B8"/>
    <mergeCell ref="B9:B11"/>
    <mergeCell ref="B12:B14"/>
    <mergeCell ref="B15:B17"/>
    <mergeCell ref="B18:B21"/>
  </mergeCells>
  <conditionalFormatting sqref="D6:D47">
    <cfRule type="cellIs" dxfId="37" priority="1" operator="greaterThanOrEqual">
      <formula>0.745</formula>
    </cfRule>
    <cfRule type="cellIs" dxfId="36" priority="2" operator="lessThanOrEqual">
      <formula>0.504</formula>
    </cfRule>
  </conditionalFormatting>
  <pageMargins left="0.25" right="0.25" top="0.75" bottom="0.75" header="0.3" footer="0.3"/>
  <pageSetup paperSize="9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3C57C-4AC7-4BB9-8A53-1B137D661414}">
  <sheetPr>
    <tabColor rgb="FF00B050"/>
  </sheetPr>
  <dimension ref="A2:I71"/>
  <sheetViews>
    <sheetView showGridLines="0" topLeftCell="B54" zoomScaleNormal="100" workbookViewId="0">
      <selection activeCell="C14" sqref="C14"/>
    </sheetView>
  </sheetViews>
  <sheetFormatPr defaultRowHeight="15"/>
  <cols>
    <col min="1" max="1" width="4.7109375" hidden="1" customWidth="1"/>
    <col min="2" max="2" width="7.140625" style="137" customWidth="1"/>
    <col min="3" max="3" width="7.28515625" hidden="1" customWidth="1"/>
    <col min="4" max="4" width="20.28515625" customWidth="1"/>
    <col min="5" max="7" width="8.85546875" customWidth="1"/>
    <col min="8" max="8" width="10.7109375" customWidth="1"/>
    <col min="9" max="9" width="9.140625" style="39"/>
  </cols>
  <sheetData>
    <row r="2" spans="2:9" ht="25.5">
      <c r="D2" s="132" t="s">
        <v>69</v>
      </c>
      <c r="E2" s="133" t="s">
        <v>153</v>
      </c>
      <c r="F2" s="133" t="s">
        <v>126</v>
      </c>
      <c r="G2" s="133" t="s">
        <v>154</v>
      </c>
      <c r="H2" s="134" t="s">
        <v>155</v>
      </c>
      <c r="I2" s="39" t="s">
        <v>157</v>
      </c>
    </row>
    <row r="3" spans="2:9" ht="15.75">
      <c r="B3" s="137" t="s">
        <v>158</v>
      </c>
      <c r="C3" s="29">
        <f>Tabela1[[#This Row],[Ponto forte]]+(Tabela1[[#This Row],[Ponto fraco]]/100)</f>
        <v>20.02</v>
      </c>
      <c r="D3" s="208" t="s">
        <v>89</v>
      </c>
      <c r="E3" s="130">
        <v>20</v>
      </c>
      <c r="F3" s="130">
        <f t="shared" ref="F3:F34" si="0">42-E3-G3</f>
        <v>20</v>
      </c>
      <c r="G3" s="130">
        <v>2</v>
      </c>
      <c r="H3" s="131">
        <f t="shared" ref="H3:H34" si="1">E3/42</f>
        <v>0.47619047619047616</v>
      </c>
    </row>
    <row r="4" spans="2:9" ht="15.75">
      <c r="B4" s="137" t="s">
        <v>159</v>
      </c>
      <c r="C4" s="29">
        <f>Tabela1[[#This Row],[Ponto forte]]+(Tabela1[[#This Row],[Ponto fraco]]/100)</f>
        <v>19.010000000000002</v>
      </c>
      <c r="D4" s="208" t="s">
        <v>83</v>
      </c>
      <c r="E4" s="130">
        <v>19</v>
      </c>
      <c r="F4" s="130">
        <f t="shared" si="0"/>
        <v>22</v>
      </c>
      <c r="G4" s="130">
        <v>1</v>
      </c>
      <c r="H4" s="131">
        <f t="shared" si="1"/>
        <v>0.45238095238095238</v>
      </c>
    </row>
    <row r="5" spans="2:9" ht="15.75">
      <c r="B5" s="137" t="s">
        <v>160</v>
      </c>
      <c r="C5" s="29">
        <f>Tabela1[[#This Row],[Ponto forte]]+(Tabela1[[#This Row],[Ponto fraco]]/100)</f>
        <v>19.02</v>
      </c>
      <c r="D5" s="208" t="s">
        <v>71</v>
      </c>
      <c r="E5" s="130">
        <v>19</v>
      </c>
      <c r="F5" s="130">
        <f t="shared" si="0"/>
        <v>21</v>
      </c>
      <c r="G5" s="130">
        <v>2</v>
      </c>
      <c r="H5" s="131">
        <f t="shared" si="1"/>
        <v>0.45238095238095238</v>
      </c>
    </row>
    <row r="6" spans="2:9" ht="15.75">
      <c r="B6" s="137" t="s">
        <v>160</v>
      </c>
      <c r="C6" s="29">
        <f>Tabela1[[#This Row],[Ponto forte]]+(Tabela1[[#This Row],[Ponto fraco]]/100)</f>
        <v>19.02</v>
      </c>
      <c r="D6" s="208" t="s">
        <v>90</v>
      </c>
      <c r="E6" s="130">
        <v>19</v>
      </c>
      <c r="F6" s="130">
        <f t="shared" si="0"/>
        <v>21</v>
      </c>
      <c r="G6" s="130">
        <v>2</v>
      </c>
      <c r="H6" s="131">
        <f t="shared" si="1"/>
        <v>0.45238095238095238</v>
      </c>
    </row>
    <row r="7" spans="2:9" ht="15.75">
      <c r="B7" s="137" t="s">
        <v>161</v>
      </c>
      <c r="C7" s="29">
        <f>Tabela1[[#This Row],[Ponto forte]]+(Tabela1[[#This Row],[Ponto fraco]]/100)</f>
        <v>19.03</v>
      </c>
      <c r="D7" s="208" t="s">
        <v>129</v>
      </c>
      <c r="E7" s="130">
        <v>19</v>
      </c>
      <c r="F7" s="130">
        <f t="shared" si="0"/>
        <v>20</v>
      </c>
      <c r="G7" s="130">
        <v>3</v>
      </c>
      <c r="H7" s="131">
        <f t="shared" si="1"/>
        <v>0.45238095238095238</v>
      </c>
    </row>
    <row r="8" spans="2:9" ht="15.75">
      <c r="B8" s="137" t="s">
        <v>162</v>
      </c>
      <c r="C8" s="29">
        <f>Tabela1[[#This Row],[Ponto forte]]+(Tabela1[[#This Row],[Ponto fraco]]/100)</f>
        <v>17.010000000000002</v>
      </c>
      <c r="D8" s="208" t="s">
        <v>110</v>
      </c>
      <c r="E8" s="130">
        <v>17</v>
      </c>
      <c r="F8" s="130">
        <f t="shared" si="0"/>
        <v>24</v>
      </c>
      <c r="G8" s="130">
        <v>1</v>
      </c>
      <c r="H8" s="131">
        <f t="shared" si="1"/>
        <v>0.40476190476190477</v>
      </c>
    </row>
    <row r="9" spans="2:9" ht="15.75">
      <c r="B9" s="137" t="s">
        <v>163</v>
      </c>
      <c r="C9" s="29">
        <f>Tabela1[[#This Row],[Ponto forte]]+(Tabela1[[#This Row],[Ponto fraco]]/100)</f>
        <v>17.02</v>
      </c>
      <c r="D9" s="208" t="s">
        <v>113</v>
      </c>
      <c r="E9" s="130">
        <v>17</v>
      </c>
      <c r="F9" s="130">
        <f t="shared" si="0"/>
        <v>23</v>
      </c>
      <c r="G9" s="130">
        <v>2</v>
      </c>
      <c r="H9" s="131">
        <f t="shared" si="1"/>
        <v>0.40476190476190477</v>
      </c>
    </row>
    <row r="10" spans="2:9" ht="15.75">
      <c r="B10" s="137" t="s">
        <v>164</v>
      </c>
      <c r="C10" s="29">
        <f>Tabela1[[#This Row],[Ponto forte]]+(Tabela1[[#This Row],[Ponto fraco]]/100)</f>
        <v>16.02</v>
      </c>
      <c r="D10" s="208" t="s">
        <v>131</v>
      </c>
      <c r="E10" s="130">
        <v>16</v>
      </c>
      <c r="F10" s="130">
        <f t="shared" si="0"/>
        <v>24</v>
      </c>
      <c r="G10" s="130">
        <v>2</v>
      </c>
      <c r="H10" s="131">
        <f t="shared" si="1"/>
        <v>0.38095238095238093</v>
      </c>
    </row>
    <row r="11" spans="2:9" ht="15.75">
      <c r="B11" s="137" t="s">
        <v>164</v>
      </c>
      <c r="C11" s="29">
        <f>Tabela1[[#This Row],[Ponto forte]]+(Tabela1[[#This Row],[Ponto fraco]]/100)</f>
        <v>16.02</v>
      </c>
      <c r="D11" s="208" t="s">
        <v>99</v>
      </c>
      <c r="E11" s="130">
        <v>16</v>
      </c>
      <c r="F11" s="130">
        <f t="shared" si="0"/>
        <v>24</v>
      </c>
      <c r="G11" s="130">
        <v>2</v>
      </c>
      <c r="H11" s="131">
        <f t="shared" si="1"/>
        <v>0.38095238095238093</v>
      </c>
    </row>
    <row r="12" spans="2:9" ht="15.75">
      <c r="B12" s="137" t="s">
        <v>165</v>
      </c>
      <c r="C12" s="29">
        <f>Tabela1[[#This Row],[Ponto forte]]+(Tabela1[[#This Row],[Ponto fraco]]/100)</f>
        <v>16.03</v>
      </c>
      <c r="D12" s="208" t="s">
        <v>148</v>
      </c>
      <c r="E12" s="130">
        <v>16</v>
      </c>
      <c r="F12" s="130">
        <f t="shared" si="0"/>
        <v>23</v>
      </c>
      <c r="G12" s="130">
        <v>3</v>
      </c>
      <c r="H12" s="131">
        <f t="shared" si="1"/>
        <v>0.38095238095238093</v>
      </c>
    </row>
    <row r="13" spans="2:9" ht="15.75">
      <c r="B13" s="137" t="s">
        <v>165</v>
      </c>
      <c r="C13" s="29">
        <f>Tabela1[[#This Row],[Ponto forte]]+(Tabela1[[#This Row],[Ponto fraco]]/100)</f>
        <v>16.03</v>
      </c>
      <c r="D13" s="208" t="s">
        <v>149</v>
      </c>
      <c r="E13" s="130">
        <v>16</v>
      </c>
      <c r="F13" s="130">
        <f t="shared" si="0"/>
        <v>23</v>
      </c>
      <c r="G13" s="130">
        <v>3</v>
      </c>
      <c r="H13" s="131">
        <f t="shared" si="1"/>
        <v>0.38095238095238093</v>
      </c>
    </row>
    <row r="14" spans="2:9" ht="15.75">
      <c r="B14" s="137" t="s">
        <v>166</v>
      </c>
      <c r="C14" s="29">
        <f>Tabela1[[#This Row],[Ponto forte]]+(Tabela1[[#This Row],[Ponto fraco]]/100)</f>
        <v>16.05</v>
      </c>
      <c r="D14" s="208" t="s">
        <v>137</v>
      </c>
      <c r="E14" s="130">
        <v>16</v>
      </c>
      <c r="F14" s="130">
        <f t="shared" si="0"/>
        <v>21</v>
      </c>
      <c r="G14" s="130">
        <v>5</v>
      </c>
      <c r="H14" s="131">
        <f t="shared" si="1"/>
        <v>0.38095238095238093</v>
      </c>
    </row>
    <row r="15" spans="2:9" ht="15.75">
      <c r="B15" s="137" t="s">
        <v>167</v>
      </c>
      <c r="C15" s="29">
        <f>Tabela1[[#This Row],[Ponto forte]]+(Tabela1[[#This Row],[Ponto fraco]]/100)</f>
        <v>14.03</v>
      </c>
      <c r="D15" s="208" t="s">
        <v>316</v>
      </c>
      <c r="E15" s="130">
        <v>14</v>
      </c>
      <c r="F15" s="130">
        <f t="shared" si="0"/>
        <v>25</v>
      </c>
      <c r="G15" s="130">
        <v>3</v>
      </c>
      <c r="H15" s="131">
        <f t="shared" si="1"/>
        <v>0.33333333333333331</v>
      </c>
    </row>
    <row r="16" spans="2:9" ht="15.75">
      <c r="B16" s="137" t="s">
        <v>168</v>
      </c>
      <c r="C16" s="29">
        <f>Tabela1[[#This Row],[Ponto forte]]+(Tabela1[[#This Row],[Ponto fraco]]/100)</f>
        <v>14.04</v>
      </c>
      <c r="D16" s="208" t="s">
        <v>93</v>
      </c>
      <c r="E16" s="130">
        <v>14</v>
      </c>
      <c r="F16" s="130">
        <f t="shared" si="0"/>
        <v>24</v>
      </c>
      <c r="G16" s="130">
        <v>4</v>
      </c>
      <c r="H16" s="131">
        <f t="shared" si="1"/>
        <v>0.33333333333333331</v>
      </c>
    </row>
    <row r="17" spans="2:8" ht="15.75">
      <c r="B17" s="138"/>
      <c r="C17" s="29">
        <f>Tabela1[[#This Row],[Ponto forte]]+(Tabela1[[#This Row],[Ponto fraco]]/100)</f>
        <v>14.04</v>
      </c>
      <c r="D17" s="209" t="s">
        <v>287</v>
      </c>
      <c r="E17" s="130">
        <v>14</v>
      </c>
      <c r="F17" s="130">
        <f t="shared" si="0"/>
        <v>24</v>
      </c>
      <c r="G17" s="130">
        <v>4</v>
      </c>
      <c r="H17" s="131">
        <f t="shared" si="1"/>
        <v>0.33333333333333331</v>
      </c>
    </row>
    <row r="18" spans="2:8" ht="15.75">
      <c r="B18" s="137" t="s">
        <v>169</v>
      </c>
      <c r="C18" s="29">
        <f>Tabela1[[#This Row],[Ponto forte]]+(Tabela1[[#This Row],[Ponto fraco]]/100)</f>
        <v>13.02</v>
      </c>
      <c r="D18" s="208" t="s">
        <v>92</v>
      </c>
      <c r="E18" s="130">
        <v>13</v>
      </c>
      <c r="F18" s="130">
        <f t="shared" si="0"/>
        <v>27</v>
      </c>
      <c r="G18" s="130">
        <v>2</v>
      </c>
      <c r="H18" s="131">
        <f t="shared" si="1"/>
        <v>0.30952380952380953</v>
      </c>
    </row>
    <row r="19" spans="2:8" ht="15.75">
      <c r="B19" s="137" t="s">
        <v>170</v>
      </c>
      <c r="C19" s="29">
        <f>Tabela1[[#This Row],[Ponto forte]]+(Tabela1[[#This Row],[Ponto fraco]]/100)</f>
        <v>13.03</v>
      </c>
      <c r="D19" s="208" t="s">
        <v>122</v>
      </c>
      <c r="E19" s="130">
        <v>13</v>
      </c>
      <c r="F19" s="130">
        <f t="shared" si="0"/>
        <v>26</v>
      </c>
      <c r="G19" s="130">
        <v>3</v>
      </c>
      <c r="H19" s="131">
        <f t="shared" si="1"/>
        <v>0.30952380952380953</v>
      </c>
    </row>
    <row r="20" spans="2:8" ht="15.75">
      <c r="B20" s="137" t="s">
        <v>171</v>
      </c>
      <c r="C20" s="29">
        <f>Tabela1[[#This Row],[Ponto forte]]+(Tabela1[[#This Row],[Ponto fraco]]/100)</f>
        <v>13.06</v>
      </c>
      <c r="D20" s="208" t="s">
        <v>146</v>
      </c>
      <c r="E20" s="130">
        <v>13</v>
      </c>
      <c r="F20" s="130">
        <f t="shared" si="0"/>
        <v>23</v>
      </c>
      <c r="G20" s="130">
        <v>6</v>
      </c>
      <c r="H20" s="131">
        <f t="shared" si="1"/>
        <v>0.30952380952380953</v>
      </c>
    </row>
    <row r="21" spans="2:8" ht="15.75">
      <c r="B21" s="138"/>
      <c r="C21" s="29">
        <f>Tabela1[[#This Row],[Ponto forte]]+(Tabela1[[#This Row],[Ponto fraco]]/100)</f>
        <v>13.06</v>
      </c>
      <c r="D21" s="209" t="s">
        <v>310</v>
      </c>
      <c r="E21" s="130">
        <v>13</v>
      </c>
      <c r="F21" s="130">
        <f t="shared" si="0"/>
        <v>23</v>
      </c>
      <c r="G21" s="130">
        <v>6</v>
      </c>
      <c r="H21" s="131">
        <f t="shared" si="1"/>
        <v>0.30952380952380953</v>
      </c>
    </row>
    <row r="22" spans="2:8" ht="15.75">
      <c r="B22" s="137" t="s">
        <v>172</v>
      </c>
      <c r="C22" s="29">
        <f>Tabela1[[#This Row],[Ponto forte]]+(Tabela1[[#This Row],[Ponto fraco]]/100)</f>
        <v>13.07</v>
      </c>
      <c r="D22" s="208" t="s">
        <v>142</v>
      </c>
      <c r="E22" s="130">
        <v>13</v>
      </c>
      <c r="F22" s="130">
        <f t="shared" si="0"/>
        <v>22</v>
      </c>
      <c r="G22" s="130">
        <v>7</v>
      </c>
      <c r="H22" s="131">
        <f t="shared" si="1"/>
        <v>0.30952380952380953</v>
      </c>
    </row>
    <row r="23" spans="2:8" ht="15.75">
      <c r="B23" s="137" t="s">
        <v>172</v>
      </c>
      <c r="C23" s="29">
        <f>Tabela1[[#This Row],[Ponto forte]]+(Tabela1[[#This Row],[Ponto fraco]]/100)</f>
        <v>13.07</v>
      </c>
      <c r="D23" s="208" t="s">
        <v>246</v>
      </c>
      <c r="E23" s="130">
        <v>13</v>
      </c>
      <c r="F23" s="130">
        <f t="shared" si="0"/>
        <v>22</v>
      </c>
      <c r="G23" s="130">
        <v>7</v>
      </c>
      <c r="H23" s="131">
        <f t="shared" si="1"/>
        <v>0.30952380952380953</v>
      </c>
    </row>
    <row r="24" spans="2:8" ht="15.75">
      <c r="B24" s="137" t="s">
        <v>172</v>
      </c>
      <c r="C24" s="29">
        <f>Tabela1[[#This Row],[Ponto forte]]+(Tabela1[[#This Row],[Ponto fraco]]/100)</f>
        <v>13.07</v>
      </c>
      <c r="D24" s="208" t="s">
        <v>145</v>
      </c>
      <c r="E24" s="130">
        <v>13</v>
      </c>
      <c r="F24" s="130">
        <f t="shared" si="0"/>
        <v>22</v>
      </c>
      <c r="G24" s="130">
        <v>7</v>
      </c>
      <c r="H24" s="131">
        <f t="shared" si="1"/>
        <v>0.30952380952380953</v>
      </c>
    </row>
    <row r="25" spans="2:8" ht="15.75">
      <c r="B25" s="138"/>
      <c r="C25" s="29">
        <f>Tabela1[[#This Row],[Ponto forte]]+(Tabela1[[#This Row],[Ponto fraco]]/100)</f>
        <v>13.1</v>
      </c>
      <c r="D25" s="209" t="s">
        <v>218</v>
      </c>
      <c r="E25" s="130">
        <v>13</v>
      </c>
      <c r="F25" s="130">
        <f t="shared" si="0"/>
        <v>19</v>
      </c>
      <c r="G25" s="130">
        <v>10</v>
      </c>
      <c r="H25" s="131">
        <f t="shared" si="1"/>
        <v>0.30952380952380953</v>
      </c>
    </row>
    <row r="26" spans="2:8" ht="15.75">
      <c r="B26" s="137" t="s">
        <v>173</v>
      </c>
      <c r="C26" s="29">
        <f>Tabela1[[#This Row],[Ponto forte]]+(Tabela1[[#This Row],[Ponto fraco]]/100)</f>
        <v>12.04</v>
      </c>
      <c r="D26" s="208" t="s">
        <v>132</v>
      </c>
      <c r="E26" s="130">
        <v>12</v>
      </c>
      <c r="F26" s="130">
        <f t="shared" si="0"/>
        <v>26</v>
      </c>
      <c r="G26" s="130">
        <v>4</v>
      </c>
      <c r="H26" s="131">
        <f t="shared" si="1"/>
        <v>0.2857142857142857</v>
      </c>
    </row>
    <row r="27" spans="2:8" ht="15.75">
      <c r="B27" s="137" t="s">
        <v>174</v>
      </c>
      <c r="C27" s="29">
        <f>Tabela1[[#This Row],[Ponto forte]]+(Tabela1[[#This Row],[Ponto fraco]]/100)</f>
        <v>12.05</v>
      </c>
      <c r="D27" s="208" t="s">
        <v>78</v>
      </c>
      <c r="E27" s="130">
        <v>12</v>
      </c>
      <c r="F27" s="130">
        <f t="shared" si="0"/>
        <v>25</v>
      </c>
      <c r="G27" s="130">
        <v>5</v>
      </c>
      <c r="H27" s="131">
        <f t="shared" si="1"/>
        <v>0.2857142857142857</v>
      </c>
    </row>
    <row r="28" spans="2:8" ht="15.75">
      <c r="B28" s="137" t="s">
        <v>175</v>
      </c>
      <c r="C28" s="29">
        <f>Tabela1[[#This Row],[Ponto forte]]+(Tabela1[[#This Row],[Ponto fraco]]/100)</f>
        <v>12.07</v>
      </c>
      <c r="D28" s="208" t="s">
        <v>150</v>
      </c>
      <c r="E28" s="130">
        <v>12</v>
      </c>
      <c r="F28" s="130">
        <f t="shared" si="0"/>
        <v>23</v>
      </c>
      <c r="G28" s="130">
        <v>7</v>
      </c>
      <c r="H28" s="131">
        <f t="shared" si="1"/>
        <v>0.2857142857142857</v>
      </c>
    </row>
    <row r="29" spans="2:8" ht="15.75">
      <c r="B29" s="137" t="s">
        <v>176</v>
      </c>
      <c r="C29" s="29">
        <f>Tabela1[[#This Row],[Ponto forte]]+(Tabela1[[#This Row],[Ponto fraco]]/100)</f>
        <v>12.08</v>
      </c>
      <c r="D29" s="208" t="s">
        <v>74</v>
      </c>
      <c r="E29" s="130">
        <v>12</v>
      </c>
      <c r="F29" s="130">
        <f t="shared" si="0"/>
        <v>22</v>
      </c>
      <c r="G29" s="130">
        <v>8</v>
      </c>
      <c r="H29" s="131">
        <f t="shared" si="1"/>
        <v>0.2857142857142857</v>
      </c>
    </row>
    <row r="30" spans="2:8" ht="15.75">
      <c r="B30" s="137" t="s">
        <v>177</v>
      </c>
      <c r="C30" s="29">
        <f>Tabela1[[#This Row],[Ponto forte]]+(Tabela1[[#This Row],[Ponto fraco]]/100)</f>
        <v>12.09</v>
      </c>
      <c r="D30" s="208" t="s">
        <v>95</v>
      </c>
      <c r="E30" s="130">
        <v>12</v>
      </c>
      <c r="F30" s="130">
        <f t="shared" si="0"/>
        <v>21</v>
      </c>
      <c r="G30" s="130">
        <v>9</v>
      </c>
      <c r="H30" s="131">
        <f t="shared" si="1"/>
        <v>0.2857142857142857</v>
      </c>
    </row>
    <row r="31" spans="2:8" ht="15.75">
      <c r="B31" s="137" t="s">
        <v>178</v>
      </c>
      <c r="C31" s="29">
        <f>Tabela1[[#This Row],[Ponto forte]]+(Tabela1[[#This Row],[Ponto fraco]]/100)</f>
        <v>11.04</v>
      </c>
      <c r="D31" s="208" t="s">
        <v>70</v>
      </c>
      <c r="E31" s="130">
        <v>11</v>
      </c>
      <c r="F31" s="130">
        <f t="shared" si="0"/>
        <v>27</v>
      </c>
      <c r="G31" s="130">
        <v>4</v>
      </c>
      <c r="H31" s="131">
        <f t="shared" si="1"/>
        <v>0.26190476190476192</v>
      </c>
    </row>
    <row r="32" spans="2:8" ht="15.75">
      <c r="B32" s="137" t="s">
        <v>179</v>
      </c>
      <c r="C32" s="29">
        <f>Tabela1[[#This Row],[Ponto forte]]+(Tabela1[[#This Row],[Ponto fraco]]/100)</f>
        <v>11.05</v>
      </c>
      <c r="D32" s="208" t="s">
        <v>73</v>
      </c>
      <c r="E32" s="130">
        <v>11</v>
      </c>
      <c r="F32" s="130">
        <f t="shared" si="0"/>
        <v>26</v>
      </c>
      <c r="G32" s="130">
        <v>5</v>
      </c>
      <c r="H32" s="131">
        <f t="shared" si="1"/>
        <v>0.26190476190476192</v>
      </c>
    </row>
    <row r="33" spans="2:8" ht="15.75">
      <c r="B33" s="137" t="s">
        <v>179</v>
      </c>
      <c r="C33" s="29">
        <f>Tabela1[[#This Row],[Ponto forte]]+(Tabela1[[#This Row],[Ponto fraco]]/100)</f>
        <v>11.05</v>
      </c>
      <c r="D33" s="208" t="s">
        <v>141</v>
      </c>
      <c r="E33" s="130">
        <v>11</v>
      </c>
      <c r="F33" s="130">
        <f t="shared" si="0"/>
        <v>26</v>
      </c>
      <c r="G33" s="130">
        <v>5</v>
      </c>
      <c r="H33" s="131">
        <f t="shared" si="1"/>
        <v>0.26190476190476192</v>
      </c>
    </row>
    <row r="34" spans="2:8" ht="15.75">
      <c r="B34" s="137" t="s">
        <v>180</v>
      </c>
      <c r="C34" s="29">
        <f>Tabela1[[#This Row],[Ponto forte]]+(Tabela1[[#This Row],[Ponto fraco]]/100)</f>
        <v>11.06</v>
      </c>
      <c r="D34" s="208" t="s">
        <v>318</v>
      </c>
      <c r="E34" s="130">
        <v>11</v>
      </c>
      <c r="F34" s="130">
        <f t="shared" si="0"/>
        <v>25</v>
      </c>
      <c r="G34" s="130">
        <v>6</v>
      </c>
      <c r="H34" s="131">
        <f t="shared" si="1"/>
        <v>0.26190476190476192</v>
      </c>
    </row>
    <row r="35" spans="2:8" ht="15.75">
      <c r="B35" s="137" t="s">
        <v>181</v>
      </c>
      <c r="C35" s="29">
        <f>Tabela1[[#This Row],[Ponto forte]]+(Tabela1[[#This Row],[Ponto fraco]]/100)</f>
        <v>11.08</v>
      </c>
      <c r="D35" s="208" t="s">
        <v>140</v>
      </c>
      <c r="E35" s="130">
        <v>11</v>
      </c>
      <c r="F35" s="130">
        <f t="shared" ref="F35:F66" si="2">42-E35-G35</f>
        <v>23</v>
      </c>
      <c r="G35" s="130">
        <v>8</v>
      </c>
      <c r="H35" s="131">
        <f t="shared" ref="H35:H71" si="3">E35/42</f>
        <v>0.26190476190476192</v>
      </c>
    </row>
    <row r="36" spans="2:8" ht="15.75">
      <c r="B36" s="138"/>
      <c r="C36" s="136">
        <f>Tabela1[[#This Row],[Ponto forte]]+(Tabela1[[#This Row],[Ponto fraco]]/100)</f>
        <v>11.09</v>
      </c>
      <c r="D36" s="209" t="s">
        <v>259</v>
      </c>
      <c r="E36" s="130">
        <v>11</v>
      </c>
      <c r="F36" s="130">
        <f t="shared" si="2"/>
        <v>22</v>
      </c>
      <c r="G36" s="130">
        <v>9</v>
      </c>
      <c r="H36" s="131">
        <f t="shared" si="3"/>
        <v>0.26190476190476192</v>
      </c>
    </row>
    <row r="37" spans="2:8" ht="15.75">
      <c r="B37" s="137" t="s">
        <v>182</v>
      </c>
      <c r="C37" s="29">
        <f>Tabela1[[#This Row],[Ponto forte]]+(Tabela1[[#This Row],[Ponto fraco]]/100)</f>
        <v>10.06</v>
      </c>
      <c r="D37" s="208" t="s">
        <v>242</v>
      </c>
      <c r="E37" s="130">
        <v>10</v>
      </c>
      <c r="F37" s="130">
        <f t="shared" si="2"/>
        <v>26</v>
      </c>
      <c r="G37" s="130">
        <v>6</v>
      </c>
      <c r="H37" s="131">
        <f t="shared" si="3"/>
        <v>0.23809523809523808</v>
      </c>
    </row>
    <row r="38" spans="2:8" ht="15.75">
      <c r="B38" s="137" t="s">
        <v>183</v>
      </c>
      <c r="C38" s="29">
        <f>Tabela1[[#This Row],[Ponto forte]]+(Tabela1[[#This Row],[Ponto fraco]]/100)</f>
        <v>10.07</v>
      </c>
      <c r="D38" s="208" t="s">
        <v>111</v>
      </c>
      <c r="E38" s="130">
        <v>10</v>
      </c>
      <c r="F38" s="130">
        <f t="shared" si="2"/>
        <v>25</v>
      </c>
      <c r="G38" s="130">
        <v>7</v>
      </c>
      <c r="H38" s="131">
        <f t="shared" si="3"/>
        <v>0.23809523809523808</v>
      </c>
    </row>
    <row r="39" spans="2:8" ht="15.75">
      <c r="B39" s="138"/>
      <c r="C39" s="136">
        <f>Tabela1[[#This Row],[Ponto forte]]+(Tabela1[[#This Row],[Ponto fraco]]/100)</f>
        <v>10.08</v>
      </c>
      <c r="D39" s="209" t="s">
        <v>257</v>
      </c>
      <c r="E39" s="130">
        <v>10</v>
      </c>
      <c r="F39" s="130">
        <f t="shared" si="2"/>
        <v>24</v>
      </c>
      <c r="G39" s="130">
        <v>8</v>
      </c>
      <c r="H39" s="131">
        <f t="shared" si="3"/>
        <v>0.23809523809523808</v>
      </c>
    </row>
    <row r="40" spans="2:8" ht="15.75">
      <c r="B40" s="137" t="s">
        <v>184</v>
      </c>
      <c r="C40" s="29">
        <f>Tabela1[[#This Row],[Ponto forte]]+(Tabela1[[#This Row],[Ponto fraco]]/100)</f>
        <v>10.1</v>
      </c>
      <c r="D40" s="208" t="s">
        <v>94</v>
      </c>
      <c r="E40" s="130">
        <v>10</v>
      </c>
      <c r="F40" s="130">
        <f t="shared" si="2"/>
        <v>22</v>
      </c>
      <c r="G40" s="130">
        <v>10</v>
      </c>
      <c r="H40" s="131">
        <f t="shared" si="3"/>
        <v>0.23809523809523808</v>
      </c>
    </row>
    <row r="41" spans="2:8" ht="15.75">
      <c r="B41" s="137" t="s">
        <v>185</v>
      </c>
      <c r="C41" s="29">
        <f>Tabela1[[#This Row],[Ponto forte]]+(Tabela1[[#This Row],[Ponto fraco]]/100)</f>
        <v>9.06</v>
      </c>
      <c r="D41" s="208" t="s">
        <v>76</v>
      </c>
      <c r="E41" s="130">
        <v>9</v>
      </c>
      <c r="F41" s="130">
        <f t="shared" si="2"/>
        <v>27</v>
      </c>
      <c r="G41" s="130">
        <v>6</v>
      </c>
      <c r="H41" s="131">
        <f t="shared" si="3"/>
        <v>0.21428571428571427</v>
      </c>
    </row>
    <row r="42" spans="2:8" ht="15.75">
      <c r="B42" s="137" t="s">
        <v>186</v>
      </c>
      <c r="C42" s="29">
        <f>Tabela1[[#This Row],[Ponto forte]]+(Tabela1[[#This Row],[Ponto fraco]]/100)</f>
        <v>9.07</v>
      </c>
      <c r="D42" s="208" t="s">
        <v>144</v>
      </c>
      <c r="E42" s="130">
        <v>9</v>
      </c>
      <c r="F42" s="130">
        <f t="shared" si="2"/>
        <v>26</v>
      </c>
      <c r="G42" s="130">
        <v>7</v>
      </c>
      <c r="H42" s="131">
        <f t="shared" si="3"/>
        <v>0.21428571428571427</v>
      </c>
    </row>
    <row r="43" spans="2:8" ht="15.75">
      <c r="B43" s="137" t="s">
        <v>187</v>
      </c>
      <c r="C43" s="29">
        <f>Tabela1[[#This Row],[Ponto forte]]+(Tabela1[[#This Row],[Ponto fraco]]/100)</f>
        <v>9.08</v>
      </c>
      <c r="D43" s="208" t="s">
        <v>77</v>
      </c>
      <c r="E43" s="130">
        <v>9</v>
      </c>
      <c r="F43" s="130">
        <f t="shared" si="2"/>
        <v>25</v>
      </c>
      <c r="G43" s="130">
        <v>8</v>
      </c>
      <c r="H43" s="131">
        <f t="shared" si="3"/>
        <v>0.21428571428571427</v>
      </c>
    </row>
    <row r="44" spans="2:8" ht="15.75">
      <c r="B44" s="137" t="s">
        <v>187</v>
      </c>
      <c r="C44" s="29">
        <f>Tabela1[[#This Row],[Ponto forte]]+(Tabela1[[#This Row],[Ponto fraco]]/100)</f>
        <v>9.08</v>
      </c>
      <c r="D44" s="208" t="s">
        <v>308</v>
      </c>
      <c r="E44" s="130">
        <v>9</v>
      </c>
      <c r="F44" s="130">
        <f t="shared" si="2"/>
        <v>25</v>
      </c>
      <c r="G44" s="130">
        <v>8</v>
      </c>
      <c r="H44" s="131">
        <f t="shared" si="3"/>
        <v>0.21428571428571427</v>
      </c>
    </row>
    <row r="45" spans="2:8" ht="15.75">
      <c r="B45" s="138"/>
      <c r="C45" s="136">
        <f>Tabela1[[#This Row],[Ponto forte]]+(Tabela1[[#This Row],[Ponto fraco]]/100)</f>
        <v>9.08</v>
      </c>
      <c r="D45" s="209" t="s">
        <v>229</v>
      </c>
      <c r="E45" s="130">
        <v>9</v>
      </c>
      <c r="F45" s="130">
        <f t="shared" si="2"/>
        <v>25</v>
      </c>
      <c r="G45" s="130">
        <v>8</v>
      </c>
      <c r="H45" s="131">
        <f t="shared" si="3"/>
        <v>0.21428571428571427</v>
      </c>
    </row>
    <row r="46" spans="2:8" ht="15.75">
      <c r="B46" s="138"/>
      <c r="C46" s="136">
        <f>Tabela1[[#This Row],[Ponto forte]]+(Tabela1[[#This Row],[Ponto fraco]]/100)</f>
        <v>9.08</v>
      </c>
      <c r="D46" s="209" t="s">
        <v>239</v>
      </c>
      <c r="E46" s="130">
        <v>9</v>
      </c>
      <c r="F46" s="130">
        <f t="shared" si="2"/>
        <v>25</v>
      </c>
      <c r="G46" s="130">
        <v>8</v>
      </c>
      <c r="H46" s="131">
        <f t="shared" si="3"/>
        <v>0.21428571428571427</v>
      </c>
    </row>
    <row r="47" spans="2:8" ht="15.75">
      <c r="B47" s="137" t="s">
        <v>188</v>
      </c>
      <c r="C47" s="29">
        <f>Tabela1[[#This Row],[Ponto forte]]+(Tabela1[[#This Row],[Ponto fraco]]/100)</f>
        <v>9.09</v>
      </c>
      <c r="D47" s="208" t="s">
        <v>133</v>
      </c>
      <c r="E47" s="130">
        <v>9</v>
      </c>
      <c r="F47" s="130">
        <f t="shared" si="2"/>
        <v>24</v>
      </c>
      <c r="G47" s="130">
        <v>9</v>
      </c>
      <c r="H47" s="131">
        <f t="shared" si="3"/>
        <v>0.21428571428571427</v>
      </c>
    </row>
    <row r="48" spans="2:8" ht="15.75">
      <c r="B48" s="137" t="s">
        <v>189</v>
      </c>
      <c r="C48" s="29">
        <f>Tabela1[[#This Row],[Ponto forte]]+(Tabela1[[#This Row],[Ponto fraco]]/100)</f>
        <v>9.1</v>
      </c>
      <c r="D48" s="208" t="s">
        <v>136</v>
      </c>
      <c r="E48" s="130">
        <v>9</v>
      </c>
      <c r="F48" s="130">
        <f t="shared" si="2"/>
        <v>23</v>
      </c>
      <c r="G48" s="130">
        <v>10</v>
      </c>
      <c r="H48" s="131">
        <f t="shared" si="3"/>
        <v>0.21428571428571427</v>
      </c>
    </row>
    <row r="49" spans="2:8" ht="15.75">
      <c r="B49" s="137" t="s">
        <v>190</v>
      </c>
      <c r="C49" s="29">
        <f>Tabela1[[#This Row],[Ponto forte]]+(Tabela1[[#This Row],[Ponto fraco]]/100)</f>
        <v>8.07</v>
      </c>
      <c r="D49" s="208" t="s">
        <v>130</v>
      </c>
      <c r="E49" s="130">
        <v>8</v>
      </c>
      <c r="F49" s="130">
        <f t="shared" si="2"/>
        <v>27</v>
      </c>
      <c r="G49" s="130">
        <v>7</v>
      </c>
      <c r="H49" s="131">
        <f t="shared" si="3"/>
        <v>0.19047619047619047</v>
      </c>
    </row>
    <row r="50" spans="2:8" ht="15.75">
      <c r="B50" s="137" t="s">
        <v>190</v>
      </c>
      <c r="C50" s="29">
        <f>Tabela1[[#This Row],[Ponto forte]]+(Tabela1[[#This Row],[Ponto fraco]]/100)</f>
        <v>8.07</v>
      </c>
      <c r="D50" s="208" t="s">
        <v>80</v>
      </c>
      <c r="E50" s="130">
        <v>8</v>
      </c>
      <c r="F50" s="130">
        <f t="shared" si="2"/>
        <v>27</v>
      </c>
      <c r="G50" s="130">
        <v>7</v>
      </c>
      <c r="H50" s="131">
        <f t="shared" si="3"/>
        <v>0.19047619047619047</v>
      </c>
    </row>
    <row r="51" spans="2:8" ht="15.75">
      <c r="B51" s="137" t="s">
        <v>190</v>
      </c>
      <c r="C51" s="29">
        <f>Tabela1[[#This Row],[Ponto forte]]+(Tabela1[[#This Row],[Ponto fraco]]/100)</f>
        <v>8.09</v>
      </c>
      <c r="D51" s="208" t="s">
        <v>112</v>
      </c>
      <c r="E51" s="130">
        <v>8</v>
      </c>
      <c r="F51" s="130">
        <f t="shared" si="2"/>
        <v>25</v>
      </c>
      <c r="G51" s="130">
        <v>9</v>
      </c>
      <c r="H51" s="131">
        <f t="shared" si="3"/>
        <v>0.19047619047619047</v>
      </c>
    </row>
    <row r="52" spans="2:8" ht="15.75">
      <c r="B52" s="138"/>
      <c r="C52" s="136">
        <f>Tabela1[[#This Row],[Ponto forte]]+(Tabela1[[#This Row],[Ponto fraco]]/100)</f>
        <v>8.09</v>
      </c>
      <c r="D52" s="209" t="s">
        <v>220</v>
      </c>
      <c r="E52" s="130">
        <v>8</v>
      </c>
      <c r="F52" s="130">
        <f t="shared" si="2"/>
        <v>25</v>
      </c>
      <c r="G52" s="130">
        <v>9</v>
      </c>
      <c r="H52" s="131">
        <f t="shared" si="3"/>
        <v>0.19047619047619047</v>
      </c>
    </row>
    <row r="53" spans="2:8" ht="15.75">
      <c r="B53" s="137" t="s">
        <v>191</v>
      </c>
      <c r="C53" s="29">
        <f>Tabela1[[#This Row],[Ponto forte]]+(Tabela1[[#This Row],[Ponto fraco]]/100)</f>
        <v>8.15</v>
      </c>
      <c r="D53" s="208" t="s">
        <v>199</v>
      </c>
      <c r="E53" s="130">
        <v>8</v>
      </c>
      <c r="F53" s="130">
        <f t="shared" si="2"/>
        <v>19</v>
      </c>
      <c r="G53" s="130">
        <v>15</v>
      </c>
      <c r="H53" s="131">
        <f t="shared" si="3"/>
        <v>0.19047619047619047</v>
      </c>
    </row>
    <row r="54" spans="2:8" ht="15.75">
      <c r="B54" s="137" t="s">
        <v>192</v>
      </c>
      <c r="C54" s="29">
        <f>Tabela1[[#This Row],[Ponto forte]]+(Tabela1[[#This Row],[Ponto fraco]]/100)</f>
        <v>7.09</v>
      </c>
      <c r="D54" s="208" t="s">
        <v>114</v>
      </c>
      <c r="E54" s="130">
        <v>7</v>
      </c>
      <c r="F54" s="130">
        <f t="shared" si="2"/>
        <v>26</v>
      </c>
      <c r="G54" s="130">
        <v>9</v>
      </c>
      <c r="H54" s="131">
        <f t="shared" si="3"/>
        <v>0.16666666666666666</v>
      </c>
    </row>
    <row r="55" spans="2:8" ht="15.75">
      <c r="B55" s="137" t="s">
        <v>192</v>
      </c>
      <c r="C55" s="29">
        <f>Tabela1[[#This Row],[Ponto forte]]+(Tabela1[[#This Row],[Ponto fraco]]/100)</f>
        <v>7.09</v>
      </c>
      <c r="D55" s="208" t="s">
        <v>121</v>
      </c>
      <c r="E55" s="130">
        <v>7</v>
      </c>
      <c r="F55" s="130">
        <f t="shared" si="2"/>
        <v>26</v>
      </c>
      <c r="G55" s="130">
        <v>9</v>
      </c>
      <c r="H55" s="131">
        <f t="shared" si="3"/>
        <v>0.16666666666666666</v>
      </c>
    </row>
    <row r="56" spans="2:8" ht="15.75">
      <c r="B56" s="137" t="s">
        <v>193</v>
      </c>
      <c r="C56" s="29">
        <f>Tabela1[[#This Row],[Ponto forte]]+(Tabela1[[#This Row],[Ponto fraco]]/100)</f>
        <v>7.1</v>
      </c>
      <c r="D56" s="208" t="s">
        <v>72</v>
      </c>
      <c r="E56" s="130">
        <v>7</v>
      </c>
      <c r="F56" s="130">
        <f t="shared" si="2"/>
        <v>25</v>
      </c>
      <c r="G56" s="130">
        <v>10</v>
      </c>
      <c r="H56" s="131">
        <f t="shared" si="3"/>
        <v>0.16666666666666666</v>
      </c>
    </row>
    <row r="57" spans="2:8" ht="15.75">
      <c r="B57" s="137" t="s">
        <v>194</v>
      </c>
      <c r="C57" s="29">
        <f>Tabela1[[#This Row],[Ponto forte]]+(Tabela1[[#This Row],[Ponto fraco]]/100)</f>
        <v>7.14</v>
      </c>
      <c r="D57" s="208" t="s">
        <v>84</v>
      </c>
      <c r="E57" s="130">
        <v>7</v>
      </c>
      <c r="F57" s="130">
        <f t="shared" si="2"/>
        <v>21</v>
      </c>
      <c r="G57" s="130">
        <v>14</v>
      </c>
      <c r="H57" s="131">
        <f t="shared" si="3"/>
        <v>0.16666666666666666</v>
      </c>
    </row>
    <row r="58" spans="2:8" ht="15.75">
      <c r="B58" s="137" t="s">
        <v>195</v>
      </c>
      <c r="C58" s="29">
        <f>Tabela1[[#This Row],[Ponto forte]]+(Tabela1[[#This Row],[Ponto fraco]]/100)</f>
        <v>6.1</v>
      </c>
      <c r="D58" s="208" t="s">
        <v>75</v>
      </c>
      <c r="E58" s="130">
        <v>6</v>
      </c>
      <c r="F58" s="130">
        <f t="shared" si="2"/>
        <v>26</v>
      </c>
      <c r="G58" s="130">
        <v>10</v>
      </c>
      <c r="H58" s="131">
        <f t="shared" si="3"/>
        <v>0.14285714285714285</v>
      </c>
    </row>
    <row r="59" spans="2:8" ht="15.75">
      <c r="B59" s="137" t="s">
        <v>195</v>
      </c>
      <c r="C59" s="29">
        <f>Tabela1[[#This Row],[Ponto forte]]+(Tabela1[[#This Row],[Ponto fraco]]/100)</f>
        <v>6.1</v>
      </c>
      <c r="D59" s="208" t="s">
        <v>138</v>
      </c>
      <c r="E59" s="130">
        <v>6</v>
      </c>
      <c r="F59" s="130">
        <f t="shared" si="2"/>
        <v>26</v>
      </c>
      <c r="G59" s="130">
        <v>10</v>
      </c>
      <c r="H59" s="131">
        <f t="shared" si="3"/>
        <v>0.14285714285714285</v>
      </c>
    </row>
    <row r="60" spans="2:8" ht="15.75">
      <c r="B60" s="137" t="s">
        <v>196</v>
      </c>
      <c r="C60" s="29">
        <f>Tabela1[[#This Row],[Ponto forte]]+(Tabela1[[#This Row],[Ponto fraco]]/100)</f>
        <v>6.11</v>
      </c>
      <c r="D60" s="208" t="s">
        <v>85</v>
      </c>
      <c r="E60" s="130">
        <v>6</v>
      </c>
      <c r="F60" s="130">
        <f t="shared" si="2"/>
        <v>25</v>
      </c>
      <c r="G60" s="130">
        <v>11</v>
      </c>
      <c r="H60" s="131">
        <f t="shared" si="3"/>
        <v>0.14285714285714285</v>
      </c>
    </row>
    <row r="61" spans="2:8" ht="15.75">
      <c r="B61" s="138"/>
      <c r="C61" s="29">
        <f>Tabela1[[#This Row],[Ponto forte]]+(Tabela1[[#This Row],[Ponto fraco]]/100)</f>
        <v>6.12</v>
      </c>
      <c r="D61" s="209" t="s">
        <v>293</v>
      </c>
      <c r="E61" s="130">
        <v>6</v>
      </c>
      <c r="F61" s="130">
        <f t="shared" si="2"/>
        <v>24</v>
      </c>
      <c r="G61" s="130">
        <v>12</v>
      </c>
      <c r="H61" s="131">
        <f t="shared" si="3"/>
        <v>0.14285714285714285</v>
      </c>
    </row>
    <row r="62" spans="2:8" ht="15.75">
      <c r="B62" s="137" t="s">
        <v>319</v>
      </c>
      <c r="C62" s="29">
        <f>Tabela1[[#This Row],[Ponto forte]]+(Tabela1[[#This Row],[Ponto fraco]]/100)</f>
        <v>5.1100000000000003</v>
      </c>
      <c r="D62" s="208" t="s">
        <v>87</v>
      </c>
      <c r="E62" s="130">
        <v>5</v>
      </c>
      <c r="F62" s="130">
        <f t="shared" si="2"/>
        <v>26</v>
      </c>
      <c r="G62" s="130">
        <v>11</v>
      </c>
      <c r="H62" s="131">
        <f t="shared" si="3"/>
        <v>0.11904761904761904</v>
      </c>
    </row>
    <row r="63" spans="2:8" ht="15.75">
      <c r="B63" s="138"/>
      <c r="C63" s="29">
        <f>Tabela1[[#This Row],[Ponto forte]]+(Tabela1[[#This Row],[Ponto fraco]]/100)</f>
        <v>5.14</v>
      </c>
      <c r="D63" s="209" t="s">
        <v>273</v>
      </c>
      <c r="E63" s="130">
        <v>5</v>
      </c>
      <c r="F63" s="130">
        <f t="shared" si="2"/>
        <v>23</v>
      </c>
      <c r="G63" s="130">
        <v>14</v>
      </c>
      <c r="H63" s="131">
        <f t="shared" si="3"/>
        <v>0.11904761904761904</v>
      </c>
    </row>
    <row r="64" spans="2:8" ht="15.75">
      <c r="B64" s="138"/>
      <c r="C64" s="29">
        <f>Tabela1[[#This Row],[Ponto forte]]+(Tabela1[[#This Row],[Ponto fraco]]/100)</f>
        <v>5.17</v>
      </c>
      <c r="D64" s="209" t="s">
        <v>277</v>
      </c>
      <c r="E64" s="130">
        <v>5</v>
      </c>
      <c r="F64" s="130">
        <f t="shared" si="2"/>
        <v>20</v>
      </c>
      <c r="G64" s="130">
        <v>17</v>
      </c>
      <c r="H64" s="131">
        <f t="shared" si="3"/>
        <v>0.11904761904761904</v>
      </c>
    </row>
    <row r="65" spans="2:8" ht="15.75">
      <c r="B65" s="138"/>
      <c r="C65" s="29">
        <f>Tabela1[[#This Row],[Ponto forte]]+(Tabela1[[#This Row],[Ponto fraco]]/100)</f>
        <v>4.1399999999999997</v>
      </c>
      <c r="D65" s="209" t="s">
        <v>290</v>
      </c>
      <c r="E65" s="130">
        <v>4</v>
      </c>
      <c r="F65" s="130">
        <f t="shared" si="2"/>
        <v>24</v>
      </c>
      <c r="G65" s="130">
        <v>14</v>
      </c>
      <c r="H65" s="131">
        <f t="shared" si="3"/>
        <v>9.5238095238095233E-2</v>
      </c>
    </row>
    <row r="66" spans="2:8" ht="15.75">
      <c r="B66" s="137" t="s">
        <v>320</v>
      </c>
      <c r="C66" s="29">
        <f>Tabela1[[#This Row],[Ponto forte]]+(Tabela1[[#This Row],[Ponto fraco]]/100)</f>
        <v>4.16</v>
      </c>
      <c r="D66" s="208" t="s">
        <v>82</v>
      </c>
      <c r="E66" s="130">
        <v>4</v>
      </c>
      <c r="F66" s="130">
        <f t="shared" si="2"/>
        <v>22</v>
      </c>
      <c r="G66" s="130">
        <v>16</v>
      </c>
      <c r="H66" s="131">
        <f t="shared" si="3"/>
        <v>9.5238095238095233E-2</v>
      </c>
    </row>
    <row r="67" spans="2:8" ht="15.75">
      <c r="B67" s="137" t="s">
        <v>321</v>
      </c>
      <c r="C67" s="29">
        <f>Tabela1[[#This Row],[Ponto forte]]+(Tabela1[[#This Row],[Ponto fraco]]/100)</f>
        <v>4.17</v>
      </c>
      <c r="D67" s="208" t="s">
        <v>147</v>
      </c>
      <c r="E67" s="130">
        <v>4</v>
      </c>
      <c r="F67" s="130">
        <f t="shared" ref="F67:F71" si="4">42-E67-G67</f>
        <v>21</v>
      </c>
      <c r="G67" s="130">
        <v>17</v>
      </c>
      <c r="H67" s="131">
        <f t="shared" si="3"/>
        <v>9.5238095238095233E-2</v>
      </c>
    </row>
    <row r="68" spans="2:8" ht="15.75">
      <c r="B68" s="137" t="s">
        <v>322</v>
      </c>
      <c r="C68" s="29">
        <f>Tabela1[[#This Row],[Ponto forte]]+(Tabela1[[#This Row],[Ponto fraco]]/100)</f>
        <v>3.15</v>
      </c>
      <c r="D68" s="208" t="s">
        <v>303</v>
      </c>
      <c r="E68" s="130">
        <v>3</v>
      </c>
      <c r="F68" s="130">
        <f t="shared" si="4"/>
        <v>24</v>
      </c>
      <c r="G68" s="130">
        <v>15</v>
      </c>
      <c r="H68" s="131">
        <f t="shared" si="3"/>
        <v>7.1428571428571425E-2</v>
      </c>
    </row>
    <row r="69" spans="2:8" ht="15.75">
      <c r="B69" s="138"/>
      <c r="C69" s="29">
        <f>Tabela1[[#This Row],[Ponto forte]]+(Tabela1[[#This Row],[Ponto fraco]]/100)</f>
        <v>3.15</v>
      </c>
      <c r="D69" s="209" t="s">
        <v>270</v>
      </c>
      <c r="E69" s="130">
        <v>3</v>
      </c>
      <c r="F69" s="130">
        <f t="shared" si="4"/>
        <v>24</v>
      </c>
      <c r="G69" s="130">
        <v>15</v>
      </c>
      <c r="H69" s="131">
        <f t="shared" si="3"/>
        <v>7.1428571428571425E-2</v>
      </c>
    </row>
    <row r="70" spans="2:8" ht="15.75">
      <c r="B70" s="137" t="s">
        <v>323</v>
      </c>
      <c r="C70" s="29">
        <f>Tabela1[[#This Row],[Ponto forte]]+(Tabela1[[#This Row],[Ponto fraco]]/100)</f>
        <v>2.15</v>
      </c>
      <c r="D70" s="208" t="s">
        <v>81</v>
      </c>
      <c r="E70" s="130">
        <v>2</v>
      </c>
      <c r="F70" s="130">
        <f t="shared" si="4"/>
        <v>25</v>
      </c>
      <c r="G70" s="130">
        <v>15</v>
      </c>
      <c r="H70" s="131">
        <f t="shared" si="3"/>
        <v>4.7619047619047616E-2</v>
      </c>
    </row>
    <row r="71" spans="2:8" ht="15.75">
      <c r="B71" s="137" t="s">
        <v>324</v>
      </c>
      <c r="C71" s="29">
        <f>Tabela1[[#This Row],[Ponto forte]]+(Tabela1[[#This Row],[Ponto fraco]]/100)</f>
        <v>2.19</v>
      </c>
      <c r="D71" s="208" t="s">
        <v>79</v>
      </c>
      <c r="E71" s="130">
        <v>2</v>
      </c>
      <c r="F71" s="130">
        <f t="shared" si="4"/>
        <v>21</v>
      </c>
      <c r="G71" s="130">
        <v>19</v>
      </c>
      <c r="H71" s="131">
        <f t="shared" si="3"/>
        <v>4.7619047619047616E-2</v>
      </c>
    </row>
  </sheetData>
  <conditionalFormatting sqref="C3:C71">
    <cfRule type="duplicateValues" dxfId="35" priority="1"/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9CC06-A001-4A75-BB1A-2BCC033BCB11}">
  <sheetPr>
    <tabColor rgb="FF00B050"/>
  </sheetPr>
  <dimension ref="A2:N58"/>
  <sheetViews>
    <sheetView showGridLines="0" tabSelected="1" zoomScaleNormal="100" workbookViewId="0">
      <selection activeCell="D3" sqref="D3:D58"/>
    </sheetView>
  </sheetViews>
  <sheetFormatPr defaultRowHeight="15"/>
  <cols>
    <col min="1" max="1" width="4.7109375" customWidth="1"/>
    <col min="2" max="2" width="11.42578125" customWidth="1"/>
    <col min="3" max="3" width="9.7109375" customWidth="1"/>
    <col min="4" max="4" width="20.28515625" customWidth="1"/>
    <col min="5" max="7" width="8.85546875" customWidth="1"/>
    <col min="8" max="8" width="10.7109375" customWidth="1"/>
    <col min="9" max="9" width="9.140625" style="39"/>
  </cols>
  <sheetData>
    <row r="2" spans="1:14" ht="31.5">
      <c r="B2" s="139" t="s">
        <v>197</v>
      </c>
      <c r="C2" s="139" t="s">
        <v>198</v>
      </c>
      <c r="D2" s="140" t="s">
        <v>69</v>
      </c>
      <c r="E2" s="141" t="s">
        <v>153</v>
      </c>
      <c r="F2" s="141" t="s">
        <v>126</v>
      </c>
      <c r="G2" s="141" t="s">
        <v>154</v>
      </c>
      <c r="H2" s="142" t="s">
        <v>155</v>
      </c>
      <c r="I2" s="39" t="s">
        <v>157</v>
      </c>
    </row>
    <row r="3" spans="1:14" ht="15.75">
      <c r="B3" s="62">
        <f>Tabela1[[#This Row],[Ponto forte]]+(Tabela1[[#This Row],[Ponto fraco]]/100)</f>
        <v>20.02</v>
      </c>
      <c r="C3" s="210" t="s">
        <v>158</v>
      </c>
      <c r="D3" s="208" t="s">
        <v>89</v>
      </c>
      <c r="E3" s="130">
        <v>20</v>
      </c>
      <c r="F3" s="130">
        <f t="shared" ref="F3:F34" si="0">42-E3-G3</f>
        <v>20</v>
      </c>
      <c r="G3" s="130">
        <v>2</v>
      </c>
      <c r="H3" s="131">
        <f t="shared" ref="H3:H34" si="1">E3/42</f>
        <v>0.47619047619047616</v>
      </c>
    </row>
    <row r="4" spans="1:14" ht="15.75">
      <c r="B4" s="62">
        <f>Tabela1[[#This Row],[Ponto forte]]+(Tabela1[[#This Row],[Ponto fraco]]/100)</f>
        <v>19.010000000000002</v>
      </c>
      <c r="C4" s="227" t="s">
        <v>159</v>
      </c>
      <c r="D4" s="228" t="s">
        <v>83</v>
      </c>
      <c r="E4" s="229">
        <v>19</v>
      </c>
      <c r="F4" s="229">
        <f t="shared" si="0"/>
        <v>22</v>
      </c>
      <c r="G4" s="229">
        <v>1</v>
      </c>
      <c r="H4" s="230">
        <f t="shared" si="1"/>
        <v>0.45238095238095238</v>
      </c>
    </row>
    <row r="5" spans="1:14" ht="15.75">
      <c r="B5" s="62">
        <f>Tabela1[[#This Row],[Ponto forte]]+(Tabela1[[#This Row],[Ponto fraco]]/100)</f>
        <v>19.02</v>
      </c>
      <c r="C5" s="210" t="s">
        <v>160</v>
      </c>
      <c r="D5" s="208" t="s">
        <v>71</v>
      </c>
      <c r="E5" s="130">
        <v>19</v>
      </c>
      <c r="F5" s="130">
        <f t="shared" si="0"/>
        <v>21</v>
      </c>
      <c r="G5" s="130">
        <v>2</v>
      </c>
      <c r="H5" s="131">
        <f t="shared" si="1"/>
        <v>0.45238095238095238</v>
      </c>
    </row>
    <row r="6" spans="1:14" ht="15.75">
      <c r="B6" s="62">
        <f>Tabela1[[#This Row],[Ponto forte]]+(Tabela1[[#This Row],[Ponto fraco]]/100)</f>
        <v>19.02</v>
      </c>
      <c r="C6" s="210" t="s">
        <v>160</v>
      </c>
      <c r="D6" s="208" t="s">
        <v>90</v>
      </c>
      <c r="E6" s="130">
        <v>19</v>
      </c>
      <c r="F6" s="130">
        <f t="shared" si="0"/>
        <v>21</v>
      </c>
      <c r="G6" s="130">
        <v>2</v>
      </c>
      <c r="H6" s="131">
        <f t="shared" si="1"/>
        <v>0.45238095238095238</v>
      </c>
    </row>
    <row r="7" spans="1:14" ht="15.75">
      <c r="B7" s="62">
        <f>Tabela1[[#This Row],[Ponto forte]]+(Tabela1[[#This Row],[Ponto fraco]]/100)</f>
        <v>19.03</v>
      </c>
      <c r="C7" s="227" t="s">
        <v>161</v>
      </c>
      <c r="D7" s="228" t="s">
        <v>129</v>
      </c>
      <c r="E7" s="229">
        <v>19</v>
      </c>
      <c r="F7" s="229">
        <f t="shared" si="0"/>
        <v>20</v>
      </c>
      <c r="G7" s="229">
        <v>3</v>
      </c>
      <c r="H7" s="230">
        <f t="shared" si="1"/>
        <v>0.45238095238095238</v>
      </c>
    </row>
    <row r="8" spans="1:14" ht="15.75">
      <c r="B8" s="62">
        <f>Tabela1[[#This Row],[Ponto forte]]+(Tabela1[[#This Row],[Ponto fraco]]/100)</f>
        <v>17.010000000000002</v>
      </c>
      <c r="C8" s="210" t="s">
        <v>162</v>
      </c>
      <c r="D8" s="208" t="s">
        <v>110</v>
      </c>
      <c r="E8" s="130">
        <v>17</v>
      </c>
      <c r="F8" s="130">
        <f t="shared" si="0"/>
        <v>24</v>
      </c>
      <c r="G8" s="130">
        <v>1</v>
      </c>
      <c r="H8" s="131">
        <f t="shared" si="1"/>
        <v>0.40476190476190477</v>
      </c>
    </row>
    <row r="9" spans="1:14" ht="15.75">
      <c r="B9" s="62">
        <f>Tabela1[[#This Row],[Ponto forte]]+(Tabela1[[#This Row],[Ponto fraco]]/100)</f>
        <v>17.02</v>
      </c>
      <c r="C9" s="227" t="s">
        <v>163</v>
      </c>
      <c r="D9" s="228" t="s">
        <v>113</v>
      </c>
      <c r="E9" s="229">
        <v>17</v>
      </c>
      <c r="F9" s="229">
        <f t="shared" si="0"/>
        <v>23</v>
      </c>
      <c r="G9" s="229">
        <v>2</v>
      </c>
      <c r="H9" s="230">
        <f t="shared" si="1"/>
        <v>0.40476190476190477</v>
      </c>
    </row>
    <row r="10" spans="1:14" ht="15.75">
      <c r="B10" s="62">
        <f>Tabela1[[#This Row],[Ponto forte]]+(Tabela1[[#This Row],[Ponto fraco]]/100)</f>
        <v>16.02</v>
      </c>
      <c r="C10" s="210" t="s">
        <v>164</v>
      </c>
      <c r="D10" s="208" t="s">
        <v>131</v>
      </c>
      <c r="E10" s="130">
        <v>16</v>
      </c>
      <c r="F10" s="130">
        <f t="shared" si="0"/>
        <v>24</v>
      </c>
      <c r="G10" s="130">
        <v>2</v>
      </c>
      <c r="H10" s="131">
        <f t="shared" si="1"/>
        <v>0.38095238095238093</v>
      </c>
    </row>
    <row r="11" spans="1:14" ht="15.75">
      <c r="B11" s="62">
        <f>Tabela1[[#This Row],[Ponto forte]]+(Tabela1[[#This Row],[Ponto fraco]]/100)</f>
        <v>16.02</v>
      </c>
      <c r="C11" s="210" t="s">
        <v>164</v>
      </c>
      <c r="D11" s="208" t="s">
        <v>99</v>
      </c>
      <c r="E11" s="130">
        <v>16</v>
      </c>
      <c r="F11" s="130">
        <f t="shared" si="0"/>
        <v>24</v>
      </c>
      <c r="G11" s="130">
        <v>2</v>
      </c>
      <c r="H11" s="131">
        <f t="shared" si="1"/>
        <v>0.38095238095238093</v>
      </c>
    </row>
    <row r="12" spans="1:14" ht="15.75">
      <c r="B12" s="62">
        <f>Tabela1[[#This Row],[Ponto forte]]+(Tabela1[[#This Row],[Ponto fraco]]/100)</f>
        <v>16.03</v>
      </c>
      <c r="C12" s="227" t="s">
        <v>165</v>
      </c>
      <c r="D12" s="228" t="s">
        <v>148</v>
      </c>
      <c r="E12" s="229">
        <v>16</v>
      </c>
      <c r="F12" s="229">
        <f t="shared" si="0"/>
        <v>23</v>
      </c>
      <c r="G12" s="229">
        <v>3</v>
      </c>
      <c r="H12" s="230">
        <f t="shared" si="1"/>
        <v>0.38095238095238093</v>
      </c>
    </row>
    <row r="13" spans="1:14" ht="15.75">
      <c r="B13" s="62">
        <f>Tabela1[[#This Row],[Ponto forte]]+(Tabela1[[#This Row],[Ponto fraco]]/100)</f>
        <v>16.03</v>
      </c>
      <c r="C13" s="227" t="s">
        <v>165</v>
      </c>
      <c r="D13" s="228" t="s">
        <v>149</v>
      </c>
      <c r="E13" s="229">
        <v>16</v>
      </c>
      <c r="F13" s="229">
        <f t="shared" si="0"/>
        <v>23</v>
      </c>
      <c r="G13" s="229">
        <v>3</v>
      </c>
      <c r="H13" s="230">
        <f t="shared" si="1"/>
        <v>0.38095238095238093</v>
      </c>
    </row>
    <row r="14" spans="1:14" s="39" customFormat="1" ht="15.75">
      <c r="A14"/>
      <c r="B14" s="62">
        <f>Tabela1[[#This Row],[Ponto forte]]+(Tabela1[[#This Row],[Ponto fraco]]/100)</f>
        <v>16.05</v>
      </c>
      <c r="C14" s="210" t="s">
        <v>166</v>
      </c>
      <c r="D14" s="208" t="s">
        <v>137</v>
      </c>
      <c r="E14" s="130">
        <v>16</v>
      </c>
      <c r="F14" s="130">
        <f t="shared" si="0"/>
        <v>21</v>
      </c>
      <c r="G14" s="130">
        <v>5</v>
      </c>
      <c r="H14" s="131">
        <f t="shared" si="1"/>
        <v>0.38095238095238093</v>
      </c>
      <c r="J14"/>
      <c r="K14"/>
      <c r="L14"/>
      <c r="M14"/>
      <c r="N14"/>
    </row>
    <row r="15" spans="1:14" s="39" customFormat="1" ht="15.75">
      <c r="A15"/>
      <c r="B15" s="62">
        <f>Tabela1[[#This Row],[Ponto forte]]+(Tabela1[[#This Row],[Ponto fraco]]/100)</f>
        <v>14.03</v>
      </c>
      <c r="C15" s="227" t="s">
        <v>167</v>
      </c>
      <c r="D15" s="228" t="s">
        <v>316</v>
      </c>
      <c r="E15" s="229">
        <v>14</v>
      </c>
      <c r="F15" s="229">
        <f t="shared" si="0"/>
        <v>25</v>
      </c>
      <c r="G15" s="229">
        <v>3</v>
      </c>
      <c r="H15" s="230">
        <f t="shared" si="1"/>
        <v>0.33333333333333331</v>
      </c>
      <c r="J15"/>
      <c r="K15"/>
      <c r="L15"/>
      <c r="M15"/>
      <c r="N15"/>
    </row>
    <row r="16" spans="1:14" s="39" customFormat="1" ht="15.75">
      <c r="A16"/>
      <c r="B16" s="62">
        <f>Tabela1[[#This Row],[Ponto forte]]+(Tabela1[[#This Row],[Ponto fraco]]/100)</f>
        <v>14.04</v>
      </c>
      <c r="C16" s="210" t="s">
        <v>168</v>
      </c>
      <c r="D16" s="208" t="s">
        <v>93</v>
      </c>
      <c r="E16" s="130">
        <v>14</v>
      </c>
      <c r="F16" s="130">
        <f t="shared" si="0"/>
        <v>24</v>
      </c>
      <c r="G16" s="130">
        <v>4</v>
      </c>
      <c r="H16" s="131">
        <f t="shared" si="1"/>
        <v>0.33333333333333331</v>
      </c>
      <c r="J16"/>
      <c r="K16"/>
      <c r="L16"/>
      <c r="M16"/>
      <c r="N16"/>
    </row>
    <row r="17" spans="1:14" s="39" customFormat="1" ht="15.75">
      <c r="A17"/>
      <c r="B17" s="62">
        <f>Tabela1[[#This Row],[Ponto forte]]+(Tabela1[[#This Row],[Ponto fraco]]/100)</f>
        <v>14.04</v>
      </c>
      <c r="C17" s="227" t="s">
        <v>169</v>
      </c>
      <c r="D17" s="228" t="s">
        <v>92</v>
      </c>
      <c r="E17" s="229">
        <v>13</v>
      </c>
      <c r="F17" s="229">
        <f t="shared" si="0"/>
        <v>27</v>
      </c>
      <c r="G17" s="229">
        <v>2</v>
      </c>
      <c r="H17" s="230">
        <f t="shared" si="1"/>
        <v>0.30952380952380953</v>
      </c>
      <c r="J17"/>
      <c r="K17"/>
      <c r="L17"/>
      <c r="M17"/>
      <c r="N17"/>
    </row>
    <row r="18" spans="1:14" s="39" customFormat="1" ht="15.75">
      <c r="A18"/>
      <c r="B18" s="62">
        <f>Tabela1[[#This Row],[Ponto forte]]+(Tabela1[[#This Row],[Ponto fraco]]/100)</f>
        <v>13.02</v>
      </c>
      <c r="C18" s="210" t="s">
        <v>170</v>
      </c>
      <c r="D18" s="208" t="s">
        <v>122</v>
      </c>
      <c r="E18" s="130">
        <v>13</v>
      </c>
      <c r="F18" s="130">
        <f t="shared" si="0"/>
        <v>26</v>
      </c>
      <c r="G18" s="130">
        <v>3</v>
      </c>
      <c r="H18" s="131">
        <f t="shared" si="1"/>
        <v>0.30952380952380953</v>
      </c>
      <c r="J18"/>
      <c r="K18"/>
      <c r="L18"/>
      <c r="M18"/>
      <c r="N18"/>
    </row>
    <row r="19" spans="1:14" s="39" customFormat="1" ht="15.75">
      <c r="A19"/>
      <c r="B19" s="62">
        <f>Tabela1[[#This Row],[Ponto forte]]+(Tabela1[[#This Row],[Ponto fraco]]/100)</f>
        <v>13.03</v>
      </c>
      <c r="C19" s="227" t="s">
        <v>171</v>
      </c>
      <c r="D19" s="228" t="s">
        <v>146</v>
      </c>
      <c r="E19" s="229">
        <v>13</v>
      </c>
      <c r="F19" s="229">
        <f t="shared" si="0"/>
        <v>23</v>
      </c>
      <c r="G19" s="229">
        <v>6</v>
      </c>
      <c r="H19" s="230">
        <f t="shared" si="1"/>
        <v>0.30952380952380953</v>
      </c>
      <c r="J19"/>
      <c r="K19"/>
      <c r="L19"/>
      <c r="M19"/>
      <c r="N19"/>
    </row>
    <row r="20" spans="1:14" s="39" customFormat="1" ht="15.75">
      <c r="A20"/>
      <c r="B20" s="62">
        <f>Tabela1[[#This Row],[Ponto forte]]+(Tabela1[[#This Row],[Ponto fraco]]/100)</f>
        <v>13.06</v>
      </c>
      <c r="C20" s="210" t="s">
        <v>172</v>
      </c>
      <c r="D20" s="208" t="s">
        <v>142</v>
      </c>
      <c r="E20" s="130">
        <v>13</v>
      </c>
      <c r="F20" s="130">
        <f t="shared" si="0"/>
        <v>22</v>
      </c>
      <c r="G20" s="130">
        <v>7</v>
      </c>
      <c r="H20" s="131">
        <f t="shared" si="1"/>
        <v>0.30952380952380953</v>
      </c>
      <c r="J20"/>
      <c r="K20"/>
      <c r="L20"/>
      <c r="M20"/>
      <c r="N20"/>
    </row>
    <row r="21" spans="1:14" s="39" customFormat="1" ht="16.5" thickBot="1">
      <c r="A21"/>
      <c r="B21" s="62">
        <f>Tabela1[[#This Row],[Ponto forte]]+(Tabela1[[#This Row],[Ponto fraco]]/100)</f>
        <v>13.06</v>
      </c>
      <c r="C21" s="210" t="s">
        <v>172</v>
      </c>
      <c r="D21" s="211" t="s">
        <v>246</v>
      </c>
      <c r="E21" s="212">
        <v>13</v>
      </c>
      <c r="F21" s="212">
        <f t="shared" si="0"/>
        <v>22</v>
      </c>
      <c r="G21" s="212">
        <v>7</v>
      </c>
      <c r="H21" s="213">
        <f t="shared" si="1"/>
        <v>0.30952380952380953</v>
      </c>
      <c r="J21"/>
      <c r="K21"/>
      <c r="L21"/>
      <c r="M21"/>
      <c r="N21"/>
    </row>
    <row r="22" spans="1:14" s="39" customFormat="1" ht="16.5" thickTop="1">
      <c r="A22"/>
      <c r="B22" s="62">
        <f>Tabela1[[#This Row],[Ponto forte]]+(Tabela1[[#This Row],[Ponto fraco]]/100)</f>
        <v>13.07</v>
      </c>
      <c r="C22" s="210" t="s">
        <v>172</v>
      </c>
      <c r="D22" s="214" t="s">
        <v>145</v>
      </c>
      <c r="E22" s="215">
        <v>13</v>
      </c>
      <c r="F22" s="215">
        <f t="shared" si="0"/>
        <v>22</v>
      </c>
      <c r="G22" s="215">
        <v>7</v>
      </c>
      <c r="H22" s="216">
        <f t="shared" si="1"/>
        <v>0.30952380952380953</v>
      </c>
      <c r="J22"/>
      <c r="K22"/>
      <c r="L22"/>
      <c r="M22"/>
      <c r="N22"/>
    </row>
    <row r="23" spans="1:14" s="39" customFormat="1" ht="15.75">
      <c r="A23"/>
      <c r="B23" s="62">
        <f>Tabela1[[#This Row],[Ponto forte]]+(Tabela1[[#This Row],[Ponto fraco]]/100)</f>
        <v>13.07</v>
      </c>
      <c r="C23" s="227" t="s">
        <v>173</v>
      </c>
      <c r="D23" s="228" t="s">
        <v>132</v>
      </c>
      <c r="E23" s="229">
        <v>12</v>
      </c>
      <c r="F23" s="229">
        <f t="shared" si="0"/>
        <v>26</v>
      </c>
      <c r="G23" s="229">
        <v>4</v>
      </c>
      <c r="H23" s="230">
        <f t="shared" si="1"/>
        <v>0.2857142857142857</v>
      </c>
      <c r="J23"/>
      <c r="K23"/>
      <c r="L23"/>
      <c r="M23"/>
      <c r="N23"/>
    </row>
    <row r="24" spans="1:14" s="39" customFormat="1" ht="15.75">
      <c r="A24"/>
      <c r="B24" s="62">
        <f>Tabela1[[#This Row],[Ponto forte]]+(Tabela1[[#This Row],[Ponto fraco]]/100)</f>
        <v>13.07</v>
      </c>
      <c r="C24" s="210" t="s">
        <v>174</v>
      </c>
      <c r="D24" s="208" t="s">
        <v>78</v>
      </c>
      <c r="E24" s="130">
        <v>12</v>
      </c>
      <c r="F24" s="130">
        <f t="shared" si="0"/>
        <v>25</v>
      </c>
      <c r="G24" s="130">
        <v>5</v>
      </c>
      <c r="H24" s="131">
        <f t="shared" si="1"/>
        <v>0.2857142857142857</v>
      </c>
      <c r="J24"/>
      <c r="K24"/>
      <c r="L24"/>
      <c r="M24"/>
      <c r="N24"/>
    </row>
    <row r="25" spans="1:14" s="39" customFormat="1" ht="15.75">
      <c r="A25"/>
      <c r="B25" s="62">
        <f>Tabela1[[#This Row],[Ponto forte]]+(Tabela1[[#This Row],[Ponto fraco]]/100)</f>
        <v>13.1</v>
      </c>
      <c r="C25" s="227" t="s">
        <v>175</v>
      </c>
      <c r="D25" s="228" t="s">
        <v>150</v>
      </c>
      <c r="E25" s="229">
        <v>12</v>
      </c>
      <c r="F25" s="229">
        <f t="shared" si="0"/>
        <v>23</v>
      </c>
      <c r="G25" s="229">
        <v>7</v>
      </c>
      <c r="H25" s="230">
        <f t="shared" si="1"/>
        <v>0.2857142857142857</v>
      </c>
      <c r="J25"/>
      <c r="K25"/>
      <c r="L25"/>
      <c r="M25"/>
      <c r="N25"/>
    </row>
    <row r="26" spans="1:14" s="39" customFormat="1" ht="15.75">
      <c r="A26"/>
      <c r="B26" s="62">
        <f>Tabela1[[#This Row],[Ponto forte]]+(Tabela1[[#This Row],[Ponto fraco]]/100)</f>
        <v>12.04</v>
      </c>
      <c r="C26" s="210" t="s">
        <v>176</v>
      </c>
      <c r="D26" s="208" t="s">
        <v>74</v>
      </c>
      <c r="E26" s="130">
        <v>12</v>
      </c>
      <c r="F26" s="130">
        <f t="shared" si="0"/>
        <v>22</v>
      </c>
      <c r="G26" s="130">
        <v>8</v>
      </c>
      <c r="H26" s="131">
        <f t="shared" si="1"/>
        <v>0.2857142857142857</v>
      </c>
      <c r="J26"/>
      <c r="K26"/>
      <c r="L26"/>
      <c r="M26"/>
      <c r="N26"/>
    </row>
    <row r="27" spans="1:14" s="39" customFormat="1" ht="15.75">
      <c r="A27"/>
      <c r="B27" s="62">
        <f>Tabela1[[#This Row],[Ponto forte]]+(Tabela1[[#This Row],[Ponto fraco]]/100)</f>
        <v>12.05</v>
      </c>
      <c r="C27" s="227" t="s">
        <v>177</v>
      </c>
      <c r="D27" s="228" t="s">
        <v>95</v>
      </c>
      <c r="E27" s="229">
        <v>12</v>
      </c>
      <c r="F27" s="229">
        <f t="shared" si="0"/>
        <v>21</v>
      </c>
      <c r="G27" s="229">
        <v>9</v>
      </c>
      <c r="H27" s="230">
        <f t="shared" si="1"/>
        <v>0.2857142857142857</v>
      </c>
      <c r="J27"/>
      <c r="K27"/>
      <c r="L27"/>
      <c r="M27"/>
      <c r="N27"/>
    </row>
    <row r="28" spans="1:14" s="39" customFormat="1" ht="15.75">
      <c r="A28"/>
      <c r="B28" s="62">
        <f>Tabela1[[#This Row],[Ponto forte]]+(Tabela1[[#This Row],[Ponto fraco]]/100)</f>
        <v>12.07</v>
      </c>
      <c r="C28" s="210" t="s">
        <v>178</v>
      </c>
      <c r="D28" s="208" t="s">
        <v>70</v>
      </c>
      <c r="E28" s="130">
        <v>11</v>
      </c>
      <c r="F28" s="130">
        <f t="shared" si="0"/>
        <v>27</v>
      </c>
      <c r="G28" s="130">
        <v>4</v>
      </c>
      <c r="H28" s="131">
        <f t="shared" si="1"/>
        <v>0.26190476190476192</v>
      </c>
      <c r="J28"/>
      <c r="K28"/>
      <c r="L28"/>
      <c r="M28"/>
      <c r="N28"/>
    </row>
    <row r="29" spans="1:14" s="39" customFormat="1" ht="15.75">
      <c r="A29"/>
      <c r="B29" s="62">
        <f>Tabela1[[#This Row],[Ponto forte]]+(Tabela1[[#This Row],[Ponto fraco]]/100)</f>
        <v>12.08</v>
      </c>
      <c r="C29" s="227" t="s">
        <v>179</v>
      </c>
      <c r="D29" s="228" t="s">
        <v>73</v>
      </c>
      <c r="E29" s="229">
        <v>11</v>
      </c>
      <c r="F29" s="229">
        <f t="shared" si="0"/>
        <v>26</v>
      </c>
      <c r="G29" s="229">
        <v>5</v>
      </c>
      <c r="H29" s="230">
        <f t="shared" si="1"/>
        <v>0.26190476190476192</v>
      </c>
      <c r="J29"/>
      <c r="K29"/>
      <c r="L29"/>
      <c r="M29"/>
      <c r="N29"/>
    </row>
    <row r="30" spans="1:14" s="39" customFormat="1" ht="15.75">
      <c r="A30"/>
      <c r="B30" s="62">
        <f>Tabela1[[#This Row],[Ponto forte]]+(Tabela1[[#This Row],[Ponto fraco]]/100)</f>
        <v>12.09</v>
      </c>
      <c r="C30" s="227" t="s">
        <v>179</v>
      </c>
      <c r="D30" s="228" t="s">
        <v>141</v>
      </c>
      <c r="E30" s="229">
        <v>11</v>
      </c>
      <c r="F30" s="229">
        <f t="shared" si="0"/>
        <v>26</v>
      </c>
      <c r="G30" s="229">
        <v>5</v>
      </c>
      <c r="H30" s="230">
        <f t="shared" si="1"/>
        <v>0.26190476190476192</v>
      </c>
      <c r="J30"/>
      <c r="K30"/>
      <c r="L30"/>
      <c r="M30"/>
      <c r="N30"/>
    </row>
    <row r="31" spans="1:14" s="39" customFormat="1" ht="15.75">
      <c r="A31"/>
      <c r="B31" s="62">
        <f>Tabela1[[#This Row],[Ponto forte]]+(Tabela1[[#This Row],[Ponto fraco]]/100)</f>
        <v>11.04</v>
      </c>
      <c r="C31" s="210" t="s">
        <v>180</v>
      </c>
      <c r="D31" s="208" t="s">
        <v>318</v>
      </c>
      <c r="E31" s="130">
        <v>11</v>
      </c>
      <c r="F31" s="130">
        <f t="shared" si="0"/>
        <v>25</v>
      </c>
      <c r="G31" s="130">
        <v>6</v>
      </c>
      <c r="H31" s="131">
        <f t="shared" si="1"/>
        <v>0.26190476190476192</v>
      </c>
      <c r="J31"/>
      <c r="K31"/>
      <c r="L31"/>
      <c r="M31"/>
      <c r="N31"/>
    </row>
    <row r="32" spans="1:14" s="39" customFormat="1" ht="15.75">
      <c r="A32"/>
      <c r="B32" s="62">
        <f>Tabela1[[#This Row],[Ponto forte]]+(Tabela1[[#This Row],[Ponto fraco]]/100)</f>
        <v>11.05</v>
      </c>
      <c r="C32" s="227" t="s">
        <v>181</v>
      </c>
      <c r="D32" s="228" t="s">
        <v>140</v>
      </c>
      <c r="E32" s="229">
        <v>11</v>
      </c>
      <c r="F32" s="229">
        <f t="shared" si="0"/>
        <v>23</v>
      </c>
      <c r="G32" s="229">
        <v>8</v>
      </c>
      <c r="H32" s="230">
        <f t="shared" si="1"/>
        <v>0.26190476190476192</v>
      </c>
      <c r="J32"/>
      <c r="K32"/>
      <c r="L32"/>
      <c r="M32"/>
      <c r="N32"/>
    </row>
    <row r="33" spans="1:14" s="39" customFormat="1" ht="15.75">
      <c r="A33"/>
      <c r="B33" s="62">
        <f>Tabela1[[#This Row],[Ponto forte]]+(Tabela1[[#This Row],[Ponto fraco]]/100)</f>
        <v>11.05</v>
      </c>
      <c r="C33" s="210" t="s">
        <v>182</v>
      </c>
      <c r="D33" s="208" t="s">
        <v>242</v>
      </c>
      <c r="E33" s="130">
        <v>10</v>
      </c>
      <c r="F33" s="130">
        <f t="shared" si="0"/>
        <v>26</v>
      </c>
      <c r="G33" s="130">
        <v>6</v>
      </c>
      <c r="H33" s="131">
        <f t="shared" si="1"/>
        <v>0.23809523809523808</v>
      </c>
      <c r="J33"/>
      <c r="K33"/>
      <c r="L33"/>
      <c r="M33"/>
      <c r="N33"/>
    </row>
    <row r="34" spans="1:14" s="39" customFormat="1" ht="15.75">
      <c r="A34"/>
      <c r="B34" s="62">
        <f>Tabela1[[#This Row],[Ponto forte]]+(Tabela1[[#This Row],[Ponto fraco]]/100)</f>
        <v>11.06</v>
      </c>
      <c r="C34" s="227" t="s">
        <v>183</v>
      </c>
      <c r="D34" s="228" t="s">
        <v>111</v>
      </c>
      <c r="E34" s="229">
        <v>10</v>
      </c>
      <c r="F34" s="229">
        <f t="shared" si="0"/>
        <v>25</v>
      </c>
      <c r="G34" s="229">
        <v>7</v>
      </c>
      <c r="H34" s="230">
        <f t="shared" si="1"/>
        <v>0.23809523809523808</v>
      </c>
      <c r="J34"/>
      <c r="K34"/>
      <c r="L34"/>
      <c r="M34"/>
      <c r="N34"/>
    </row>
    <row r="35" spans="1:14" s="39" customFormat="1" ht="15.75">
      <c r="A35"/>
      <c r="B35" s="62">
        <f>Tabela1[[#This Row],[Ponto forte]]+(Tabela1[[#This Row],[Ponto fraco]]/100)</f>
        <v>11.08</v>
      </c>
      <c r="C35" s="210" t="s">
        <v>184</v>
      </c>
      <c r="D35" s="208" t="s">
        <v>94</v>
      </c>
      <c r="E35" s="130">
        <v>10</v>
      </c>
      <c r="F35" s="130">
        <f t="shared" ref="F35:F58" si="2">42-E35-G35</f>
        <v>22</v>
      </c>
      <c r="G35" s="130">
        <v>10</v>
      </c>
      <c r="H35" s="131">
        <f t="shared" ref="H35:H58" si="3">E35/42</f>
        <v>0.23809523809523808</v>
      </c>
      <c r="J35"/>
      <c r="K35"/>
      <c r="L35"/>
      <c r="M35"/>
      <c r="N35"/>
    </row>
    <row r="36" spans="1:14" s="39" customFormat="1" ht="15.75">
      <c r="A36"/>
      <c r="B36" s="62">
        <f>Tabela1[[#This Row],[Ponto forte]]+(Tabela1[[#This Row],[Ponto fraco]]/100)</f>
        <v>11.09</v>
      </c>
      <c r="C36" s="227" t="s">
        <v>185</v>
      </c>
      <c r="D36" s="228" t="s">
        <v>76</v>
      </c>
      <c r="E36" s="229">
        <v>9</v>
      </c>
      <c r="F36" s="229">
        <f t="shared" si="2"/>
        <v>27</v>
      </c>
      <c r="G36" s="229">
        <v>6</v>
      </c>
      <c r="H36" s="230">
        <f t="shared" si="3"/>
        <v>0.21428571428571427</v>
      </c>
      <c r="J36"/>
      <c r="K36"/>
      <c r="L36"/>
      <c r="M36"/>
      <c r="N36"/>
    </row>
    <row r="37" spans="1:14" s="39" customFormat="1" ht="15.75">
      <c r="A37"/>
      <c r="B37" s="62">
        <f>Tabela1[[#This Row],[Ponto forte]]+(Tabela1[[#This Row],[Ponto fraco]]/100)</f>
        <v>10.06</v>
      </c>
      <c r="C37" s="210" t="s">
        <v>186</v>
      </c>
      <c r="D37" s="208" t="s">
        <v>144</v>
      </c>
      <c r="E37" s="130">
        <v>9</v>
      </c>
      <c r="F37" s="130">
        <f t="shared" si="2"/>
        <v>26</v>
      </c>
      <c r="G37" s="130">
        <v>7</v>
      </c>
      <c r="H37" s="131">
        <f t="shared" si="3"/>
        <v>0.21428571428571427</v>
      </c>
      <c r="J37"/>
      <c r="K37"/>
      <c r="L37"/>
      <c r="M37"/>
      <c r="N37"/>
    </row>
    <row r="38" spans="1:14" s="39" customFormat="1" ht="15.75">
      <c r="A38"/>
      <c r="B38" s="62">
        <f>Tabela1[[#This Row],[Ponto forte]]+(Tabela1[[#This Row],[Ponto fraco]]/100)</f>
        <v>10.07</v>
      </c>
      <c r="C38" s="227" t="s">
        <v>187</v>
      </c>
      <c r="D38" s="228" t="s">
        <v>77</v>
      </c>
      <c r="E38" s="229">
        <v>9</v>
      </c>
      <c r="F38" s="229">
        <f t="shared" si="2"/>
        <v>25</v>
      </c>
      <c r="G38" s="229">
        <v>8</v>
      </c>
      <c r="H38" s="230">
        <f t="shared" si="3"/>
        <v>0.21428571428571427</v>
      </c>
      <c r="J38"/>
      <c r="K38"/>
      <c r="L38"/>
      <c r="M38"/>
      <c r="N38"/>
    </row>
    <row r="39" spans="1:14" s="39" customFormat="1" ht="15.75">
      <c r="A39"/>
      <c r="B39" s="62">
        <f>Tabela1[[#This Row],[Ponto forte]]+(Tabela1[[#This Row],[Ponto fraco]]/100)</f>
        <v>10.08</v>
      </c>
      <c r="C39" s="227" t="s">
        <v>187</v>
      </c>
      <c r="D39" s="228" t="s">
        <v>308</v>
      </c>
      <c r="E39" s="229">
        <v>9</v>
      </c>
      <c r="F39" s="229">
        <f t="shared" si="2"/>
        <v>25</v>
      </c>
      <c r="G39" s="229">
        <v>8</v>
      </c>
      <c r="H39" s="230">
        <f t="shared" si="3"/>
        <v>0.21428571428571427</v>
      </c>
      <c r="J39"/>
      <c r="K39"/>
      <c r="L39"/>
      <c r="M39"/>
      <c r="N39"/>
    </row>
    <row r="40" spans="1:14" s="39" customFormat="1" ht="16.5" thickBot="1">
      <c r="A40"/>
      <c r="B40" s="62">
        <f>Tabela1[[#This Row],[Ponto forte]]+(Tabela1[[#This Row],[Ponto fraco]]/100)</f>
        <v>10.1</v>
      </c>
      <c r="C40" s="210" t="s">
        <v>188</v>
      </c>
      <c r="D40" s="211" t="s">
        <v>133</v>
      </c>
      <c r="E40" s="212">
        <v>9</v>
      </c>
      <c r="F40" s="212">
        <f t="shared" si="2"/>
        <v>24</v>
      </c>
      <c r="G40" s="212">
        <v>9</v>
      </c>
      <c r="H40" s="213">
        <f t="shared" si="3"/>
        <v>0.21428571428571427</v>
      </c>
      <c r="J40"/>
      <c r="K40"/>
      <c r="L40"/>
      <c r="M40"/>
      <c r="N40"/>
    </row>
    <row r="41" spans="1:14" s="39" customFormat="1" ht="16.5" thickTop="1">
      <c r="A41"/>
      <c r="B41" s="62">
        <f>Tabela1[[#This Row],[Ponto forte]]+(Tabela1[[#This Row],[Ponto fraco]]/100)</f>
        <v>9.06</v>
      </c>
      <c r="C41" s="227" t="s">
        <v>189</v>
      </c>
      <c r="D41" s="228" t="s">
        <v>136</v>
      </c>
      <c r="E41" s="229">
        <v>9</v>
      </c>
      <c r="F41" s="229">
        <f t="shared" si="2"/>
        <v>23</v>
      </c>
      <c r="G41" s="229">
        <v>10</v>
      </c>
      <c r="H41" s="230">
        <f t="shared" si="3"/>
        <v>0.21428571428571427</v>
      </c>
      <c r="J41"/>
      <c r="K41"/>
      <c r="L41"/>
      <c r="M41"/>
      <c r="N41"/>
    </row>
    <row r="42" spans="1:14" s="39" customFormat="1" ht="15.75">
      <c r="A42"/>
      <c r="B42" s="62">
        <f>Tabela1[[#This Row],[Ponto forte]]+(Tabela1[[#This Row],[Ponto fraco]]/100)</f>
        <v>9.07</v>
      </c>
      <c r="C42" s="210" t="s">
        <v>190</v>
      </c>
      <c r="D42" s="208" t="s">
        <v>130</v>
      </c>
      <c r="E42" s="130">
        <v>8</v>
      </c>
      <c r="F42" s="130">
        <f t="shared" si="2"/>
        <v>27</v>
      </c>
      <c r="G42" s="130">
        <v>7</v>
      </c>
      <c r="H42" s="131">
        <f t="shared" si="3"/>
        <v>0.19047619047619047</v>
      </c>
      <c r="J42"/>
      <c r="K42"/>
      <c r="L42"/>
      <c r="M42"/>
      <c r="N42"/>
    </row>
    <row r="43" spans="1:14" ht="15.75">
      <c r="B43" s="62">
        <f>Tabela1[[#This Row],[Ponto forte]]+(Tabela1[[#This Row],[Ponto fraco]]/100)</f>
        <v>9.08</v>
      </c>
      <c r="C43" s="210" t="s">
        <v>190</v>
      </c>
      <c r="D43" s="208" t="s">
        <v>80</v>
      </c>
      <c r="E43" s="130">
        <v>8</v>
      </c>
      <c r="F43" s="130">
        <f t="shared" si="2"/>
        <v>27</v>
      </c>
      <c r="G43" s="130">
        <v>7</v>
      </c>
      <c r="H43" s="131">
        <f t="shared" si="3"/>
        <v>0.19047619047619047</v>
      </c>
    </row>
    <row r="44" spans="1:14" ht="15.75">
      <c r="B44" s="62">
        <f>Tabela1[[#This Row],[Ponto forte]]+(Tabela1[[#This Row],[Ponto fraco]]/100)</f>
        <v>9.08</v>
      </c>
      <c r="C44" s="227" t="s">
        <v>191</v>
      </c>
      <c r="D44" s="228" t="s">
        <v>112</v>
      </c>
      <c r="E44" s="229">
        <v>8</v>
      </c>
      <c r="F44" s="229">
        <f t="shared" si="2"/>
        <v>25</v>
      </c>
      <c r="G44" s="229">
        <v>9</v>
      </c>
      <c r="H44" s="230">
        <f t="shared" si="3"/>
        <v>0.19047619047619047</v>
      </c>
    </row>
    <row r="45" spans="1:14" ht="15.75">
      <c r="B45" s="62">
        <f>Tabela1[[#This Row],[Ponto forte]]+(Tabela1[[#This Row],[Ponto fraco]]/100)</f>
        <v>9.08</v>
      </c>
      <c r="C45" s="210" t="s">
        <v>192</v>
      </c>
      <c r="D45" s="208" t="s">
        <v>199</v>
      </c>
      <c r="E45" s="130">
        <v>8</v>
      </c>
      <c r="F45" s="130">
        <f t="shared" si="2"/>
        <v>19</v>
      </c>
      <c r="G45" s="130">
        <v>15</v>
      </c>
      <c r="H45" s="131">
        <f t="shared" si="3"/>
        <v>0.19047619047619047</v>
      </c>
    </row>
    <row r="46" spans="1:14" ht="15.75">
      <c r="B46" s="62">
        <f>Tabela1[[#This Row],[Ponto forte]]+(Tabela1[[#This Row],[Ponto fraco]]/100)</f>
        <v>9.08</v>
      </c>
      <c r="C46" s="227" t="s">
        <v>193</v>
      </c>
      <c r="D46" s="228" t="s">
        <v>114</v>
      </c>
      <c r="E46" s="229">
        <v>7</v>
      </c>
      <c r="F46" s="229">
        <f t="shared" si="2"/>
        <v>26</v>
      </c>
      <c r="G46" s="229">
        <v>9</v>
      </c>
      <c r="H46" s="230">
        <f t="shared" si="3"/>
        <v>0.16666666666666666</v>
      </c>
    </row>
    <row r="47" spans="1:14" ht="15.75">
      <c r="B47" s="62">
        <f>Tabela1[[#This Row],[Ponto forte]]+(Tabela1[[#This Row],[Ponto fraco]]/100)</f>
        <v>9.09</v>
      </c>
      <c r="C47" s="227" t="s">
        <v>193</v>
      </c>
      <c r="D47" s="228" t="s">
        <v>121</v>
      </c>
      <c r="E47" s="229">
        <v>7</v>
      </c>
      <c r="F47" s="229">
        <f t="shared" si="2"/>
        <v>26</v>
      </c>
      <c r="G47" s="229">
        <v>9</v>
      </c>
      <c r="H47" s="230">
        <f t="shared" si="3"/>
        <v>0.16666666666666666</v>
      </c>
    </row>
    <row r="48" spans="1:14" ht="15.75">
      <c r="B48" s="62">
        <f>Tabela1[[#This Row],[Ponto forte]]+(Tabela1[[#This Row],[Ponto fraco]]/100)</f>
        <v>9.1</v>
      </c>
      <c r="C48" s="210" t="s">
        <v>194</v>
      </c>
      <c r="D48" s="208" t="s">
        <v>72</v>
      </c>
      <c r="E48" s="130">
        <v>7</v>
      </c>
      <c r="F48" s="130">
        <f t="shared" si="2"/>
        <v>25</v>
      </c>
      <c r="G48" s="130">
        <v>10</v>
      </c>
      <c r="H48" s="131">
        <f t="shared" si="3"/>
        <v>0.16666666666666666</v>
      </c>
    </row>
    <row r="49" spans="2:8" ht="15.75">
      <c r="B49" s="62">
        <f>Tabela1[[#This Row],[Ponto forte]]+(Tabela1[[#This Row],[Ponto fraco]]/100)</f>
        <v>8.07</v>
      </c>
      <c r="C49" s="227" t="s">
        <v>195</v>
      </c>
      <c r="D49" s="228" t="s">
        <v>84</v>
      </c>
      <c r="E49" s="229">
        <v>7</v>
      </c>
      <c r="F49" s="229">
        <f t="shared" si="2"/>
        <v>21</v>
      </c>
      <c r="G49" s="229">
        <v>14</v>
      </c>
      <c r="H49" s="230">
        <f t="shared" si="3"/>
        <v>0.16666666666666666</v>
      </c>
    </row>
    <row r="50" spans="2:8" ht="15.75">
      <c r="B50" s="62">
        <f>Tabela1[[#This Row],[Ponto forte]]+(Tabela1[[#This Row],[Ponto fraco]]/100)</f>
        <v>8.07</v>
      </c>
      <c r="C50" s="210" t="s">
        <v>196</v>
      </c>
      <c r="D50" s="208" t="s">
        <v>75</v>
      </c>
      <c r="E50" s="130">
        <v>6</v>
      </c>
      <c r="F50" s="130">
        <f t="shared" si="2"/>
        <v>26</v>
      </c>
      <c r="G50" s="130">
        <v>10</v>
      </c>
      <c r="H50" s="131">
        <f t="shared" si="3"/>
        <v>0.14285714285714285</v>
      </c>
    </row>
    <row r="51" spans="2:8" ht="15.75">
      <c r="B51" s="62">
        <f>Tabela1[[#This Row],[Ponto forte]]+(Tabela1[[#This Row],[Ponto fraco]]/100)</f>
        <v>8.09</v>
      </c>
      <c r="C51" s="210" t="s">
        <v>196</v>
      </c>
      <c r="D51" s="208" t="s">
        <v>138</v>
      </c>
      <c r="E51" s="130">
        <v>6</v>
      </c>
      <c r="F51" s="130">
        <f t="shared" si="2"/>
        <v>26</v>
      </c>
      <c r="G51" s="130">
        <v>10</v>
      </c>
      <c r="H51" s="131">
        <f t="shared" si="3"/>
        <v>0.14285714285714285</v>
      </c>
    </row>
    <row r="52" spans="2:8" ht="15.75">
      <c r="B52" s="62">
        <f>Tabela1[[#This Row],[Ponto forte]]+(Tabela1[[#This Row],[Ponto fraco]]/100)</f>
        <v>8.09</v>
      </c>
      <c r="C52" s="227" t="s">
        <v>319</v>
      </c>
      <c r="D52" s="228" t="s">
        <v>85</v>
      </c>
      <c r="E52" s="229">
        <v>6</v>
      </c>
      <c r="F52" s="229">
        <f t="shared" si="2"/>
        <v>25</v>
      </c>
      <c r="G52" s="229">
        <v>11</v>
      </c>
      <c r="H52" s="230">
        <f t="shared" si="3"/>
        <v>0.14285714285714285</v>
      </c>
    </row>
    <row r="53" spans="2:8" ht="15.75">
      <c r="B53" s="62">
        <f>Tabela1[[#This Row],[Ponto forte]]+(Tabela1[[#This Row],[Ponto fraco]]/100)</f>
        <v>8.15</v>
      </c>
      <c r="C53" s="210" t="s">
        <v>320</v>
      </c>
      <c r="D53" s="208" t="s">
        <v>87</v>
      </c>
      <c r="E53" s="130">
        <v>5</v>
      </c>
      <c r="F53" s="130">
        <f t="shared" si="2"/>
        <v>26</v>
      </c>
      <c r="G53" s="130">
        <v>11</v>
      </c>
      <c r="H53" s="131">
        <f t="shared" si="3"/>
        <v>0.11904761904761904</v>
      </c>
    </row>
    <row r="54" spans="2:8" ht="15.75">
      <c r="B54" s="62">
        <f>Tabela1[[#This Row],[Ponto forte]]+(Tabela1[[#This Row],[Ponto fraco]]/100)</f>
        <v>7.09</v>
      </c>
      <c r="C54" s="227" t="s">
        <v>321</v>
      </c>
      <c r="D54" s="228" t="s">
        <v>82</v>
      </c>
      <c r="E54" s="229">
        <v>4</v>
      </c>
      <c r="F54" s="229">
        <f t="shared" si="2"/>
        <v>22</v>
      </c>
      <c r="G54" s="229">
        <v>16</v>
      </c>
      <c r="H54" s="230">
        <f t="shared" si="3"/>
        <v>9.5238095238095233E-2</v>
      </c>
    </row>
    <row r="55" spans="2:8" ht="15.75">
      <c r="B55" s="62">
        <f>Tabela1[[#This Row],[Ponto forte]]+(Tabela1[[#This Row],[Ponto fraco]]/100)</f>
        <v>7.09</v>
      </c>
      <c r="C55" s="210" t="s">
        <v>322</v>
      </c>
      <c r="D55" s="208" t="s">
        <v>147</v>
      </c>
      <c r="E55" s="130">
        <v>4</v>
      </c>
      <c r="F55" s="130">
        <f t="shared" si="2"/>
        <v>21</v>
      </c>
      <c r="G55" s="130">
        <v>17</v>
      </c>
      <c r="H55" s="131">
        <f t="shared" si="3"/>
        <v>9.5238095238095233E-2</v>
      </c>
    </row>
    <row r="56" spans="2:8" ht="15.75">
      <c r="B56" s="62">
        <f>Tabela1[[#This Row],[Ponto forte]]+(Tabela1[[#This Row],[Ponto fraco]]/100)</f>
        <v>7.1</v>
      </c>
      <c r="C56" s="227" t="s">
        <v>337</v>
      </c>
      <c r="D56" s="228" t="s">
        <v>303</v>
      </c>
      <c r="E56" s="229">
        <v>3</v>
      </c>
      <c r="F56" s="229">
        <f t="shared" si="2"/>
        <v>24</v>
      </c>
      <c r="G56" s="229">
        <v>15</v>
      </c>
      <c r="H56" s="230">
        <f t="shared" si="3"/>
        <v>7.1428571428571425E-2</v>
      </c>
    </row>
    <row r="57" spans="2:8" ht="15.75">
      <c r="B57" s="62">
        <f>Tabela1[[#This Row],[Ponto forte]]+(Tabela1[[#This Row],[Ponto fraco]]/100)</f>
        <v>7.14</v>
      </c>
      <c r="C57" s="210" t="s">
        <v>323</v>
      </c>
      <c r="D57" s="208" t="s">
        <v>81</v>
      </c>
      <c r="E57" s="130">
        <v>2</v>
      </c>
      <c r="F57" s="130">
        <f t="shared" si="2"/>
        <v>25</v>
      </c>
      <c r="G57" s="130">
        <v>15</v>
      </c>
      <c r="H57" s="131">
        <f t="shared" si="3"/>
        <v>4.7619047619047616E-2</v>
      </c>
    </row>
    <row r="58" spans="2:8" ht="15.75">
      <c r="B58" s="62">
        <f>Tabela1[[#This Row],[Ponto forte]]+(Tabela1[[#This Row],[Ponto fraco]]/100)</f>
        <v>6.1</v>
      </c>
      <c r="C58" s="227" t="s">
        <v>324</v>
      </c>
      <c r="D58" s="228" t="s">
        <v>79</v>
      </c>
      <c r="E58" s="229">
        <v>2</v>
      </c>
      <c r="F58" s="229">
        <f t="shared" si="2"/>
        <v>21</v>
      </c>
      <c r="G58" s="229">
        <v>19</v>
      </c>
      <c r="H58" s="230">
        <f t="shared" si="3"/>
        <v>4.7619047619047616E-2</v>
      </c>
    </row>
  </sheetData>
  <phoneticPr fontId="22" type="noConversion"/>
  <conditionalFormatting sqref="B3:B58">
    <cfRule type="duplicateValues" dxfId="24" priority="66"/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4B31D-2233-4CE6-AFA3-C236CDB3DD7A}">
  <sheetPr>
    <tabColor rgb="FF00B050"/>
  </sheetPr>
  <dimension ref="A1:BY15"/>
  <sheetViews>
    <sheetView showGridLines="0" topLeftCell="A3" zoomScale="90" zoomScaleNormal="90" workbookViewId="0">
      <selection activeCell="C14" sqref="C14"/>
    </sheetView>
  </sheetViews>
  <sheetFormatPr defaultRowHeight="15"/>
  <cols>
    <col min="1" max="1" width="52.85546875" customWidth="1"/>
  </cols>
  <sheetData>
    <row r="1" spans="1:77" hidden="1"/>
    <row r="2" spans="1:77" ht="15.75" hidden="1" thickBot="1"/>
    <row r="3" spans="1:77" ht="117" thickTop="1">
      <c r="A3" s="5" t="s">
        <v>0</v>
      </c>
      <c r="B3" s="75" t="s">
        <v>101</v>
      </c>
      <c r="C3" s="192" t="s">
        <v>148</v>
      </c>
      <c r="D3" s="192" t="s">
        <v>79</v>
      </c>
      <c r="E3" s="192" t="s">
        <v>71</v>
      </c>
      <c r="F3" s="192" t="s">
        <v>82</v>
      </c>
      <c r="G3" s="192" t="s">
        <v>149</v>
      </c>
      <c r="H3" s="192" t="s">
        <v>73</v>
      </c>
      <c r="I3" s="192" t="s">
        <v>112</v>
      </c>
      <c r="J3" s="192" t="s">
        <v>93</v>
      </c>
      <c r="K3" s="192" t="s">
        <v>133</v>
      </c>
      <c r="L3" s="192" t="s">
        <v>89</v>
      </c>
      <c r="M3" s="192" t="s">
        <v>84</v>
      </c>
      <c r="N3" s="192" t="s">
        <v>132</v>
      </c>
      <c r="O3" s="192" t="s">
        <v>316</v>
      </c>
      <c r="P3" s="192" t="s">
        <v>85</v>
      </c>
      <c r="Q3" s="192" t="s">
        <v>141</v>
      </c>
      <c r="R3" s="192" t="s">
        <v>142</v>
      </c>
      <c r="S3" s="192" t="s">
        <v>77</v>
      </c>
      <c r="T3" s="192" t="s">
        <v>136</v>
      </c>
      <c r="U3" s="192" t="s">
        <v>95</v>
      </c>
      <c r="V3" s="192" t="s">
        <v>131</v>
      </c>
      <c r="W3" s="192" t="s">
        <v>129</v>
      </c>
      <c r="X3" s="192" t="s">
        <v>114</v>
      </c>
      <c r="Y3" s="192" t="s">
        <v>130</v>
      </c>
      <c r="Z3" s="192" t="s">
        <v>308</v>
      </c>
      <c r="AA3" s="193" t="s">
        <v>80</v>
      </c>
      <c r="AB3" s="193" t="s">
        <v>242</v>
      </c>
      <c r="AC3" s="193" t="s">
        <v>72</v>
      </c>
      <c r="AD3" s="193" t="s">
        <v>90</v>
      </c>
      <c r="AE3" s="193" t="s">
        <v>137</v>
      </c>
      <c r="AF3" s="193" t="s">
        <v>121</v>
      </c>
      <c r="AG3" s="193" t="s">
        <v>74</v>
      </c>
      <c r="AH3" s="193" t="s">
        <v>75</v>
      </c>
      <c r="AI3" s="193" t="s">
        <v>76</v>
      </c>
      <c r="AJ3" s="193" t="s">
        <v>113</v>
      </c>
      <c r="AK3" s="193" t="s">
        <v>78</v>
      </c>
      <c r="AL3" s="193" t="s">
        <v>94</v>
      </c>
      <c r="AM3" s="193" t="s">
        <v>111</v>
      </c>
      <c r="AN3" s="193" t="s">
        <v>150</v>
      </c>
      <c r="AO3" s="193" t="s">
        <v>92</v>
      </c>
      <c r="AP3" s="193" t="s">
        <v>122</v>
      </c>
      <c r="AQ3" s="193" t="s">
        <v>87</v>
      </c>
      <c r="AR3" s="192" t="s">
        <v>199</v>
      </c>
      <c r="AS3" s="192" t="s">
        <v>146</v>
      </c>
      <c r="AT3" s="192" t="s">
        <v>138</v>
      </c>
      <c r="AU3" s="192" t="s">
        <v>144</v>
      </c>
      <c r="AV3" s="192" t="s">
        <v>70</v>
      </c>
      <c r="AW3" s="192" t="s">
        <v>81</v>
      </c>
      <c r="AX3" s="192" t="s">
        <v>246</v>
      </c>
      <c r="AY3" s="192" t="s">
        <v>83</v>
      </c>
      <c r="AZ3" s="192" t="s">
        <v>303</v>
      </c>
      <c r="BA3" s="192" t="s">
        <v>110</v>
      </c>
      <c r="BB3" s="192" t="s">
        <v>318</v>
      </c>
      <c r="BC3" s="192" t="s">
        <v>140</v>
      </c>
      <c r="BD3" s="192" t="s">
        <v>145</v>
      </c>
      <c r="BE3" s="192" t="s">
        <v>147</v>
      </c>
      <c r="BF3" s="75" t="s">
        <v>106</v>
      </c>
      <c r="BG3" s="1"/>
      <c r="BH3" s="76" t="s">
        <v>151</v>
      </c>
      <c r="BI3" s="76" t="s">
        <v>152</v>
      </c>
      <c r="BJ3" s="198" t="s">
        <v>115</v>
      </c>
      <c r="BK3" s="1"/>
      <c r="BL3" s="199" t="s">
        <v>218</v>
      </c>
      <c r="BM3" s="196" t="s">
        <v>220</v>
      </c>
      <c r="BN3" s="196" t="s">
        <v>229</v>
      </c>
      <c r="BO3" s="196" t="s">
        <v>239</v>
      </c>
      <c r="BP3" s="196" t="s">
        <v>257</v>
      </c>
      <c r="BQ3" s="196" t="s">
        <v>259</v>
      </c>
      <c r="BR3" s="196" t="s">
        <v>270</v>
      </c>
      <c r="BS3" s="196" t="s">
        <v>273</v>
      </c>
      <c r="BT3" s="196" t="s">
        <v>277</v>
      </c>
      <c r="BU3" s="196" t="s">
        <v>287</v>
      </c>
      <c r="BV3" s="196" t="s">
        <v>290</v>
      </c>
      <c r="BW3" s="197" t="s">
        <v>293</v>
      </c>
      <c r="BX3" s="196" t="s">
        <v>310</v>
      </c>
      <c r="BY3" s="207" t="s">
        <v>99</v>
      </c>
    </row>
    <row r="4" spans="1:77">
      <c r="A4" s="135" t="s">
        <v>2</v>
      </c>
      <c r="B4" s="65">
        <v>0.48744864824512552</v>
      </c>
      <c r="C4" s="65">
        <v>0.56305322331546981</v>
      </c>
      <c r="D4" s="65">
        <v>0.40230169631208462</v>
      </c>
      <c r="E4" s="65">
        <v>0.55087434466605545</v>
      </c>
      <c r="F4" s="65">
        <v>0.40854457725119026</v>
      </c>
      <c r="G4" s="65">
        <v>0.58109833971902936</v>
      </c>
      <c r="H4" s="65">
        <v>0.48131385926805637</v>
      </c>
      <c r="I4" s="65">
        <v>0.47894727990689728</v>
      </c>
      <c r="J4" s="65">
        <v>0.53581104527012602</v>
      </c>
      <c r="K4" s="65">
        <v>0.42483734883710378</v>
      </c>
      <c r="L4" s="65">
        <v>0.56849271813014135</v>
      </c>
      <c r="M4" s="65">
        <v>0.41728439965521663</v>
      </c>
      <c r="N4" s="65">
        <v>0.5255041518386715</v>
      </c>
      <c r="O4" s="65">
        <v>0.48400131347734249</v>
      </c>
      <c r="P4" s="65">
        <v>0.44218458870625565</v>
      </c>
      <c r="Q4" s="65">
        <v>0.50874693737105103</v>
      </c>
      <c r="R4" s="65">
        <v>0.48614285380816868</v>
      </c>
      <c r="S4" s="65">
        <v>0.48566891420634484</v>
      </c>
      <c r="T4" s="65">
        <v>0.52168295929138564</v>
      </c>
      <c r="U4" s="65">
        <v>0.48608414239482195</v>
      </c>
      <c r="V4" s="65">
        <v>0.53755981152231946</v>
      </c>
      <c r="W4" s="65">
        <v>0.56170108161258603</v>
      </c>
      <c r="X4" s="65">
        <v>0.51534954766638608</v>
      </c>
      <c r="Y4" s="65">
        <v>0.51770026286662973</v>
      </c>
      <c r="Z4" s="65">
        <v>0.46119540257403185</v>
      </c>
      <c r="AA4" s="65">
        <v>0.4769086361372456</v>
      </c>
      <c r="AB4" s="65">
        <v>0.47375539665407446</v>
      </c>
      <c r="AC4" s="65">
        <v>0.46129726291964629</v>
      </c>
      <c r="AD4" s="65">
        <v>0.50697821132203613</v>
      </c>
      <c r="AE4" s="65">
        <v>0.52926306012859003</v>
      </c>
      <c r="AF4" s="65">
        <v>0.48886588346874388</v>
      </c>
      <c r="AG4" s="65">
        <v>0.46518204312477912</v>
      </c>
      <c r="AH4" s="65">
        <v>0.44858156028368795</v>
      </c>
      <c r="AI4" s="65">
        <v>0.46555276653334526</v>
      </c>
      <c r="AJ4" s="65">
        <v>0.54484787818121161</v>
      </c>
      <c r="AK4" s="65">
        <v>0.4757942275999798</v>
      </c>
      <c r="AL4" s="65">
        <v>0.45860530297634083</v>
      </c>
      <c r="AM4" s="65">
        <v>0.48901583906549151</v>
      </c>
      <c r="AN4" s="65">
        <v>0.4538476483105896</v>
      </c>
      <c r="AO4" s="65">
        <v>0.47917196993295885</v>
      </c>
      <c r="AP4" s="65">
        <v>0.46416326107701816</v>
      </c>
      <c r="AQ4" s="65">
        <v>0.49525647500180359</v>
      </c>
      <c r="AR4" s="65">
        <v>0.41489280537117573</v>
      </c>
      <c r="AS4" s="65">
        <v>0.45988750121827265</v>
      </c>
      <c r="AT4" s="65">
        <v>0.47427247853880122</v>
      </c>
      <c r="AU4" s="65">
        <v>0.46201787198669991</v>
      </c>
      <c r="AV4" s="65">
        <v>0.43743743743743746</v>
      </c>
      <c r="AW4" s="65">
        <v>0.42454381700016725</v>
      </c>
      <c r="AX4" s="65">
        <v>0.48689735701116205</v>
      </c>
      <c r="AY4" s="65">
        <v>0.63602521257244382</v>
      </c>
      <c r="AZ4" s="65">
        <v>0.43780388097788681</v>
      </c>
      <c r="BA4" s="65">
        <v>0.63995640675131649</v>
      </c>
      <c r="BB4" s="65">
        <v>0.46805153658511994</v>
      </c>
      <c r="BC4" s="65">
        <v>0.49469423490108277</v>
      </c>
      <c r="BD4" s="65">
        <v>0.4698773690078038</v>
      </c>
      <c r="BE4" s="65">
        <v>0.380149521737629</v>
      </c>
      <c r="BF4" s="65">
        <v>0.48744864824512552</v>
      </c>
      <c r="BG4" s="1"/>
      <c r="BH4" s="65">
        <v>0.49775336665280684</v>
      </c>
      <c r="BI4" s="65">
        <v>0.48100514251279664</v>
      </c>
      <c r="BJ4" s="65">
        <v>0.47760767364978562</v>
      </c>
      <c r="BK4" s="1"/>
      <c r="BL4" s="65">
        <v>0.4350328133690165</v>
      </c>
      <c r="BM4" s="65">
        <v>0.38886698407975007</v>
      </c>
      <c r="BN4" s="65">
        <v>0.42862700742589288</v>
      </c>
      <c r="BO4" s="65">
        <v>0.45005863196319768</v>
      </c>
      <c r="BP4" s="65">
        <v>0.46258503401360546</v>
      </c>
      <c r="BQ4" s="65">
        <v>0.45023810660597735</v>
      </c>
      <c r="BR4" s="65">
        <v>0.42766038247715565</v>
      </c>
      <c r="BS4" s="65">
        <v>0.38314176245210724</v>
      </c>
      <c r="BT4" s="65">
        <v>0.42362678705793827</v>
      </c>
      <c r="BU4" s="65">
        <v>0.52158894645941278</v>
      </c>
      <c r="BV4" s="65">
        <v>0.4109775333333599</v>
      </c>
      <c r="BW4" s="65">
        <v>0.44494949494949498</v>
      </c>
      <c r="BX4" s="65">
        <v>0.46366782006920415</v>
      </c>
      <c r="BY4" s="65">
        <v>0.51578476285377928</v>
      </c>
    </row>
    <row r="5" spans="1:77">
      <c r="A5" s="135" t="s">
        <v>6</v>
      </c>
      <c r="B5" s="65">
        <v>0.62604508949719362</v>
      </c>
      <c r="C5" s="65">
        <v>0.71509033733201</v>
      </c>
      <c r="D5" s="65">
        <v>0.50400228742402653</v>
      </c>
      <c r="E5" s="65">
        <v>0.72983529327665531</v>
      </c>
      <c r="F5" s="65">
        <v>0.50108425880962748</v>
      </c>
      <c r="G5" s="65">
        <v>0.73742999120262709</v>
      </c>
      <c r="H5" s="65">
        <v>0.65837547021655241</v>
      </c>
      <c r="I5" s="65">
        <v>0.64998766465661229</v>
      </c>
      <c r="J5" s="65">
        <v>0.67518243315223181</v>
      </c>
      <c r="K5" s="65">
        <v>0.61419489039896757</v>
      </c>
      <c r="L5" s="65">
        <v>0.73524640293007659</v>
      </c>
      <c r="M5" s="65">
        <v>0.57576846188327835</v>
      </c>
      <c r="N5" s="65">
        <v>0.66859854261989493</v>
      </c>
      <c r="O5" s="65">
        <v>0.61538086418056415</v>
      </c>
      <c r="P5" s="65">
        <v>0.54269456260125926</v>
      </c>
      <c r="Q5" s="65">
        <v>0.60273333540890961</v>
      </c>
      <c r="R5" s="65">
        <v>0.56321961115059216</v>
      </c>
      <c r="S5" s="65">
        <v>0.65051269282039437</v>
      </c>
      <c r="T5" s="65">
        <v>0.6127719993698596</v>
      </c>
      <c r="U5" s="65">
        <v>0.65978516308613289</v>
      </c>
      <c r="V5" s="65">
        <v>0.74889596263166947</v>
      </c>
      <c r="W5" s="65">
        <v>0.75125983473006686</v>
      </c>
      <c r="X5" s="65">
        <v>0.61635309711753428</v>
      </c>
      <c r="Y5" s="65">
        <v>0.62370524409407169</v>
      </c>
      <c r="Z5" s="65">
        <v>0.57165803749008548</v>
      </c>
      <c r="AA5" s="65">
        <v>0.59483131425586933</v>
      </c>
      <c r="AB5" s="65">
        <v>0.58669387479762547</v>
      </c>
      <c r="AC5" s="65">
        <v>0.60863912571902767</v>
      </c>
      <c r="AD5" s="65">
        <v>0.70449524218781956</v>
      </c>
      <c r="AE5" s="65">
        <v>0.72036575554814275</v>
      </c>
      <c r="AF5" s="65">
        <v>0.60226899405318157</v>
      </c>
      <c r="AG5" s="65">
        <v>0.63067966875070036</v>
      </c>
      <c r="AH5" s="65">
        <v>0.61067925980489368</v>
      </c>
      <c r="AI5" s="65">
        <v>0.63282827426505917</v>
      </c>
      <c r="AJ5" s="65">
        <v>0.64151272484605826</v>
      </c>
      <c r="AK5" s="65">
        <v>0.6239798529717282</v>
      </c>
      <c r="AL5" s="65">
        <v>0.66538572776196536</v>
      </c>
      <c r="AM5" s="65">
        <v>0.59004920437409847</v>
      </c>
      <c r="AN5" s="65">
        <v>0.64365260853903772</v>
      </c>
      <c r="AO5" s="65">
        <v>0.61477633395029929</v>
      </c>
      <c r="AP5" s="65">
        <v>0.67755764409245811</v>
      </c>
      <c r="AQ5" s="65">
        <v>0.58525508506795931</v>
      </c>
      <c r="AR5" s="65">
        <v>0.49464946768266316</v>
      </c>
      <c r="AS5" s="65">
        <v>0.63596830661507286</v>
      </c>
      <c r="AT5" s="65">
        <v>0.54496337011310303</v>
      </c>
      <c r="AU5" s="65">
        <v>0.58852867830423949</v>
      </c>
      <c r="AV5" s="65">
        <v>0.57376653762195928</v>
      </c>
      <c r="AW5" s="65">
        <v>0.51942607561550191</v>
      </c>
      <c r="AX5" s="65">
        <v>0.66221191617750297</v>
      </c>
      <c r="AY5" s="65">
        <v>0.73377823558083499</v>
      </c>
      <c r="AZ5" s="65">
        <v>0.54636386967314621</v>
      </c>
      <c r="BA5" s="65">
        <v>0.71423509154798748</v>
      </c>
      <c r="BB5" s="65">
        <v>0.62330207445296948</v>
      </c>
      <c r="BC5" s="65">
        <v>0.65754546944125847</v>
      </c>
      <c r="BD5" s="65">
        <v>0.62454138702460849</v>
      </c>
      <c r="BE5" s="65">
        <v>0.45578231292517007</v>
      </c>
      <c r="BF5" s="65">
        <v>0.62604508949719362</v>
      </c>
      <c r="BG5" s="1"/>
      <c r="BH5" s="65">
        <v>0.63849026827432087</v>
      </c>
      <c r="BI5" s="65">
        <v>0.63139121711681911</v>
      </c>
      <c r="BJ5" s="65">
        <v>0.59821877091257269</v>
      </c>
      <c r="BK5" s="1"/>
      <c r="BL5" s="65">
        <v>0.58018708270842145</v>
      </c>
      <c r="BM5" s="65">
        <v>0.61747269775405966</v>
      </c>
      <c r="BN5" s="65">
        <v>0.54967273386364657</v>
      </c>
      <c r="BO5" s="65">
        <v>0.54495791329041487</v>
      </c>
      <c r="BP5" s="65">
        <v>0.62119309262166411</v>
      </c>
      <c r="BQ5" s="65">
        <v>0.65384646014569869</v>
      </c>
      <c r="BR5" s="65">
        <v>0.49344194916150635</v>
      </c>
      <c r="BS5" s="65">
        <v>0.47678873741423861</v>
      </c>
      <c r="BT5" s="65">
        <v>0.53000734163357233</v>
      </c>
      <c r="BU5" s="65">
        <v>0.61813827608924032</v>
      </c>
      <c r="BV5" s="65">
        <v>0.51097431317279662</v>
      </c>
      <c r="BW5" s="65">
        <v>0.52066115702479332</v>
      </c>
      <c r="BX5" s="65">
        <v>0.62690287158826086</v>
      </c>
      <c r="BY5" s="65">
        <v>0.66361051492304579</v>
      </c>
    </row>
    <row r="6" spans="1:77">
      <c r="A6" s="135" t="s">
        <v>10</v>
      </c>
      <c r="B6" s="65">
        <v>0.60304192688064739</v>
      </c>
      <c r="C6" s="65">
        <v>0.67997343336366978</v>
      </c>
      <c r="D6" s="65">
        <v>0.52381033282812506</v>
      </c>
      <c r="E6" s="65">
        <v>0.65591643094988161</v>
      </c>
      <c r="F6" s="65">
        <v>0.50155904359802317</v>
      </c>
      <c r="G6" s="65">
        <v>0.73816054516733587</v>
      </c>
      <c r="H6" s="65">
        <v>0.63068144821079486</v>
      </c>
      <c r="I6" s="65">
        <v>0.58117119558183006</v>
      </c>
      <c r="J6" s="65">
        <v>0.63401069230665652</v>
      </c>
      <c r="K6" s="65">
        <v>0.61287721515566507</v>
      </c>
      <c r="L6" s="65">
        <v>0.68934144094335659</v>
      </c>
      <c r="M6" s="65">
        <v>0.63934725646212465</v>
      </c>
      <c r="N6" s="65">
        <v>0.57651245551601427</v>
      </c>
      <c r="O6" s="65">
        <v>0.59505272828851097</v>
      </c>
      <c r="P6" s="65">
        <v>0.59235892043463023</v>
      </c>
      <c r="Q6" s="65">
        <v>0.58230673023969048</v>
      </c>
      <c r="R6" s="65">
        <v>0.52612898928578222</v>
      </c>
      <c r="S6" s="65">
        <v>0.63265473766920244</v>
      </c>
      <c r="T6" s="65">
        <v>0.59096771523749758</v>
      </c>
      <c r="U6" s="65">
        <v>0.55092582544102597</v>
      </c>
      <c r="V6" s="65">
        <v>0.70746813339237746</v>
      </c>
      <c r="W6" s="65">
        <v>0.74864920898653808</v>
      </c>
      <c r="X6" s="65">
        <v>0.55124374244262375</v>
      </c>
      <c r="Y6" s="65">
        <v>0.60071437465129562</v>
      </c>
      <c r="Z6" s="65">
        <v>0.59395504094299278</v>
      </c>
      <c r="AA6" s="65">
        <v>0.6440310546481145</v>
      </c>
      <c r="AB6" s="65">
        <v>0.52640784674827579</v>
      </c>
      <c r="AC6" s="65">
        <v>0.59778846422452137</v>
      </c>
      <c r="AD6" s="65">
        <v>0.61617207168803534</v>
      </c>
      <c r="AE6" s="65">
        <v>0.57964601769911506</v>
      </c>
      <c r="AF6" s="65">
        <v>0.61369220845089845</v>
      </c>
      <c r="AG6" s="65">
        <v>0.57641612693305022</v>
      </c>
      <c r="AH6" s="65">
        <v>0.56673546410990916</v>
      </c>
      <c r="AI6" s="65">
        <v>0.65155078291518642</v>
      </c>
      <c r="AJ6" s="65">
        <v>0.65356769198577103</v>
      </c>
      <c r="AK6" s="65">
        <v>0.63200995907746416</v>
      </c>
      <c r="AL6" s="65">
        <v>0.56757469774403124</v>
      </c>
      <c r="AM6" s="65">
        <v>0.56244384546271342</v>
      </c>
      <c r="AN6" s="65">
        <v>0.58795407117414744</v>
      </c>
      <c r="AO6" s="65">
        <v>0.61778907051683474</v>
      </c>
      <c r="AP6" s="65">
        <v>0.64872950296009202</v>
      </c>
      <c r="AQ6" s="65">
        <v>0.58298049187030931</v>
      </c>
      <c r="AR6" s="65">
        <v>0.53131638071895426</v>
      </c>
      <c r="AS6" s="65">
        <v>0.61255428742795803</v>
      </c>
      <c r="AT6" s="65">
        <v>0.56983867120584597</v>
      </c>
      <c r="AU6" s="65">
        <v>0.49708457348357094</v>
      </c>
      <c r="AV6" s="65">
        <v>0.68838115223657381</v>
      </c>
      <c r="AW6" s="65">
        <v>0.54949198548454214</v>
      </c>
      <c r="AX6" s="65">
        <v>0.60396843041351711</v>
      </c>
      <c r="AY6" s="65">
        <v>0.72109443954104135</v>
      </c>
      <c r="AZ6" s="65">
        <v>0.58653938931431637</v>
      </c>
      <c r="BA6" s="65">
        <v>0.71232176442452111</v>
      </c>
      <c r="BB6" s="65">
        <v>0.54127303302355523</v>
      </c>
      <c r="BC6" s="65">
        <v>0.58417235959602243</v>
      </c>
      <c r="BD6" s="65">
        <v>0.51227442207307972</v>
      </c>
      <c r="BE6" s="65">
        <v>0.49571808418798996</v>
      </c>
      <c r="BF6" s="65">
        <v>0.60304192688064739</v>
      </c>
      <c r="BG6" s="1"/>
      <c r="BH6" s="65">
        <v>0.61399115154565187</v>
      </c>
      <c r="BI6" s="65">
        <v>0.60149937460049829</v>
      </c>
      <c r="BJ6" s="65">
        <v>0.58614492665224927</v>
      </c>
      <c r="BK6" s="1"/>
      <c r="BL6" s="65">
        <v>0.62029878814595951</v>
      </c>
      <c r="BM6" s="65">
        <v>0.61594586643130322</v>
      </c>
      <c r="BN6" s="65">
        <v>0.51446330183411815</v>
      </c>
      <c r="BO6" s="65">
        <v>0.63379156372823686</v>
      </c>
      <c r="BP6" s="65">
        <v>0.56581196581196591</v>
      </c>
      <c r="BQ6" s="65">
        <v>0.62707321713209752</v>
      </c>
      <c r="BR6" s="65">
        <v>0.64710512868675485</v>
      </c>
      <c r="BS6" s="65">
        <v>0.63601532567049801</v>
      </c>
      <c r="BT6" s="65">
        <v>0.53320123291027366</v>
      </c>
      <c r="BU6" s="65">
        <v>0.64971066409479195</v>
      </c>
      <c r="BV6" s="65">
        <v>0.52202202202202208</v>
      </c>
      <c r="BW6" s="65">
        <v>0.51239669421487599</v>
      </c>
      <c r="BX6" s="65">
        <v>0.62604236340431063</v>
      </c>
      <c r="BY6" s="65">
        <v>0.63054493903578013</v>
      </c>
    </row>
    <row r="7" spans="1:77">
      <c r="A7" s="135" t="s">
        <v>14</v>
      </c>
      <c r="B7" s="65">
        <v>0.77946331256489432</v>
      </c>
      <c r="C7" s="65">
        <v>0.85986861043533824</v>
      </c>
      <c r="D7" s="65">
        <v>0.642186507936508</v>
      </c>
      <c r="E7" s="65">
        <v>0.84861776354360041</v>
      </c>
      <c r="F7" s="65">
        <v>0.684413938946837</v>
      </c>
      <c r="G7" s="65">
        <v>0.87750452352506259</v>
      </c>
      <c r="H7" s="65">
        <v>0.81683347233805959</v>
      </c>
      <c r="I7" s="65">
        <v>0.80332122839675713</v>
      </c>
      <c r="J7" s="65">
        <v>0.7935470624506461</v>
      </c>
      <c r="K7" s="65">
        <v>0.7991580071019323</v>
      </c>
      <c r="L7" s="65">
        <v>0.89063076409662845</v>
      </c>
      <c r="M7" s="65">
        <v>0.73210317053627583</v>
      </c>
      <c r="N7" s="65">
        <v>0.81585324521267577</v>
      </c>
      <c r="O7" s="65">
        <v>0.85356510848062206</v>
      </c>
      <c r="P7" s="65">
        <v>0.70071989971224591</v>
      </c>
      <c r="Q7" s="65">
        <v>0.78353056551567135</v>
      </c>
      <c r="R7" s="65">
        <v>0.77609042390683702</v>
      </c>
      <c r="S7" s="65">
        <v>0.77400728891478954</v>
      </c>
      <c r="T7" s="65">
        <v>0.72566595661833755</v>
      </c>
      <c r="U7" s="65">
        <v>0.77360542109141639</v>
      </c>
      <c r="V7" s="65">
        <v>0.89641098042076572</v>
      </c>
      <c r="W7" s="65">
        <v>0.89705028872136261</v>
      </c>
      <c r="X7" s="65">
        <v>0.71386392059641068</v>
      </c>
      <c r="Y7" s="65">
        <v>0.75716103567032234</v>
      </c>
      <c r="Z7" s="65">
        <v>0.79674576563664645</v>
      </c>
      <c r="AA7" s="65">
        <v>0.72341630653519484</v>
      </c>
      <c r="AB7" s="65">
        <v>0.78644008645976271</v>
      </c>
      <c r="AC7" s="65">
        <v>0.72596479747040998</v>
      </c>
      <c r="AD7" s="65">
        <v>0.86699772429808963</v>
      </c>
      <c r="AE7" s="65">
        <v>0.83065860503884303</v>
      </c>
      <c r="AF7" s="65">
        <v>0.69413117113322453</v>
      </c>
      <c r="AG7" s="65">
        <v>0.77593452996208134</v>
      </c>
      <c r="AH7" s="65">
        <v>0.74556737588652489</v>
      </c>
      <c r="AI7" s="65">
        <v>0.74927953889373289</v>
      </c>
      <c r="AJ7" s="65">
        <v>0.78396206967635551</v>
      </c>
      <c r="AK7" s="65">
        <v>0.77762207849981169</v>
      </c>
      <c r="AL7" s="65">
        <v>0.77418506239113116</v>
      </c>
      <c r="AM7" s="65">
        <v>0.7691096590881682</v>
      </c>
      <c r="AN7" s="65">
        <v>0.81226912305481236</v>
      </c>
      <c r="AO7" s="65">
        <v>0.83609018997789064</v>
      </c>
      <c r="AP7" s="65">
        <v>0.81912181190236144</v>
      </c>
      <c r="AQ7" s="65">
        <v>0.68318154355658001</v>
      </c>
      <c r="AR7" s="65">
        <v>0.69503165849673199</v>
      </c>
      <c r="AS7" s="65">
        <v>0.82345679012345674</v>
      </c>
      <c r="AT7" s="65">
        <v>0.69922480620155036</v>
      </c>
      <c r="AU7" s="65">
        <v>0.77203186376888644</v>
      </c>
      <c r="AV7" s="65">
        <v>0.79302405998616832</v>
      </c>
      <c r="AW7" s="65">
        <v>0.63033461164389148</v>
      </c>
      <c r="AX7" s="65">
        <v>0.76899239168025291</v>
      </c>
      <c r="AY7" s="65">
        <v>0.83761593901216302</v>
      </c>
      <c r="AZ7" s="65">
        <v>0.66676734731765175</v>
      </c>
      <c r="BA7" s="65">
        <v>0.8475039322405129</v>
      </c>
      <c r="BB7" s="65">
        <v>0.80219455165225229</v>
      </c>
      <c r="BC7" s="65">
        <v>0.84148561969791025</v>
      </c>
      <c r="BD7" s="65">
        <v>0.81724832214765097</v>
      </c>
      <c r="BE7" s="65">
        <v>0.70918367346938782</v>
      </c>
      <c r="BF7" s="65">
        <v>0.77946331256489432</v>
      </c>
      <c r="BG7" s="1"/>
      <c r="BH7" s="65">
        <v>0.79218562290857297</v>
      </c>
      <c r="BI7" s="65">
        <v>0.77376068669558684</v>
      </c>
      <c r="BJ7" s="65">
        <v>0.76457825481703334</v>
      </c>
      <c r="BK7" s="1"/>
      <c r="BL7" s="65">
        <v>0.77526881720430108</v>
      </c>
      <c r="BM7" s="65">
        <v>0.81530186255619785</v>
      </c>
      <c r="BN7" s="65">
        <v>0.78813362527577269</v>
      </c>
      <c r="BO7" s="65">
        <v>0.80554836690370146</v>
      </c>
      <c r="BP7" s="65">
        <v>0.77210884353741494</v>
      </c>
      <c r="BQ7" s="65">
        <v>0.76175273664565057</v>
      </c>
      <c r="BR7" s="65">
        <v>0.6551621947195394</v>
      </c>
      <c r="BS7" s="65">
        <v>0.70881226053639834</v>
      </c>
      <c r="BT7" s="65">
        <v>0.67747028104170959</v>
      </c>
      <c r="BU7" s="65">
        <v>0.83839687359424209</v>
      </c>
      <c r="BV7" s="65">
        <v>0.68131099615357493</v>
      </c>
      <c r="BW7" s="65">
        <v>0.68870523415977958</v>
      </c>
      <c r="BX7" s="65">
        <v>0.84031044122534349</v>
      </c>
      <c r="BY7" s="65">
        <v>0.88637851217727015</v>
      </c>
    </row>
    <row r="8" spans="1:77">
      <c r="A8" s="135" t="s">
        <v>18</v>
      </c>
      <c r="B8" s="65">
        <v>0.64424391891189769</v>
      </c>
      <c r="C8" s="65">
        <v>0.70155981653126209</v>
      </c>
      <c r="D8" s="65">
        <v>0.49271763663304929</v>
      </c>
      <c r="E8" s="65">
        <v>0.7360519545526214</v>
      </c>
      <c r="F8" s="65">
        <v>0.56224024301020448</v>
      </c>
      <c r="G8" s="65">
        <v>0.71194513574047347</v>
      </c>
      <c r="H8" s="65">
        <v>0.64326629121826184</v>
      </c>
      <c r="I8" s="65">
        <v>0.61242951601118645</v>
      </c>
      <c r="J8" s="65">
        <v>0.65237785097166034</v>
      </c>
      <c r="K8" s="65">
        <v>0.62755970162216257</v>
      </c>
      <c r="L8" s="65">
        <v>0.76160526727158318</v>
      </c>
      <c r="M8" s="65">
        <v>0.56654416168173072</v>
      </c>
      <c r="N8" s="65">
        <v>0.67475216065073718</v>
      </c>
      <c r="O8" s="65">
        <v>0.68534933331229664</v>
      </c>
      <c r="P8" s="65">
        <v>0.59291215805593822</v>
      </c>
      <c r="Q8" s="65">
        <v>0.64228354197219661</v>
      </c>
      <c r="R8" s="65">
        <v>0.63637346995781496</v>
      </c>
      <c r="S8" s="65">
        <v>0.60764234086940716</v>
      </c>
      <c r="T8" s="65">
        <v>0.51428300977557484</v>
      </c>
      <c r="U8" s="65">
        <v>0.60879043528756549</v>
      </c>
      <c r="V8" s="65">
        <v>0.72506039945905976</v>
      </c>
      <c r="W8" s="65">
        <v>0.73487949630402705</v>
      </c>
      <c r="X8" s="65">
        <v>0.6092662457788085</v>
      </c>
      <c r="Y8" s="65">
        <v>0.63118986580968561</v>
      </c>
      <c r="Z8" s="65">
        <v>0.62819336178115559</v>
      </c>
      <c r="AA8" s="65">
        <v>0.62113978105302081</v>
      </c>
      <c r="AB8" s="65">
        <v>0.65065193954748057</v>
      </c>
      <c r="AC8" s="65">
        <v>0.58725467025668698</v>
      </c>
      <c r="AD8" s="65">
        <v>0.74558882144253702</v>
      </c>
      <c r="AE8" s="65">
        <v>0.69576105217917905</v>
      </c>
      <c r="AF8" s="65">
        <v>0.57318094359945415</v>
      </c>
      <c r="AG8" s="65">
        <v>0.63088269111723627</v>
      </c>
      <c r="AH8" s="65">
        <v>0.58788019756164356</v>
      </c>
      <c r="AI8" s="65">
        <v>0.64785099656827816</v>
      </c>
      <c r="AJ8" s="65">
        <v>0.7218134151366099</v>
      </c>
      <c r="AK8" s="65">
        <v>0.64169450158581642</v>
      </c>
      <c r="AL8" s="65">
        <v>0.61492608257522918</v>
      </c>
      <c r="AM8" s="65">
        <v>0.61620329017343467</v>
      </c>
      <c r="AN8" s="65">
        <v>0.67475074201657803</v>
      </c>
      <c r="AO8" s="65">
        <v>0.71734859673094253</v>
      </c>
      <c r="AP8" s="65">
        <v>0.69485775815811412</v>
      </c>
      <c r="AQ8" s="65">
        <v>0.57047663658056058</v>
      </c>
      <c r="AR8" s="65">
        <v>0.62791745017463774</v>
      </c>
      <c r="AS8" s="65">
        <v>0.74404860250585148</v>
      </c>
      <c r="AT8" s="65">
        <v>0.58717874986271223</v>
      </c>
      <c r="AU8" s="65">
        <v>0.60838991322527425</v>
      </c>
      <c r="AV8" s="65">
        <v>0.6790644450915444</v>
      </c>
      <c r="AW8" s="65">
        <v>0.50888612929184107</v>
      </c>
      <c r="AX8" s="65">
        <v>0.66006025915708</v>
      </c>
      <c r="AY8" s="65">
        <v>0.77578630652734892</v>
      </c>
      <c r="AZ8" s="65">
        <v>0.52252354698162939</v>
      </c>
      <c r="BA8" s="65">
        <v>0.7738566515074391</v>
      </c>
      <c r="BB8" s="65">
        <v>0.68636588701310952</v>
      </c>
      <c r="BC8" s="65">
        <v>0.6369158155369854</v>
      </c>
      <c r="BD8" s="65">
        <v>0.68766413772979285</v>
      </c>
      <c r="BE8" s="65">
        <v>0.58322213500784925</v>
      </c>
      <c r="BF8" s="65">
        <v>0.64424391891189769</v>
      </c>
      <c r="BG8" s="1"/>
      <c r="BH8" s="65">
        <v>0.6399697247607693</v>
      </c>
      <c r="BI8" s="65">
        <v>0.64660365389898844</v>
      </c>
      <c r="BJ8" s="65">
        <v>0.64870571640093533</v>
      </c>
      <c r="BK8" s="1"/>
      <c r="BL8" s="65">
        <v>0.65235336558865975</v>
      </c>
      <c r="BM8" s="65">
        <v>0.6358265540469451</v>
      </c>
      <c r="BN8" s="65">
        <v>0.62599875467776123</v>
      </c>
      <c r="BO8" s="65">
        <v>0.66559543397778698</v>
      </c>
      <c r="BP8" s="65">
        <v>0.66922422815279958</v>
      </c>
      <c r="BQ8" s="65">
        <v>0.6715372411253081</v>
      </c>
      <c r="BR8" s="65">
        <v>0.5240195111789967</v>
      </c>
      <c r="BS8" s="65">
        <v>0.61420743116813692</v>
      </c>
      <c r="BT8" s="65">
        <v>0.5714803578774168</v>
      </c>
      <c r="BU8" s="65">
        <v>0.67723367697594505</v>
      </c>
      <c r="BV8" s="65">
        <v>0.56935005879058076</v>
      </c>
      <c r="BW8" s="65">
        <v>0.58057851239669422</v>
      </c>
      <c r="BX8" s="65">
        <v>0.74999461455000771</v>
      </c>
      <c r="BY8" s="65">
        <v>0.73391504246801997</v>
      </c>
    </row>
    <row r="9" spans="1:77">
      <c r="A9" s="135" t="s">
        <v>23</v>
      </c>
      <c r="B9" s="65">
        <v>0.73294314935198335</v>
      </c>
      <c r="C9" s="65">
        <v>0.80032913726808552</v>
      </c>
      <c r="D9" s="65">
        <v>0.63580174390080224</v>
      </c>
      <c r="E9" s="65">
        <v>0.79582398852681602</v>
      </c>
      <c r="F9" s="65">
        <v>0.70472582084662883</v>
      </c>
      <c r="G9" s="65">
        <v>0.7927718721441025</v>
      </c>
      <c r="H9" s="65">
        <v>0.7293261039880351</v>
      </c>
      <c r="I9" s="65">
        <v>0.69357148663954626</v>
      </c>
      <c r="J9" s="65">
        <v>0.7733482624649255</v>
      </c>
      <c r="K9" s="65">
        <v>0.70853433708362379</v>
      </c>
      <c r="L9" s="65">
        <v>0.8063427471741822</v>
      </c>
      <c r="M9" s="65">
        <v>0.68706896712395771</v>
      </c>
      <c r="N9" s="65">
        <v>0.71802245445204627</v>
      </c>
      <c r="O9" s="65">
        <v>0.73955255629799377</v>
      </c>
      <c r="P9" s="65">
        <v>0.68983157584487187</v>
      </c>
      <c r="Q9" s="65">
        <v>0.71699936909090078</v>
      </c>
      <c r="R9" s="65">
        <v>0.72303089751054972</v>
      </c>
      <c r="S9" s="65">
        <v>0.71573839458941513</v>
      </c>
      <c r="T9" s="65">
        <v>0.7325751352091463</v>
      </c>
      <c r="U9" s="65">
        <v>0.73592067179979315</v>
      </c>
      <c r="V9" s="65">
        <v>0.79442366472214343</v>
      </c>
      <c r="W9" s="65">
        <v>0.79021030061058029</v>
      </c>
      <c r="X9" s="65">
        <v>0.70670531906713752</v>
      </c>
      <c r="Y9" s="65">
        <v>0.71743839740520765</v>
      </c>
      <c r="Z9" s="65">
        <v>0.6982880428334689</v>
      </c>
      <c r="AA9" s="65">
        <v>0.71188576871967602</v>
      </c>
      <c r="AB9" s="65">
        <v>0.75619378202836507</v>
      </c>
      <c r="AC9" s="65">
        <v>0.68392171470848062</v>
      </c>
      <c r="AD9" s="65">
        <v>0.80553612453339885</v>
      </c>
      <c r="AE9" s="65">
        <v>0.784244041236833</v>
      </c>
      <c r="AF9" s="65">
        <v>0.6820003155639176</v>
      </c>
      <c r="AG9" s="65">
        <v>0.72682206013639761</v>
      </c>
      <c r="AH9" s="65">
        <v>0.66842117229110165</v>
      </c>
      <c r="AI9" s="65">
        <v>0.72653313735357106</v>
      </c>
      <c r="AJ9" s="65">
        <v>0.76217410592410595</v>
      </c>
      <c r="AK9" s="65">
        <v>0.73514952375782128</v>
      </c>
      <c r="AL9" s="65">
        <v>0.72913740581273878</v>
      </c>
      <c r="AM9" s="65">
        <v>0.74952106759866277</v>
      </c>
      <c r="AN9" s="65">
        <v>0.75813866196697965</v>
      </c>
      <c r="AO9" s="65">
        <v>0.75942979945427136</v>
      </c>
      <c r="AP9" s="65">
        <v>0.757315832751143</v>
      </c>
      <c r="AQ9" s="65">
        <v>0.66972726699991036</v>
      </c>
      <c r="AR9" s="65">
        <v>0.74334645549610889</v>
      </c>
      <c r="AS9" s="65">
        <v>0.81276592474722764</v>
      </c>
      <c r="AT9" s="65">
        <v>0.68518518518518523</v>
      </c>
      <c r="AU9" s="65">
        <v>0.73139291075793111</v>
      </c>
      <c r="AV9" s="65">
        <v>0.74254285036786305</v>
      </c>
      <c r="AW9" s="65">
        <v>0.62595316009407531</v>
      </c>
      <c r="AX9" s="65">
        <v>0.75450060601794711</v>
      </c>
      <c r="AY9" s="65">
        <v>0.82056165423429261</v>
      </c>
      <c r="AZ9" s="65">
        <v>0.66236299170696622</v>
      </c>
      <c r="BA9" s="65">
        <v>0.84132173191399462</v>
      </c>
      <c r="BB9" s="65">
        <v>0.72763277706693508</v>
      </c>
      <c r="BC9" s="65">
        <v>0.67373590845608378</v>
      </c>
      <c r="BD9" s="65">
        <v>0.76385346756152128</v>
      </c>
      <c r="BE9" s="65">
        <v>0.65418456332161912</v>
      </c>
      <c r="BF9" s="65">
        <v>0.73294314935198335</v>
      </c>
      <c r="BG9" s="1"/>
      <c r="BH9" s="65">
        <v>0.73359921860808164</v>
      </c>
      <c r="BI9" s="65">
        <v>0.73330304593161033</v>
      </c>
      <c r="BJ9" s="65">
        <v>0.73138144192341081</v>
      </c>
      <c r="BK9" s="1"/>
      <c r="BL9" s="65">
        <v>0.78558495331053868</v>
      </c>
      <c r="BM9" s="65">
        <v>0.67316550411293907</v>
      </c>
      <c r="BN9" s="65">
        <v>0.7572226101852545</v>
      </c>
      <c r="BO9" s="65">
        <v>0.73945553822870524</v>
      </c>
      <c r="BP9" s="65">
        <v>0.74383560720085018</v>
      </c>
      <c r="BQ9" s="65">
        <v>0.76040621376889039</v>
      </c>
      <c r="BR9" s="65">
        <v>0.68840169867416345</v>
      </c>
      <c r="BS9" s="65">
        <v>0.69827586206896552</v>
      </c>
      <c r="BT9" s="65">
        <v>0.70285023534426005</v>
      </c>
      <c r="BU9" s="65">
        <v>0.76016115181223887</v>
      </c>
      <c r="BV9" s="65">
        <v>0.71178710010682256</v>
      </c>
      <c r="BW9" s="65">
        <v>0.70454545454545459</v>
      </c>
      <c r="BX9" s="65">
        <v>0.77793220413748254</v>
      </c>
      <c r="BY9" s="65">
        <v>0.76732450741623226</v>
      </c>
    </row>
    <row r="10" spans="1:77">
      <c r="A10" s="135" t="s">
        <v>28</v>
      </c>
      <c r="B10" s="65">
        <v>0.56177331024878507</v>
      </c>
      <c r="C10" s="65">
        <v>0.67845965505958605</v>
      </c>
      <c r="D10" s="65">
        <v>0.42444679062635837</v>
      </c>
      <c r="E10" s="65">
        <v>0.70002921359488823</v>
      </c>
      <c r="F10" s="65">
        <v>0.43845735780747608</v>
      </c>
      <c r="G10" s="65">
        <v>0.68081471255280201</v>
      </c>
      <c r="H10" s="65">
        <v>0.57746943273342344</v>
      </c>
      <c r="I10" s="65">
        <v>0.53962201671081877</v>
      </c>
      <c r="J10" s="65">
        <v>0.53872719031686522</v>
      </c>
      <c r="K10" s="65">
        <v>0.5463279419374748</v>
      </c>
      <c r="L10" s="65">
        <v>0.70046646958163472</v>
      </c>
      <c r="M10" s="65">
        <v>0.45636534662209571</v>
      </c>
      <c r="N10" s="65">
        <v>0.62124110320284698</v>
      </c>
      <c r="O10" s="65">
        <v>0.62917687601674921</v>
      </c>
      <c r="P10" s="65">
        <v>0.46821830486650678</v>
      </c>
      <c r="Q10" s="65">
        <v>0.60878881147223296</v>
      </c>
      <c r="R10" s="65">
        <v>0.63701404898743708</v>
      </c>
      <c r="S10" s="65">
        <v>0.57457386487584139</v>
      </c>
      <c r="T10" s="65">
        <v>0.39492086609718047</v>
      </c>
      <c r="U10" s="65">
        <v>0.51382626263971698</v>
      </c>
      <c r="V10" s="65">
        <v>0.64136753818334191</v>
      </c>
      <c r="W10" s="65">
        <v>0.69285105841015326</v>
      </c>
      <c r="X10" s="65">
        <v>0.52172659513865605</v>
      </c>
      <c r="Y10" s="65">
        <v>0.52260601302905019</v>
      </c>
      <c r="Z10" s="65">
        <v>0.52661909989023048</v>
      </c>
      <c r="AA10" s="65">
        <v>0.51178849344926136</v>
      </c>
      <c r="AB10" s="65">
        <v>0.55515786673578382</v>
      </c>
      <c r="AC10" s="65">
        <v>0.57460880144937443</v>
      </c>
      <c r="AD10" s="65">
        <v>0.67823162902821887</v>
      </c>
      <c r="AE10" s="65">
        <v>0.58995651735073285</v>
      </c>
      <c r="AF10" s="65">
        <v>0.47420097738403832</v>
      </c>
      <c r="AG10" s="65">
        <v>0.54457300177768264</v>
      </c>
      <c r="AH10" s="65">
        <v>0.52802673067636285</v>
      </c>
      <c r="AI10" s="65">
        <v>0.62123861040155193</v>
      </c>
      <c r="AJ10" s="65">
        <v>0.67208884067237573</v>
      </c>
      <c r="AK10" s="65">
        <v>0.58408352096950467</v>
      </c>
      <c r="AL10" s="65">
        <v>0.50277618910019306</v>
      </c>
      <c r="AM10" s="65">
        <v>0.53135154450449407</v>
      </c>
      <c r="AN10" s="65">
        <v>0.56534890362502543</v>
      </c>
      <c r="AO10" s="65">
        <v>0.63371397696515497</v>
      </c>
      <c r="AP10" s="65">
        <v>0.5814794083187329</v>
      </c>
      <c r="AQ10" s="65">
        <v>0.4286483831577847</v>
      </c>
      <c r="AR10" s="65">
        <v>0.49006256198977649</v>
      </c>
      <c r="AS10" s="65">
        <v>0.56598513011152418</v>
      </c>
      <c r="AT10" s="65">
        <v>0.47695087441620654</v>
      </c>
      <c r="AU10" s="65">
        <v>0.57944528749455504</v>
      </c>
      <c r="AV10" s="65">
        <v>0.66636826073864253</v>
      </c>
      <c r="AW10" s="65">
        <v>0.40331636726546904</v>
      </c>
      <c r="AX10" s="65">
        <v>0.53718839585778178</v>
      </c>
      <c r="AY10" s="65">
        <v>0.71669855633498103</v>
      </c>
      <c r="AZ10" s="65">
        <v>0.41231208644137363</v>
      </c>
      <c r="BA10" s="65">
        <v>0.67150078922049483</v>
      </c>
      <c r="BB10" s="65">
        <v>0.61581446820351282</v>
      </c>
      <c r="BC10" s="65">
        <v>0.51596993584941175</v>
      </c>
      <c r="BD10" s="65">
        <v>0.57036039220967738</v>
      </c>
      <c r="BE10" s="65">
        <v>0.46416899163013148</v>
      </c>
      <c r="BF10" s="65">
        <v>0.56177331024878507</v>
      </c>
      <c r="BG10" s="1"/>
      <c r="BH10" s="65">
        <v>0.56808819043139036</v>
      </c>
      <c r="BI10" s="65">
        <v>0.56336902326860427</v>
      </c>
      <c r="BJ10" s="65">
        <v>0.54901014984025276</v>
      </c>
      <c r="BK10" s="1"/>
      <c r="BL10" s="65">
        <v>0.54567657629950883</v>
      </c>
      <c r="BM10" s="65">
        <v>0.57532698849705632</v>
      </c>
      <c r="BN10" s="65">
        <v>0.56159675896519679</v>
      </c>
      <c r="BO10" s="65">
        <v>0.57614021415320704</v>
      </c>
      <c r="BP10" s="65">
        <v>0.54996082096597554</v>
      </c>
      <c r="BQ10" s="65">
        <v>0.55665471760838692</v>
      </c>
      <c r="BR10" s="65">
        <v>0.41768880922047869</v>
      </c>
      <c r="BS10" s="65">
        <v>0.55172413793103448</v>
      </c>
      <c r="BT10" s="65">
        <v>0.43952393090519037</v>
      </c>
      <c r="BU10" s="65">
        <v>0.66930346286016396</v>
      </c>
      <c r="BV10" s="65">
        <v>0.47906212771980883</v>
      </c>
      <c r="BW10" s="65">
        <v>0.54845041322314048</v>
      </c>
      <c r="BX10" s="65">
        <v>0.6135407906402548</v>
      </c>
      <c r="BY10" s="65">
        <v>0.69766738258444105</v>
      </c>
    </row>
    <row r="11" spans="1:77">
      <c r="A11" s="135" t="s">
        <v>33</v>
      </c>
      <c r="B11" s="65">
        <v>0.82291393719885819</v>
      </c>
      <c r="C11" s="65">
        <v>0.87264457439896026</v>
      </c>
      <c r="D11" s="65">
        <v>0.71055974414418666</v>
      </c>
      <c r="E11" s="65">
        <v>0.86920963614396596</v>
      </c>
      <c r="F11" s="65">
        <v>0.74878564191634112</v>
      </c>
      <c r="G11" s="65">
        <v>0.88820139520776464</v>
      </c>
      <c r="H11" s="65">
        <v>0.81825921977156535</v>
      </c>
      <c r="I11" s="65">
        <v>0.80465910602926038</v>
      </c>
      <c r="J11" s="65">
        <v>0.85124973662031189</v>
      </c>
      <c r="K11" s="65">
        <v>0.83347789161742647</v>
      </c>
      <c r="L11" s="65">
        <v>0.8930368670440223</v>
      </c>
      <c r="M11" s="65">
        <v>0.78226782226782232</v>
      </c>
      <c r="N11" s="65">
        <v>0.85020340993576093</v>
      </c>
      <c r="O11" s="65">
        <v>0.84964154944087278</v>
      </c>
      <c r="P11" s="65">
        <v>0.77393415188865966</v>
      </c>
      <c r="Q11" s="65">
        <v>0.82823193772926873</v>
      </c>
      <c r="R11" s="65">
        <v>0.8102026369525408</v>
      </c>
      <c r="S11" s="65">
        <v>0.81436967648703573</v>
      </c>
      <c r="T11" s="65">
        <v>0.83204379394855588</v>
      </c>
      <c r="U11" s="65">
        <v>0.84586996119426627</v>
      </c>
      <c r="V11" s="65">
        <v>0.91954130262137179</v>
      </c>
      <c r="W11" s="65">
        <v>0.89317579997886665</v>
      </c>
      <c r="X11" s="65">
        <v>0.78269461083737057</v>
      </c>
      <c r="Y11" s="65">
        <v>0.79491149123497318</v>
      </c>
      <c r="Z11" s="65">
        <v>0.84508350570750013</v>
      </c>
      <c r="AA11" s="65">
        <v>0.80425212663574663</v>
      </c>
      <c r="AB11" s="65">
        <v>0.8285084501068759</v>
      </c>
      <c r="AC11" s="65">
        <v>0.80340405395084213</v>
      </c>
      <c r="AD11" s="65">
        <v>0.87466475095785434</v>
      </c>
      <c r="AE11" s="65">
        <v>0.87389380530973459</v>
      </c>
      <c r="AF11" s="65">
        <v>0.76478435907771292</v>
      </c>
      <c r="AG11" s="65">
        <v>0.81266628668659513</v>
      </c>
      <c r="AH11" s="65">
        <v>0.81154137115839242</v>
      </c>
      <c r="AI11" s="65">
        <v>0.79065409529114783</v>
      </c>
      <c r="AJ11" s="65">
        <v>0.83889525118338681</v>
      </c>
      <c r="AK11" s="65">
        <v>0.82312336774465</v>
      </c>
      <c r="AL11" s="65">
        <v>0.84172150523894718</v>
      </c>
      <c r="AM11" s="65">
        <v>0.82507223934740981</v>
      </c>
      <c r="AN11" s="65">
        <v>0.84035662158845792</v>
      </c>
      <c r="AO11" s="65">
        <v>0.84492432315977195</v>
      </c>
      <c r="AP11" s="65">
        <v>0.85523386308585436</v>
      </c>
      <c r="AQ11" s="65">
        <v>0.76122834105335391</v>
      </c>
      <c r="AR11" s="65">
        <v>0.7661721789883269</v>
      </c>
      <c r="AS11" s="65">
        <v>0.85933048921567279</v>
      </c>
      <c r="AT11" s="65">
        <v>0.75906187194946895</v>
      </c>
      <c r="AU11" s="65">
        <v>0.81483687133741112</v>
      </c>
      <c r="AV11" s="65">
        <v>0.81810253367139596</v>
      </c>
      <c r="AW11" s="65">
        <v>0.72097813121272358</v>
      </c>
      <c r="AX11" s="65">
        <v>0.8662827895073576</v>
      </c>
      <c r="AY11" s="65">
        <v>0.87630257907130871</v>
      </c>
      <c r="AZ11" s="65">
        <v>0.75033942077509119</v>
      </c>
      <c r="BA11" s="65">
        <v>0.89422473190721086</v>
      </c>
      <c r="BB11" s="65">
        <v>0.81591229223401252</v>
      </c>
      <c r="BC11" s="65">
        <v>0.83656509695290859</v>
      </c>
      <c r="BD11" s="65">
        <v>0.84222222222222209</v>
      </c>
      <c r="BE11" s="65">
        <v>0.73275506219668662</v>
      </c>
      <c r="BF11" s="65">
        <v>0.82291393719885819</v>
      </c>
      <c r="BG11" s="1"/>
      <c r="BH11" s="65">
        <v>0.8296773109632779</v>
      </c>
      <c r="BI11" s="65">
        <v>0.82323087126921957</v>
      </c>
      <c r="BJ11" s="65">
        <v>0.81093473366012836</v>
      </c>
      <c r="BK11" s="1"/>
      <c r="BL11" s="65">
        <v>0.84395514125504478</v>
      </c>
      <c r="BM11" s="65">
        <v>0.81112400211398361</v>
      </c>
      <c r="BN11" s="65">
        <v>0.83522765995675419</v>
      </c>
      <c r="BO11" s="65">
        <v>0.80620985010706647</v>
      </c>
      <c r="BP11" s="65">
        <v>0.80760509331937902</v>
      </c>
      <c r="BQ11" s="65">
        <v>0.8057909130730696</v>
      </c>
      <c r="BR11" s="65">
        <v>0.73342432947381953</v>
      </c>
      <c r="BS11" s="65">
        <v>0.72413793103448276</v>
      </c>
      <c r="BT11" s="65">
        <v>0.75895699484864265</v>
      </c>
      <c r="BU11" s="65">
        <v>0.83204563079340421</v>
      </c>
      <c r="BV11" s="65">
        <v>0.73109762818408497</v>
      </c>
      <c r="BW11" s="65">
        <v>0.77332415059687787</v>
      </c>
      <c r="BX11" s="65">
        <v>0.85211617326669231</v>
      </c>
      <c r="BY11" s="65">
        <v>0.87026405962978659</v>
      </c>
    </row>
    <row r="12" spans="1:77" ht="25.5">
      <c r="A12" s="135" t="s">
        <v>37</v>
      </c>
      <c r="B12" s="65">
        <v>0.75000323224781895</v>
      </c>
      <c r="C12" s="65">
        <v>0.79034422487757372</v>
      </c>
      <c r="D12" s="65">
        <v>0.61494130711499084</v>
      </c>
      <c r="E12" s="65">
        <v>0.816268783949476</v>
      </c>
      <c r="F12" s="65">
        <v>0.62255647585776497</v>
      </c>
      <c r="G12" s="65">
        <v>0.84561358068131476</v>
      </c>
      <c r="H12" s="65">
        <v>0.73301836942722454</v>
      </c>
      <c r="I12" s="65">
        <v>0.73701245742329102</v>
      </c>
      <c r="J12" s="65">
        <v>0.77369103961183583</v>
      </c>
      <c r="K12" s="65">
        <v>0.72222457324015377</v>
      </c>
      <c r="L12" s="65">
        <v>0.82960355656312013</v>
      </c>
      <c r="M12" s="65">
        <v>0.67668054413279521</v>
      </c>
      <c r="N12" s="65">
        <v>0.80588033987624141</v>
      </c>
      <c r="O12" s="65">
        <v>0.76715001025603435</v>
      </c>
      <c r="P12" s="65">
        <v>0.64428283109786688</v>
      </c>
      <c r="Q12" s="65">
        <v>0.76418680634788916</v>
      </c>
      <c r="R12" s="65">
        <v>0.78173528650452895</v>
      </c>
      <c r="S12" s="65">
        <v>0.7208127803106863</v>
      </c>
      <c r="T12" s="65">
        <v>0.73243992606284658</v>
      </c>
      <c r="U12" s="65">
        <v>0.76117595643119107</v>
      </c>
      <c r="V12" s="65">
        <v>0.79021969330994857</v>
      </c>
      <c r="W12" s="65">
        <v>0.83795708344487774</v>
      </c>
      <c r="X12" s="65">
        <v>0.72998639708755131</v>
      </c>
      <c r="Y12" s="65">
        <v>0.73357265905993807</v>
      </c>
      <c r="Z12" s="65">
        <v>0.71074335560784085</v>
      </c>
      <c r="AA12" s="65">
        <v>0.72028887402743558</v>
      </c>
      <c r="AB12" s="65">
        <v>0.74945900064749904</v>
      </c>
      <c r="AC12" s="65">
        <v>0.73340948006849205</v>
      </c>
      <c r="AD12" s="65">
        <v>0.81473893528678165</v>
      </c>
      <c r="AE12" s="65">
        <v>0.81526548672566368</v>
      </c>
      <c r="AF12" s="65">
        <v>0.71158720325902625</v>
      </c>
      <c r="AG12" s="65">
        <v>0.76954093895436249</v>
      </c>
      <c r="AH12" s="65">
        <v>0.73747538581306959</v>
      </c>
      <c r="AI12" s="65">
        <v>0.73334242826823826</v>
      </c>
      <c r="AJ12" s="65">
        <v>0.79968937057863232</v>
      </c>
      <c r="AK12" s="65">
        <v>0.75570854365836726</v>
      </c>
      <c r="AL12" s="65">
        <v>0.72111647999429285</v>
      </c>
      <c r="AM12" s="65">
        <v>0.74711337230280717</v>
      </c>
      <c r="AN12" s="65">
        <v>0.74283106388161224</v>
      </c>
      <c r="AO12" s="65">
        <v>0.79022171059794499</v>
      </c>
      <c r="AP12" s="65">
        <v>0.77883780114066459</v>
      </c>
      <c r="AQ12" s="65">
        <v>0.70391022844738538</v>
      </c>
      <c r="AR12" s="65">
        <v>0.74079817161792638</v>
      </c>
      <c r="AS12" s="65">
        <v>0.78366233680831687</v>
      </c>
      <c r="AT12" s="65">
        <v>0.66193948941193725</v>
      </c>
      <c r="AU12" s="65">
        <v>0.75769082656262832</v>
      </c>
      <c r="AV12" s="65">
        <v>0.72110508712305121</v>
      </c>
      <c r="AW12" s="65">
        <v>0.66167962879022824</v>
      </c>
      <c r="AX12" s="65">
        <v>0.78586493181868911</v>
      </c>
      <c r="AY12" s="65">
        <v>0.84458151783070345</v>
      </c>
      <c r="AZ12" s="65">
        <v>0.66529151205380421</v>
      </c>
      <c r="BA12" s="65">
        <v>0.84674848974530004</v>
      </c>
      <c r="BB12" s="65">
        <v>0.75561080279084614</v>
      </c>
      <c r="BC12" s="65">
        <v>0.75675565272871581</v>
      </c>
      <c r="BD12" s="65">
        <v>0.81577201783723519</v>
      </c>
      <c r="BE12" s="65">
        <v>0.68604296658140018</v>
      </c>
      <c r="BF12" s="65">
        <v>0.75000323224781895</v>
      </c>
      <c r="BG12" s="1"/>
      <c r="BH12" s="65">
        <v>0.74758741826154096</v>
      </c>
      <c r="BI12" s="65">
        <v>0.75438448845013395</v>
      </c>
      <c r="BJ12" s="65">
        <v>0.74882453083577005</v>
      </c>
      <c r="BK12" s="1"/>
      <c r="BL12" s="65">
        <v>0.79463485077359663</v>
      </c>
      <c r="BM12" s="65">
        <v>0.71760536242302075</v>
      </c>
      <c r="BN12" s="65">
        <v>0.71848323759139865</v>
      </c>
      <c r="BO12" s="65">
        <v>0.7150408736249092</v>
      </c>
      <c r="BP12" s="65">
        <v>0.7237114076399791</v>
      </c>
      <c r="BQ12" s="65">
        <v>0.73121369394413349</v>
      </c>
      <c r="BR12" s="65">
        <v>0.66195598936766697</v>
      </c>
      <c r="BS12" s="65">
        <v>0.64655172413793105</v>
      </c>
      <c r="BT12" s="65">
        <v>0.67926756857746851</v>
      </c>
      <c r="BU12" s="65">
        <v>0.81723496229724191</v>
      </c>
      <c r="BV12" s="65">
        <v>0.61520232742466341</v>
      </c>
      <c r="BW12" s="65">
        <v>0.66396349862258952</v>
      </c>
      <c r="BX12" s="65">
        <v>0.78056922895391256</v>
      </c>
      <c r="BY12" s="65">
        <v>0.78969910071269855</v>
      </c>
    </row>
    <row r="13" spans="1:77">
      <c r="A13" s="135" t="s">
        <v>42</v>
      </c>
      <c r="B13" s="65">
        <v>0.64760520678304434</v>
      </c>
      <c r="C13" s="65">
        <v>0.69017709497289692</v>
      </c>
      <c r="D13" s="65">
        <v>0.57417947425869953</v>
      </c>
      <c r="E13" s="65">
        <v>0.73533197427585817</v>
      </c>
      <c r="F13" s="65">
        <v>0.58120216583126993</v>
      </c>
      <c r="G13" s="65">
        <v>0.71617471715475012</v>
      </c>
      <c r="H13" s="65">
        <v>0.67472341537343006</v>
      </c>
      <c r="I13" s="65">
        <v>0.67952998549720967</v>
      </c>
      <c r="J13" s="65">
        <v>0.67528572614136317</v>
      </c>
      <c r="K13" s="65">
        <v>0.6496499416569429</v>
      </c>
      <c r="L13" s="65">
        <v>0.70220998116861411</v>
      </c>
      <c r="M13" s="65">
        <v>0.62972853093186465</v>
      </c>
      <c r="N13" s="65">
        <v>0.63689539437406184</v>
      </c>
      <c r="O13" s="65">
        <v>0.66658103116661782</v>
      </c>
      <c r="P13" s="65">
        <v>0.58881406870575081</v>
      </c>
      <c r="Q13" s="65">
        <v>0.64400136759420878</v>
      </c>
      <c r="R13" s="65">
        <v>0.65743068306934438</v>
      </c>
      <c r="S13" s="65">
        <v>0.66784807230578225</v>
      </c>
      <c r="T13" s="65">
        <v>0.6321398246932971</v>
      </c>
      <c r="U13" s="65">
        <v>0.63615949889065049</v>
      </c>
      <c r="V13" s="65">
        <v>0.72103702791647928</v>
      </c>
      <c r="W13" s="65">
        <v>0.72158834638149139</v>
      </c>
      <c r="X13" s="65">
        <v>0.62428851051675349</v>
      </c>
      <c r="Y13" s="65">
        <v>0.61905393305815992</v>
      </c>
      <c r="Z13" s="65">
        <v>0.68029498536698085</v>
      </c>
      <c r="AA13" s="65">
        <v>0.63985280510848863</v>
      </c>
      <c r="AB13" s="65">
        <v>0.66037233228629499</v>
      </c>
      <c r="AC13" s="65">
        <v>0.64746183230801979</v>
      </c>
      <c r="AD13" s="65">
        <v>0.69773198441312112</v>
      </c>
      <c r="AE13" s="65">
        <v>0.69972982606651513</v>
      </c>
      <c r="AF13" s="65">
        <v>0.60192813823091884</v>
      </c>
      <c r="AG13" s="65">
        <v>0.65521113776979711</v>
      </c>
      <c r="AH13" s="65">
        <v>0.62851758838045924</v>
      </c>
      <c r="AI13" s="65">
        <v>0.66301152137510977</v>
      </c>
      <c r="AJ13" s="65">
        <v>0.69599543550814735</v>
      </c>
      <c r="AK13" s="65">
        <v>0.67201090813970754</v>
      </c>
      <c r="AL13" s="65">
        <v>0.61576735051679721</v>
      </c>
      <c r="AM13" s="65">
        <v>0.63563494478740978</v>
      </c>
      <c r="AN13" s="65">
        <v>0.63472470313665008</v>
      </c>
      <c r="AO13" s="65">
        <v>0.66412344944767066</v>
      </c>
      <c r="AP13" s="65">
        <v>0.64961152024623015</v>
      </c>
      <c r="AQ13" s="65">
        <v>0.5836894699837325</v>
      </c>
      <c r="AR13" s="65">
        <v>0.5399174671692607</v>
      </c>
      <c r="AS13" s="65">
        <v>0.63089159802572892</v>
      </c>
      <c r="AT13" s="65">
        <v>0.58819054800475046</v>
      </c>
      <c r="AU13" s="65">
        <v>0.647305608160051</v>
      </c>
      <c r="AV13" s="65">
        <v>0.69105018471708046</v>
      </c>
      <c r="AW13" s="65">
        <v>0.54778203290218841</v>
      </c>
      <c r="AX13" s="65">
        <v>0.64175652141692607</v>
      </c>
      <c r="AY13" s="65">
        <v>0.74675906831678429</v>
      </c>
      <c r="AZ13" s="65">
        <v>0.55718280423329969</v>
      </c>
      <c r="BA13" s="65">
        <v>0.72455444228418642</v>
      </c>
      <c r="BB13" s="65">
        <v>0.64765216354684851</v>
      </c>
      <c r="BC13" s="65">
        <v>0.65409976157223437</v>
      </c>
      <c r="BD13" s="65">
        <v>0.63609810479375695</v>
      </c>
      <c r="BE13" s="65">
        <v>0.5153453689167975</v>
      </c>
      <c r="BF13" s="65">
        <v>0.64760520678304434</v>
      </c>
      <c r="BG13" s="1"/>
      <c r="BH13" s="65">
        <v>0.6585135729709366</v>
      </c>
      <c r="BI13" s="65">
        <v>0.64972793810029827</v>
      </c>
      <c r="BJ13" s="65">
        <v>0.6263275481471352</v>
      </c>
      <c r="BK13" s="1"/>
      <c r="BL13" s="65">
        <v>0.54983431910870206</v>
      </c>
      <c r="BM13" s="65">
        <v>0.57829915084605055</v>
      </c>
      <c r="BN13" s="65">
        <v>0.6315432016303274</v>
      </c>
      <c r="BO13" s="65">
        <v>0.64688338852577987</v>
      </c>
      <c r="BP13" s="65">
        <v>0.57777995813710104</v>
      </c>
      <c r="BQ13" s="65">
        <v>0.58739117573989774</v>
      </c>
      <c r="BR13" s="65">
        <v>0.57136013127833174</v>
      </c>
      <c r="BS13" s="65">
        <v>0.55172413793103448</v>
      </c>
      <c r="BT13" s="65">
        <v>0.5044584946324423</v>
      </c>
      <c r="BU13" s="65">
        <v>0.63848836506921858</v>
      </c>
      <c r="BV13" s="65">
        <v>0.56079384905040597</v>
      </c>
      <c r="BW13" s="65">
        <v>0.61174683901956628</v>
      </c>
      <c r="BX13" s="65">
        <v>0.60439677342418396</v>
      </c>
      <c r="BY13" s="65">
        <v>0.7577259244533856</v>
      </c>
    </row>
    <row r="14" spans="1:77">
      <c r="A14" s="135" t="s">
        <v>47</v>
      </c>
      <c r="B14" s="65">
        <v>0.43907648857019255</v>
      </c>
      <c r="C14" s="65">
        <v>0.52215075157193458</v>
      </c>
      <c r="D14" s="65">
        <v>0.3831695820686174</v>
      </c>
      <c r="E14" s="65">
        <v>0.47434620638361852</v>
      </c>
      <c r="F14" s="65">
        <v>0.37957446808510636</v>
      </c>
      <c r="G14" s="65">
        <v>0.54025073297684889</v>
      </c>
      <c r="H14" s="65">
        <v>0.41154692286271227</v>
      </c>
      <c r="I14" s="65">
        <v>0.38262506808916935</v>
      </c>
      <c r="J14" s="65">
        <v>0.49287505326515396</v>
      </c>
      <c r="K14" s="65">
        <v>0.36309554570931463</v>
      </c>
      <c r="L14" s="65">
        <v>0.47613910096129475</v>
      </c>
      <c r="M14" s="65">
        <v>0.38074050082823035</v>
      </c>
      <c r="N14" s="65">
        <v>0.46502351535807668</v>
      </c>
      <c r="O14" s="65">
        <v>0.42190725488904873</v>
      </c>
      <c r="P14" s="65">
        <v>0.41254819488257977</v>
      </c>
      <c r="Q14" s="65">
        <v>0.43787973692452242</v>
      </c>
      <c r="R14" s="65">
        <v>0.43846784636670749</v>
      </c>
      <c r="S14" s="65">
        <v>0.40712640484557588</v>
      </c>
      <c r="T14" s="65">
        <v>0.42868031309189658</v>
      </c>
      <c r="U14" s="65">
        <v>0.40689744060258121</v>
      </c>
      <c r="V14" s="65">
        <v>0.41582563581638315</v>
      </c>
      <c r="W14" s="65">
        <v>0.53688891441542508</v>
      </c>
      <c r="X14" s="65">
        <v>0.44171491159442966</v>
      </c>
      <c r="Y14" s="65">
        <v>0.44596093460160108</v>
      </c>
      <c r="Z14" s="65">
        <v>0.44492110074745961</v>
      </c>
      <c r="AA14" s="65">
        <v>0.48994990009030187</v>
      </c>
      <c r="AB14" s="65">
        <v>0.46506036423163494</v>
      </c>
      <c r="AC14" s="65">
        <v>0.39680222841406421</v>
      </c>
      <c r="AD14" s="65">
        <v>0.47108049601448676</v>
      </c>
      <c r="AE14" s="65">
        <v>0.48214134547135773</v>
      </c>
      <c r="AF14" s="65">
        <v>0.46112687524755963</v>
      </c>
      <c r="AG14" s="65">
        <v>0.39712815044565364</v>
      </c>
      <c r="AH14" s="65">
        <v>0.40380026860666057</v>
      </c>
      <c r="AI14" s="65">
        <v>0.39159153188991885</v>
      </c>
      <c r="AJ14" s="65">
        <v>0.46308746561103825</v>
      </c>
      <c r="AK14" s="65">
        <v>0.43277413116649632</v>
      </c>
      <c r="AL14" s="65">
        <v>0.37717754273817433</v>
      </c>
      <c r="AM14" s="65">
        <v>0.46827016309932129</v>
      </c>
      <c r="AN14" s="65">
        <v>0.42643262888911915</v>
      </c>
      <c r="AO14" s="65">
        <v>0.4489579954331801</v>
      </c>
      <c r="AP14" s="65">
        <v>0.44020155573004632</v>
      </c>
      <c r="AQ14" s="65">
        <v>0.44843049327354256</v>
      </c>
      <c r="AR14" s="65">
        <v>0.38941104136666765</v>
      </c>
      <c r="AS14" s="65">
        <v>0.49025405123631466</v>
      </c>
      <c r="AT14" s="65">
        <v>0.40018007292431262</v>
      </c>
      <c r="AU14" s="65">
        <v>0.42259878552101648</v>
      </c>
      <c r="AV14" s="65">
        <v>0.40718562874251502</v>
      </c>
      <c r="AW14" s="65">
        <v>0.40307423193632902</v>
      </c>
      <c r="AX14" s="65">
        <v>0.45928373428373431</v>
      </c>
      <c r="AY14" s="65">
        <v>0.57880493361428409</v>
      </c>
      <c r="AZ14" s="65">
        <v>0.37480809315694791</v>
      </c>
      <c r="BA14" s="65">
        <v>0.55181214905564069</v>
      </c>
      <c r="BB14" s="65">
        <v>0.43525193309210586</v>
      </c>
      <c r="BC14" s="65">
        <v>0.41366574330563249</v>
      </c>
      <c r="BD14" s="65">
        <v>0.46333333333333337</v>
      </c>
      <c r="BE14" s="65">
        <v>0.38517386650091506</v>
      </c>
      <c r="BF14" s="65">
        <v>0.43907648857019255</v>
      </c>
      <c r="BG14" s="1"/>
      <c r="BH14" s="65">
        <v>0.437931505705762</v>
      </c>
      <c r="BI14" s="65">
        <v>0.4390595962560328</v>
      </c>
      <c r="BJ14" s="65">
        <v>0.44105982843355357</v>
      </c>
      <c r="BK14" s="1"/>
      <c r="BL14" s="65">
        <v>0.4586288972838139</v>
      </c>
      <c r="BM14" s="65">
        <v>0.38180790203911591</v>
      </c>
      <c r="BN14" s="65">
        <v>0.4238574331105725</v>
      </c>
      <c r="BO14" s="65">
        <v>0.41392851298891226</v>
      </c>
      <c r="BP14" s="65">
        <v>0.39525913458166767</v>
      </c>
      <c r="BQ14" s="65">
        <v>0.41666196361720936</v>
      </c>
      <c r="BR14" s="65">
        <v>0.39561679571082986</v>
      </c>
      <c r="BS14" s="65">
        <v>0.32183908045977011</v>
      </c>
      <c r="BT14" s="65">
        <v>0.33031674208144796</v>
      </c>
      <c r="BU14" s="65">
        <v>0.51785271437292346</v>
      </c>
      <c r="BV14" s="65">
        <v>0.34251760628843825</v>
      </c>
      <c r="BW14" s="65">
        <v>0.35103305785123967</v>
      </c>
      <c r="BX14" s="65">
        <v>0.44572585655123115</v>
      </c>
      <c r="BY14" s="65">
        <v>0.47445079961053577</v>
      </c>
    </row>
    <row r="15" spans="1:77">
      <c r="A15" s="135" t="s">
        <v>51</v>
      </c>
      <c r="B15" s="65">
        <v>0.52502943141648173</v>
      </c>
      <c r="C15" s="65">
        <v>0.54638196168332676</v>
      </c>
      <c r="D15" s="65">
        <v>0.43881880814357865</v>
      </c>
      <c r="E15" s="65">
        <v>0.61927461226459002</v>
      </c>
      <c r="F15" s="65">
        <v>0.46999741865147515</v>
      </c>
      <c r="G15" s="65">
        <v>0.55716288158873151</v>
      </c>
      <c r="H15" s="65">
        <v>0.48230727705555321</v>
      </c>
      <c r="I15" s="65">
        <v>0.55675827343795148</v>
      </c>
      <c r="J15" s="65">
        <v>0.56731997030438008</v>
      </c>
      <c r="K15" s="65">
        <v>0.54767779376955206</v>
      </c>
      <c r="L15" s="65">
        <v>0.69929836791531641</v>
      </c>
      <c r="M15" s="65">
        <v>0.53054152612230165</v>
      </c>
      <c r="N15" s="65">
        <v>0.5282685512367491</v>
      </c>
      <c r="O15" s="65">
        <v>0.60322185163423636</v>
      </c>
      <c r="P15" s="65">
        <v>0.53116798769981166</v>
      </c>
      <c r="Q15" s="65">
        <v>0.4668281105595169</v>
      </c>
      <c r="R15" s="65">
        <v>0.51896186841011294</v>
      </c>
      <c r="S15" s="65">
        <v>0.49486764798309291</v>
      </c>
      <c r="T15" s="65">
        <v>0.56451619481213244</v>
      </c>
      <c r="U15" s="65">
        <v>0.50993258206486702</v>
      </c>
      <c r="V15" s="65">
        <v>0.65161340204169615</v>
      </c>
      <c r="W15" s="65">
        <v>0.55963756465057102</v>
      </c>
      <c r="X15" s="65">
        <v>0.41143012771574133</v>
      </c>
      <c r="Y15" s="65">
        <v>0.55391370369309234</v>
      </c>
      <c r="Z15" s="65">
        <v>0.45256606545524192</v>
      </c>
      <c r="AA15" s="65">
        <v>0.50018499913577052</v>
      </c>
      <c r="AB15" s="65">
        <v>0.59104956483018056</v>
      </c>
      <c r="AC15" s="65">
        <v>0.44258358102848172</v>
      </c>
      <c r="AD15" s="65">
        <v>0.69502747441332902</v>
      </c>
      <c r="AE15" s="65">
        <v>0.45661748192484514</v>
      </c>
      <c r="AF15" s="65">
        <v>0.49395561370002866</v>
      </c>
      <c r="AG15" s="65">
        <v>0.44471358786077442</v>
      </c>
      <c r="AH15" s="65">
        <v>0.44224155567469947</v>
      </c>
      <c r="AI15" s="65">
        <v>0.4930645794813443</v>
      </c>
      <c r="AJ15" s="65">
        <v>0.60996907924874022</v>
      </c>
      <c r="AK15" s="65">
        <v>0.50053557385712655</v>
      </c>
      <c r="AL15" s="65">
        <v>0.48556556490547392</v>
      </c>
      <c r="AM15" s="65">
        <v>0.50067294751009417</v>
      </c>
      <c r="AN15" s="65">
        <v>0.54624130186425712</v>
      </c>
      <c r="AO15" s="65">
        <v>0.602485888326457</v>
      </c>
      <c r="AP15" s="65">
        <v>0.55154575428509645</v>
      </c>
      <c r="AQ15" s="65">
        <v>0.40879950433400114</v>
      </c>
      <c r="AR15" s="65">
        <v>0.46798381530384525</v>
      </c>
      <c r="AS15" s="65">
        <v>0.54741695247730915</v>
      </c>
      <c r="AT15" s="65">
        <v>0.46275182103923407</v>
      </c>
      <c r="AU15" s="65">
        <v>0.52500309470217776</v>
      </c>
      <c r="AV15" s="65">
        <v>0.57537627447807083</v>
      </c>
      <c r="AW15" s="65">
        <v>0.45369229246037718</v>
      </c>
      <c r="AX15" s="65">
        <v>0.51330651824536333</v>
      </c>
      <c r="AY15" s="65">
        <v>0.63703519607428405</v>
      </c>
      <c r="AZ15" s="65">
        <v>0.41993874284078719</v>
      </c>
      <c r="BA15" s="65">
        <v>0.67546394638475848</v>
      </c>
      <c r="BB15" s="65">
        <v>0.49209290701439151</v>
      </c>
      <c r="BC15" s="65">
        <v>0.50961723279887494</v>
      </c>
      <c r="BD15" s="65">
        <v>0.56557692307692309</v>
      </c>
      <c r="BE15" s="65">
        <v>0.40364440973578031</v>
      </c>
      <c r="BF15" s="65">
        <v>0.52502943141648173</v>
      </c>
      <c r="BG15" s="1"/>
      <c r="BH15" s="65">
        <v>0.53593602287056752</v>
      </c>
      <c r="BI15" s="65">
        <v>0.5156031795518059</v>
      </c>
      <c r="BJ15" s="65">
        <v>0.51777858047372693</v>
      </c>
      <c r="BK15" s="1"/>
      <c r="BL15" s="65">
        <v>0.50733033474604983</v>
      </c>
      <c r="BM15" s="65">
        <v>0.49909513026271168</v>
      </c>
      <c r="BN15" s="65">
        <v>0.51959172061285142</v>
      </c>
      <c r="BO15" s="65">
        <v>0.5502298523414566</v>
      </c>
      <c r="BP15" s="65">
        <v>0.4306074651347721</v>
      </c>
      <c r="BQ15" s="65">
        <v>0.4649700811839631</v>
      </c>
      <c r="BR15" s="65">
        <v>0.39556106139253916</v>
      </c>
      <c r="BS15" s="65">
        <v>0.45402298850574713</v>
      </c>
      <c r="BT15" s="65">
        <v>0.39590536683504796</v>
      </c>
      <c r="BU15" s="65">
        <v>0.5662316250503423</v>
      </c>
      <c r="BV15" s="65">
        <v>0.48134311320683354</v>
      </c>
      <c r="BW15" s="65">
        <v>0.52892561983471076</v>
      </c>
      <c r="BX15" s="65">
        <v>0.56233437798507313</v>
      </c>
      <c r="BY15" s="65">
        <v>0.68113551413239248</v>
      </c>
    </row>
  </sheetData>
  <conditionalFormatting sqref="C4:BF15">
    <cfRule type="cellIs" dxfId="11" priority="11" operator="greaterThanOrEqual">
      <formula>0.745</formula>
    </cfRule>
    <cfRule type="cellIs" dxfId="10" priority="12" operator="lessThanOrEqual">
      <formula>0.504</formula>
    </cfRule>
  </conditionalFormatting>
  <conditionalFormatting sqref="BH4:BH15">
    <cfRule type="cellIs" dxfId="9" priority="9" operator="greaterThanOrEqual">
      <formula>0.745</formula>
    </cfRule>
    <cfRule type="cellIs" dxfId="8" priority="10" operator="lessThanOrEqual">
      <formula>0.504</formula>
    </cfRule>
  </conditionalFormatting>
  <conditionalFormatting sqref="BI4:BI15">
    <cfRule type="cellIs" dxfId="7" priority="7" operator="greaterThanOrEqual">
      <formula>0.745</formula>
    </cfRule>
    <cfRule type="cellIs" dxfId="6" priority="8" operator="lessThanOrEqual">
      <formula>0.504</formula>
    </cfRule>
  </conditionalFormatting>
  <conditionalFormatting sqref="BJ4:BJ15">
    <cfRule type="cellIs" dxfId="5" priority="5" operator="greaterThanOrEqual">
      <formula>0.745</formula>
    </cfRule>
    <cfRule type="cellIs" dxfId="4" priority="6" operator="lessThanOrEqual">
      <formula>0.504</formula>
    </cfRule>
  </conditionalFormatting>
  <conditionalFormatting sqref="BL4:BY15">
    <cfRule type="cellIs" dxfId="3" priority="3" operator="greaterThanOrEqual">
      <formula>0.745</formula>
    </cfRule>
    <cfRule type="cellIs" dxfId="2" priority="4" operator="lessThanOrEqual">
      <formula>0.504</formula>
    </cfRule>
  </conditionalFormatting>
  <conditionalFormatting sqref="B4:B15">
    <cfRule type="cellIs" dxfId="1" priority="1" operator="greaterThanOrEqual">
      <formula>0.745</formula>
    </cfRule>
    <cfRule type="cellIs" dxfId="0" priority="2" operator="lessThanOrEqual">
      <formula>0.504</formula>
    </cfRule>
  </conditionalFormatting>
  <pageMargins left="0.511811024" right="0.511811024" top="0.78740157499999996" bottom="0.78740157499999996" header="0.31496062000000002" footer="0.3149606200000000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8E7C5-DD3B-45CC-89C3-54544F3BB992}">
  <sheetPr>
    <tabColor rgb="FF00B050"/>
  </sheetPr>
  <dimension ref="A3:I21"/>
  <sheetViews>
    <sheetView topLeftCell="B1" zoomScale="70" zoomScaleNormal="70" workbookViewId="0">
      <selection activeCell="C14" sqref="C14"/>
    </sheetView>
  </sheetViews>
  <sheetFormatPr defaultRowHeight="15"/>
  <cols>
    <col min="1" max="1" width="5.140625" style="39" hidden="1" customWidth="1"/>
    <col min="2" max="2" width="98.42578125" style="1" customWidth="1"/>
    <col min="3" max="10" width="9.140625" style="1"/>
    <col min="11" max="11" width="46.5703125" style="1" customWidth="1"/>
    <col min="12" max="16384" width="9.140625" style="1"/>
  </cols>
  <sheetData>
    <row r="3" spans="2:9" ht="15.75" thickBot="1"/>
    <row r="4" spans="2:9" ht="24" thickBot="1">
      <c r="B4" s="217" t="s">
        <v>325</v>
      </c>
      <c r="C4" s="218">
        <v>2016</v>
      </c>
      <c r="D4" s="218">
        <v>2017</v>
      </c>
      <c r="E4" s="218">
        <v>2018</v>
      </c>
      <c r="F4" s="218">
        <v>2019</v>
      </c>
      <c r="G4" s="218">
        <v>2020</v>
      </c>
      <c r="H4" s="218">
        <v>2021</v>
      </c>
      <c r="I4" s="218">
        <v>2022</v>
      </c>
    </row>
    <row r="5" spans="2:9" ht="47.25" thickBot="1">
      <c r="B5" s="219" t="s">
        <v>326</v>
      </c>
      <c r="C5" s="220">
        <v>0.82</v>
      </c>
      <c r="D5" s="220">
        <v>0.84</v>
      </c>
      <c r="E5" s="220">
        <v>0.81</v>
      </c>
      <c r="F5" s="220">
        <v>0.82</v>
      </c>
      <c r="G5" s="220">
        <v>0.85</v>
      </c>
      <c r="H5" s="220">
        <v>0.84</v>
      </c>
      <c r="I5" s="220">
        <v>0.83</v>
      </c>
    </row>
    <row r="6" spans="2:9" ht="47.25" thickBot="1">
      <c r="B6" s="219" t="s">
        <v>327</v>
      </c>
      <c r="C6" s="220">
        <v>0.8</v>
      </c>
      <c r="D6" s="220">
        <v>0.82</v>
      </c>
      <c r="E6" s="220">
        <v>0.79</v>
      </c>
      <c r="F6" s="220">
        <v>0.81</v>
      </c>
      <c r="G6" s="220">
        <v>0.83</v>
      </c>
      <c r="H6" s="220">
        <v>0.83</v>
      </c>
      <c r="I6" s="220">
        <v>0.83</v>
      </c>
    </row>
    <row r="7" spans="2:9" ht="47.25" thickBot="1">
      <c r="B7" s="219" t="s">
        <v>22</v>
      </c>
      <c r="C7" s="221">
        <v>0.72</v>
      </c>
      <c r="D7" s="221">
        <v>0.74</v>
      </c>
      <c r="E7" s="221">
        <v>0.72</v>
      </c>
      <c r="F7" s="221">
        <v>0.73</v>
      </c>
      <c r="G7" s="220">
        <v>0.77</v>
      </c>
      <c r="H7" s="220">
        <v>0.76</v>
      </c>
      <c r="I7" s="220">
        <v>0.76</v>
      </c>
    </row>
    <row r="8" spans="2:9" ht="47.25" thickBot="1">
      <c r="B8" s="219" t="s">
        <v>328</v>
      </c>
      <c r="C8" s="220">
        <v>0.8</v>
      </c>
      <c r="D8" s="220">
        <v>0.8</v>
      </c>
      <c r="E8" s="220">
        <v>0.79</v>
      </c>
      <c r="F8" s="220">
        <v>0.79</v>
      </c>
      <c r="G8" s="220">
        <v>0.82</v>
      </c>
      <c r="H8" s="220">
        <v>0.8</v>
      </c>
      <c r="I8" s="220">
        <v>0.8</v>
      </c>
    </row>
    <row r="9" spans="2:9" ht="24" thickBot="1">
      <c r="B9" s="219" t="s">
        <v>329</v>
      </c>
      <c r="C9" s="220">
        <v>0.81</v>
      </c>
      <c r="D9" s="220">
        <v>0.82</v>
      </c>
      <c r="E9" s="220">
        <v>0.81</v>
      </c>
      <c r="F9" s="220">
        <v>0.82</v>
      </c>
      <c r="G9" s="220">
        <v>0.85</v>
      </c>
      <c r="H9" s="220">
        <v>0.83</v>
      </c>
      <c r="I9" s="220">
        <v>0.84</v>
      </c>
    </row>
    <row r="10" spans="2:9" ht="47.25" thickBot="1">
      <c r="B10" s="219" t="s">
        <v>330</v>
      </c>
      <c r="C10" s="220">
        <v>0.9</v>
      </c>
      <c r="D10" s="220">
        <v>0.91</v>
      </c>
      <c r="E10" s="220">
        <v>0.89</v>
      </c>
      <c r="F10" s="220">
        <v>0.9</v>
      </c>
      <c r="G10" s="220">
        <v>0.91</v>
      </c>
      <c r="H10" s="220">
        <v>0.91</v>
      </c>
      <c r="I10" s="220">
        <v>0.92</v>
      </c>
    </row>
    <row r="11" spans="2:9" ht="47.25" thickBot="1">
      <c r="B11" s="219" t="s">
        <v>35</v>
      </c>
      <c r="C11" s="221">
        <v>0.74</v>
      </c>
      <c r="D11" s="220">
        <v>0.75</v>
      </c>
      <c r="E11" s="221">
        <v>0.73</v>
      </c>
      <c r="F11" s="221">
        <v>0.74</v>
      </c>
      <c r="G11" s="220">
        <v>0.75</v>
      </c>
      <c r="H11" s="220">
        <v>0.75</v>
      </c>
      <c r="I11" s="220">
        <v>0.76</v>
      </c>
    </row>
    <row r="12" spans="2:9" ht="47.25" thickBot="1">
      <c r="B12" s="219" t="s">
        <v>331</v>
      </c>
      <c r="C12" s="220">
        <v>0.76</v>
      </c>
      <c r="D12" s="220">
        <v>0.76</v>
      </c>
      <c r="E12" s="220">
        <v>0.75</v>
      </c>
      <c r="F12" s="220">
        <v>0.76</v>
      </c>
      <c r="G12" s="220">
        <v>0.79</v>
      </c>
      <c r="H12" s="220">
        <v>0.79</v>
      </c>
      <c r="I12" s="220">
        <v>0.79</v>
      </c>
    </row>
    <row r="13" spans="2:9" ht="47.25" thickBot="1">
      <c r="B13" s="219" t="s">
        <v>332</v>
      </c>
      <c r="C13" s="220">
        <v>0.85</v>
      </c>
      <c r="D13" s="220">
        <v>0.86</v>
      </c>
      <c r="E13" s="220">
        <v>0.85</v>
      </c>
      <c r="F13" s="220">
        <v>0.86</v>
      </c>
      <c r="G13" s="220">
        <v>0.88</v>
      </c>
      <c r="H13" s="220">
        <v>0.87</v>
      </c>
      <c r="I13" s="220">
        <v>0.87</v>
      </c>
    </row>
    <row r="15" spans="2:9" ht="15.75" thickBot="1"/>
    <row r="16" spans="2:9" ht="24" thickBot="1">
      <c r="B16" s="222" t="s">
        <v>333</v>
      </c>
      <c r="C16" s="223">
        <v>2016</v>
      </c>
      <c r="D16" s="223">
        <v>2017</v>
      </c>
      <c r="E16" s="223">
        <v>2018</v>
      </c>
      <c r="F16" s="223">
        <v>2019</v>
      </c>
      <c r="G16" s="223">
        <v>2020</v>
      </c>
      <c r="H16" s="223">
        <v>2021</v>
      </c>
      <c r="I16" s="223">
        <v>2022</v>
      </c>
    </row>
    <row r="17" spans="2:9" ht="47.25" thickBot="1">
      <c r="B17" s="224" t="s">
        <v>4</v>
      </c>
      <c r="C17" s="225">
        <v>0.35</v>
      </c>
      <c r="D17" s="225">
        <v>0.35</v>
      </c>
      <c r="E17" s="225">
        <v>0.34</v>
      </c>
      <c r="F17" s="225">
        <v>0.34</v>
      </c>
      <c r="G17" s="225">
        <v>0.34</v>
      </c>
      <c r="H17" s="225">
        <v>0.34</v>
      </c>
      <c r="I17" s="225">
        <v>0.34</v>
      </c>
    </row>
    <row r="18" spans="2:9" ht="47.25" thickBot="1">
      <c r="B18" s="224" t="s">
        <v>31</v>
      </c>
      <c r="C18" s="225">
        <v>0.46</v>
      </c>
      <c r="D18" s="225">
        <v>0.48</v>
      </c>
      <c r="E18" s="225">
        <v>0.47</v>
      </c>
      <c r="F18" s="225">
        <v>0.48</v>
      </c>
      <c r="G18" s="226">
        <v>0.51</v>
      </c>
      <c r="H18" s="225">
        <v>0.5</v>
      </c>
      <c r="I18" s="225">
        <v>0.5</v>
      </c>
    </row>
    <row r="19" spans="2:9" ht="47.25" thickBot="1">
      <c r="B19" s="224" t="s">
        <v>334</v>
      </c>
      <c r="C19" s="225">
        <v>0.22</v>
      </c>
      <c r="D19" s="225">
        <v>0.21</v>
      </c>
      <c r="E19" s="225">
        <v>0.22</v>
      </c>
      <c r="F19" s="225">
        <v>0.22</v>
      </c>
      <c r="G19" s="225">
        <v>0.22</v>
      </c>
      <c r="H19" s="225">
        <v>0.22</v>
      </c>
      <c r="I19" s="225">
        <v>0.22</v>
      </c>
    </row>
    <row r="20" spans="2:9" ht="24" thickBot="1">
      <c r="B20" s="224" t="s">
        <v>335</v>
      </c>
      <c r="C20" s="225">
        <v>0.41</v>
      </c>
      <c r="D20" s="225">
        <v>0.41</v>
      </c>
      <c r="E20" s="225">
        <v>0.37</v>
      </c>
      <c r="F20" s="225">
        <v>0.39</v>
      </c>
      <c r="G20" s="225">
        <v>0.42</v>
      </c>
      <c r="H20" s="225">
        <v>0.42</v>
      </c>
      <c r="I20" s="225">
        <v>0.4</v>
      </c>
    </row>
    <row r="21" spans="2:9" ht="47.25" thickBot="1">
      <c r="B21" s="224" t="s">
        <v>336</v>
      </c>
      <c r="C21" s="225">
        <v>0.48</v>
      </c>
      <c r="D21" s="225">
        <v>0.49</v>
      </c>
      <c r="E21" s="225">
        <v>0.47</v>
      </c>
      <c r="F21" s="225">
        <v>0.48</v>
      </c>
      <c r="G21" s="225">
        <v>0.49</v>
      </c>
      <c r="H21" s="225">
        <v>0.47</v>
      </c>
      <c r="I21" s="225">
        <v>0.48</v>
      </c>
    </row>
  </sheetData>
  <pageMargins left="0.25" right="0.25" top="0.75" bottom="0.75" header="0.3" footer="0.3"/>
  <pageSetup paperSize="9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8600"/>
  </sheetPr>
  <dimension ref="A2:AL2170"/>
  <sheetViews>
    <sheetView workbookViewId="0"/>
  </sheetViews>
  <sheetFormatPr defaultRowHeight="15"/>
  <cols>
    <col min="1" max="1" width="19.28515625" style="14" customWidth="1"/>
    <col min="2" max="2" width="11.140625" style="14" customWidth="1"/>
    <col min="3" max="3" width="4" customWidth="1"/>
    <col min="4" max="6" width="6.42578125" style="13" customWidth="1"/>
    <col min="8" max="8" width="6.5703125" customWidth="1"/>
    <col min="9" max="10" width="13" customWidth="1"/>
    <col min="11" max="11" width="14.5703125" style="30" customWidth="1"/>
    <col min="15" max="15" width="16.140625" style="14" customWidth="1"/>
    <col min="16" max="16" width="10.140625" style="14" customWidth="1"/>
    <col min="17" max="17" width="4.5703125" customWidth="1"/>
    <col min="18" max="20" width="7" style="13" customWidth="1"/>
    <col min="21" max="21" width="10" customWidth="1"/>
    <col min="22" max="22" width="9.140625" customWidth="1"/>
    <col min="23" max="24" width="12.140625" customWidth="1"/>
    <col min="25" max="25" width="14.140625" style="30" customWidth="1"/>
    <col min="26" max="26" width="14.140625" customWidth="1"/>
    <col min="35" max="42" width="17.140625" customWidth="1"/>
  </cols>
  <sheetData>
    <row r="2" spans="1:38" ht="22.5" customHeight="1">
      <c r="A2" s="34">
        <v>2</v>
      </c>
      <c r="B2" s="27" t="s">
        <v>3</v>
      </c>
      <c r="O2" s="28">
        <v>2</v>
      </c>
      <c r="P2" s="27" t="s">
        <v>3</v>
      </c>
      <c r="AJ2" s="51" t="s">
        <v>123</v>
      </c>
      <c r="AK2" s="51" t="s">
        <v>124</v>
      </c>
      <c r="AL2" s="51" t="s">
        <v>125</v>
      </c>
    </row>
    <row r="3" spans="1:38">
      <c r="A3" s="8" t="s">
        <v>69</v>
      </c>
      <c r="B3" s="7" t="s">
        <v>96</v>
      </c>
      <c r="D3" s="12" t="s">
        <v>98</v>
      </c>
      <c r="E3" s="11" t="s">
        <v>97</v>
      </c>
      <c r="F3" s="10" t="s">
        <v>100</v>
      </c>
      <c r="H3" s="31"/>
      <c r="I3" s="32" t="s">
        <v>98</v>
      </c>
      <c r="J3" s="33" t="s">
        <v>97</v>
      </c>
      <c r="K3" s="34" t="s">
        <v>100</v>
      </c>
      <c r="L3" t="s">
        <v>105</v>
      </c>
      <c r="O3" s="8" t="s">
        <v>69</v>
      </c>
      <c r="P3" s="7" t="s">
        <v>96</v>
      </c>
      <c r="R3" s="12" t="s">
        <v>98</v>
      </c>
      <c r="S3" s="11" t="s">
        <v>97</v>
      </c>
      <c r="T3" s="10" t="s">
        <v>100</v>
      </c>
      <c r="V3" s="31"/>
      <c r="W3" s="32" t="s">
        <v>98</v>
      </c>
      <c r="X3" s="33" t="s">
        <v>97</v>
      </c>
      <c r="Y3" s="34" t="s">
        <v>100</v>
      </c>
      <c r="Z3" t="s">
        <v>105</v>
      </c>
    </row>
    <row r="4" spans="1:38">
      <c r="A4" s="26" t="s">
        <v>70</v>
      </c>
      <c r="B4" s="25">
        <f>HLOOKUP(A4,'Tabela 2022'!$D$3:$BG$56,2,FALSE)</f>
        <v>0.5495495495495496</v>
      </c>
      <c r="D4" s="9" t="str">
        <f>IF(B4&lt;=50%,B4,"")</f>
        <v/>
      </c>
      <c r="E4" s="9" t="str">
        <f>IF(B4&gt;=75%,B4,"")</f>
        <v/>
      </c>
      <c r="F4" s="9">
        <f>IF(AND(B4&gt;50%,B4&lt;75%),B4,"")</f>
        <v>0.5495495495495496</v>
      </c>
      <c r="H4" s="31" t="s">
        <v>101</v>
      </c>
      <c r="I4" s="37">
        <f>COUNT(D4:D43)</f>
        <v>0</v>
      </c>
      <c r="J4" s="37">
        <f>COUNT(E4:E43)</f>
        <v>1</v>
      </c>
      <c r="K4" s="37">
        <f>COUNT(F4:F43)</f>
        <v>35</v>
      </c>
      <c r="L4" s="29">
        <f>SUM(I4:K4)</f>
        <v>36</v>
      </c>
      <c r="O4" s="52" t="s">
        <v>79</v>
      </c>
      <c r="P4" s="25">
        <f>HLOOKUP(O4,'Tabela 2022'!$D$3:$BG$56,2,FALSE)</f>
        <v>0.5083996463306808</v>
      </c>
      <c r="R4" s="9" t="str">
        <f>IF(P4&lt;=50%,P4,"")</f>
        <v/>
      </c>
      <c r="S4" s="9" t="str">
        <f>IF(P4&gt;=75%,P4,"")</f>
        <v/>
      </c>
      <c r="T4" s="9">
        <f>IF(AND(P4&gt;50%,P4&lt;75%),P4,"")</f>
        <v>0.5083996463306808</v>
      </c>
      <c r="V4" s="31" t="s">
        <v>101</v>
      </c>
      <c r="W4" s="37">
        <f>COUNT(R4:R43)</f>
        <v>0</v>
      </c>
      <c r="X4" s="37">
        <f>COUNT(S4:S43)</f>
        <v>1</v>
      </c>
      <c r="Y4" s="37">
        <f>COUNT(T4:T43)</f>
        <v>35</v>
      </c>
      <c r="Z4" s="29">
        <f>SUM(W4:Y4)</f>
        <v>36</v>
      </c>
    </row>
    <row r="5" spans="1:38">
      <c r="A5" s="26" t="s">
        <v>71</v>
      </c>
      <c r="B5" s="25">
        <f>HLOOKUP(A5,'Tabela 2022'!$D$3:$BG$56,2,FALSE)</f>
        <v>0.67236180904522613</v>
      </c>
      <c r="D5" s="9" t="str">
        <f t="shared" ref="D5:D43" si="0">IF(B5&lt;=50%,B5,"")</f>
        <v/>
      </c>
      <c r="E5" s="9" t="str">
        <f t="shared" ref="E5:E43" si="1">IF(B5&gt;=75%,B5,"")</f>
        <v/>
      </c>
      <c r="F5" s="9">
        <f t="shared" ref="F5:F43" si="2">IF(AND(B5&gt;50%,B5&lt;75%),B5,"")</f>
        <v>0.67236180904522613</v>
      </c>
      <c r="H5" s="31" t="s">
        <v>102</v>
      </c>
      <c r="I5" s="37">
        <f>COUNT(D4:D17)</f>
        <v>0</v>
      </c>
      <c r="J5" s="37">
        <f>COUNT(E4:E17)</f>
        <v>0</v>
      </c>
      <c r="K5" s="37">
        <f>COUNT(F4:F17)</f>
        <v>13</v>
      </c>
      <c r="L5" s="29">
        <f t="shared" ref="L5:L8" si="3">SUM(I5:K5)</f>
        <v>13</v>
      </c>
      <c r="O5" s="52" t="s">
        <v>71</v>
      </c>
      <c r="P5" s="25">
        <f>HLOOKUP(O5,'Tabela 2022'!$D$3:$BG$56,2,FALSE)</f>
        <v>0.67236180904522613</v>
      </c>
      <c r="R5" s="9" t="str">
        <f t="shared" ref="R5:R43" si="4">IF(P5&lt;=50%,P5,"")</f>
        <v/>
      </c>
      <c r="S5" s="9" t="str">
        <f t="shared" ref="S5:S43" si="5">IF(P5&gt;=75%,P5,"")</f>
        <v/>
      </c>
      <c r="T5" s="9">
        <f t="shared" ref="T5:T43" si="6">IF(AND(P5&gt;50%,P5&lt;75%),P5,"")</f>
        <v>0.67236180904522613</v>
      </c>
      <c r="V5" s="31" t="s">
        <v>115</v>
      </c>
      <c r="W5" s="37">
        <f>COUNT(R4:R19)</f>
        <v>0</v>
      </c>
      <c r="X5" s="37">
        <f>COUNT(S4:S19)</f>
        <v>0</v>
      </c>
      <c r="Y5" s="37">
        <f>COUNT(T4:T19)</f>
        <v>16</v>
      </c>
      <c r="Z5" s="29">
        <f>SUM(W5:Y5)</f>
        <v>16</v>
      </c>
    </row>
    <row r="6" spans="1:38">
      <c r="A6" s="26" t="s">
        <v>72</v>
      </c>
      <c r="B6" s="25">
        <f>HLOOKUP(A6,'Tabela 2022'!$D$3:$BG$56,2,FALSE)</f>
        <v>0.59847522236340533</v>
      </c>
      <c r="D6" s="9" t="str">
        <f t="shared" si="0"/>
        <v/>
      </c>
      <c r="E6" s="9" t="str">
        <f t="shared" si="1"/>
        <v/>
      </c>
      <c r="F6" s="9">
        <f t="shared" si="2"/>
        <v>0.59847522236340533</v>
      </c>
      <c r="H6" s="31" t="s">
        <v>103</v>
      </c>
      <c r="I6" s="37">
        <f>COUNT(D18:D32)</f>
        <v>0</v>
      </c>
      <c r="J6" s="37">
        <f>COUNT(E18:E32)</f>
        <v>1</v>
      </c>
      <c r="K6" s="37">
        <f>COUNT(F18:F32)</f>
        <v>12</v>
      </c>
      <c r="L6" s="29">
        <f t="shared" si="3"/>
        <v>13</v>
      </c>
      <c r="O6" s="52" t="s">
        <v>82</v>
      </c>
      <c r="P6" s="25">
        <f>HLOOKUP(O6,'Tabela 2022'!$D$3:$BG$56,2,FALSE)</f>
        <v>0.53486394557823125</v>
      </c>
      <c r="R6" s="9" t="str">
        <f t="shared" si="4"/>
        <v/>
      </c>
      <c r="S6" s="9" t="str">
        <f t="shared" si="5"/>
        <v/>
      </c>
      <c r="T6" s="9">
        <f t="shared" si="6"/>
        <v>0.53486394557823125</v>
      </c>
      <c r="V6" s="31" t="s">
        <v>116</v>
      </c>
      <c r="W6" s="37">
        <f>COUNT(R20:R33)</f>
        <v>0</v>
      </c>
      <c r="X6" s="37">
        <f>COUNT(S20:S33)</f>
        <v>0</v>
      </c>
      <c r="Y6" s="37">
        <f>COUNT(T20:T33)</f>
        <v>13</v>
      </c>
      <c r="Z6" s="29">
        <f t="shared" ref="Z6:Z7" si="7">SUM(W6:Y6)</f>
        <v>13</v>
      </c>
    </row>
    <row r="7" spans="1:38">
      <c r="A7" s="26" t="s">
        <v>73</v>
      </c>
      <c r="B7" s="25">
        <f>HLOOKUP(A7,'Tabela 2022'!$D$3:$BG$56,2,FALSE)</f>
        <v>0.59517871986699922</v>
      </c>
      <c r="D7" s="9" t="str">
        <f t="shared" si="0"/>
        <v/>
      </c>
      <c r="E7" s="9" t="str">
        <f t="shared" si="1"/>
        <v/>
      </c>
      <c r="F7" s="9">
        <f t="shared" si="2"/>
        <v>0.59517871986699922</v>
      </c>
      <c r="H7" s="31" t="s">
        <v>104</v>
      </c>
      <c r="I7" s="37">
        <f>COUNT(D33:D36)</f>
        <v>0</v>
      </c>
      <c r="J7" s="37">
        <f>COUNT(E33:E36)</f>
        <v>0</v>
      </c>
      <c r="K7" s="37">
        <f>COUNT(F33:F36)</f>
        <v>4</v>
      </c>
      <c r="L7" s="29">
        <f t="shared" si="3"/>
        <v>4</v>
      </c>
      <c r="O7" s="52" t="s">
        <v>73</v>
      </c>
      <c r="P7" s="25">
        <f>HLOOKUP(O7,'Tabela 2022'!$D$3:$BG$56,2,FALSE)</f>
        <v>0.59517871986699922</v>
      </c>
      <c r="R7" s="9" t="str">
        <f t="shared" si="4"/>
        <v/>
      </c>
      <c r="S7" s="9" t="str">
        <f t="shared" si="5"/>
        <v/>
      </c>
      <c r="T7" s="9">
        <f t="shared" si="6"/>
        <v>0.59517871986699922</v>
      </c>
      <c r="V7" s="31" t="s">
        <v>117</v>
      </c>
      <c r="W7" s="37">
        <f>COUNT(R34:R40)</f>
        <v>0</v>
      </c>
      <c r="X7" s="37">
        <f>COUNT(S34:S40)</f>
        <v>1</v>
      </c>
      <c r="Y7" s="37">
        <f>COUNT(T34:T40)</f>
        <v>4</v>
      </c>
      <c r="Z7" s="29">
        <f t="shared" si="7"/>
        <v>5</v>
      </c>
    </row>
    <row r="8" spans="1:38">
      <c r="A8" s="26" t="s">
        <v>112</v>
      </c>
      <c r="B8" s="25">
        <f>HLOOKUP(A8,'Tabela 2022'!$D$3:$BG$56,2,FALSE)</f>
        <v>0.6391959798994975</v>
      </c>
      <c r="D8" s="9" t="str">
        <f t="shared" si="0"/>
        <v/>
      </c>
      <c r="E8" s="9" t="str">
        <f t="shared" si="1"/>
        <v/>
      </c>
      <c r="F8" s="9">
        <f t="shared" si="2"/>
        <v>0.6391959798994975</v>
      </c>
      <c r="H8" s="31" t="s">
        <v>134</v>
      </c>
      <c r="I8" s="37">
        <f>COUNT(D37:D43)</f>
        <v>0</v>
      </c>
      <c r="J8" s="37">
        <f>COUNT(E37:E43)</f>
        <v>0</v>
      </c>
      <c r="K8" s="37">
        <f>COUNT(F37:F43)</f>
        <v>6</v>
      </c>
      <c r="L8" s="29">
        <f t="shared" si="3"/>
        <v>6</v>
      </c>
      <c r="O8" s="52" t="s">
        <v>112</v>
      </c>
      <c r="P8" s="25">
        <f>HLOOKUP(O8,'Tabela 2022'!$D$3:$BG$56,2,FALSE)</f>
        <v>0.6391959798994975</v>
      </c>
      <c r="R8" s="9" t="str">
        <f t="shared" si="4"/>
        <v/>
      </c>
      <c r="S8" s="9" t="str">
        <f t="shared" si="5"/>
        <v/>
      </c>
      <c r="T8" s="9">
        <f t="shared" si="6"/>
        <v>0.6391959798994975</v>
      </c>
      <c r="V8" s="31" t="s">
        <v>135</v>
      </c>
      <c r="W8" s="37">
        <f>COUNT(R41:R43)</f>
        <v>0</v>
      </c>
      <c r="X8" s="37">
        <f>COUNT(S41:S43)</f>
        <v>0</v>
      </c>
      <c r="Y8" s="37">
        <f>COUNT(T41:T43)</f>
        <v>2</v>
      </c>
      <c r="Z8" s="29">
        <f>SUM(W8:Y8)</f>
        <v>2</v>
      </c>
    </row>
    <row r="9" spans="1:38">
      <c r="A9" s="26" t="s">
        <v>99</v>
      </c>
      <c r="B9" s="25" t="e">
        <f>HLOOKUP(A9,'Tabela 2022'!$D$3:$BG$56,2,FALSE)</f>
        <v>#N/A</v>
      </c>
      <c r="D9" s="9" t="e">
        <f t="shared" si="0"/>
        <v>#N/A</v>
      </c>
      <c r="E9" s="9" t="e">
        <f t="shared" si="1"/>
        <v>#N/A</v>
      </c>
      <c r="F9" s="9" t="e">
        <f t="shared" si="2"/>
        <v>#N/A</v>
      </c>
      <c r="O9" s="52" t="s">
        <v>93</v>
      </c>
      <c r="P9" s="25">
        <f>HLOOKUP(O9,'Tabela 2022'!$D$3:$BG$56,2,FALSE)</f>
        <v>0.63677130044843044</v>
      </c>
      <c r="R9" s="9" t="str">
        <f t="shared" si="4"/>
        <v/>
      </c>
      <c r="S9" s="9" t="str">
        <f t="shared" si="5"/>
        <v/>
      </c>
      <c r="T9" s="9">
        <f t="shared" si="6"/>
        <v>0.63677130044843044</v>
      </c>
    </row>
    <row r="10" spans="1:38">
      <c r="A10" s="26" t="s">
        <v>132</v>
      </c>
      <c r="B10" s="25">
        <f>HLOOKUP(A10,'Tabela 2022'!$D$3:$BG$56,2,FALSE)</f>
        <v>0.64768683274021355</v>
      </c>
      <c r="D10" s="9" t="str">
        <f t="shared" si="0"/>
        <v/>
      </c>
      <c r="E10" s="9" t="str">
        <f t="shared" si="1"/>
        <v/>
      </c>
      <c r="F10" s="9">
        <f t="shared" si="2"/>
        <v>0.64768683274021355</v>
      </c>
      <c r="O10" s="52" t="s">
        <v>133</v>
      </c>
      <c r="P10" s="25">
        <f>HLOOKUP(O10,'Tabela 2022'!$D$3:$BG$56,2,FALSE)</f>
        <v>0.53667054714784634</v>
      </c>
      <c r="R10" s="9" t="str">
        <f t="shared" si="4"/>
        <v/>
      </c>
      <c r="S10" s="9" t="str">
        <f t="shared" si="5"/>
        <v/>
      </c>
      <c r="T10" s="9">
        <f t="shared" si="6"/>
        <v>0.53667054714784634</v>
      </c>
    </row>
    <row r="11" spans="1:38">
      <c r="A11" s="26" t="s">
        <v>74</v>
      </c>
      <c r="B11" s="25">
        <f>HLOOKUP(A11,'Tabela 2022'!$D$3:$BG$56,2,FALSE)</f>
        <v>0.58006362672322376</v>
      </c>
      <c r="D11" s="9" t="str">
        <f t="shared" si="0"/>
        <v/>
      </c>
      <c r="E11" s="9" t="str">
        <f t="shared" si="1"/>
        <v/>
      </c>
      <c r="F11" s="9">
        <f t="shared" si="2"/>
        <v>0.58006362672322376</v>
      </c>
      <c r="H11" s="31"/>
      <c r="I11" s="32" t="s">
        <v>98</v>
      </c>
      <c r="J11" s="33" t="s">
        <v>97</v>
      </c>
      <c r="K11" s="34" t="s">
        <v>100</v>
      </c>
      <c r="L11" s="29" t="s">
        <v>105</v>
      </c>
      <c r="O11" s="52" t="s">
        <v>89</v>
      </c>
      <c r="P11" s="25">
        <f>HLOOKUP(O11,'Tabela 2022'!$D$3:$BG$56,2,FALSE)</f>
        <v>0.71296296296296291</v>
      </c>
      <c r="R11" s="9" t="str">
        <f t="shared" si="4"/>
        <v/>
      </c>
      <c r="S11" s="9" t="str">
        <f t="shared" si="5"/>
        <v/>
      </c>
      <c r="T11" s="9">
        <f t="shared" si="6"/>
        <v>0.71296296296296291</v>
      </c>
      <c r="V11" s="31"/>
      <c r="W11" s="32" t="s">
        <v>98</v>
      </c>
      <c r="X11" s="33" t="s">
        <v>97</v>
      </c>
      <c r="Y11" s="34" t="s">
        <v>100</v>
      </c>
      <c r="Z11" t="s">
        <v>105</v>
      </c>
    </row>
    <row r="12" spans="1:38">
      <c r="A12" s="26" t="s">
        <v>75</v>
      </c>
      <c r="B12" s="25">
        <f>HLOOKUP(A12,'Tabela 2022'!$D$3:$BG$56,2,FALSE)</f>
        <v>0.5771276595744681</v>
      </c>
      <c r="D12" s="9" t="str">
        <f t="shared" si="0"/>
        <v/>
      </c>
      <c r="E12" s="9" t="str">
        <f t="shared" si="1"/>
        <v/>
      </c>
      <c r="F12" s="9">
        <f t="shared" si="2"/>
        <v>0.5771276595744681</v>
      </c>
      <c r="H12" s="31" t="s">
        <v>101</v>
      </c>
      <c r="I12" s="42">
        <f>I4/$L4</f>
        <v>0</v>
      </c>
      <c r="J12" s="42">
        <f t="shared" ref="J12:K12" si="8">J4/$L4</f>
        <v>2.7777777777777776E-2</v>
      </c>
      <c r="K12" s="42">
        <f t="shared" si="8"/>
        <v>0.97222222222222221</v>
      </c>
      <c r="L12" s="29">
        <f>L4</f>
        <v>36</v>
      </c>
      <c r="O12" s="52" t="s">
        <v>84</v>
      </c>
      <c r="P12" s="25">
        <f>HLOOKUP(O12,'Tabela 2022'!$D$3:$BG$56,2,FALSE)</f>
        <v>0.52442827442827444</v>
      </c>
      <c r="R12" s="9" t="str">
        <f t="shared" si="4"/>
        <v/>
      </c>
      <c r="S12" s="9" t="str">
        <f t="shared" si="5"/>
        <v/>
      </c>
      <c r="T12" s="9">
        <f t="shared" si="6"/>
        <v>0.52442827442827444</v>
      </c>
      <c r="V12" s="31" t="s">
        <v>101</v>
      </c>
      <c r="W12" s="42" t="str">
        <f>IF(W4=0,"",W4/$Z4)</f>
        <v/>
      </c>
      <c r="X12" s="42">
        <f t="shared" ref="X12:Y16" si="9">X4/$Z4</f>
        <v>2.7777777777777776E-2</v>
      </c>
      <c r="Y12" s="42">
        <f t="shared" si="9"/>
        <v>0.97222222222222221</v>
      </c>
      <c r="Z12" s="29">
        <f>Z4</f>
        <v>36</v>
      </c>
    </row>
    <row r="13" spans="1:38">
      <c r="A13" s="26" t="s">
        <v>76</v>
      </c>
      <c r="B13" s="25">
        <f>HLOOKUP(A13,'Tabela 2022'!$D$3:$BG$56,2,FALSE)</f>
        <v>0.59900990099009899</v>
      </c>
      <c r="D13" s="9" t="str">
        <f t="shared" si="0"/>
        <v/>
      </c>
      <c r="E13" s="9" t="str">
        <f t="shared" si="1"/>
        <v/>
      </c>
      <c r="F13" s="9">
        <f t="shared" si="2"/>
        <v>0.59900990099009899</v>
      </c>
      <c r="H13" s="31" t="s">
        <v>102</v>
      </c>
      <c r="I13" s="42">
        <f t="shared" ref="I13:K13" si="10">I5/$L5</f>
        <v>0</v>
      </c>
      <c r="J13" s="42">
        <f t="shared" si="10"/>
        <v>0</v>
      </c>
      <c r="K13" s="42">
        <f t="shared" si="10"/>
        <v>1</v>
      </c>
      <c r="L13" s="29">
        <f t="shared" ref="L13:L16" si="11">L5</f>
        <v>13</v>
      </c>
      <c r="O13" s="52" t="s">
        <v>85</v>
      </c>
      <c r="P13" s="25">
        <f>HLOOKUP(O13,'Tabela 2022'!$D$3:$BG$56,2,FALSE)</f>
        <v>0.55263157894736847</v>
      </c>
      <c r="R13" s="9" t="str">
        <f t="shared" si="4"/>
        <v/>
      </c>
      <c r="S13" s="9" t="str">
        <f t="shared" si="5"/>
        <v/>
      </c>
      <c r="T13" s="9">
        <f t="shared" si="6"/>
        <v>0.55263157894736847</v>
      </c>
      <c r="V13" s="31" t="s">
        <v>115</v>
      </c>
      <c r="W13" s="42">
        <f>W5/$Z5</f>
        <v>0</v>
      </c>
      <c r="X13" s="42">
        <f t="shared" si="9"/>
        <v>0</v>
      </c>
      <c r="Y13" s="42">
        <f t="shared" si="9"/>
        <v>1</v>
      </c>
      <c r="Z13" s="29">
        <f>Z5</f>
        <v>16</v>
      </c>
    </row>
    <row r="14" spans="1:38">
      <c r="A14" s="26" t="s">
        <v>77</v>
      </c>
      <c r="B14" s="25">
        <f>HLOOKUP(A14,'Tabela 2022'!$D$3:$BG$56,2,FALSE)</f>
        <v>0.62009803921568629</v>
      </c>
      <c r="D14" s="9" t="str">
        <f t="shared" si="0"/>
        <v/>
      </c>
      <c r="E14" s="9" t="str">
        <f t="shared" si="1"/>
        <v/>
      </c>
      <c r="F14" s="9">
        <f t="shared" si="2"/>
        <v>0.62009803921568629</v>
      </c>
      <c r="H14" s="31" t="s">
        <v>103</v>
      </c>
      <c r="I14" s="42">
        <f t="shared" ref="I14:K14" si="12">I6/$L6</f>
        <v>0</v>
      </c>
      <c r="J14" s="42">
        <f t="shared" si="12"/>
        <v>7.6923076923076927E-2</v>
      </c>
      <c r="K14" s="42">
        <f t="shared" si="12"/>
        <v>0.92307692307692313</v>
      </c>
      <c r="L14" s="29">
        <f t="shared" si="11"/>
        <v>13</v>
      </c>
      <c r="O14" s="52" t="s">
        <v>77</v>
      </c>
      <c r="P14" s="25">
        <f>HLOOKUP(O14,'Tabela 2022'!$D$3:$BG$56,2,FALSE)</f>
        <v>0.62009803921568629</v>
      </c>
      <c r="R14" s="9" t="str">
        <f t="shared" si="4"/>
        <v/>
      </c>
      <c r="S14" s="9" t="str">
        <f t="shared" si="5"/>
        <v/>
      </c>
      <c r="T14" s="9">
        <f t="shared" si="6"/>
        <v>0.62009803921568629</v>
      </c>
      <c r="V14" s="31" t="s">
        <v>116</v>
      </c>
      <c r="W14" s="42">
        <f>W6/$Z6</f>
        <v>0</v>
      </c>
      <c r="X14" s="42">
        <f t="shared" si="9"/>
        <v>0</v>
      </c>
      <c r="Y14" s="42">
        <f t="shared" si="9"/>
        <v>1</v>
      </c>
      <c r="Z14" s="29">
        <f>Z6</f>
        <v>13</v>
      </c>
    </row>
    <row r="15" spans="1:38">
      <c r="A15" s="26" t="s">
        <v>113</v>
      </c>
      <c r="B15" s="25">
        <f>HLOOKUP(A15,'Tabela 2022'!$D$3:$BG$56,2,FALSE)</f>
        <v>0.62289562289562295</v>
      </c>
      <c r="D15" s="9" t="str">
        <f t="shared" si="0"/>
        <v/>
      </c>
      <c r="E15" s="9" t="str">
        <f t="shared" si="1"/>
        <v/>
      </c>
      <c r="F15" s="9">
        <f t="shared" si="2"/>
        <v>0.62289562289562295</v>
      </c>
      <c r="H15" s="31" t="s">
        <v>104</v>
      </c>
      <c r="I15" s="42">
        <f t="shared" ref="I15:K15" si="13">I7/$L7</f>
        <v>0</v>
      </c>
      <c r="J15" s="42">
        <f t="shared" si="13"/>
        <v>0</v>
      </c>
      <c r="K15" s="42">
        <f t="shared" si="13"/>
        <v>1</v>
      </c>
      <c r="L15" s="29">
        <f t="shared" si="11"/>
        <v>4</v>
      </c>
      <c r="O15" s="52" t="s">
        <v>95</v>
      </c>
      <c r="P15" s="25">
        <f>HLOOKUP(O15,'Tabela 2022'!$D$3:$BG$56,2,FALSE)</f>
        <v>0.59320388349514563</v>
      </c>
      <c r="R15" s="9" t="str">
        <f t="shared" si="4"/>
        <v/>
      </c>
      <c r="S15" s="9" t="str">
        <f t="shared" si="5"/>
        <v/>
      </c>
      <c r="T15" s="9">
        <f t="shared" si="6"/>
        <v>0.59320388349514563</v>
      </c>
      <c r="V15" s="31" t="s">
        <v>117</v>
      </c>
      <c r="W15" s="42">
        <f>W7/$Z7</f>
        <v>0</v>
      </c>
      <c r="X15" s="42">
        <f t="shared" si="9"/>
        <v>0.2</v>
      </c>
      <c r="Y15" s="42">
        <f t="shared" si="9"/>
        <v>0.8</v>
      </c>
      <c r="Z15" s="29">
        <f>Z7</f>
        <v>5</v>
      </c>
    </row>
    <row r="16" spans="1:38">
      <c r="A16" s="26" t="s">
        <v>78</v>
      </c>
      <c r="B16" s="25">
        <f>HLOOKUP(A16,'Tabela 2022'!$D$3:$BG$56,2,FALSE)</f>
        <v>0.58769633507853403</v>
      </c>
      <c r="D16" s="9" t="str">
        <f t="shared" si="0"/>
        <v/>
      </c>
      <c r="E16" s="9" t="str">
        <f t="shared" si="1"/>
        <v/>
      </c>
      <c r="F16" s="9">
        <f t="shared" si="2"/>
        <v>0.58769633507853403</v>
      </c>
      <c r="H16" s="31" t="s">
        <v>134</v>
      </c>
      <c r="I16" s="42">
        <f t="shared" ref="I16:K16" si="14">I8/$L8</f>
        <v>0</v>
      </c>
      <c r="J16" s="42">
        <f t="shared" si="14"/>
        <v>0</v>
      </c>
      <c r="K16" s="42">
        <f t="shared" si="14"/>
        <v>1</v>
      </c>
      <c r="L16" s="29">
        <f t="shared" si="11"/>
        <v>6</v>
      </c>
      <c r="O16" s="52" t="s">
        <v>131</v>
      </c>
      <c r="P16" s="25">
        <f>HLOOKUP(O16,'Tabela 2022'!$D$3:$BG$56,2,FALSE)</f>
        <v>0.67988668555240794</v>
      </c>
      <c r="R16" s="9" t="str">
        <f t="shared" si="4"/>
        <v/>
      </c>
      <c r="S16" s="9" t="str">
        <f t="shared" si="5"/>
        <v/>
      </c>
      <c r="T16" s="9">
        <f t="shared" si="6"/>
        <v>0.67988668555240794</v>
      </c>
      <c r="V16" s="31" t="s">
        <v>135</v>
      </c>
      <c r="W16" s="42">
        <f>W8/$Z8</f>
        <v>0</v>
      </c>
      <c r="X16" s="42">
        <f t="shared" si="9"/>
        <v>0</v>
      </c>
      <c r="Y16" s="42">
        <f t="shared" si="9"/>
        <v>1</v>
      </c>
      <c r="Z16" s="29">
        <f>Z8</f>
        <v>2</v>
      </c>
    </row>
    <row r="17" spans="1:20" ht="15.75" thickBot="1">
      <c r="A17" s="24" t="s">
        <v>114</v>
      </c>
      <c r="B17" s="25">
        <f>HLOOKUP(A17,'Tabela 2022'!$D$3:$BG$56,2,FALSE)</f>
        <v>0.66838487972508587</v>
      </c>
      <c r="D17" s="36" t="str">
        <f t="shared" si="0"/>
        <v/>
      </c>
      <c r="E17" s="36" t="str">
        <f t="shared" si="1"/>
        <v/>
      </c>
      <c r="F17" s="36">
        <f t="shared" si="2"/>
        <v>0.66838487972508587</v>
      </c>
      <c r="O17" s="52" t="s">
        <v>129</v>
      </c>
      <c r="P17" s="25">
        <f>HLOOKUP(O17,'Tabela 2022'!$D$3:$BG$56,2,FALSE)</f>
        <v>0.72050147492625372</v>
      </c>
      <c r="R17" s="9" t="str">
        <f t="shared" si="4"/>
        <v/>
      </c>
      <c r="S17" s="9" t="str">
        <f t="shared" si="5"/>
        <v/>
      </c>
      <c r="T17" s="9">
        <f t="shared" si="6"/>
        <v>0.72050147492625372</v>
      </c>
    </row>
    <row r="18" spans="1:20">
      <c r="A18" s="23" t="s">
        <v>109</v>
      </c>
      <c r="B18" s="25" t="e">
        <f>HLOOKUP(A18,'Tabela 2022'!$D$3:$BG$56,2,FALSE)</f>
        <v>#N/A</v>
      </c>
      <c r="D18" s="56" t="e">
        <f t="shared" si="0"/>
        <v>#N/A</v>
      </c>
      <c r="E18" s="56" t="e">
        <f t="shared" si="1"/>
        <v>#N/A</v>
      </c>
      <c r="F18" s="56" t="e">
        <f t="shared" si="2"/>
        <v>#N/A</v>
      </c>
      <c r="O18" s="59" t="s">
        <v>114</v>
      </c>
      <c r="P18" s="25">
        <f>HLOOKUP(O18,'Tabela 2022'!$D$3:$BG$56,2,FALSE)</f>
        <v>0.66838487972508587</v>
      </c>
      <c r="R18" s="9" t="str">
        <f t="shared" si="4"/>
        <v/>
      </c>
      <c r="S18" s="9" t="str">
        <f t="shared" si="5"/>
        <v/>
      </c>
      <c r="T18" s="9">
        <f t="shared" si="6"/>
        <v>0.66838487972508587</v>
      </c>
    </row>
    <row r="19" spans="1:20" ht="15.75" thickBot="1">
      <c r="A19" s="22" t="s">
        <v>79</v>
      </c>
      <c r="B19" s="25">
        <f>HLOOKUP(A19,'Tabela 2022'!$D$3:$BG$56,2,FALSE)</f>
        <v>0.5083996463306808</v>
      </c>
      <c r="D19" s="9" t="str">
        <f t="shared" si="0"/>
        <v/>
      </c>
      <c r="E19" s="9" t="str">
        <f t="shared" si="1"/>
        <v/>
      </c>
      <c r="F19" s="9">
        <f t="shared" si="2"/>
        <v>0.5083996463306808</v>
      </c>
      <c r="O19" s="59" t="s">
        <v>130</v>
      </c>
      <c r="P19" s="25">
        <f>HLOOKUP(O19,'Tabela 2022'!$D$3:$BG$56,2,FALSE)</f>
        <v>0.64302884615384615</v>
      </c>
      <c r="R19" s="36" t="str">
        <f t="shared" si="4"/>
        <v/>
      </c>
      <c r="S19" s="36" t="str">
        <f t="shared" si="5"/>
        <v/>
      </c>
      <c r="T19" s="36">
        <f t="shared" si="6"/>
        <v>0.64302884615384615</v>
      </c>
    </row>
    <row r="20" spans="1:20">
      <c r="A20" s="22" t="s">
        <v>80</v>
      </c>
      <c r="B20" s="25">
        <f>HLOOKUP(A20,'Tabela 2022'!$D$3:$BG$56,2,FALSE)</f>
        <v>0.56765676567656764</v>
      </c>
      <c r="D20" s="9" t="str">
        <f t="shared" si="0"/>
        <v/>
      </c>
      <c r="E20" s="9" t="str">
        <f t="shared" si="1"/>
        <v/>
      </c>
      <c r="F20" s="9">
        <f t="shared" si="2"/>
        <v>0.56765676567656764</v>
      </c>
      <c r="O20" s="60" t="s">
        <v>80</v>
      </c>
      <c r="P20" s="25">
        <f>HLOOKUP(O20,'Tabela 2022'!$D$3:$BG$56,2,FALSE)</f>
        <v>0.56765676567656764</v>
      </c>
      <c r="R20" s="56" t="str">
        <f t="shared" si="4"/>
        <v/>
      </c>
      <c r="S20" s="56" t="str">
        <f t="shared" si="5"/>
        <v/>
      </c>
      <c r="T20" s="56">
        <f t="shared" si="6"/>
        <v>0.56765676567656764</v>
      </c>
    </row>
    <row r="21" spans="1:20">
      <c r="A21" s="22" t="s">
        <v>81</v>
      </c>
      <c r="B21" s="25">
        <f>HLOOKUP(A21,'Tabela 2022'!$D$3:$BG$56,2,FALSE)</f>
        <v>0.53280318091451295</v>
      </c>
      <c r="D21" s="9" t="str">
        <f t="shared" si="0"/>
        <v/>
      </c>
      <c r="E21" s="9" t="str">
        <f t="shared" si="1"/>
        <v/>
      </c>
      <c r="F21" s="9">
        <f t="shared" si="2"/>
        <v>0.53280318091451295</v>
      </c>
      <c r="O21" s="26" t="s">
        <v>72</v>
      </c>
      <c r="P21" s="25">
        <f>HLOOKUP(O21,'Tabela 2022'!$D$3:$BG$56,2,FALSE)</f>
        <v>0.59847522236340533</v>
      </c>
      <c r="R21" s="9" t="str">
        <f t="shared" si="4"/>
        <v/>
      </c>
      <c r="S21" s="9" t="str">
        <f t="shared" si="5"/>
        <v/>
      </c>
      <c r="T21" s="9">
        <f t="shared" si="6"/>
        <v>0.59847522236340533</v>
      </c>
    </row>
    <row r="22" spans="1:20">
      <c r="A22" s="22" t="s">
        <v>82</v>
      </c>
      <c r="B22" s="25">
        <f>HLOOKUP(A22,'Tabela 2022'!$D$3:$BG$56,2,FALSE)</f>
        <v>0.53486394557823125</v>
      </c>
      <c r="D22" s="9" t="str">
        <f t="shared" si="0"/>
        <v/>
      </c>
      <c r="E22" s="9" t="str">
        <f t="shared" si="1"/>
        <v/>
      </c>
      <c r="F22" s="9">
        <f t="shared" si="2"/>
        <v>0.53486394557823125</v>
      </c>
      <c r="O22" s="26" t="s">
        <v>90</v>
      </c>
      <c r="P22" s="25">
        <f>HLOOKUP(O22,'Tabela 2022'!$D$3:$BG$56,2,FALSE)</f>
        <v>0.64754953076120958</v>
      </c>
      <c r="R22" s="9" t="str">
        <f t="shared" si="4"/>
        <v/>
      </c>
      <c r="S22" s="9" t="str">
        <f t="shared" si="5"/>
        <v/>
      </c>
      <c r="T22" s="9">
        <f t="shared" si="6"/>
        <v>0.64754953076120958</v>
      </c>
    </row>
    <row r="23" spans="1:20">
      <c r="A23" s="22" t="s">
        <v>83</v>
      </c>
      <c r="B23" s="25">
        <f>HLOOKUP(A23,'Tabela 2022'!$D$3:$BG$56,2,FALSE)</f>
        <v>0.68729641693811072</v>
      </c>
      <c r="D23" s="9" t="str">
        <f t="shared" si="0"/>
        <v/>
      </c>
      <c r="E23" s="66">
        <v>0.75</v>
      </c>
      <c r="F23" s="9"/>
      <c r="O23" s="26" t="s">
        <v>121</v>
      </c>
      <c r="P23" s="25">
        <f>HLOOKUP(O23,'Tabela 2022'!$D$3:$BG$56,2,FALSE)</f>
        <v>0.55942622950819676</v>
      </c>
      <c r="R23" s="9" t="str">
        <f t="shared" si="4"/>
        <v/>
      </c>
      <c r="S23" s="9" t="str">
        <f t="shared" si="5"/>
        <v/>
      </c>
      <c r="T23" s="9">
        <f t="shared" si="6"/>
        <v>0.55942622950819676</v>
      </c>
    </row>
    <row r="24" spans="1:20">
      <c r="A24" s="22" t="s">
        <v>84</v>
      </c>
      <c r="B24" s="25">
        <f>HLOOKUP(A24,'Tabela 2022'!$D$3:$BG$56,2,FALSE)</f>
        <v>0.52442827442827444</v>
      </c>
      <c r="D24" s="9" t="str">
        <f t="shared" si="0"/>
        <v/>
      </c>
      <c r="E24" s="9" t="str">
        <f t="shared" si="1"/>
        <v/>
      </c>
      <c r="F24" s="9">
        <f t="shared" si="2"/>
        <v>0.52442827442827444</v>
      </c>
      <c r="O24" s="26" t="s">
        <v>91</v>
      </c>
      <c r="P24" s="25" t="e">
        <f>HLOOKUP(O24,'Tabela 2022'!$D$3:$BG$56,2,FALSE)</f>
        <v>#N/A</v>
      </c>
      <c r="R24" s="9" t="e">
        <f t="shared" si="4"/>
        <v>#N/A</v>
      </c>
      <c r="S24" s="9" t="e">
        <f t="shared" si="5"/>
        <v>#N/A</v>
      </c>
      <c r="T24" s="9" t="e">
        <f t="shared" si="6"/>
        <v>#N/A</v>
      </c>
    </row>
    <row r="25" spans="1:20">
      <c r="A25" s="22" t="s">
        <v>121</v>
      </c>
      <c r="B25" s="25">
        <f>HLOOKUP(A25,'Tabela 2022'!$D$3:$BG$56,2,FALSE)</f>
        <v>0.55942622950819676</v>
      </c>
      <c r="D25" s="9" t="str">
        <f t="shared" si="0"/>
        <v/>
      </c>
      <c r="E25" s="9" t="str">
        <f t="shared" si="1"/>
        <v/>
      </c>
      <c r="F25" s="9">
        <f t="shared" si="2"/>
        <v>0.55942622950819676</v>
      </c>
      <c r="O25" s="26" t="s">
        <v>74</v>
      </c>
      <c r="P25" s="25">
        <f>HLOOKUP(O25,'Tabela 2022'!$D$3:$BG$56,2,FALSE)</f>
        <v>0.58006362672322376</v>
      </c>
      <c r="R25" s="9" t="str">
        <f t="shared" si="4"/>
        <v/>
      </c>
      <c r="S25" s="9" t="str">
        <f t="shared" si="5"/>
        <v/>
      </c>
      <c r="T25" s="9">
        <f t="shared" si="6"/>
        <v>0.58006362672322376</v>
      </c>
    </row>
    <row r="26" spans="1:20">
      <c r="A26" s="22" t="s">
        <v>85</v>
      </c>
      <c r="B26" s="25">
        <f>HLOOKUP(A26,'Tabela 2022'!$D$3:$BG$56,2,FALSE)</f>
        <v>0.55263157894736847</v>
      </c>
      <c r="D26" s="9" t="str">
        <f t="shared" si="0"/>
        <v/>
      </c>
      <c r="E26" s="9" t="str">
        <f t="shared" si="1"/>
        <v/>
      </c>
      <c r="F26" s="9">
        <f t="shared" si="2"/>
        <v>0.55263157894736847</v>
      </c>
      <c r="O26" s="26" t="s">
        <v>75</v>
      </c>
      <c r="P26" s="25">
        <f>HLOOKUP(O26,'Tabela 2022'!$D$3:$BG$56,2,FALSE)</f>
        <v>0.5771276595744681</v>
      </c>
      <c r="R26" s="9" t="str">
        <f t="shared" si="4"/>
        <v/>
      </c>
      <c r="S26" s="9" t="str">
        <f t="shared" si="5"/>
        <v/>
      </c>
      <c r="T26" s="9">
        <f t="shared" si="6"/>
        <v>0.5771276595744681</v>
      </c>
    </row>
    <row r="27" spans="1:20">
      <c r="A27" s="22" t="s">
        <v>110</v>
      </c>
      <c r="B27" s="25">
        <f>HLOOKUP(A27,'Tabela 2022'!$D$3:$BG$56,2,FALSE)</f>
        <v>0.72171253822629966</v>
      </c>
      <c r="D27" s="9" t="str">
        <f t="shared" si="0"/>
        <v/>
      </c>
      <c r="E27" s="9" t="str">
        <f t="shared" si="1"/>
        <v/>
      </c>
      <c r="F27" s="9">
        <f t="shared" si="2"/>
        <v>0.72171253822629966</v>
      </c>
      <c r="O27" s="26" t="s">
        <v>76</v>
      </c>
      <c r="P27" s="25">
        <f>HLOOKUP(O27,'Tabela 2022'!$D$3:$BG$56,2,FALSE)</f>
        <v>0.59900990099009899</v>
      </c>
      <c r="R27" s="9" t="str">
        <f t="shared" si="4"/>
        <v/>
      </c>
      <c r="S27" s="9" t="str">
        <f t="shared" si="5"/>
        <v/>
      </c>
      <c r="T27" s="9">
        <f t="shared" si="6"/>
        <v>0.59900990099009899</v>
      </c>
    </row>
    <row r="28" spans="1:20">
      <c r="A28" s="22" t="s">
        <v>111</v>
      </c>
      <c r="B28" s="25">
        <f>HLOOKUP(A28,'Tabela 2022'!$D$3:$BG$56,2,FALSE)</f>
        <v>0.54925775978407554</v>
      </c>
      <c r="D28" s="9" t="str">
        <f t="shared" si="0"/>
        <v/>
      </c>
      <c r="E28" s="9" t="str">
        <f t="shared" si="1"/>
        <v/>
      </c>
      <c r="F28" s="9">
        <f t="shared" si="2"/>
        <v>0.54925775978407554</v>
      </c>
      <c r="O28" s="26" t="s">
        <v>78</v>
      </c>
      <c r="P28" s="25">
        <f>HLOOKUP(O28,'Tabela 2022'!$D$3:$BG$56,2,FALSE)</f>
        <v>0.58769633507853403</v>
      </c>
      <c r="R28" s="9" t="str">
        <f t="shared" si="4"/>
        <v/>
      </c>
      <c r="S28" s="9" t="str">
        <f t="shared" si="5"/>
        <v/>
      </c>
      <c r="T28" s="9">
        <f t="shared" si="6"/>
        <v>0.58769633507853403</v>
      </c>
    </row>
    <row r="29" spans="1:20">
      <c r="A29" s="22" t="s">
        <v>86</v>
      </c>
      <c r="B29" s="25" t="e">
        <f>HLOOKUP(A29,'Tabela 2022'!$D$3:$BG$56,2,FALSE)</f>
        <v>#N/A</v>
      </c>
      <c r="D29" s="9" t="e">
        <f t="shared" si="0"/>
        <v>#N/A</v>
      </c>
      <c r="E29" s="9" t="e">
        <f t="shared" si="1"/>
        <v>#N/A</v>
      </c>
      <c r="F29" s="9" t="e">
        <f t="shared" si="2"/>
        <v>#N/A</v>
      </c>
      <c r="O29" s="26" t="s">
        <v>94</v>
      </c>
      <c r="P29" s="25">
        <f>HLOOKUP(O29,'Tabela 2022'!$D$3:$BG$56,2,FALSE)</f>
        <v>0.57155715571557153</v>
      </c>
      <c r="R29" s="9" t="str">
        <f t="shared" si="4"/>
        <v/>
      </c>
      <c r="S29" s="9" t="str">
        <f t="shared" si="5"/>
        <v/>
      </c>
      <c r="T29" s="9">
        <f t="shared" si="6"/>
        <v>0.57155715571557153</v>
      </c>
    </row>
    <row r="30" spans="1:20">
      <c r="A30" s="22" t="s">
        <v>130</v>
      </c>
      <c r="B30" s="25">
        <f>HLOOKUP(A30,'Tabela 2022'!$D$3:$BG$56,2,FALSE)</f>
        <v>0.64302884615384615</v>
      </c>
      <c r="D30" s="9" t="str">
        <f t="shared" si="0"/>
        <v/>
      </c>
      <c r="E30" s="9" t="str">
        <f t="shared" si="1"/>
        <v/>
      </c>
      <c r="F30" s="9">
        <f t="shared" si="2"/>
        <v>0.64302884615384615</v>
      </c>
      <c r="O30" s="26" t="s">
        <v>111</v>
      </c>
      <c r="P30" s="25">
        <f>HLOOKUP(O30,'Tabela 2022'!$D$3:$BG$56,2,FALSE)</f>
        <v>0.54925775978407554</v>
      </c>
      <c r="R30" s="9" t="str">
        <f t="shared" si="4"/>
        <v/>
      </c>
      <c r="S30" s="9" t="str">
        <f t="shared" si="5"/>
        <v/>
      </c>
      <c r="T30" s="9">
        <f t="shared" si="6"/>
        <v>0.54925775978407554</v>
      </c>
    </row>
    <row r="31" spans="1:20">
      <c r="A31" s="22" t="s">
        <v>87</v>
      </c>
      <c r="B31" s="25">
        <f>HLOOKUP(A31,'Tabela 2022'!$D$3:$BG$56,2,FALSE)</f>
        <v>0.57035928143712578</v>
      </c>
      <c r="D31" s="9" t="str">
        <f t="shared" si="0"/>
        <v/>
      </c>
      <c r="E31" s="9" t="str">
        <f t="shared" si="1"/>
        <v/>
      </c>
      <c r="F31" s="9">
        <f t="shared" si="2"/>
        <v>0.57035928143712578</v>
      </c>
      <c r="O31" s="26" t="s">
        <v>122</v>
      </c>
      <c r="P31" s="25">
        <f>HLOOKUP(O31,'Tabela 2022'!$D$3:$BG$56,2,FALSE)</f>
        <v>0.57735849056603772</v>
      </c>
      <c r="R31" s="9" t="str">
        <f t="shared" si="4"/>
        <v/>
      </c>
      <c r="S31" s="9" t="str">
        <f t="shared" si="5"/>
        <v/>
      </c>
      <c r="T31" s="9">
        <f t="shared" si="6"/>
        <v>0.57735849056603772</v>
      </c>
    </row>
    <row r="32" spans="1:20" ht="15.75" thickBot="1">
      <c r="A32" s="21" t="s">
        <v>88</v>
      </c>
      <c r="B32" s="25">
        <f>HLOOKUP(A32,'Tabela 2022'!$D$3:$BG$56,2,FALSE)</f>
        <v>0.57923497267759561</v>
      </c>
      <c r="D32" s="57" t="str">
        <f t="shared" si="0"/>
        <v/>
      </c>
      <c r="E32" s="57" t="str">
        <f t="shared" si="1"/>
        <v/>
      </c>
      <c r="F32" s="57">
        <f t="shared" si="2"/>
        <v>0.57923497267759561</v>
      </c>
      <c r="O32" s="26" t="s">
        <v>87</v>
      </c>
      <c r="P32" s="25">
        <f>HLOOKUP(O32,'Tabela 2022'!$D$3:$BG$56,2,FALSE)</f>
        <v>0.57035928143712578</v>
      </c>
      <c r="R32" s="9" t="str">
        <f t="shared" si="4"/>
        <v/>
      </c>
      <c r="S32" s="9" t="str">
        <f t="shared" si="5"/>
        <v/>
      </c>
      <c r="T32" s="9">
        <f t="shared" si="6"/>
        <v>0.57035928143712578</v>
      </c>
    </row>
    <row r="33" spans="1:23" ht="15.75" thickBot="1">
      <c r="A33" s="17" t="s">
        <v>93</v>
      </c>
      <c r="B33" s="25">
        <f>HLOOKUP(A33,'Tabela 2022'!$D$3:$BG$56,2,FALSE)</f>
        <v>0.63677130044843044</v>
      </c>
      <c r="D33" s="56" t="str">
        <f t="shared" si="0"/>
        <v/>
      </c>
      <c r="E33" s="56" t="str">
        <f t="shared" si="1"/>
        <v/>
      </c>
      <c r="F33" s="56">
        <f t="shared" si="2"/>
        <v>0.63677130044843044</v>
      </c>
      <c r="O33" s="53" t="s">
        <v>88</v>
      </c>
      <c r="P33" s="25">
        <f>HLOOKUP(O33,'Tabela 2022'!$D$3:$BG$56,2,FALSE)</f>
        <v>0.57923497267759561</v>
      </c>
      <c r="R33" s="57" t="str">
        <f t="shared" si="4"/>
        <v/>
      </c>
      <c r="S33" s="57" t="str">
        <f t="shared" si="5"/>
        <v/>
      </c>
      <c r="T33" s="57">
        <f t="shared" si="6"/>
        <v>0.57923497267759561</v>
      </c>
      <c r="W33" s="30"/>
    </row>
    <row r="34" spans="1:23">
      <c r="A34" s="16" t="s">
        <v>133</v>
      </c>
      <c r="B34" s="25">
        <f>HLOOKUP(A34,'Tabela 2022'!$D$3:$BG$56,2,FALSE)</f>
        <v>0.53667054714784634</v>
      </c>
      <c r="D34" s="9" t="str">
        <f t="shared" si="0"/>
        <v/>
      </c>
      <c r="E34" s="9" t="str">
        <f t="shared" si="1"/>
        <v/>
      </c>
      <c r="F34" s="9">
        <f t="shared" si="2"/>
        <v>0.53667054714784634</v>
      </c>
      <c r="O34" s="17" t="s">
        <v>109</v>
      </c>
      <c r="P34" s="25" t="e">
        <f>HLOOKUP(O34,'Tabela 2022'!$D$3:$BG$56,2,FALSE)</f>
        <v>#N/A</v>
      </c>
      <c r="R34" s="35" t="e">
        <f t="shared" si="4"/>
        <v>#N/A</v>
      </c>
      <c r="S34" s="35" t="e">
        <f t="shared" si="5"/>
        <v>#N/A</v>
      </c>
      <c r="T34" s="35" t="e">
        <f t="shared" si="6"/>
        <v>#N/A</v>
      </c>
      <c r="W34" s="30"/>
    </row>
    <row r="35" spans="1:23">
      <c r="A35" s="16" t="s">
        <v>94</v>
      </c>
      <c r="B35" s="25">
        <f>HLOOKUP(A35,'Tabela 2022'!$D$3:$BG$56,2,FALSE)</f>
        <v>0.57155715571557153</v>
      </c>
      <c r="D35" s="9" t="str">
        <f t="shared" si="0"/>
        <v/>
      </c>
      <c r="E35" s="9" t="str">
        <f t="shared" si="1"/>
        <v/>
      </c>
      <c r="F35" s="9">
        <f t="shared" si="2"/>
        <v>0.57155715571557153</v>
      </c>
      <c r="O35" s="16" t="s">
        <v>70</v>
      </c>
      <c r="P35" s="25">
        <f>HLOOKUP(O35,'Tabela 2022'!$D$3:$BG$56,2,FALSE)</f>
        <v>0.5495495495495496</v>
      </c>
      <c r="R35" s="9" t="str">
        <f t="shared" si="4"/>
        <v/>
      </c>
      <c r="S35" s="9" t="str">
        <f t="shared" si="5"/>
        <v/>
      </c>
      <c r="T35" s="9">
        <f t="shared" si="6"/>
        <v>0.5495495495495496</v>
      </c>
    </row>
    <row r="36" spans="1:23" ht="15.75" thickBot="1">
      <c r="A36" s="15" t="s">
        <v>95</v>
      </c>
      <c r="B36" s="25">
        <f>HLOOKUP(A36,'Tabela 2022'!$D$3:$BG$56,2,FALSE)</f>
        <v>0.59320388349514563</v>
      </c>
      <c r="D36" s="57" t="str">
        <f t="shared" si="0"/>
        <v/>
      </c>
      <c r="E36" s="57" t="str">
        <f t="shared" si="1"/>
        <v/>
      </c>
      <c r="F36" s="57">
        <f t="shared" si="2"/>
        <v>0.59320388349514563</v>
      </c>
      <c r="O36" s="16" t="s">
        <v>81</v>
      </c>
      <c r="P36" s="25">
        <f>HLOOKUP(O36,'Tabela 2022'!$D$3:$BG$56,2,FALSE)</f>
        <v>0.53280318091451295</v>
      </c>
      <c r="R36" s="9" t="str">
        <f t="shared" si="4"/>
        <v/>
      </c>
      <c r="S36" s="9" t="str">
        <f t="shared" si="5"/>
        <v/>
      </c>
      <c r="T36" s="9">
        <f t="shared" si="6"/>
        <v>0.53280318091451295</v>
      </c>
    </row>
    <row r="37" spans="1:23">
      <c r="A37" s="20" t="s">
        <v>89</v>
      </c>
      <c r="B37" s="25">
        <f>HLOOKUP(A37,'Tabela 2022'!$D$3:$BG$56,2,FALSE)</f>
        <v>0.71296296296296291</v>
      </c>
      <c r="D37" s="35" t="str">
        <f t="shared" si="0"/>
        <v/>
      </c>
      <c r="E37" s="35" t="str">
        <f t="shared" si="1"/>
        <v/>
      </c>
      <c r="F37" s="35">
        <f t="shared" si="2"/>
        <v>0.71296296296296291</v>
      </c>
      <c r="O37" s="16" t="s">
        <v>83</v>
      </c>
      <c r="P37" s="25">
        <f>HLOOKUP(O37,'Tabela 2022'!$D$3:$BG$56,2,FALSE)</f>
        <v>0.68729641693811072</v>
      </c>
      <c r="R37" s="9" t="str">
        <f t="shared" si="4"/>
        <v/>
      </c>
      <c r="S37" s="66">
        <v>0.75</v>
      </c>
      <c r="T37" s="9"/>
    </row>
    <row r="38" spans="1:23">
      <c r="A38" s="19" t="s">
        <v>90</v>
      </c>
      <c r="B38" s="25">
        <f>HLOOKUP(A38,'Tabela 2022'!$D$3:$BG$56,2,FALSE)</f>
        <v>0.64754953076120958</v>
      </c>
      <c r="D38" s="9" t="str">
        <f t="shared" si="0"/>
        <v/>
      </c>
      <c r="E38" s="9" t="str">
        <f t="shared" si="1"/>
        <v/>
      </c>
      <c r="F38" s="9">
        <f t="shared" si="2"/>
        <v>0.64754953076120958</v>
      </c>
      <c r="O38" s="16" t="s">
        <v>110</v>
      </c>
      <c r="P38" s="25">
        <f>HLOOKUP(O38,'Tabela 2022'!$D$3:$BG$56,2,FALSE)</f>
        <v>0.72171253822629966</v>
      </c>
      <c r="R38" s="9" t="str">
        <f t="shared" si="4"/>
        <v/>
      </c>
      <c r="S38" s="9" t="str">
        <f t="shared" si="5"/>
        <v/>
      </c>
      <c r="T38" s="9">
        <f t="shared" si="6"/>
        <v>0.72171253822629966</v>
      </c>
    </row>
    <row r="39" spans="1:23">
      <c r="A39" s="18" t="s">
        <v>91</v>
      </c>
      <c r="B39" s="25" t="e">
        <f>HLOOKUP(A39,'Tabela 2022'!$D$3:$BG$56,2,FALSE)</f>
        <v>#N/A</v>
      </c>
      <c r="D39" s="9" t="e">
        <f t="shared" si="0"/>
        <v>#N/A</v>
      </c>
      <c r="E39" s="9" t="e">
        <f t="shared" si="1"/>
        <v>#N/A</v>
      </c>
      <c r="F39" s="9" t="e">
        <f t="shared" si="2"/>
        <v>#N/A</v>
      </c>
      <c r="O39" s="54" t="s">
        <v>92</v>
      </c>
      <c r="P39" s="25">
        <f>HLOOKUP(O39,'Tabela 2022'!$D$3:$BG$56,2,FALSE)</f>
        <v>0.5851393188854489</v>
      </c>
      <c r="R39" s="9" t="str">
        <f t="shared" si="4"/>
        <v/>
      </c>
      <c r="S39" s="9" t="str">
        <f t="shared" si="5"/>
        <v/>
      </c>
      <c r="T39" s="9">
        <f t="shared" si="6"/>
        <v>0.5851393188854489</v>
      </c>
    </row>
    <row r="40" spans="1:23" ht="15.75" thickBot="1">
      <c r="A40" s="18" t="s">
        <v>131</v>
      </c>
      <c r="B40" s="25">
        <f>HLOOKUP(A40,'Tabela 2022'!$D$3:$BG$56,2,FALSE)</f>
        <v>0.67988668555240794</v>
      </c>
      <c r="D40" s="9" t="str">
        <f t="shared" si="0"/>
        <v/>
      </c>
      <c r="E40" s="9" t="str">
        <f t="shared" si="1"/>
        <v/>
      </c>
      <c r="F40" s="9">
        <f t="shared" si="2"/>
        <v>0.67988668555240794</v>
      </c>
      <c r="O40" s="15" t="s">
        <v>86</v>
      </c>
      <c r="P40" s="25" t="e">
        <f>HLOOKUP(O40,'Tabela 2022'!$D$3:$BG$56,2,FALSE)</f>
        <v>#N/A</v>
      </c>
      <c r="R40" s="36" t="e">
        <f t="shared" si="4"/>
        <v>#N/A</v>
      </c>
      <c r="S40" s="36" t="e">
        <f t="shared" si="5"/>
        <v>#N/A</v>
      </c>
      <c r="T40" s="36" t="e">
        <f t="shared" si="6"/>
        <v>#N/A</v>
      </c>
    </row>
    <row r="41" spans="1:23">
      <c r="A41" s="18" t="s">
        <v>92</v>
      </c>
      <c r="B41" s="25">
        <f>HLOOKUP(A41,'Tabela 2022'!$D$3:$BG$56,2,FALSE)</f>
        <v>0.5851393188854489</v>
      </c>
      <c r="D41" s="9" t="str">
        <f t="shared" si="0"/>
        <v/>
      </c>
      <c r="E41" s="9" t="str">
        <f t="shared" si="1"/>
        <v/>
      </c>
      <c r="F41" s="9">
        <f t="shared" si="2"/>
        <v>0.5851393188854489</v>
      </c>
      <c r="O41" s="61" t="s">
        <v>99</v>
      </c>
      <c r="P41" s="25" t="e">
        <f>HLOOKUP(O41,'Tabela 2022'!$D$3:$BG$56,2,FALSE)</f>
        <v>#N/A</v>
      </c>
      <c r="R41" s="56" t="e">
        <f t="shared" si="4"/>
        <v>#N/A</v>
      </c>
      <c r="S41" s="56" t="e">
        <f t="shared" si="5"/>
        <v>#N/A</v>
      </c>
      <c r="T41" s="56" t="e">
        <f t="shared" si="6"/>
        <v>#N/A</v>
      </c>
    </row>
    <row r="42" spans="1:23">
      <c r="A42" s="18" t="s">
        <v>129</v>
      </c>
      <c r="B42" s="25">
        <f>HLOOKUP(A42,'Tabela 2022'!$D$3:$BG$56,2,FALSE)</f>
        <v>0.72050147492625372</v>
      </c>
      <c r="D42" s="9" t="str">
        <f t="shared" si="0"/>
        <v/>
      </c>
      <c r="E42" s="9" t="str">
        <f t="shared" si="1"/>
        <v/>
      </c>
      <c r="F42" s="9">
        <f t="shared" si="2"/>
        <v>0.72050147492625372</v>
      </c>
      <c r="O42" s="55" t="s">
        <v>132</v>
      </c>
      <c r="P42" s="25">
        <f>HLOOKUP(O42,'Tabela 2022'!$D$3:$BG$56,2,FALSE)</f>
        <v>0.64768683274021355</v>
      </c>
      <c r="R42" s="9" t="str">
        <f t="shared" si="4"/>
        <v/>
      </c>
      <c r="S42" s="9" t="str">
        <f t="shared" si="5"/>
        <v/>
      </c>
      <c r="T42" s="9">
        <f t="shared" si="6"/>
        <v>0.64768683274021355</v>
      </c>
    </row>
    <row r="43" spans="1:23" ht="15.75" thickBot="1">
      <c r="A43" s="18" t="s">
        <v>122</v>
      </c>
      <c r="B43" s="25">
        <f>HLOOKUP(A43,'Tabela 2022'!$D$3:$BG$56,2,FALSE)</f>
        <v>0.57735849056603772</v>
      </c>
      <c r="D43" s="57" t="str">
        <f t="shared" si="0"/>
        <v/>
      </c>
      <c r="E43" s="57" t="str">
        <f t="shared" si="1"/>
        <v/>
      </c>
      <c r="F43" s="57">
        <f t="shared" si="2"/>
        <v>0.57735849056603772</v>
      </c>
      <c r="O43" s="55" t="s">
        <v>113</v>
      </c>
      <c r="P43" s="25">
        <f>HLOOKUP(O43,'Tabela 2022'!$D$3:$BG$56,2,FALSE)</f>
        <v>0.62289562289562295</v>
      </c>
      <c r="R43" s="9" t="str">
        <f t="shared" si="4"/>
        <v/>
      </c>
      <c r="S43" s="9" t="str">
        <f t="shared" si="5"/>
        <v/>
      </c>
      <c r="T43" s="9">
        <f t="shared" si="6"/>
        <v>0.62289562289562295</v>
      </c>
    </row>
    <row r="44" spans="1:23">
      <c r="A44"/>
      <c r="B44" s="38"/>
      <c r="D44" s="41">
        <f>COUNT(D4:D43)</f>
        <v>0</v>
      </c>
      <c r="E44" s="41">
        <f>COUNT(E4:E43)</f>
        <v>1</v>
      </c>
      <c r="F44" s="41">
        <f>COUNT(F4:F43)</f>
        <v>35</v>
      </c>
      <c r="O44"/>
      <c r="P44" s="38"/>
      <c r="R44" s="41">
        <f>COUNT(R4:R43)</f>
        <v>0</v>
      </c>
      <c r="S44" s="41">
        <f>COUNT(S4:S43)</f>
        <v>1</v>
      </c>
      <c r="T44" s="41">
        <f>COUNT(T4:T43)</f>
        <v>35</v>
      </c>
    </row>
    <row r="45" spans="1:23">
      <c r="A45"/>
      <c r="B45" s="38"/>
      <c r="D45" s="38"/>
      <c r="E45" s="38"/>
      <c r="F45" s="38"/>
      <c r="O45"/>
      <c r="P45" s="38"/>
      <c r="R45" s="38"/>
      <c r="S45" s="38"/>
      <c r="T45" s="38"/>
    </row>
    <row r="46" spans="1:23">
      <c r="A46"/>
      <c r="B46" s="38"/>
      <c r="D46" s="38"/>
      <c r="E46" s="38"/>
      <c r="F46" s="38"/>
      <c r="O46"/>
      <c r="P46" s="38"/>
      <c r="R46" s="38"/>
      <c r="S46" s="38"/>
      <c r="T46" s="38"/>
    </row>
    <row r="47" spans="1:23">
      <c r="A47"/>
      <c r="B47" s="38"/>
      <c r="D47" s="38"/>
      <c r="E47" s="38"/>
      <c r="F47" s="38"/>
      <c r="O47"/>
      <c r="P47" s="38"/>
      <c r="R47" s="38"/>
      <c r="S47" s="38"/>
      <c r="T47" s="38"/>
    </row>
    <row r="48" spans="1:23">
      <c r="A48"/>
      <c r="B48" s="38"/>
      <c r="D48" s="38"/>
      <c r="E48" s="38"/>
      <c r="F48" s="38"/>
      <c r="O48"/>
      <c r="P48" s="38"/>
      <c r="R48" s="38"/>
      <c r="S48" s="38"/>
      <c r="T48" s="38"/>
    </row>
    <row r="49" spans="1:26">
      <c r="A49"/>
      <c r="B49" s="38"/>
      <c r="D49" s="38"/>
      <c r="E49" s="38"/>
      <c r="F49" s="38"/>
      <c r="O49"/>
      <c r="P49" s="38"/>
      <c r="R49" s="38"/>
      <c r="S49" s="38"/>
      <c r="T49" s="38"/>
    </row>
    <row r="50" spans="1:26">
      <c r="A50"/>
      <c r="B50" s="38"/>
      <c r="D50" s="38"/>
      <c r="E50" s="38"/>
      <c r="F50" s="38"/>
      <c r="O50"/>
      <c r="P50" s="38"/>
      <c r="R50" s="38"/>
      <c r="S50" s="38"/>
      <c r="T50" s="38"/>
    </row>
    <row r="51" spans="1:26">
      <c r="A51"/>
      <c r="B51" s="38"/>
      <c r="D51" s="38"/>
      <c r="E51" s="38"/>
      <c r="F51" s="38"/>
      <c r="O51"/>
      <c r="P51" s="38"/>
      <c r="R51" s="38"/>
      <c r="S51" s="38"/>
      <c r="T51" s="38"/>
    </row>
    <row r="52" spans="1:26">
      <c r="A52"/>
      <c r="B52" s="38"/>
      <c r="D52" s="38"/>
      <c r="E52" s="38"/>
      <c r="F52" s="38"/>
      <c r="O52"/>
      <c r="P52" s="38"/>
      <c r="R52" s="38"/>
      <c r="S52" s="38"/>
      <c r="T52" s="38"/>
    </row>
    <row r="55" spans="1:26">
      <c r="A55" s="34">
        <v>3</v>
      </c>
      <c r="B55" s="27" t="s">
        <v>4</v>
      </c>
      <c r="O55" s="34">
        <v>3</v>
      </c>
      <c r="P55" s="27" t="s">
        <v>4</v>
      </c>
    </row>
    <row r="56" spans="1:26">
      <c r="A56" s="8" t="s">
        <v>69</v>
      </c>
      <c r="B56" s="7" t="s">
        <v>96</v>
      </c>
      <c r="D56" s="12" t="s">
        <v>98</v>
      </c>
      <c r="E56" s="11" t="s">
        <v>97</v>
      </c>
      <c r="F56" s="10" t="s">
        <v>100</v>
      </c>
      <c r="H56" s="31"/>
      <c r="I56" s="32" t="s">
        <v>98</v>
      </c>
      <c r="J56" s="33" t="s">
        <v>97</v>
      </c>
      <c r="K56" s="34" t="s">
        <v>126</v>
      </c>
      <c r="L56" t="s">
        <v>105</v>
      </c>
      <c r="O56" s="8" t="s">
        <v>69</v>
      </c>
      <c r="P56" s="7" t="s">
        <v>96</v>
      </c>
      <c r="R56" s="12" t="s">
        <v>98</v>
      </c>
      <c r="S56" s="11" t="s">
        <v>97</v>
      </c>
      <c r="T56" s="10" t="s">
        <v>100</v>
      </c>
      <c r="V56" s="31"/>
      <c r="W56" s="32" t="s">
        <v>98</v>
      </c>
      <c r="X56" s="33" t="s">
        <v>97</v>
      </c>
      <c r="Y56" s="34" t="s">
        <v>126</v>
      </c>
      <c r="Z56" t="s">
        <v>105</v>
      </c>
    </row>
    <row r="57" spans="1:26">
      <c r="A57" s="26" t="s">
        <v>70</v>
      </c>
      <c r="B57" s="25">
        <f>HLOOKUP(A57,'Tabela 2022'!$D$3:$BF$56,3,FALSE)</f>
        <v>0.28528528528528529</v>
      </c>
      <c r="D57" s="9">
        <f>IF(B57&lt;=50%,B57,"")</f>
        <v>0.28528528528528529</v>
      </c>
      <c r="E57" s="9" t="str">
        <f>IF(B57&gt;=75%,B57,"")</f>
        <v/>
      </c>
      <c r="F57" s="9" t="str">
        <f>IF(AND(B57&gt;50%,B57&lt;75%),B57,"")</f>
        <v/>
      </c>
      <c r="H57" s="31" t="s">
        <v>101</v>
      </c>
      <c r="I57" s="37">
        <f>COUNT(D57:D96)</f>
        <v>34</v>
      </c>
      <c r="J57" s="37">
        <f>COUNT(E57:E96)</f>
        <v>0</v>
      </c>
      <c r="K57" s="37">
        <f>COUNT(F57:F96)</f>
        <v>2</v>
      </c>
      <c r="L57" s="29">
        <f>SUM(I57:K57)</f>
        <v>36</v>
      </c>
      <c r="O57" s="52" t="s">
        <v>79</v>
      </c>
      <c r="P57" s="25">
        <f>HLOOKUP(O57,'Tabela 2022'!$D$3:$BF$56,3,FALSE)</f>
        <v>0.26306465899025688</v>
      </c>
      <c r="R57" s="9">
        <f>IF(P57&lt;=50%,P57,"")</f>
        <v>0.26306465899025688</v>
      </c>
      <c r="S57" s="9" t="str">
        <f>IF(P57&gt;=75%,P57,"")</f>
        <v/>
      </c>
      <c r="T57" s="9" t="str">
        <f>IF(AND(P57&gt;50%,P57&lt;75%),P57,"")</f>
        <v/>
      </c>
      <c r="V57" s="31" t="s">
        <v>101</v>
      </c>
      <c r="W57" s="37">
        <f>COUNT(R57:R96)</f>
        <v>34</v>
      </c>
      <c r="X57" s="37">
        <f>COUNT(S57:S96)</f>
        <v>0</v>
      </c>
      <c r="Y57" s="37">
        <f>COUNT(T57:T96)</f>
        <v>2</v>
      </c>
      <c r="Z57" s="29">
        <f>SUM(W57:Y57)</f>
        <v>36</v>
      </c>
    </row>
    <row r="58" spans="1:26">
      <c r="A58" s="26" t="s">
        <v>71</v>
      </c>
      <c r="B58" s="25">
        <f>HLOOKUP(A58,'Tabela 2022'!$D$3:$BF$56,3,FALSE)</f>
        <v>0.37965760322255793</v>
      </c>
      <c r="D58" s="9">
        <f t="shared" ref="D58:D96" si="15">IF(B58&lt;=50%,B58,"")</f>
        <v>0.37965760322255793</v>
      </c>
      <c r="E58" s="9" t="str">
        <f t="shared" ref="E58:E96" si="16">IF(B58&gt;=75%,B58,"")</f>
        <v/>
      </c>
      <c r="F58" s="9" t="str">
        <f t="shared" ref="F58:F96" si="17">IF(AND(B58&gt;50%,B58&lt;75%),B58,"")</f>
        <v/>
      </c>
      <c r="H58" s="31" t="s">
        <v>102</v>
      </c>
      <c r="I58" s="37">
        <f>COUNT(D57:D70)</f>
        <v>13</v>
      </c>
      <c r="J58" s="37">
        <f>COUNT(E57:E70)</f>
        <v>0</v>
      </c>
      <c r="K58" s="37">
        <f>COUNT(F57:F70)</f>
        <v>0</v>
      </c>
      <c r="L58" s="29">
        <f t="shared" ref="L58:L61" si="18">SUM(I58:K58)</f>
        <v>13</v>
      </c>
      <c r="O58" s="52" t="s">
        <v>71</v>
      </c>
      <c r="P58" s="25">
        <f>HLOOKUP(O58,'Tabela 2022'!$D$3:$BF$56,3,FALSE)</f>
        <v>0.37965760322255793</v>
      </c>
      <c r="R58" s="9">
        <f t="shared" ref="R58:R96" si="19">IF(P58&lt;=50%,P58,"")</f>
        <v>0.37965760322255793</v>
      </c>
      <c r="S58" s="9" t="str">
        <f t="shared" ref="S58:S96" si="20">IF(P58&gt;=75%,P58,"")</f>
        <v/>
      </c>
      <c r="T58" s="9" t="str">
        <f t="shared" ref="T58:T96" si="21">IF(AND(P58&gt;50%,P58&lt;75%),P58,"")</f>
        <v/>
      </c>
      <c r="V58" s="31" t="s">
        <v>115</v>
      </c>
      <c r="W58" s="37">
        <f>COUNT(R57:R72)</f>
        <v>16</v>
      </c>
      <c r="X58" s="37">
        <f>COUNT(S57:S72)</f>
        <v>0</v>
      </c>
      <c r="Y58" s="37">
        <f>COUNT(T57:T72)</f>
        <v>0</v>
      </c>
      <c r="Z58" s="29">
        <f t="shared" ref="Z58:Z61" si="22">SUM(W58:Y58)</f>
        <v>16</v>
      </c>
    </row>
    <row r="59" spans="1:26">
      <c r="A59" s="26" t="s">
        <v>72</v>
      </c>
      <c r="B59" s="25">
        <f>HLOOKUP(A59,'Tabela 2022'!$D$3:$BF$56,3,FALSE)</f>
        <v>0.30632911392405066</v>
      </c>
      <c r="D59" s="9">
        <f t="shared" si="15"/>
        <v>0.30632911392405066</v>
      </c>
      <c r="E59" s="9" t="str">
        <f t="shared" si="16"/>
        <v/>
      </c>
      <c r="F59" s="9" t="str">
        <f t="shared" si="17"/>
        <v/>
      </c>
      <c r="H59" s="31" t="s">
        <v>103</v>
      </c>
      <c r="I59" s="37">
        <f>COUNT(D71:D85)</f>
        <v>11</v>
      </c>
      <c r="J59" s="37">
        <f>COUNT(E71:E85)</f>
        <v>0</v>
      </c>
      <c r="K59" s="37">
        <f>COUNT(F71:F85)</f>
        <v>2</v>
      </c>
      <c r="L59" s="29">
        <f t="shared" si="18"/>
        <v>13</v>
      </c>
      <c r="O59" s="52" t="s">
        <v>82</v>
      </c>
      <c r="P59" s="25">
        <f>HLOOKUP(O59,'Tabela 2022'!$D$3:$BF$56,3,FALSE)</f>
        <v>0.2423469387755102</v>
      </c>
      <c r="R59" s="9">
        <f t="shared" si="19"/>
        <v>0.2423469387755102</v>
      </c>
      <c r="S59" s="9" t="str">
        <f t="shared" si="20"/>
        <v/>
      </c>
      <c r="T59" s="9" t="str">
        <f t="shared" si="21"/>
        <v/>
      </c>
      <c r="V59" s="31" t="s">
        <v>116</v>
      </c>
      <c r="W59" s="37">
        <f>COUNT(R73:R86)</f>
        <v>13</v>
      </c>
      <c r="X59" s="37">
        <f>COUNT(S73:S86)</f>
        <v>0</v>
      </c>
      <c r="Y59" s="37">
        <f>COUNT(T73:T86)</f>
        <v>0</v>
      </c>
      <c r="Z59" s="29">
        <f t="shared" si="22"/>
        <v>13</v>
      </c>
    </row>
    <row r="60" spans="1:26">
      <c r="A60" s="26" t="s">
        <v>73</v>
      </c>
      <c r="B60" s="25">
        <f>HLOOKUP(A60,'Tabela 2022'!$D$3:$BF$56,3,FALSE)</f>
        <v>0.33333333333333331</v>
      </c>
      <c r="D60" s="9">
        <f t="shared" si="15"/>
        <v>0.33333333333333331</v>
      </c>
      <c r="E60" s="9" t="str">
        <f t="shared" si="16"/>
        <v/>
      </c>
      <c r="F60" s="9" t="str">
        <f t="shared" si="17"/>
        <v/>
      </c>
      <c r="H60" s="31" t="s">
        <v>104</v>
      </c>
      <c r="I60" s="37">
        <f>COUNT(D86:D89)</f>
        <v>4</v>
      </c>
      <c r="J60" s="37">
        <f>COUNT(E86:E89)</f>
        <v>0</v>
      </c>
      <c r="K60" s="37">
        <f>COUNT(F86:F89)</f>
        <v>0</v>
      </c>
      <c r="L60" s="29">
        <f t="shared" si="18"/>
        <v>4</v>
      </c>
      <c r="O60" s="52" t="s">
        <v>73</v>
      </c>
      <c r="P60" s="25">
        <f>HLOOKUP(O60,'Tabela 2022'!$D$3:$BF$56,3,FALSE)</f>
        <v>0.33333333333333331</v>
      </c>
      <c r="R60" s="9">
        <f t="shared" si="19"/>
        <v>0.33333333333333331</v>
      </c>
      <c r="S60" s="9" t="str">
        <f t="shared" si="20"/>
        <v/>
      </c>
      <c r="T60" s="9" t="str">
        <f t="shared" si="21"/>
        <v/>
      </c>
      <c r="V60" s="31" t="s">
        <v>117</v>
      </c>
      <c r="W60" s="37">
        <f>COUNT(R87:R93)</f>
        <v>3</v>
      </c>
      <c r="X60" s="37">
        <f>COUNT(S87:S93)</f>
        <v>0</v>
      </c>
      <c r="Y60" s="37">
        <f>COUNT(T87:T93)</f>
        <v>2</v>
      </c>
      <c r="Z60" s="29">
        <f>SUM(W60:Y60)</f>
        <v>5</v>
      </c>
    </row>
    <row r="61" spans="1:26">
      <c r="A61" s="26" t="s">
        <v>112</v>
      </c>
      <c r="B61" s="25">
        <f>HLOOKUP(A61,'Tabela 2022'!$D$3:$BF$56,3,FALSE)</f>
        <v>0.34236947791164657</v>
      </c>
      <c r="D61" s="9">
        <f t="shared" si="15"/>
        <v>0.34236947791164657</v>
      </c>
      <c r="E61" s="9" t="str">
        <f t="shared" si="16"/>
        <v/>
      </c>
      <c r="F61" s="9" t="str">
        <f t="shared" si="17"/>
        <v/>
      </c>
      <c r="H61" s="31" t="s">
        <v>134</v>
      </c>
      <c r="I61" s="37">
        <f>COUNT(D90:D96)</f>
        <v>6</v>
      </c>
      <c r="J61" s="37">
        <f>COUNT(E90:E96)</f>
        <v>0</v>
      </c>
      <c r="K61" s="37">
        <f>COUNT(F90:F96)</f>
        <v>0</v>
      </c>
      <c r="L61" s="29">
        <f t="shared" si="18"/>
        <v>6</v>
      </c>
      <c r="O61" s="52" t="s">
        <v>112</v>
      </c>
      <c r="P61" s="25">
        <f>HLOOKUP(O61,'Tabela 2022'!$D$3:$BF$56,3,FALSE)</f>
        <v>0.34236947791164657</v>
      </c>
      <c r="R61" s="9">
        <f t="shared" si="19"/>
        <v>0.34236947791164657</v>
      </c>
      <c r="S61" s="9" t="str">
        <f t="shared" si="20"/>
        <v/>
      </c>
      <c r="T61" s="9" t="str">
        <f t="shared" si="21"/>
        <v/>
      </c>
      <c r="V61" s="31" t="s">
        <v>135</v>
      </c>
      <c r="W61" s="37">
        <f>COUNT(R94:R96)</f>
        <v>2</v>
      </c>
      <c r="X61" s="37">
        <f>COUNT(S94:S96)</f>
        <v>0</v>
      </c>
      <c r="Y61" s="37">
        <f>COUNT(T94:T96)</f>
        <v>0</v>
      </c>
      <c r="Z61" s="29">
        <f t="shared" si="22"/>
        <v>2</v>
      </c>
    </row>
    <row r="62" spans="1:26">
      <c r="A62" s="26" t="s">
        <v>99</v>
      </c>
      <c r="B62" s="25" t="e">
        <f>HLOOKUP(A62,'Tabela 2022'!$D$3:$BF$56,3,FALSE)</f>
        <v>#N/A</v>
      </c>
      <c r="D62" s="9" t="e">
        <f t="shared" si="15"/>
        <v>#N/A</v>
      </c>
      <c r="E62" s="9" t="e">
        <f t="shared" si="16"/>
        <v>#N/A</v>
      </c>
      <c r="F62" s="9" t="e">
        <f t="shared" si="17"/>
        <v>#N/A</v>
      </c>
      <c r="O62" s="52" t="s">
        <v>93</v>
      </c>
      <c r="P62" s="25">
        <f>HLOOKUP(O62,'Tabela 2022'!$D$3:$BF$56,3,FALSE)</f>
        <v>0.4282511210762332</v>
      </c>
      <c r="R62" s="9">
        <f t="shared" si="19"/>
        <v>0.4282511210762332</v>
      </c>
      <c r="S62" s="9" t="str">
        <f t="shared" si="20"/>
        <v/>
      </c>
      <c r="T62" s="9" t="str">
        <f t="shared" si="21"/>
        <v/>
      </c>
    </row>
    <row r="63" spans="1:26">
      <c r="A63" s="26" t="s">
        <v>132</v>
      </c>
      <c r="B63" s="25">
        <f>HLOOKUP(A63,'Tabela 2022'!$D$3:$BF$56,3,FALSE)</f>
        <v>0.34163701067615659</v>
      </c>
      <c r="D63" s="9">
        <f t="shared" si="15"/>
        <v>0.34163701067615659</v>
      </c>
      <c r="E63" s="9" t="str">
        <f t="shared" si="16"/>
        <v/>
      </c>
      <c r="F63" s="9" t="str">
        <f t="shared" si="17"/>
        <v/>
      </c>
      <c r="O63" s="52" t="s">
        <v>133</v>
      </c>
      <c r="P63" s="25">
        <f>HLOOKUP(O63,'Tabela 2022'!$D$3:$BF$56,3,FALSE)</f>
        <v>0.28637951105937137</v>
      </c>
      <c r="R63" s="9">
        <f t="shared" si="19"/>
        <v>0.28637951105937137</v>
      </c>
      <c r="S63" s="9" t="str">
        <f t="shared" si="20"/>
        <v/>
      </c>
      <c r="T63" s="9" t="str">
        <f t="shared" si="21"/>
        <v/>
      </c>
    </row>
    <row r="64" spans="1:26">
      <c r="A64" s="26" t="s">
        <v>74</v>
      </c>
      <c r="B64" s="25">
        <f>HLOOKUP(A64,'Tabela 2022'!$D$3:$BF$56,3,FALSE)</f>
        <v>0.33722163308589609</v>
      </c>
      <c r="D64" s="9">
        <f t="shared" si="15"/>
        <v>0.33722163308589609</v>
      </c>
      <c r="E64" s="9" t="str">
        <f t="shared" si="16"/>
        <v/>
      </c>
      <c r="F64" s="9" t="str">
        <f t="shared" si="17"/>
        <v/>
      </c>
      <c r="H64" s="31"/>
      <c r="I64" s="32" t="s">
        <v>98</v>
      </c>
      <c r="J64" s="33" t="s">
        <v>97</v>
      </c>
      <c r="K64" s="34" t="s">
        <v>126</v>
      </c>
      <c r="L64" s="29" t="s">
        <v>105</v>
      </c>
      <c r="O64" s="52" t="s">
        <v>89</v>
      </c>
      <c r="P64" s="25">
        <f>HLOOKUP(O64,'Tabela 2022'!$D$3:$BF$56,3,FALSE)</f>
        <v>0.41073080481036078</v>
      </c>
      <c r="R64" s="9">
        <f t="shared" si="19"/>
        <v>0.41073080481036078</v>
      </c>
      <c r="S64" s="9" t="str">
        <f t="shared" si="20"/>
        <v/>
      </c>
      <c r="T64" s="9" t="str">
        <f t="shared" si="21"/>
        <v/>
      </c>
      <c r="V64" s="31"/>
      <c r="W64" s="32" t="s">
        <v>98</v>
      </c>
      <c r="X64" s="33" t="s">
        <v>97</v>
      </c>
      <c r="Y64" s="34" t="s">
        <v>126</v>
      </c>
      <c r="Z64" t="s">
        <v>105</v>
      </c>
    </row>
    <row r="65" spans="1:26">
      <c r="A65" s="26" t="s">
        <v>75</v>
      </c>
      <c r="B65" s="25">
        <f>HLOOKUP(A65,'Tabela 2022'!$D$3:$BF$56,3,FALSE)</f>
        <v>0.28989361702127658</v>
      </c>
      <c r="D65" s="9">
        <f t="shared" si="15"/>
        <v>0.28989361702127658</v>
      </c>
      <c r="E65" s="9" t="str">
        <f t="shared" si="16"/>
        <v/>
      </c>
      <c r="F65" s="9" t="str">
        <f t="shared" si="17"/>
        <v/>
      </c>
      <c r="H65" s="31" t="s">
        <v>101</v>
      </c>
      <c r="I65" s="42">
        <f>I57/$L57</f>
        <v>0.94444444444444442</v>
      </c>
      <c r="J65" s="42">
        <f t="shared" ref="J65:K65" si="23">J57/$L57</f>
        <v>0</v>
      </c>
      <c r="K65" s="42">
        <f t="shared" si="23"/>
        <v>5.5555555555555552E-2</v>
      </c>
      <c r="L65" s="29">
        <f>L57</f>
        <v>36</v>
      </c>
      <c r="O65" s="52" t="s">
        <v>84</v>
      </c>
      <c r="P65" s="25">
        <f>HLOOKUP(O65,'Tabela 2022'!$D$3:$BF$56,3,FALSE)</f>
        <v>0.28303850156087407</v>
      </c>
      <c r="R65" s="9">
        <f t="shared" si="19"/>
        <v>0.28303850156087407</v>
      </c>
      <c r="S65" s="9" t="str">
        <f t="shared" si="20"/>
        <v/>
      </c>
      <c r="T65" s="9" t="str">
        <f t="shared" si="21"/>
        <v/>
      </c>
      <c r="V65" s="31" t="s">
        <v>101</v>
      </c>
      <c r="W65" s="42">
        <f t="shared" ref="W65:Y69" si="24">W57/$Z57</f>
        <v>0.94444444444444442</v>
      </c>
      <c r="X65" s="42">
        <f t="shared" si="24"/>
        <v>0</v>
      </c>
      <c r="Y65" s="42">
        <f t="shared" si="24"/>
        <v>5.5555555555555552E-2</v>
      </c>
      <c r="Z65" s="29">
        <f>Z57</f>
        <v>36</v>
      </c>
    </row>
    <row r="66" spans="1:26">
      <c r="A66" s="26" t="s">
        <v>76</v>
      </c>
      <c r="B66" s="25">
        <f>HLOOKUP(A66,'Tabela 2022'!$D$3:$BF$56,3,FALSE)</f>
        <v>0.30257936507936506</v>
      </c>
      <c r="D66" s="9">
        <f t="shared" si="15"/>
        <v>0.30257936507936506</v>
      </c>
      <c r="E66" s="9" t="str">
        <f t="shared" si="16"/>
        <v/>
      </c>
      <c r="F66" s="9" t="str">
        <f t="shared" si="17"/>
        <v/>
      </c>
      <c r="H66" s="31" t="s">
        <v>102</v>
      </c>
      <c r="I66" s="42">
        <f t="shared" ref="I66:K66" si="25">I58/$L58</f>
        <v>1</v>
      </c>
      <c r="J66" s="42">
        <f t="shared" si="25"/>
        <v>0</v>
      </c>
      <c r="K66" s="42">
        <f t="shared" si="25"/>
        <v>0</v>
      </c>
      <c r="L66" s="29">
        <f t="shared" ref="L66:L69" si="26">L58</f>
        <v>13</v>
      </c>
      <c r="O66" s="52" t="s">
        <v>85</v>
      </c>
      <c r="P66" s="25">
        <f>HLOOKUP(O66,'Tabela 2022'!$D$3:$BF$56,3,FALSE)</f>
        <v>0.31861198738170349</v>
      </c>
      <c r="R66" s="9">
        <f t="shared" si="19"/>
        <v>0.31861198738170349</v>
      </c>
      <c r="S66" s="9" t="str">
        <f t="shared" si="20"/>
        <v/>
      </c>
      <c r="T66" s="9" t="str">
        <f t="shared" si="21"/>
        <v/>
      </c>
      <c r="V66" s="31" t="s">
        <v>115</v>
      </c>
      <c r="W66" s="42">
        <f t="shared" si="24"/>
        <v>1</v>
      </c>
      <c r="X66" s="42">
        <f t="shared" si="24"/>
        <v>0</v>
      </c>
      <c r="Y66" s="42">
        <f t="shared" si="24"/>
        <v>0</v>
      </c>
      <c r="Z66" s="29">
        <f>Z58</f>
        <v>16</v>
      </c>
    </row>
    <row r="67" spans="1:26">
      <c r="A67" s="26" t="s">
        <v>77</v>
      </c>
      <c r="B67" s="25">
        <f>HLOOKUP(A67,'Tabela 2022'!$D$3:$BF$56,3,FALSE)</f>
        <v>0.32379394930498773</v>
      </c>
      <c r="D67" s="9">
        <f t="shared" si="15"/>
        <v>0.32379394930498773</v>
      </c>
      <c r="E67" s="9" t="str">
        <f t="shared" si="16"/>
        <v/>
      </c>
      <c r="F67" s="9" t="str">
        <f t="shared" si="17"/>
        <v/>
      </c>
      <c r="H67" s="31" t="s">
        <v>103</v>
      </c>
      <c r="I67" s="42">
        <f t="shared" ref="I67:K67" si="27">I59/$L59</f>
        <v>0.84615384615384615</v>
      </c>
      <c r="J67" s="42">
        <f t="shared" si="27"/>
        <v>0</v>
      </c>
      <c r="K67" s="42">
        <f t="shared" si="27"/>
        <v>0.15384615384615385</v>
      </c>
      <c r="L67" s="29">
        <f t="shared" si="26"/>
        <v>13</v>
      </c>
      <c r="O67" s="52" t="s">
        <v>77</v>
      </c>
      <c r="P67" s="25">
        <f>HLOOKUP(O67,'Tabela 2022'!$D$3:$BF$56,3,FALSE)</f>
        <v>0.32379394930498773</v>
      </c>
      <c r="R67" s="9">
        <f t="shared" si="19"/>
        <v>0.32379394930498773</v>
      </c>
      <c r="S67" s="9" t="str">
        <f t="shared" si="20"/>
        <v/>
      </c>
      <c r="T67" s="9" t="str">
        <f t="shared" si="21"/>
        <v/>
      </c>
      <c r="V67" s="31" t="s">
        <v>116</v>
      </c>
      <c r="W67" s="42">
        <f t="shared" si="24"/>
        <v>1</v>
      </c>
      <c r="X67" s="42">
        <f t="shared" si="24"/>
        <v>0</v>
      </c>
      <c r="Y67" s="42">
        <f t="shared" si="24"/>
        <v>0</v>
      </c>
      <c r="Z67" s="29">
        <f>Z59</f>
        <v>13</v>
      </c>
    </row>
    <row r="68" spans="1:26">
      <c r="A68" s="26" t="s">
        <v>113</v>
      </c>
      <c r="B68" s="25">
        <f>HLOOKUP(A68,'Tabela 2022'!$D$3:$BF$56,3,FALSE)</f>
        <v>0.45945945945945948</v>
      </c>
      <c r="D68" s="9">
        <f t="shared" si="15"/>
        <v>0.45945945945945948</v>
      </c>
      <c r="E68" s="9" t="str">
        <f t="shared" si="16"/>
        <v/>
      </c>
      <c r="F68" s="9" t="str">
        <f t="shared" si="17"/>
        <v/>
      </c>
      <c r="H68" s="31" t="s">
        <v>104</v>
      </c>
      <c r="I68" s="42">
        <f t="shared" ref="I68:K68" si="28">I60/$L60</f>
        <v>1</v>
      </c>
      <c r="J68" s="42">
        <f t="shared" si="28"/>
        <v>0</v>
      </c>
      <c r="K68" s="42">
        <f t="shared" si="28"/>
        <v>0</v>
      </c>
      <c r="L68" s="29">
        <f t="shared" si="26"/>
        <v>4</v>
      </c>
      <c r="O68" s="52" t="s">
        <v>95</v>
      </c>
      <c r="P68" s="25">
        <f>HLOOKUP(O68,'Tabela 2022'!$D$3:$BF$56,3,FALSE)</f>
        <v>0.36504854368932038</v>
      </c>
      <c r="R68" s="9">
        <f t="shared" si="19"/>
        <v>0.36504854368932038</v>
      </c>
      <c r="S68" s="9" t="str">
        <f t="shared" si="20"/>
        <v/>
      </c>
      <c r="T68" s="9" t="str">
        <f t="shared" si="21"/>
        <v/>
      </c>
      <c r="V68" s="31" t="s">
        <v>117</v>
      </c>
      <c r="W68" s="42">
        <f t="shared" si="24"/>
        <v>0.6</v>
      </c>
      <c r="X68" s="42">
        <f t="shared" si="24"/>
        <v>0</v>
      </c>
      <c r="Y68" s="42">
        <f t="shared" si="24"/>
        <v>0.4</v>
      </c>
      <c r="Z68" s="29">
        <f>Z60</f>
        <v>5</v>
      </c>
    </row>
    <row r="69" spans="1:26">
      <c r="A69" s="26" t="s">
        <v>78</v>
      </c>
      <c r="B69" s="25">
        <f>HLOOKUP(A69,'Tabela 2022'!$D$3:$BF$56,3,FALSE)</f>
        <v>0.34034165571616293</v>
      </c>
      <c r="D69" s="9">
        <f t="shared" si="15"/>
        <v>0.34034165571616293</v>
      </c>
      <c r="E69" s="9" t="str">
        <f t="shared" si="16"/>
        <v/>
      </c>
      <c r="F69" s="9" t="str">
        <f t="shared" si="17"/>
        <v/>
      </c>
      <c r="H69" s="31" t="s">
        <v>134</v>
      </c>
      <c r="I69" s="42">
        <f t="shared" ref="I69:K69" si="29">I61/$L61</f>
        <v>1</v>
      </c>
      <c r="J69" s="42">
        <f t="shared" si="29"/>
        <v>0</v>
      </c>
      <c r="K69" s="42">
        <f t="shared" si="29"/>
        <v>0</v>
      </c>
      <c r="L69" s="29">
        <f t="shared" si="26"/>
        <v>6</v>
      </c>
      <c r="O69" s="52" t="s">
        <v>131</v>
      </c>
      <c r="P69" s="25">
        <f>HLOOKUP(O69,'Tabela 2022'!$D$3:$BF$56,3,FALSE)</f>
        <v>0.34655335221907457</v>
      </c>
      <c r="R69" s="9">
        <f t="shared" si="19"/>
        <v>0.34655335221907457</v>
      </c>
      <c r="S69" s="9" t="str">
        <f t="shared" si="20"/>
        <v/>
      </c>
      <c r="T69" s="9" t="str">
        <f t="shared" si="21"/>
        <v/>
      </c>
      <c r="V69" s="31" t="s">
        <v>135</v>
      </c>
      <c r="W69" s="42">
        <f t="shared" si="24"/>
        <v>1</v>
      </c>
      <c r="X69" s="42">
        <f t="shared" si="24"/>
        <v>0</v>
      </c>
      <c r="Y69" s="42">
        <f t="shared" si="24"/>
        <v>0</v>
      </c>
      <c r="Z69" s="29">
        <f>Z61</f>
        <v>2</v>
      </c>
    </row>
    <row r="70" spans="1:26" ht="15.75" thickBot="1">
      <c r="A70" s="24" t="s">
        <v>114</v>
      </c>
      <c r="B70" s="25">
        <f>HLOOKUP(A70,'Tabela 2022'!$D$3:$BF$56,3,FALSE)</f>
        <v>0.35517241379310344</v>
      </c>
      <c r="D70" s="36">
        <f t="shared" si="15"/>
        <v>0.35517241379310344</v>
      </c>
      <c r="E70" s="36" t="str">
        <f t="shared" si="16"/>
        <v/>
      </c>
      <c r="F70" s="36" t="str">
        <f t="shared" si="17"/>
        <v/>
      </c>
      <c r="O70" s="52" t="s">
        <v>129</v>
      </c>
      <c r="P70" s="25">
        <f>HLOOKUP(O70,'Tabela 2022'!$D$3:$BF$56,3,FALSE)</f>
        <v>0.35619469026548672</v>
      </c>
      <c r="R70" s="9">
        <f t="shared" si="19"/>
        <v>0.35619469026548672</v>
      </c>
      <c r="S70" s="9" t="str">
        <f t="shared" si="20"/>
        <v/>
      </c>
      <c r="T70" s="9" t="str">
        <f t="shared" si="21"/>
        <v/>
      </c>
      <c r="Y70"/>
    </row>
    <row r="71" spans="1:26">
      <c r="A71" s="23" t="s">
        <v>109</v>
      </c>
      <c r="B71" s="25" t="e">
        <f>HLOOKUP(A71,'Tabela 2022'!$D$3:$BF$56,3,FALSE)</f>
        <v>#N/A</v>
      </c>
      <c r="D71" s="56" t="e">
        <f t="shared" si="15"/>
        <v>#N/A</v>
      </c>
      <c r="E71" s="56" t="e">
        <f t="shared" si="16"/>
        <v>#N/A</v>
      </c>
      <c r="F71" s="56" t="e">
        <f t="shared" si="17"/>
        <v>#N/A</v>
      </c>
      <c r="O71" s="59" t="s">
        <v>114</v>
      </c>
      <c r="P71" s="25">
        <f>HLOOKUP(O71,'Tabela 2022'!$D$3:$BF$56,3,FALSE)</f>
        <v>0.35517241379310344</v>
      </c>
      <c r="R71" s="9">
        <f t="shared" si="19"/>
        <v>0.35517241379310344</v>
      </c>
      <c r="S71" s="9" t="str">
        <f t="shared" si="20"/>
        <v/>
      </c>
      <c r="T71" s="9" t="str">
        <f t="shared" si="21"/>
        <v/>
      </c>
    </row>
    <row r="72" spans="1:26" ht="15.75" thickBot="1">
      <c r="A72" s="22" t="s">
        <v>79</v>
      </c>
      <c r="B72" s="25">
        <f>HLOOKUP(A72,'Tabela 2022'!$D$3:$BF$56,3,FALSE)</f>
        <v>0.26306465899025688</v>
      </c>
      <c r="D72" s="9">
        <f t="shared" si="15"/>
        <v>0.26306465899025688</v>
      </c>
      <c r="E72" s="9" t="str">
        <f t="shared" si="16"/>
        <v/>
      </c>
      <c r="F72" s="9" t="str">
        <f t="shared" si="17"/>
        <v/>
      </c>
      <c r="O72" s="59" t="s">
        <v>130</v>
      </c>
      <c r="P72" s="25">
        <f>HLOOKUP(O72,'Tabela 2022'!$D$3:$BF$56,3,FALSE)</f>
        <v>0.39088729016786572</v>
      </c>
      <c r="R72" s="36">
        <f t="shared" si="19"/>
        <v>0.39088729016786572</v>
      </c>
      <c r="S72" s="36" t="str">
        <f t="shared" si="20"/>
        <v/>
      </c>
      <c r="T72" s="36" t="str">
        <f t="shared" si="21"/>
        <v/>
      </c>
    </row>
    <row r="73" spans="1:26">
      <c r="A73" s="22" t="s">
        <v>80</v>
      </c>
      <c r="B73" s="25">
        <f>HLOOKUP(A73,'Tabela 2022'!$D$3:$BF$56,3,FALSE)</f>
        <v>0.33996683250414594</v>
      </c>
      <c r="D73" s="9">
        <f t="shared" si="15"/>
        <v>0.33996683250414594</v>
      </c>
      <c r="E73" s="9" t="str">
        <f t="shared" si="16"/>
        <v/>
      </c>
      <c r="F73" s="9" t="str">
        <f t="shared" si="17"/>
        <v/>
      </c>
      <c r="O73" s="60" t="s">
        <v>80</v>
      </c>
      <c r="P73" s="25">
        <f>HLOOKUP(O73,'Tabela 2022'!$D$3:$BF$56,3,FALSE)</f>
        <v>0.33996683250414594</v>
      </c>
      <c r="R73" s="56">
        <f t="shared" si="19"/>
        <v>0.33996683250414594</v>
      </c>
      <c r="S73" s="56" t="str">
        <f t="shared" si="20"/>
        <v/>
      </c>
      <c r="T73" s="56" t="str">
        <f t="shared" si="21"/>
        <v/>
      </c>
    </row>
    <row r="74" spans="1:26">
      <c r="A74" s="22" t="s">
        <v>81</v>
      </c>
      <c r="B74" s="25">
        <f>HLOOKUP(A74,'Tabela 2022'!$D$3:$BF$56,3,FALSE)</f>
        <v>0.29859719438877758</v>
      </c>
      <c r="D74" s="9">
        <f t="shared" si="15"/>
        <v>0.29859719438877758</v>
      </c>
      <c r="E74" s="9" t="str">
        <f t="shared" si="16"/>
        <v/>
      </c>
      <c r="F74" s="9" t="str">
        <f t="shared" si="17"/>
        <v/>
      </c>
      <c r="O74" s="26" t="s">
        <v>72</v>
      </c>
      <c r="P74" s="25">
        <f>HLOOKUP(O74,'Tabela 2022'!$D$3:$BF$56,3,FALSE)</f>
        <v>0.30632911392405066</v>
      </c>
      <c r="R74" s="9">
        <f t="shared" si="19"/>
        <v>0.30632911392405066</v>
      </c>
      <c r="S74" s="9" t="str">
        <f t="shared" si="20"/>
        <v/>
      </c>
      <c r="T74" s="9" t="str">
        <f t="shared" si="21"/>
        <v/>
      </c>
    </row>
    <row r="75" spans="1:26">
      <c r="A75" s="22" t="s">
        <v>82</v>
      </c>
      <c r="B75" s="25">
        <f>HLOOKUP(A75,'Tabela 2022'!$D$3:$BF$56,3,FALSE)</f>
        <v>0.2423469387755102</v>
      </c>
      <c r="D75" s="9">
        <f t="shared" si="15"/>
        <v>0.2423469387755102</v>
      </c>
      <c r="E75" s="9" t="str">
        <f t="shared" si="16"/>
        <v/>
      </c>
      <c r="F75" s="9" t="str">
        <f t="shared" si="17"/>
        <v/>
      </c>
      <c r="O75" s="26" t="s">
        <v>90</v>
      </c>
      <c r="P75" s="25">
        <f>HLOOKUP(O75,'Tabela 2022'!$D$3:$BF$56,3,FALSE)</f>
        <v>0.35146443514644349</v>
      </c>
      <c r="R75" s="9">
        <f t="shared" si="19"/>
        <v>0.35146443514644349</v>
      </c>
      <c r="S75" s="9" t="str">
        <f t="shared" si="20"/>
        <v/>
      </c>
      <c r="T75" s="9" t="str">
        <f t="shared" si="21"/>
        <v/>
      </c>
    </row>
    <row r="76" spans="1:26">
      <c r="A76" s="22" t="s">
        <v>83</v>
      </c>
      <c r="B76" s="25">
        <f>HLOOKUP(A76,'Tabela 2022'!$D$3:$BF$56,3,FALSE)</f>
        <v>0.54220779220779225</v>
      </c>
      <c r="D76" s="9" t="str">
        <f t="shared" si="15"/>
        <v/>
      </c>
      <c r="E76" s="9" t="str">
        <f t="shared" si="16"/>
        <v/>
      </c>
      <c r="F76" s="9">
        <f t="shared" si="17"/>
        <v>0.54220779220779225</v>
      </c>
      <c r="O76" s="26" t="s">
        <v>121</v>
      </c>
      <c r="P76" s="25">
        <f>HLOOKUP(O76,'Tabela 2022'!$D$3:$BF$56,3,FALSE)</f>
        <v>0.3788501026694045</v>
      </c>
      <c r="R76" s="9">
        <f t="shared" si="19"/>
        <v>0.3788501026694045</v>
      </c>
      <c r="S76" s="9" t="str">
        <f t="shared" si="20"/>
        <v/>
      </c>
      <c r="T76" s="9" t="str">
        <f t="shared" si="21"/>
        <v/>
      </c>
    </row>
    <row r="77" spans="1:26">
      <c r="A77" s="22" t="s">
        <v>84</v>
      </c>
      <c r="B77" s="25">
        <f>HLOOKUP(A77,'Tabela 2022'!$D$3:$BF$56,3,FALSE)</f>
        <v>0.28303850156087407</v>
      </c>
      <c r="D77" s="9">
        <f t="shared" si="15"/>
        <v>0.28303850156087407</v>
      </c>
      <c r="E77" s="9" t="str">
        <f t="shared" si="16"/>
        <v/>
      </c>
      <c r="F77" s="9" t="str">
        <f t="shared" si="17"/>
        <v/>
      </c>
      <c r="O77" s="26" t="s">
        <v>91</v>
      </c>
      <c r="P77" s="25" t="e">
        <f>HLOOKUP(O77,'Tabela 2022'!$D$3:$BF$56,3,FALSE)</f>
        <v>#N/A</v>
      </c>
      <c r="R77" s="9" t="e">
        <f t="shared" si="19"/>
        <v>#N/A</v>
      </c>
      <c r="S77" s="9" t="e">
        <f t="shared" si="20"/>
        <v>#N/A</v>
      </c>
      <c r="T77" s="9" t="e">
        <f t="shared" si="21"/>
        <v>#N/A</v>
      </c>
    </row>
    <row r="78" spans="1:26">
      <c r="A78" s="22" t="s">
        <v>121</v>
      </c>
      <c r="B78" s="25">
        <f>HLOOKUP(A78,'Tabela 2022'!$D$3:$BF$56,3,FALSE)</f>
        <v>0.3788501026694045</v>
      </c>
      <c r="D78" s="9">
        <f t="shared" si="15"/>
        <v>0.3788501026694045</v>
      </c>
      <c r="E78" s="9" t="str">
        <f t="shared" si="16"/>
        <v/>
      </c>
      <c r="F78" s="9" t="str">
        <f t="shared" si="17"/>
        <v/>
      </c>
      <c r="O78" s="26" t="s">
        <v>74</v>
      </c>
      <c r="P78" s="25">
        <f>HLOOKUP(O78,'Tabela 2022'!$D$3:$BF$56,3,FALSE)</f>
        <v>0.33722163308589609</v>
      </c>
      <c r="R78" s="9">
        <f t="shared" si="19"/>
        <v>0.33722163308589609</v>
      </c>
      <c r="S78" s="9" t="str">
        <f t="shared" si="20"/>
        <v/>
      </c>
      <c r="T78" s="9" t="str">
        <f t="shared" si="21"/>
        <v/>
      </c>
    </row>
    <row r="79" spans="1:26">
      <c r="A79" s="22" t="s">
        <v>85</v>
      </c>
      <c r="B79" s="25">
        <f>HLOOKUP(A79,'Tabela 2022'!$D$3:$BF$56,3,FALSE)</f>
        <v>0.31861198738170349</v>
      </c>
      <c r="D79" s="9">
        <f t="shared" si="15"/>
        <v>0.31861198738170349</v>
      </c>
      <c r="E79" s="9" t="str">
        <f t="shared" si="16"/>
        <v/>
      </c>
      <c r="F79" s="9" t="str">
        <f t="shared" si="17"/>
        <v/>
      </c>
      <c r="O79" s="26" t="s">
        <v>75</v>
      </c>
      <c r="P79" s="25">
        <f>HLOOKUP(O79,'Tabela 2022'!$D$3:$BF$56,3,FALSE)</f>
        <v>0.28989361702127658</v>
      </c>
      <c r="R79" s="9">
        <f t="shared" si="19"/>
        <v>0.28989361702127658</v>
      </c>
      <c r="S79" s="9" t="str">
        <f t="shared" si="20"/>
        <v/>
      </c>
      <c r="T79" s="9" t="str">
        <f t="shared" si="21"/>
        <v/>
      </c>
    </row>
    <row r="80" spans="1:26">
      <c r="A80" s="22" t="s">
        <v>110</v>
      </c>
      <c r="B80" s="25">
        <f>HLOOKUP(A80,'Tabela 2022'!$D$3:$BF$56,3,FALSE)</f>
        <v>0.52380952380952384</v>
      </c>
      <c r="D80" s="9" t="str">
        <f t="shared" si="15"/>
        <v/>
      </c>
      <c r="E80" s="9" t="str">
        <f t="shared" si="16"/>
        <v/>
      </c>
      <c r="F80" s="9">
        <f t="shared" si="17"/>
        <v>0.52380952380952384</v>
      </c>
      <c r="O80" s="26" t="s">
        <v>76</v>
      </c>
      <c r="P80" s="25">
        <f>HLOOKUP(O80,'Tabela 2022'!$D$3:$BF$56,3,FALSE)</f>
        <v>0.30257936507936506</v>
      </c>
      <c r="R80" s="9">
        <f t="shared" si="19"/>
        <v>0.30257936507936506</v>
      </c>
      <c r="S80" s="9" t="str">
        <f t="shared" si="20"/>
        <v/>
      </c>
      <c r="T80" s="9" t="str">
        <f t="shared" si="21"/>
        <v/>
      </c>
    </row>
    <row r="81" spans="1:20">
      <c r="A81" s="22" t="s">
        <v>111</v>
      </c>
      <c r="B81" s="25">
        <f>HLOOKUP(A81,'Tabela 2022'!$D$3:$BF$56,3,FALSE)</f>
        <v>0.35309973045822102</v>
      </c>
      <c r="D81" s="9">
        <f t="shared" si="15"/>
        <v>0.35309973045822102</v>
      </c>
      <c r="E81" s="9" t="str">
        <f t="shared" si="16"/>
        <v/>
      </c>
      <c r="F81" s="9" t="str">
        <f t="shared" si="17"/>
        <v/>
      </c>
      <c r="O81" s="26" t="s">
        <v>78</v>
      </c>
      <c r="P81" s="25">
        <f>HLOOKUP(O81,'Tabela 2022'!$D$3:$BF$56,3,FALSE)</f>
        <v>0.34034165571616293</v>
      </c>
      <c r="R81" s="9">
        <f t="shared" si="19"/>
        <v>0.34034165571616293</v>
      </c>
      <c r="S81" s="9" t="str">
        <f t="shared" si="20"/>
        <v/>
      </c>
      <c r="T81" s="9" t="str">
        <f t="shared" si="21"/>
        <v/>
      </c>
    </row>
    <row r="82" spans="1:20">
      <c r="A82" s="22" t="s">
        <v>86</v>
      </c>
      <c r="B82" s="25" t="e">
        <f>HLOOKUP(A82,'Tabela 2022'!$D$3:$BF$56,3,FALSE)</f>
        <v>#N/A</v>
      </c>
      <c r="D82" s="9" t="e">
        <f t="shared" si="15"/>
        <v>#N/A</v>
      </c>
      <c r="E82" s="9" t="e">
        <f t="shared" si="16"/>
        <v>#N/A</v>
      </c>
      <c r="F82" s="9" t="e">
        <f t="shared" si="17"/>
        <v>#N/A</v>
      </c>
      <c r="O82" s="26" t="s">
        <v>94</v>
      </c>
      <c r="P82" s="25">
        <f>HLOOKUP(O82,'Tabela 2022'!$D$3:$BF$56,3,FALSE)</f>
        <v>0.33573357335733572</v>
      </c>
      <c r="R82" s="9">
        <f t="shared" si="19"/>
        <v>0.33573357335733572</v>
      </c>
      <c r="S82" s="9" t="str">
        <f t="shared" si="20"/>
        <v/>
      </c>
      <c r="T82" s="9" t="str">
        <f t="shared" si="21"/>
        <v/>
      </c>
    </row>
    <row r="83" spans="1:20">
      <c r="A83" s="22" t="s">
        <v>130</v>
      </c>
      <c r="B83" s="25">
        <f>HLOOKUP(A83,'Tabela 2022'!$D$3:$BF$56,3,FALSE)</f>
        <v>0.39088729016786572</v>
      </c>
      <c r="D83" s="9">
        <f t="shared" si="15"/>
        <v>0.39088729016786572</v>
      </c>
      <c r="E83" s="9" t="str">
        <f t="shared" si="16"/>
        <v/>
      </c>
      <c r="F83" s="9" t="str">
        <f t="shared" si="17"/>
        <v/>
      </c>
      <c r="O83" s="26" t="s">
        <v>111</v>
      </c>
      <c r="P83" s="25">
        <f>HLOOKUP(O83,'Tabela 2022'!$D$3:$BF$56,3,FALSE)</f>
        <v>0.35309973045822102</v>
      </c>
      <c r="R83" s="9">
        <f t="shared" si="19"/>
        <v>0.35309973045822102</v>
      </c>
      <c r="S83" s="9" t="str">
        <f t="shared" si="20"/>
        <v/>
      </c>
      <c r="T83" s="9" t="str">
        <f t="shared" si="21"/>
        <v/>
      </c>
    </row>
    <row r="84" spans="1:20">
      <c r="A84" s="22" t="s">
        <v>87</v>
      </c>
      <c r="B84" s="25">
        <f>HLOOKUP(A84,'Tabela 2022'!$D$3:$BF$56,3,FALSE)</f>
        <v>0.37349397590361444</v>
      </c>
      <c r="D84" s="9">
        <f t="shared" si="15"/>
        <v>0.37349397590361444</v>
      </c>
      <c r="E84" s="9" t="str">
        <f t="shared" si="16"/>
        <v/>
      </c>
      <c r="F84" s="9" t="str">
        <f t="shared" si="17"/>
        <v/>
      </c>
      <c r="O84" s="26" t="s">
        <v>122</v>
      </c>
      <c r="P84" s="25">
        <f>HLOOKUP(O84,'Tabela 2022'!$D$3:$BF$56,3,FALSE)</f>
        <v>0.30948795180722893</v>
      </c>
      <c r="R84" s="9">
        <f t="shared" si="19"/>
        <v>0.30948795180722893</v>
      </c>
      <c r="S84" s="9" t="str">
        <f t="shared" si="20"/>
        <v/>
      </c>
      <c r="T84" s="9" t="str">
        <f t="shared" si="21"/>
        <v/>
      </c>
    </row>
    <row r="85" spans="1:20" ht="15.75" thickBot="1">
      <c r="A85" s="21" t="s">
        <v>88</v>
      </c>
      <c r="B85" s="25">
        <f>HLOOKUP(A85,'Tabela 2022'!$D$3:$BF$56,3,FALSE)</f>
        <v>0.31366120218579235</v>
      </c>
      <c r="D85" s="57">
        <f t="shared" si="15"/>
        <v>0.31366120218579235</v>
      </c>
      <c r="E85" s="57" t="str">
        <f t="shared" si="16"/>
        <v/>
      </c>
      <c r="F85" s="57" t="str">
        <f t="shared" si="17"/>
        <v/>
      </c>
      <c r="O85" s="26" t="s">
        <v>87</v>
      </c>
      <c r="P85" s="25">
        <f>HLOOKUP(O85,'Tabela 2022'!$D$3:$BF$56,3,FALSE)</f>
        <v>0.37349397590361444</v>
      </c>
      <c r="R85" s="9">
        <f t="shared" si="19"/>
        <v>0.37349397590361444</v>
      </c>
      <c r="S85" s="9" t="str">
        <f t="shared" si="20"/>
        <v/>
      </c>
      <c r="T85" s="9" t="str">
        <f t="shared" si="21"/>
        <v/>
      </c>
    </row>
    <row r="86" spans="1:20" ht="15.75" thickBot="1">
      <c r="A86" s="17" t="s">
        <v>93</v>
      </c>
      <c r="B86" s="25">
        <f>HLOOKUP(A86,'Tabela 2022'!$D$3:$BF$56,3,FALSE)</f>
        <v>0.4282511210762332</v>
      </c>
      <c r="D86" s="56">
        <f t="shared" si="15"/>
        <v>0.4282511210762332</v>
      </c>
      <c r="E86" s="56" t="str">
        <f t="shared" si="16"/>
        <v/>
      </c>
      <c r="F86" s="56" t="str">
        <f t="shared" si="17"/>
        <v/>
      </c>
      <c r="O86" s="53" t="s">
        <v>88</v>
      </c>
      <c r="P86" s="25">
        <f>HLOOKUP(O86,'Tabela 2022'!$D$3:$BF$56,3,FALSE)</f>
        <v>0.31366120218579235</v>
      </c>
      <c r="R86" s="57">
        <f t="shared" si="19"/>
        <v>0.31366120218579235</v>
      </c>
      <c r="S86" s="57" t="str">
        <f t="shared" si="20"/>
        <v/>
      </c>
      <c r="T86" s="57" t="str">
        <f t="shared" si="21"/>
        <v/>
      </c>
    </row>
    <row r="87" spans="1:20">
      <c r="A87" s="16" t="s">
        <v>133</v>
      </c>
      <c r="B87" s="25">
        <f>HLOOKUP(A87,'Tabela 2022'!$D$3:$BF$56,3,FALSE)</f>
        <v>0.28637951105937137</v>
      </c>
      <c r="D87" s="9">
        <f t="shared" si="15"/>
        <v>0.28637951105937137</v>
      </c>
      <c r="E87" s="9" t="str">
        <f t="shared" si="16"/>
        <v/>
      </c>
      <c r="F87" s="9" t="str">
        <f t="shared" si="17"/>
        <v/>
      </c>
      <c r="O87" s="17" t="s">
        <v>109</v>
      </c>
      <c r="P87" s="25" t="e">
        <f>HLOOKUP(O87,'Tabela 2022'!$D$3:$BF$56,3,FALSE)</f>
        <v>#N/A</v>
      </c>
      <c r="R87" s="35" t="e">
        <f t="shared" si="19"/>
        <v>#N/A</v>
      </c>
      <c r="S87" s="35" t="e">
        <f t="shared" si="20"/>
        <v>#N/A</v>
      </c>
      <c r="T87" s="35" t="e">
        <f t="shared" si="21"/>
        <v>#N/A</v>
      </c>
    </row>
    <row r="88" spans="1:20">
      <c r="A88" s="16" t="s">
        <v>94</v>
      </c>
      <c r="B88" s="25">
        <f>HLOOKUP(A88,'Tabela 2022'!$D$3:$BF$56,3,FALSE)</f>
        <v>0.33573357335733572</v>
      </c>
      <c r="D88" s="9">
        <f t="shared" si="15"/>
        <v>0.33573357335733572</v>
      </c>
      <c r="E88" s="9" t="str">
        <f t="shared" si="16"/>
        <v/>
      </c>
      <c r="F88" s="9" t="str">
        <f t="shared" si="17"/>
        <v/>
      </c>
      <c r="O88" s="16" t="s">
        <v>70</v>
      </c>
      <c r="P88" s="25">
        <f>HLOOKUP(O88,'Tabela 2022'!$D$3:$BF$56,3,FALSE)</f>
        <v>0.28528528528528529</v>
      </c>
      <c r="R88" s="9">
        <f t="shared" si="19"/>
        <v>0.28528528528528529</v>
      </c>
      <c r="S88" s="9" t="str">
        <f t="shared" si="20"/>
        <v/>
      </c>
      <c r="T88" s="9" t="str">
        <f t="shared" si="21"/>
        <v/>
      </c>
    </row>
    <row r="89" spans="1:20" ht="15.75" thickBot="1">
      <c r="A89" s="15" t="s">
        <v>95</v>
      </c>
      <c r="B89" s="25">
        <f>HLOOKUP(A89,'Tabela 2022'!$D$3:$BF$56,3,FALSE)</f>
        <v>0.36504854368932038</v>
      </c>
      <c r="D89" s="57">
        <f t="shared" si="15"/>
        <v>0.36504854368932038</v>
      </c>
      <c r="E89" s="57" t="str">
        <f t="shared" si="16"/>
        <v/>
      </c>
      <c r="F89" s="57" t="str">
        <f t="shared" si="17"/>
        <v/>
      </c>
      <c r="O89" s="16" t="s">
        <v>81</v>
      </c>
      <c r="P89" s="25">
        <f>HLOOKUP(O89,'Tabela 2022'!$D$3:$BF$56,3,FALSE)</f>
        <v>0.29859719438877758</v>
      </c>
      <c r="R89" s="9">
        <f t="shared" si="19"/>
        <v>0.29859719438877758</v>
      </c>
      <c r="S89" s="9" t="str">
        <f t="shared" si="20"/>
        <v/>
      </c>
      <c r="T89" s="9" t="str">
        <f t="shared" si="21"/>
        <v/>
      </c>
    </row>
    <row r="90" spans="1:20">
      <c r="A90" s="20" t="s">
        <v>89</v>
      </c>
      <c r="B90" s="25">
        <f>HLOOKUP(A90,'Tabela 2022'!$D$3:$BF$56,3,FALSE)</f>
        <v>0.41073080481036078</v>
      </c>
      <c r="D90" s="35">
        <f t="shared" si="15"/>
        <v>0.41073080481036078</v>
      </c>
      <c r="E90" s="35" t="str">
        <f t="shared" si="16"/>
        <v/>
      </c>
      <c r="F90" s="35" t="str">
        <f t="shared" si="17"/>
        <v/>
      </c>
      <c r="O90" s="16" t="s">
        <v>83</v>
      </c>
      <c r="P90" s="25">
        <f>HLOOKUP(O90,'Tabela 2022'!$D$3:$BF$56,3,FALSE)</f>
        <v>0.54220779220779225</v>
      </c>
      <c r="R90" s="9" t="str">
        <f t="shared" si="19"/>
        <v/>
      </c>
      <c r="S90" s="9" t="str">
        <f t="shared" si="20"/>
        <v/>
      </c>
      <c r="T90" s="9">
        <f t="shared" si="21"/>
        <v>0.54220779220779225</v>
      </c>
    </row>
    <row r="91" spans="1:20">
      <c r="A91" s="19" t="s">
        <v>90</v>
      </c>
      <c r="B91" s="25">
        <f>HLOOKUP(A91,'Tabela 2022'!$D$3:$BF$56,3,FALSE)</f>
        <v>0.35146443514644349</v>
      </c>
      <c r="D91" s="9">
        <f t="shared" si="15"/>
        <v>0.35146443514644349</v>
      </c>
      <c r="E91" s="9" t="str">
        <f t="shared" si="16"/>
        <v/>
      </c>
      <c r="F91" s="9" t="str">
        <f t="shared" si="17"/>
        <v/>
      </c>
      <c r="O91" s="16" t="s">
        <v>110</v>
      </c>
      <c r="P91" s="25">
        <f>HLOOKUP(O91,'Tabela 2022'!$D$3:$BF$56,3,FALSE)</f>
        <v>0.52380952380952384</v>
      </c>
      <c r="R91" s="9" t="str">
        <f t="shared" si="19"/>
        <v/>
      </c>
      <c r="S91" s="9" t="str">
        <f t="shared" si="20"/>
        <v/>
      </c>
      <c r="T91" s="9">
        <f t="shared" si="21"/>
        <v>0.52380952380952384</v>
      </c>
    </row>
    <row r="92" spans="1:20">
      <c r="A92" s="18" t="s">
        <v>91</v>
      </c>
      <c r="B92" s="25" t="e">
        <f>HLOOKUP(A92,'Tabela 2022'!$D$3:$BF$56,3,FALSE)</f>
        <v>#N/A</v>
      </c>
      <c r="D92" s="9" t="e">
        <f t="shared" si="15"/>
        <v>#N/A</v>
      </c>
      <c r="E92" s="9" t="e">
        <f t="shared" si="16"/>
        <v>#N/A</v>
      </c>
      <c r="F92" s="9" t="e">
        <f t="shared" si="17"/>
        <v>#N/A</v>
      </c>
      <c r="O92" s="54" t="s">
        <v>92</v>
      </c>
      <c r="P92" s="25">
        <f>HLOOKUP(O92,'Tabela 2022'!$D$3:$BF$56,3,FALSE)</f>
        <v>0.34003091190108192</v>
      </c>
      <c r="R92" s="9">
        <f t="shared" si="19"/>
        <v>0.34003091190108192</v>
      </c>
      <c r="S92" s="9" t="str">
        <f t="shared" si="20"/>
        <v/>
      </c>
      <c r="T92" s="9" t="str">
        <f t="shared" si="21"/>
        <v/>
      </c>
    </row>
    <row r="93" spans="1:20" ht="15.75" thickBot="1">
      <c r="A93" s="18" t="s">
        <v>131</v>
      </c>
      <c r="B93" s="25">
        <f>HLOOKUP(A93,'Tabela 2022'!$D$3:$BF$56,3,FALSE)</f>
        <v>0.34655335221907457</v>
      </c>
      <c r="D93" s="9">
        <f t="shared" si="15"/>
        <v>0.34655335221907457</v>
      </c>
      <c r="E93" s="9" t="str">
        <f t="shared" si="16"/>
        <v/>
      </c>
      <c r="F93" s="9" t="str">
        <f t="shared" si="17"/>
        <v/>
      </c>
      <c r="O93" s="15" t="s">
        <v>86</v>
      </c>
      <c r="P93" s="25" t="e">
        <f>HLOOKUP(O93,'Tabela 2022'!$D$3:$BF$56,3,FALSE)</f>
        <v>#N/A</v>
      </c>
      <c r="R93" s="36" t="e">
        <f t="shared" si="19"/>
        <v>#N/A</v>
      </c>
      <c r="S93" s="36" t="e">
        <f t="shared" si="20"/>
        <v>#N/A</v>
      </c>
      <c r="T93" s="36" t="e">
        <f t="shared" si="21"/>
        <v>#N/A</v>
      </c>
    </row>
    <row r="94" spans="1:20">
      <c r="A94" s="18" t="s">
        <v>92</v>
      </c>
      <c r="B94" s="25">
        <f>HLOOKUP(A94,'Tabela 2022'!$D$3:$BF$56,3,FALSE)</f>
        <v>0.34003091190108192</v>
      </c>
      <c r="D94" s="9">
        <f t="shared" si="15"/>
        <v>0.34003091190108192</v>
      </c>
      <c r="E94" s="9" t="str">
        <f t="shared" si="16"/>
        <v/>
      </c>
      <c r="F94" s="9" t="str">
        <f t="shared" si="17"/>
        <v/>
      </c>
      <c r="O94" s="61" t="s">
        <v>99</v>
      </c>
      <c r="P94" s="25" t="e">
        <f>HLOOKUP(O94,'Tabela 2022'!$D$3:$BF$56,3,FALSE)</f>
        <v>#N/A</v>
      </c>
      <c r="R94" s="56" t="e">
        <f t="shared" si="19"/>
        <v>#N/A</v>
      </c>
      <c r="S94" s="56" t="e">
        <f t="shared" si="20"/>
        <v>#N/A</v>
      </c>
      <c r="T94" s="56" t="e">
        <f t="shared" si="21"/>
        <v>#N/A</v>
      </c>
    </row>
    <row r="95" spans="1:20">
      <c r="A95" s="18" t="s">
        <v>129</v>
      </c>
      <c r="B95" s="25">
        <f>HLOOKUP(A95,'Tabela 2022'!$D$3:$BF$56,3,FALSE)</f>
        <v>0.35619469026548672</v>
      </c>
      <c r="D95" s="9">
        <f t="shared" si="15"/>
        <v>0.35619469026548672</v>
      </c>
      <c r="E95" s="9" t="str">
        <f t="shared" si="16"/>
        <v/>
      </c>
      <c r="F95" s="9" t="str">
        <f t="shared" si="17"/>
        <v/>
      </c>
      <c r="O95" s="55" t="s">
        <v>132</v>
      </c>
      <c r="P95" s="25">
        <f>HLOOKUP(O95,'Tabela 2022'!$D$3:$BF$56,3,FALSE)</f>
        <v>0.34163701067615659</v>
      </c>
      <c r="R95" s="9">
        <f t="shared" si="19"/>
        <v>0.34163701067615659</v>
      </c>
      <c r="S95" s="9" t="str">
        <f t="shared" si="20"/>
        <v/>
      </c>
      <c r="T95" s="9" t="str">
        <f t="shared" si="21"/>
        <v/>
      </c>
    </row>
    <row r="96" spans="1:20" ht="15.75" thickBot="1">
      <c r="A96" s="18" t="s">
        <v>122</v>
      </c>
      <c r="B96" s="25">
        <f>HLOOKUP(A96,'Tabela 2022'!$D$3:$BF$56,3,FALSE)</f>
        <v>0.30948795180722893</v>
      </c>
      <c r="D96" s="57">
        <f t="shared" si="15"/>
        <v>0.30948795180722893</v>
      </c>
      <c r="E96" s="57" t="str">
        <f t="shared" si="16"/>
        <v/>
      </c>
      <c r="F96" s="57" t="str">
        <f t="shared" si="17"/>
        <v/>
      </c>
      <c r="O96" s="55" t="s">
        <v>113</v>
      </c>
      <c r="P96" s="25">
        <f>HLOOKUP(O96,'Tabela 2022'!$D$3:$BF$56,3,FALSE)</f>
        <v>0.45945945945945948</v>
      </c>
      <c r="R96" s="9">
        <f t="shared" si="19"/>
        <v>0.45945945945945948</v>
      </c>
      <c r="S96" s="9" t="str">
        <f t="shared" si="20"/>
        <v/>
      </c>
      <c r="T96" s="9" t="str">
        <f t="shared" si="21"/>
        <v/>
      </c>
    </row>
    <row r="97" spans="1:26">
      <c r="D97" s="41">
        <f>COUNT(D57:D96)</f>
        <v>34</v>
      </c>
      <c r="E97" s="41">
        <f>COUNT(E57:E96)</f>
        <v>0</v>
      </c>
      <c r="F97" s="41">
        <f>COUNT(F57:F96)</f>
        <v>2</v>
      </c>
      <c r="R97" s="41">
        <f>COUNT(R57:R96)</f>
        <v>34</v>
      </c>
      <c r="S97" s="41">
        <f>COUNT(S57:S96)</f>
        <v>0</v>
      </c>
      <c r="T97" s="41">
        <f>COUNT(T57:T96)</f>
        <v>2</v>
      </c>
    </row>
    <row r="98" spans="1:26">
      <c r="D98" s="38"/>
      <c r="E98" s="38"/>
      <c r="F98" s="38"/>
      <c r="R98" s="38"/>
      <c r="S98" s="38"/>
      <c r="T98" s="38"/>
    </row>
    <row r="99" spans="1:26">
      <c r="D99" s="38"/>
      <c r="E99" s="38"/>
      <c r="F99" s="38"/>
      <c r="R99" s="38"/>
      <c r="S99" s="38"/>
      <c r="T99" s="38"/>
    </row>
    <row r="100" spans="1:26">
      <c r="D100" s="38"/>
      <c r="E100" s="38"/>
      <c r="F100" s="38"/>
      <c r="R100" s="38"/>
      <c r="S100" s="38"/>
      <c r="T100" s="38"/>
    </row>
    <row r="101" spans="1:26">
      <c r="D101" s="38"/>
      <c r="E101" s="38"/>
      <c r="F101" s="38"/>
      <c r="R101" s="38"/>
      <c r="S101" s="38"/>
      <c r="T101" s="38"/>
    </row>
    <row r="102" spans="1:26">
      <c r="D102" s="38"/>
      <c r="E102" s="38"/>
      <c r="F102" s="38"/>
      <c r="R102" s="38"/>
      <c r="S102" s="38"/>
      <c r="T102" s="38"/>
    </row>
    <row r="107" spans="1:26">
      <c r="A107" s="58">
        <v>4</v>
      </c>
      <c r="B107" s="27" t="s">
        <v>5</v>
      </c>
      <c r="O107" s="58">
        <v>4</v>
      </c>
      <c r="P107" s="27" t="s">
        <v>5</v>
      </c>
    </row>
    <row r="108" spans="1:26">
      <c r="A108" s="8" t="s">
        <v>69</v>
      </c>
      <c r="B108" s="7" t="s">
        <v>96</v>
      </c>
      <c r="D108" s="12" t="s">
        <v>98</v>
      </c>
      <c r="E108" s="11" t="s">
        <v>97</v>
      </c>
      <c r="F108" s="10" t="s">
        <v>100</v>
      </c>
      <c r="H108" s="31"/>
      <c r="I108" s="32" t="s">
        <v>98</v>
      </c>
      <c r="J108" s="33" t="s">
        <v>97</v>
      </c>
      <c r="K108" s="34" t="s">
        <v>100</v>
      </c>
      <c r="L108" t="s">
        <v>105</v>
      </c>
      <c r="O108" s="8" t="s">
        <v>69</v>
      </c>
      <c r="P108" s="7" t="s">
        <v>96</v>
      </c>
      <c r="R108" s="12" t="s">
        <v>98</v>
      </c>
      <c r="S108" s="11" t="s">
        <v>97</v>
      </c>
      <c r="T108" s="10" t="s">
        <v>100</v>
      </c>
      <c r="V108" s="31"/>
      <c r="W108" s="32" t="s">
        <v>98</v>
      </c>
      <c r="X108" s="33" t="s">
        <v>97</v>
      </c>
      <c r="Y108" s="34" t="s">
        <v>100</v>
      </c>
      <c r="Z108" t="s">
        <v>105</v>
      </c>
    </row>
    <row r="109" spans="1:26">
      <c r="A109" s="26" t="s">
        <v>70</v>
      </c>
      <c r="B109" s="25">
        <f>HLOOKUP(A109,'Tabela 2022'!$D$3:$BG$56,4,FALSE)</f>
        <v>0.47747747747747749</v>
      </c>
      <c r="D109" s="9">
        <f>IF(B109&lt;=50%,B109,"")</f>
        <v>0.47747747747747749</v>
      </c>
      <c r="E109" s="9" t="str">
        <f>IF(B109&gt;=75%,B109,"")</f>
        <v/>
      </c>
      <c r="F109" s="9" t="str">
        <f>IF(AND(B109&gt;50%,B109&lt;75%),B109,"")</f>
        <v/>
      </c>
      <c r="H109" s="31" t="s">
        <v>101</v>
      </c>
      <c r="I109" s="37">
        <f>COUNT(D109:D148)</f>
        <v>16</v>
      </c>
      <c r="J109" s="37">
        <f>COUNT(E109:E148)</f>
        <v>0</v>
      </c>
      <c r="K109" s="37">
        <f>COUNT(F109:F148)</f>
        <v>20</v>
      </c>
      <c r="L109" s="29">
        <f>SUM(I109:K109)</f>
        <v>36</v>
      </c>
      <c r="O109" s="52" t="s">
        <v>79</v>
      </c>
      <c r="P109" s="25">
        <f>HLOOKUP(O109,'Tabela 2022'!$D$3:$BG$56,4,FALSE)</f>
        <v>0.43544078361531613</v>
      </c>
      <c r="R109" s="9">
        <f>IF(P109&lt;=50%,P109,"")</f>
        <v>0.43544078361531613</v>
      </c>
      <c r="S109" s="9" t="str">
        <f>IF(P109&gt;=75%,P109,"")</f>
        <v/>
      </c>
      <c r="T109" s="9" t="str">
        <f>IF(AND(P109&gt;50%,P109&lt;75%),P109,"")</f>
        <v/>
      </c>
      <c r="V109" s="31" t="s">
        <v>101</v>
      </c>
      <c r="W109" s="37">
        <f>COUNT(R109:R148)</f>
        <v>16</v>
      </c>
      <c r="X109" s="37">
        <f>COUNT(S109:S148)</f>
        <v>0</v>
      </c>
      <c r="Y109" s="37">
        <f>COUNT(T109:T148)</f>
        <v>20</v>
      </c>
      <c r="Z109" s="29">
        <f>SUM(W109:Y109)</f>
        <v>36</v>
      </c>
    </row>
    <row r="110" spans="1:26">
      <c r="A110" s="26" t="s">
        <v>71</v>
      </c>
      <c r="B110" s="25">
        <f>HLOOKUP(A110,'Tabela 2022'!$D$3:$BG$56,4,FALSE)</f>
        <v>0.60060362173038229</v>
      </c>
      <c r="D110" s="9" t="str">
        <f t="shared" ref="D110:D148" si="30">IF(B110&lt;=50%,B110,"")</f>
        <v/>
      </c>
      <c r="E110" s="9" t="str">
        <f t="shared" ref="E110:E148" si="31">IF(B110&gt;=75%,B110,"")</f>
        <v/>
      </c>
      <c r="F110" s="9">
        <f t="shared" ref="F110:F148" si="32">IF(AND(B110&gt;50%,B110&lt;75%),B110,"")</f>
        <v>0.60060362173038229</v>
      </c>
      <c r="H110" s="31" t="s">
        <v>102</v>
      </c>
      <c r="I110" s="37">
        <f>COUNT(D109:D122)</f>
        <v>7</v>
      </c>
      <c r="J110" s="37">
        <f>COUNT(E109:E122)</f>
        <v>0</v>
      </c>
      <c r="K110" s="37">
        <f>COUNT(F109:F122)</f>
        <v>6</v>
      </c>
      <c r="L110" s="29">
        <f t="shared" ref="L110:L113" si="33">SUM(I110:K110)</f>
        <v>13</v>
      </c>
      <c r="O110" s="52" t="s">
        <v>71</v>
      </c>
      <c r="P110" s="25">
        <f>HLOOKUP(O110,'Tabela 2022'!$D$3:$BG$56,4,FALSE)</f>
        <v>0.60060362173038229</v>
      </c>
      <c r="R110" s="9" t="str">
        <f t="shared" ref="R110:R148" si="34">IF(P110&lt;=50%,P110,"")</f>
        <v/>
      </c>
      <c r="S110" s="9" t="str">
        <f t="shared" ref="S110:S148" si="35">IF(P110&gt;=75%,P110,"")</f>
        <v/>
      </c>
      <c r="T110" s="9">
        <f t="shared" ref="T110:T148" si="36">IF(AND(P110&gt;50%,P110&lt;75%),P110,"")</f>
        <v>0.60060362173038229</v>
      </c>
      <c r="V110" s="31" t="s">
        <v>115</v>
      </c>
      <c r="W110" s="37">
        <f>COUNT(R109:R124)</f>
        <v>7</v>
      </c>
      <c r="X110" s="37">
        <f>COUNT(S109:S124)</f>
        <v>0</v>
      </c>
      <c r="Y110" s="37">
        <f>COUNT(T109:T124)</f>
        <v>9</v>
      </c>
      <c r="Z110" s="29">
        <f t="shared" ref="Z110:Z113" si="37">SUM(W110:Y110)</f>
        <v>16</v>
      </c>
    </row>
    <row r="111" spans="1:26">
      <c r="A111" s="26" t="s">
        <v>72</v>
      </c>
      <c r="B111" s="25">
        <f>HLOOKUP(A111,'Tabela 2022'!$D$3:$BG$56,4,FALSE)</f>
        <v>0.47908745247148288</v>
      </c>
      <c r="D111" s="9">
        <f t="shared" si="30"/>
        <v>0.47908745247148288</v>
      </c>
      <c r="E111" s="9" t="str">
        <f t="shared" si="31"/>
        <v/>
      </c>
      <c r="F111" s="9" t="str">
        <f t="shared" si="32"/>
        <v/>
      </c>
      <c r="H111" s="31" t="s">
        <v>103</v>
      </c>
      <c r="I111" s="37">
        <f>COUNT(D123:D137)</f>
        <v>6</v>
      </c>
      <c r="J111" s="37">
        <f>COUNT(E123:E137)</f>
        <v>0</v>
      </c>
      <c r="K111" s="37">
        <f>COUNT(F123:F137)</f>
        <v>7</v>
      </c>
      <c r="L111" s="29">
        <f t="shared" si="33"/>
        <v>13</v>
      </c>
      <c r="O111" s="52" t="s">
        <v>82</v>
      </c>
      <c r="P111" s="25">
        <f>HLOOKUP(O111,'Tabela 2022'!$D$3:$BG$56,4,FALSE)</f>
        <v>0.44842284739982952</v>
      </c>
      <c r="R111" s="9">
        <f t="shared" si="34"/>
        <v>0.44842284739982952</v>
      </c>
      <c r="S111" s="9" t="str">
        <f t="shared" si="35"/>
        <v/>
      </c>
      <c r="T111" s="9" t="str">
        <f t="shared" si="36"/>
        <v/>
      </c>
      <c r="V111" s="31" t="s">
        <v>116</v>
      </c>
      <c r="W111" s="37">
        <f>COUNT(R125:R138)</f>
        <v>7</v>
      </c>
      <c r="X111" s="37">
        <f>COUNT(S125:S138)</f>
        <v>0</v>
      </c>
      <c r="Y111" s="37">
        <f>COUNT(T125:T138)</f>
        <v>6</v>
      </c>
      <c r="Z111" s="29">
        <f t="shared" si="37"/>
        <v>13</v>
      </c>
    </row>
    <row r="112" spans="1:26">
      <c r="A112" s="26" t="s">
        <v>73</v>
      </c>
      <c r="B112" s="25">
        <f>HLOOKUP(A112,'Tabela 2022'!$D$3:$BG$56,4,FALSE)</f>
        <v>0.51542952460383651</v>
      </c>
      <c r="D112" s="9" t="str">
        <f t="shared" si="30"/>
        <v/>
      </c>
      <c r="E112" s="9" t="str">
        <f t="shared" si="31"/>
        <v/>
      </c>
      <c r="F112" s="9">
        <f t="shared" si="32"/>
        <v>0.51542952460383651</v>
      </c>
      <c r="H112" s="31" t="s">
        <v>104</v>
      </c>
      <c r="I112" s="37">
        <f>COUNT(D138:D141)</f>
        <v>3</v>
      </c>
      <c r="J112" s="37">
        <f>COUNT(E138:E141)</f>
        <v>0</v>
      </c>
      <c r="K112" s="37">
        <f>COUNT(F138:F141)</f>
        <v>1</v>
      </c>
      <c r="L112" s="29">
        <f t="shared" si="33"/>
        <v>4</v>
      </c>
      <c r="O112" s="52" t="s">
        <v>73</v>
      </c>
      <c r="P112" s="25">
        <f>HLOOKUP(O112,'Tabela 2022'!$D$3:$BG$56,4,FALSE)</f>
        <v>0.51542952460383651</v>
      </c>
      <c r="R112" s="9" t="str">
        <f t="shared" si="34"/>
        <v/>
      </c>
      <c r="S112" s="9" t="str">
        <f t="shared" si="35"/>
        <v/>
      </c>
      <c r="T112" s="9">
        <f t="shared" si="36"/>
        <v>0.51542952460383651</v>
      </c>
      <c r="V112" s="31" t="s">
        <v>117</v>
      </c>
      <c r="W112" s="37">
        <f>COUNT(R139:R145)</f>
        <v>2</v>
      </c>
      <c r="X112" s="37">
        <f>COUNT(S139:S145)</f>
        <v>0</v>
      </c>
      <c r="Y112" s="37">
        <f>COUNT(T139:T145)</f>
        <v>3</v>
      </c>
      <c r="Z112" s="29">
        <f t="shared" si="37"/>
        <v>5</v>
      </c>
    </row>
    <row r="113" spans="1:26">
      <c r="A113" s="26" t="s">
        <v>112</v>
      </c>
      <c r="B113" s="25">
        <f>HLOOKUP(A113,'Tabela 2022'!$D$3:$BG$56,4,FALSE)</f>
        <v>0.45527638190954772</v>
      </c>
      <c r="D113" s="9">
        <f t="shared" si="30"/>
        <v>0.45527638190954772</v>
      </c>
      <c r="E113" s="9" t="str">
        <f t="shared" si="31"/>
        <v/>
      </c>
      <c r="F113" s="9" t="str">
        <f t="shared" si="32"/>
        <v/>
      </c>
      <c r="H113" s="31" t="s">
        <v>134</v>
      </c>
      <c r="I113" s="37">
        <f>COUNT(D142:D148)</f>
        <v>0</v>
      </c>
      <c r="J113" s="37">
        <f>COUNT(E142:E148)</f>
        <v>0</v>
      </c>
      <c r="K113" s="37">
        <f>COUNT(F142:F148)</f>
        <v>6</v>
      </c>
      <c r="L113" s="29">
        <f t="shared" si="33"/>
        <v>6</v>
      </c>
      <c r="O113" s="52" t="s">
        <v>112</v>
      </c>
      <c r="P113" s="25">
        <f>HLOOKUP(O113,'Tabela 2022'!$D$3:$BG$56,4,FALSE)</f>
        <v>0.45527638190954772</v>
      </c>
      <c r="R113" s="9">
        <f t="shared" si="34"/>
        <v>0.45527638190954772</v>
      </c>
      <c r="S113" s="9" t="str">
        <f t="shared" si="35"/>
        <v/>
      </c>
      <c r="T113" s="9" t="str">
        <f t="shared" si="36"/>
        <v/>
      </c>
      <c r="V113" s="31" t="s">
        <v>135</v>
      </c>
      <c r="W113" s="37">
        <f>COUNT(R146:R148)</f>
        <v>0</v>
      </c>
      <c r="X113" s="37">
        <f>COUNT(S146:S148)</f>
        <v>0</v>
      </c>
      <c r="Y113" s="37">
        <f>COUNT(T146:T148)</f>
        <v>2</v>
      </c>
      <c r="Z113" s="29">
        <f t="shared" si="37"/>
        <v>2</v>
      </c>
    </row>
    <row r="114" spans="1:26">
      <c r="A114" s="26" t="s">
        <v>99</v>
      </c>
      <c r="B114" s="25" t="e">
        <f>HLOOKUP(A114,'Tabela 2022'!$D$3:$BG$56,4,FALSE)</f>
        <v>#N/A</v>
      </c>
      <c r="D114" s="9" t="e">
        <f t="shared" si="30"/>
        <v>#N/A</v>
      </c>
      <c r="E114" s="9" t="e">
        <f t="shared" si="31"/>
        <v>#N/A</v>
      </c>
      <c r="F114" s="9" t="e">
        <f t="shared" si="32"/>
        <v>#N/A</v>
      </c>
      <c r="O114" s="52" t="s">
        <v>93</v>
      </c>
      <c r="P114" s="25">
        <f>HLOOKUP(O114,'Tabela 2022'!$D$3:$BG$56,4,FALSE)</f>
        <v>0.5424107142857143</v>
      </c>
      <c r="R114" s="9" t="str">
        <f t="shared" si="34"/>
        <v/>
      </c>
      <c r="S114" s="9" t="str">
        <f t="shared" si="35"/>
        <v/>
      </c>
      <c r="T114" s="9">
        <f t="shared" si="36"/>
        <v>0.5424107142857143</v>
      </c>
    </row>
    <row r="115" spans="1:26">
      <c r="A115" s="26" t="s">
        <v>132</v>
      </c>
      <c r="B115" s="25">
        <f>HLOOKUP(A115,'Tabela 2022'!$D$3:$BG$56,4,FALSE)</f>
        <v>0.58718861209964412</v>
      </c>
      <c r="D115" s="9" t="str">
        <f t="shared" si="30"/>
        <v/>
      </c>
      <c r="E115" s="9" t="str">
        <f t="shared" si="31"/>
        <v/>
      </c>
      <c r="F115" s="9">
        <f t="shared" si="32"/>
        <v>0.58718861209964412</v>
      </c>
      <c r="O115" s="52" t="s">
        <v>133</v>
      </c>
      <c r="P115" s="25">
        <f>HLOOKUP(O115,'Tabela 2022'!$D$3:$BG$56,4,FALSE)</f>
        <v>0.45146198830409356</v>
      </c>
      <c r="R115" s="9">
        <f t="shared" si="34"/>
        <v>0.45146198830409356</v>
      </c>
      <c r="S115" s="9" t="str">
        <f t="shared" si="35"/>
        <v/>
      </c>
      <c r="T115" s="9" t="str">
        <f t="shared" si="36"/>
        <v/>
      </c>
    </row>
    <row r="116" spans="1:26">
      <c r="A116" s="26" t="s">
        <v>74</v>
      </c>
      <c r="B116" s="25">
        <f>HLOOKUP(A116,'Tabela 2022'!$D$3:$BG$56,4,FALSE)</f>
        <v>0.47826086956521741</v>
      </c>
      <c r="D116" s="9">
        <f t="shared" si="30"/>
        <v>0.47826086956521741</v>
      </c>
      <c r="E116" s="9" t="str">
        <f t="shared" si="31"/>
        <v/>
      </c>
      <c r="F116" s="9" t="str">
        <f t="shared" si="32"/>
        <v/>
      </c>
      <c r="H116" s="31"/>
      <c r="I116" s="32" t="s">
        <v>98</v>
      </c>
      <c r="J116" s="33" t="s">
        <v>97</v>
      </c>
      <c r="K116" s="34" t="s">
        <v>100</v>
      </c>
      <c r="L116" s="29" t="s">
        <v>105</v>
      </c>
      <c r="O116" s="52" t="s">
        <v>89</v>
      </c>
      <c r="P116" s="25">
        <f>HLOOKUP(O116,'Tabela 2022'!$D$3:$BG$56,4,FALSE)</f>
        <v>0.58178438661710041</v>
      </c>
      <c r="R116" s="9" t="str">
        <f t="shared" si="34"/>
        <v/>
      </c>
      <c r="S116" s="9" t="str">
        <f t="shared" si="35"/>
        <v/>
      </c>
      <c r="T116" s="9">
        <f t="shared" si="36"/>
        <v>0.58178438661710041</v>
      </c>
      <c r="V116" s="31"/>
      <c r="W116" s="32" t="s">
        <v>98</v>
      </c>
      <c r="X116" s="33" t="s">
        <v>97</v>
      </c>
      <c r="Y116" s="34" t="s">
        <v>100</v>
      </c>
      <c r="Z116" t="s">
        <v>105</v>
      </c>
    </row>
    <row r="117" spans="1:26">
      <c r="A117" s="26" t="s">
        <v>75</v>
      </c>
      <c r="B117" s="25">
        <f>HLOOKUP(A117,'Tabela 2022'!$D$3:$BG$56,4,FALSE)</f>
        <v>0.47872340425531917</v>
      </c>
      <c r="D117" s="9">
        <f t="shared" si="30"/>
        <v>0.47872340425531917</v>
      </c>
      <c r="E117" s="9" t="str">
        <f t="shared" si="31"/>
        <v/>
      </c>
      <c r="F117" s="9" t="str">
        <f t="shared" si="32"/>
        <v/>
      </c>
      <c r="H117" s="31" t="s">
        <v>101</v>
      </c>
      <c r="I117" s="42">
        <f>I109/$L109</f>
        <v>0.44444444444444442</v>
      </c>
      <c r="J117" s="42">
        <f t="shared" ref="J117" si="38">J109/$L109</f>
        <v>0</v>
      </c>
      <c r="K117" s="42">
        <f>K109/$L109</f>
        <v>0.55555555555555558</v>
      </c>
      <c r="L117" s="29">
        <f>L109</f>
        <v>36</v>
      </c>
      <c r="O117" s="52" t="s">
        <v>84</v>
      </c>
      <c r="P117" s="25">
        <f>HLOOKUP(O117,'Tabela 2022'!$D$3:$BG$56,4,FALSE)</f>
        <v>0.44438642297650133</v>
      </c>
      <c r="R117" s="9">
        <f t="shared" si="34"/>
        <v>0.44438642297650133</v>
      </c>
      <c r="S117" s="9" t="str">
        <f t="shared" si="35"/>
        <v/>
      </c>
      <c r="T117" s="9" t="str">
        <f t="shared" si="36"/>
        <v/>
      </c>
      <c r="V117" s="31" t="s">
        <v>101</v>
      </c>
      <c r="W117" s="42">
        <f t="shared" ref="W117:Y121" si="39">W109/$Z109</f>
        <v>0.44444444444444442</v>
      </c>
      <c r="X117" s="42">
        <f t="shared" si="39"/>
        <v>0</v>
      </c>
      <c r="Y117" s="42">
        <f t="shared" si="39"/>
        <v>0.55555555555555558</v>
      </c>
      <c r="Z117" s="29">
        <f>Z109</f>
        <v>36</v>
      </c>
    </row>
    <row r="118" spans="1:26">
      <c r="A118" s="26" t="s">
        <v>76</v>
      </c>
      <c r="B118" s="25">
        <f>HLOOKUP(A118,'Tabela 2022'!$D$3:$BG$56,4,FALSE)</f>
        <v>0.49506903353057197</v>
      </c>
      <c r="D118" s="9">
        <f t="shared" si="30"/>
        <v>0.49506903353057197</v>
      </c>
      <c r="E118" s="9" t="str">
        <f t="shared" si="31"/>
        <v/>
      </c>
      <c r="F118" s="9" t="str">
        <f t="shared" si="32"/>
        <v/>
      </c>
      <c r="H118" s="31" t="s">
        <v>102</v>
      </c>
      <c r="I118" s="42">
        <f t="shared" ref="I118:K118" si="40">I110/$L110</f>
        <v>0.53846153846153844</v>
      </c>
      <c r="J118" s="42">
        <f t="shared" si="40"/>
        <v>0</v>
      </c>
      <c r="K118" s="42">
        <f t="shared" si="40"/>
        <v>0.46153846153846156</v>
      </c>
      <c r="L118" s="29">
        <f t="shared" ref="L118:L121" si="41">L110</f>
        <v>13</v>
      </c>
      <c r="O118" s="52" t="s">
        <v>85</v>
      </c>
      <c r="P118" s="25">
        <f>HLOOKUP(O118,'Tabela 2022'!$D$3:$BG$56,4,FALSE)</f>
        <v>0.45531019978969506</v>
      </c>
      <c r="R118" s="9">
        <f t="shared" si="34"/>
        <v>0.45531019978969506</v>
      </c>
      <c r="S118" s="9" t="str">
        <f t="shared" si="35"/>
        <v/>
      </c>
      <c r="T118" s="9" t="str">
        <f t="shared" si="36"/>
        <v/>
      </c>
      <c r="V118" s="31" t="s">
        <v>115</v>
      </c>
      <c r="W118" s="42">
        <f t="shared" si="39"/>
        <v>0.4375</v>
      </c>
      <c r="X118" s="42">
        <f t="shared" si="39"/>
        <v>0</v>
      </c>
      <c r="Y118" s="42">
        <f t="shared" si="39"/>
        <v>0.5625</v>
      </c>
      <c r="Z118" s="29">
        <f>Z110</f>
        <v>16</v>
      </c>
    </row>
    <row r="119" spans="1:26">
      <c r="A119" s="26" t="s">
        <v>77</v>
      </c>
      <c r="B119" s="25">
        <f>HLOOKUP(A119,'Tabela 2022'!$D$3:$BG$56,4,FALSE)</f>
        <v>0.5131147540983606</v>
      </c>
      <c r="D119" s="9" t="str">
        <f t="shared" si="30"/>
        <v/>
      </c>
      <c r="E119" s="9" t="str">
        <f t="shared" si="31"/>
        <v/>
      </c>
      <c r="F119" s="9">
        <f t="shared" si="32"/>
        <v>0.5131147540983606</v>
      </c>
      <c r="H119" s="31" t="s">
        <v>103</v>
      </c>
      <c r="I119" s="42">
        <f t="shared" ref="I119:K119" si="42">I111/$L111</f>
        <v>0.46153846153846156</v>
      </c>
      <c r="J119" s="42">
        <f t="shared" si="42"/>
        <v>0</v>
      </c>
      <c r="K119" s="42">
        <f t="shared" si="42"/>
        <v>0.53846153846153844</v>
      </c>
      <c r="L119" s="29">
        <f t="shared" si="41"/>
        <v>13</v>
      </c>
      <c r="O119" s="52" t="s">
        <v>77</v>
      </c>
      <c r="P119" s="25">
        <f>HLOOKUP(O119,'Tabela 2022'!$D$3:$BG$56,4,FALSE)</f>
        <v>0.5131147540983606</v>
      </c>
      <c r="R119" s="9" t="str">
        <f t="shared" si="34"/>
        <v/>
      </c>
      <c r="S119" s="9" t="str">
        <f t="shared" si="35"/>
        <v/>
      </c>
      <c r="T119" s="9">
        <f t="shared" si="36"/>
        <v>0.5131147540983606</v>
      </c>
      <c r="V119" s="31" t="s">
        <v>116</v>
      </c>
      <c r="W119" s="42">
        <f t="shared" si="39"/>
        <v>0.53846153846153844</v>
      </c>
      <c r="X119" s="42">
        <f t="shared" si="39"/>
        <v>0</v>
      </c>
      <c r="Y119" s="42">
        <f t="shared" si="39"/>
        <v>0.46153846153846156</v>
      </c>
      <c r="Z119" s="29">
        <f>Z111</f>
        <v>13</v>
      </c>
    </row>
    <row r="120" spans="1:26">
      <c r="A120" s="26" t="s">
        <v>113</v>
      </c>
      <c r="B120" s="25">
        <f>HLOOKUP(A120,'Tabela 2022'!$D$3:$BG$56,4,FALSE)</f>
        <v>0.55218855218855223</v>
      </c>
      <c r="D120" s="9" t="str">
        <f t="shared" si="30"/>
        <v/>
      </c>
      <c r="E120" s="9" t="str">
        <f t="shared" si="31"/>
        <v/>
      </c>
      <c r="F120" s="9">
        <f t="shared" si="32"/>
        <v>0.55218855218855223</v>
      </c>
      <c r="H120" s="31" t="s">
        <v>104</v>
      </c>
      <c r="I120" s="42">
        <f t="shared" ref="I120:K120" si="43">I112/$L112</f>
        <v>0.75</v>
      </c>
      <c r="J120" s="42">
        <f t="shared" si="43"/>
        <v>0</v>
      </c>
      <c r="K120" s="42">
        <f t="shared" si="43"/>
        <v>0.25</v>
      </c>
      <c r="L120" s="29">
        <f t="shared" si="41"/>
        <v>4</v>
      </c>
      <c r="O120" s="52" t="s">
        <v>95</v>
      </c>
      <c r="P120" s="25">
        <f>HLOOKUP(O120,'Tabela 2022'!$D$3:$BG$56,4,FALSE)</f>
        <v>0.5</v>
      </c>
      <c r="R120" s="9">
        <f t="shared" si="34"/>
        <v>0.5</v>
      </c>
      <c r="S120" s="9" t="str">
        <f t="shared" si="35"/>
        <v/>
      </c>
      <c r="T120" s="9" t="str">
        <f t="shared" si="36"/>
        <v/>
      </c>
      <c r="V120" s="31" t="s">
        <v>117</v>
      </c>
      <c r="W120" s="42">
        <f t="shared" si="39"/>
        <v>0.4</v>
      </c>
      <c r="X120" s="42">
        <f t="shared" si="39"/>
        <v>0</v>
      </c>
      <c r="Y120" s="42">
        <f t="shared" si="39"/>
        <v>0.6</v>
      </c>
      <c r="Z120" s="29">
        <f>Z112</f>
        <v>5</v>
      </c>
    </row>
    <row r="121" spans="1:26">
      <c r="A121" s="26" t="s">
        <v>78</v>
      </c>
      <c r="B121" s="25">
        <f>HLOOKUP(A121,'Tabela 2022'!$D$3:$BG$56,4,FALSE)</f>
        <v>0.49934469200524245</v>
      </c>
      <c r="D121" s="9">
        <f t="shared" si="30"/>
        <v>0.49934469200524245</v>
      </c>
      <c r="E121" s="9" t="str">
        <f t="shared" si="31"/>
        <v/>
      </c>
      <c r="F121" s="9" t="str">
        <f t="shared" si="32"/>
        <v/>
      </c>
      <c r="H121" s="31" t="s">
        <v>134</v>
      </c>
      <c r="I121" s="42">
        <f t="shared" ref="I121:K121" si="44">I113/$L113</f>
        <v>0</v>
      </c>
      <c r="J121" s="42">
        <f t="shared" si="44"/>
        <v>0</v>
      </c>
      <c r="K121" s="42">
        <f t="shared" si="44"/>
        <v>1</v>
      </c>
      <c r="L121" s="29">
        <f t="shared" si="41"/>
        <v>6</v>
      </c>
      <c r="O121" s="52" t="s">
        <v>131</v>
      </c>
      <c r="P121" s="25">
        <f>HLOOKUP(O121,'Tabela 2022'!$D$3:$BG$56,4,FALSE)</f>
        <v>0.58623939679547599</v>
      </c>
      <c r="R121" s="9" t="str">
        <f t="shared" si="34"/>
        <v/>
      </c>
      <c r="S121" s="9" t="str">
        <f t="shared" si="35"/>
        <v/>
      </c>
      <c r="T121" s="9">
        <f t="shared" si="36"/>
        <v>0.58623939679547599</v>
      </c>
      <c r="V121" s="31" t="s">
        <v>135</v>
      </c>
      <c r="W121" s="42">
        <f t="shared" si="39"/>
        <v>0</v>
      </c>
      <c r="X121" s="42">
        <f t="shared" si="39"/>
        <v>0</v>
      </c>
      <c r="Y121" s="42">
        <f t="shared" si="39"/>
        <v>1</v>
      </c>
      <c r="Z121" s="29">
        <f>Z113</f>
        <v>2</v>
      </c>
    </row>
    <row r="122" spans="1:26" ht="15.75" thickBot="1">
      <c r="A122" s="24" t="s">
        <v>114</v>
      </c>
      <c r="B122" s="25">
        <f>HLOOKUP(A122,'Tabela 2022'!$D$3:$BG$56,4,FALSE)</f>
        <v>0.52249134948096887</v>
      </c>
      <c r="D122" s="36" t="str">
        <f t="shared" si="30"/>
        <v/>
      </c>
      <c r="E122" s="36" t="str">
        <f t="shared" si="31"/>
        <v/>
      </c>
      <c r="F122" s="36">
        <f t="shared" si="32"/>
        <v>0.52249134948096887</v>
      </c>
      <c r="O122" s="52" t="s">
        <v>129</v>
      </c>
      <c r="P122" s="25">
        <f>HLOOKUP(O122,'Tabela 2022'!$D$3:$BG$56,4,FALSE)</f>
        <v>0.6084070796460177</v>
      </c>
      <c r="R122" s="9" t="str">
        <f t="shared" si="34"/>
        <v/>
      </c>
      <c r="S122" s="9" t="str">
        <f t="shared" si="35"/>
        <v/>
      </c>
      <c r="T122" s="9">
        <f t="shared" si="36"/>
        <v>0.6084070796460177</v>
      </c>
    </row>
    <row r="123" spans="1:26">
      <c r="A123" s="23" t="s">
        <v>109</v>
      </c>
      <c r="B123" s="25" t="e">
        <f>HLOOKUP(A123,'Tabela 2022'!$D$3:$BG$56,4,FALSE)</f>
        <v>#N/A</v>
      </c>
      <c r="D123" s="56" t="e">
        <f t="shared" si="30"/>
        <v>#N/A</v>
      </c>
      <c r="E123" s="56" t="e">
        <f t="shared" si="31"/>
        <v>#N/A</v>
      </c>
      <c r="F123" s="56" t="e">
        <f t="shared" si="32"/>
        <v>#N/A</v>
      </c>
      <c r="O123" s="59" t="s">
        <v>114</v>
      </c>
      <c r="P123" s="25">
        <f>HLOOKUP(O123,'Tabela 2022'!$D$3:$BG$56,4,FALSE)</f>
        <v>0.52249134948096887</v>
      </c>
      <c r="R123" s="9" t="str">
        <f t="shared" si="34"/>
        <v/>
      </c>
      <c r="S123" s="9" t="str">
        <f t="shared" si="35"/>
        <v/>
      </c>
      <c r="T123" s="9">
        <f t="shared" si="36"/>
        <v>0.52249134948096887</v>
      </c>
    </row>
    <row r="124" spans="1:26" ht="15.75" thickBot="1">
      <c r="A124" s="22" t="s">
        <v>79</v>
      </c>
      <c r="B124" s="25">
        <f>HLOOKUP(A124,'Tabela 2022'!$D$3:$BG$56,4,FALSE)</f>
        <v>0.43544078361531613</v>
      </c>
      <c r="D124" s="9">
        <f t="shared" si="30"/>
        <v>0.43544078361531613</v>
      </c>
      <c r="E124" s="9" t="str">
        <f t="shared" si="31"/>
        <v/>
      </c>
      <c r="F124" s="9" t="str">
        <f t="shared" si="32"/>
        <v/>
      </c>
      <c r="O124" s="59" t="s">
        <v>130</v>
      </c>
      <c r="P124" s="25">
        <f>HLOOKUP(O124,'Tabela 2022'!$D$3:$BG$56,4,FALSE)</f>
        <v>0.51918465227817745</v>
      </c>
      <c r="R124" s="36" t="str">
        <f t="shared" si="34"/>
        <v/>
      </c>
      <c r="S124" s="36" t="str">
        <f t="shared" si="35"/>
        <v/>
      </c>
      <c r="T124" s="36">
        <f t="shared" si="36"/>
        <v>0.51918465227817745</v>
      </c>
    </row>
    <row r="125" spans="1:26">
      <c r="A125" s="22" t="s">
        <v>80</v>
      </c>
      <c r="B125" s="25">
        <f>HLOOKUP(A125,'Tabela 2022'!$D$3:$BG$56,4,FALSE)</f>
        <v>0.52310231023102305</v>
      </c>
      <c r="D125" s="9" t="str">
        <f t="shared" si="30"/>
        <v/>
      </c>
      <c r="E125" s="9" t="str">
        <f t="shared" si="31"/>
        <v/>
      </c>
      <c r="F125" s="9">
        <f t="shared" si="32"/>
        <v>0.52310231023102305</v>
      </c>
      <c r="O125" s="60" t="s">
        <v>80</v>
      </c>
      <c r="P125" s="25">
        <f>HLOOKUP(O125,'Tabela 2022'!$D$3:$BG$56,4,FALSE)</f>
        <v>0.52310231023102305</v>
      </c>
      <c r="R125" s="56" t="str">
        <f t="shared" si="34"/>
        <v/>
      </c>
      <c r="S125" s="56" t="str">
        <f t="shared" si="35"/>
        <v/>
      </c>
      <c r="T125" s="56">
        <f t="shared" si="36"/>
        <v>0.52310231023102305</v>
      </c>
    </row>
    <row r="126" spans="1:26">
      <c r="A126" s="22" t="s">
        <v>81</v>
      </c>
      <c r="B126" s="25">
        <f>HLOOKUP(A126,'Tabela 2022'!$D$3:$BG$56,4,FALSE)</f>
        <v>0.44223107569721115</v>
      </c>
      <c r="D126" s="9">
        <f t="shared" si="30"/>
        <v>0.44223107569721115</v>
      </c>
      <c r="E126" s="9" t="str">
        <f t="shared" si="31"/>
        <v/>
      </c>
      <c r="F126" s="9" t="str">
        <f t="shared" si="32"/>
        <v/>
      </c>
      <c r="O126" s="26" t="s">
        <v>72</v>
      </c>
      <c r="P126" s="25">
        <f>HLOOKUP(O126,'Tabela 2022'!$D$3:$BG$56,4,FALSE)</f>
        <v>0.47908745247148288</v>
      </c>
      <c r="R126" s="9">
        <f t="shared" si="34"/>
        <v>0.47908745247148288</v>
      </c>
      <c r="S126" s="9" t="str">
        <f t="shared" si="35"/>
        <v/>
      </c>
      <c r="T126" s="9" t="str">
        <f t="shared" si="36"/>
        <v/>
      </c>
    </row>
    <row r="127" spans="1:26">
      <c r="A127" s="22" t="s">
        <v>82</v>
      </c>
      <c r="B127" s="25">
        <f>HLOOKUP(A127,'Tabela 2022'!$D$3:$BG$56,4,FALSE)</f>
        <v>0.44842284739982952</v>
      </c>
      <c r="D127" s="9">
        <f t="shared" si="30"/>
        <v>0.44842284739982952</v>
      </c>
      <c r="E127" s="9" t="str">
        <f t="shared" si="31"/>
        <v/>
      </c>
      <c r="F127" s="9" t="str">
        <f t="shared" si="32"/>
        <v/>
      </c>
      <c r="O127" s="26" t="s">
        <v>90</v>
      </c>
      <c r="P127" s="25">
        <f>HLOOKUP(O127,'Tabela 2022'!$D$3:$BG$56,4,FALSE)</f>
        <v>0.52192066805845516</v>
      </c>
      <c r="R127" s="9" t="str">
        <f t="shared" si="34"/>
        <v/>
      </c>
      <c r="S127" s="9" t="str">
        <f t="shared" si="35"/>
        <v/>
      </c>
      <c r="T127" s="9">
        <f t="shared" si="36"/>
        <v>0.52192066805845516</v>
      </c>
    </row>
    <row r="128" spans="1:26">
      <c r="A128" s="22" t="s">
        <v>83</v>
      </c>
      <c r="B128" s="25">
        <f>HLOOKUP(A128,'Tabela 2022'!$D$3:$BG$56,4,FALSE)</f>
        <v>0.6785714285714286</v>
      </c>
      <c r="D128" s="9" t="str">
        <f t="shared" si="30"/>
        <v/>
      </c>
      <c r="E128" s="9" t="str">
        <f t="shared" si="31"/>
        <v/>
      </c>
      <c r="F128" s="9">
        <f t="shared" si="32"/>
        <v>0.6785714285714286</v>
      </c>
      <c r="O128" s="26" t="s">
        <v>121</v>
      </c>
      <c r="P128" s="25">
        <f>HLOOKUP(O128,'Tabela 2022'!$D$3:$BG$56,4,FALSE)</f>
        <v>0.52832131822863027</v>
      </c>
      <c r="R128" s="9" t="str">
        <f t="shared" si="34"/>
        <v/>
      </c>
      <c r="S128" s="9" t="str">
        <f t="shared" si="35"/>
        <v/>
      </c>
      <c r="T128" s="9">
        <f t="shared" si="36"/>
        <v>0.52832131822863027</v>
      </c>
    </row>
    <row r="129" spans="1:20">
      <c r="A129" s="22" t="s">
        <v>84</v>
      </c>
      <c r="B129" s="25">
        <f>HLOOKUP(A129,'Tabela 2022'!$D$3:$BG$56,4,FALSE)</f>
        <v>0.44438642297650133</v>
      </c>
      <c r="D129" s="9">
        <f t="shared" si="30"/>
        <v>0.44438642297650133</v>
      </c>
      <c r="E129" s="9" t="str">
        <f t="shared" si="31"/>
        <v/>
      </c>
      <c r="F129" s="9" t="str">
        <f t="shared" si="32"/>
        <v/>
      </c>
      <c r="O129" s="26" t="s">
        <v>91</v>
      </c>
      <c r="P129" s="25" t="e">
        <f>HLOOKUP(O129,'Tabela 2022'!$D$3:$BG$56,4,FALSE)</f>
        <v>#N/A</v>
      </c>
      <c r="R129" s="9" t="e">
        <f t="shared" si="34"/>
        <v>#N/A</v>
      </c>
      <c r="S129" s="9" t="e">
        <f t="shared" si="35"/>
        <v>#N/A</v>
      </c>
      <c r="T129" s="9" t="e">
        <f t="shared" si="36"/>
        <v>#N/A</v>
      </c>
    </row>
    <row r="130" spans="1:20">
      <c r="A130" s="22" t="s">
        <v>121</v>
      </c>
      <c r="B130" s="25">
        <f>HLOOKUP(A130,'Tabela 2022'!$D$3:$BG$56,4,FALSE)</f>
        <v>0.52832131822863027</v>
      </c>
      <c r="D130" s="9" t="str">
        <f t="shared" si="30"/>
        <v/>
      </c>
      <c r="E130" s="9" t="str">
        <f t="shared" si="31"/>
        <v/>
      </c>
      <c r="F130" s="9">
        <f t="shared" si="32"/>
        <v>0.52832131822863027</v>
      </c>
      <c r="O130" s="26" t="s">
        <v>74</v>
      </c>
      <c r="P130" s="25">
        <f>HLOOKUP(O130,'Tabela 2022'!$D$3:$BG$56,4,FALSE)</f>
        <v>0.47826086956521741</v>
      </c>
      <c r="R130" s="9">
        <f t="shared" si="34"/>
        <v>0.47826086956521741</v>
      </c>
      <c r="S130" s="9" t="str">
        <f t="shared" si="35"/>
        <v/>
      </c>
      <c r="T130" s="9" t="str">
        <f t="shared" si="36"/>
        <v/>
      </c>
    </row>
    <row r="131" spans="1:20">
      <c r="A131" s="22" t="s">
        <v>85</v>
      </c>
      <c r="B131" s="25">
        <f>HLOOKUP(A131,'Tabela 2022'!$D$3:$BG$56,4,FALSE)</f>
        <v>0.45531019978969506</v>
      </c>
      <c r="D131" s="9">
        <f t="shared" si="30"/>
        <v>0.45531019978969506</v>
      </c>
      <c r="E131" s="9" t="str">
        <f t="shared" si="31"/>
        <v/>
      </c>
      <c r="F131" s="9" t="str">
        <f t="shared" si="32"/>
        <v/>
      </c>
      <c r="O131" s="26" t="s">
        <v>75</v>
      </c>
      <c r="P131" s="25">
        <f>HLOOKUP(O131,'Tabela 2022'!$D$3:$BG$56,4,FALSE)</f>
        <v>0.47872340425531917</v>
      </c>
      <c r="R131" s="9">
        <f t="shared" si="34"/>
        <v>0.47872340425531917</v>
      </c>
      <c r="S131" s="9" t="str">
        <f t="shared" si="35"/>
        <v/>
      </c>
      <c r="T131" s="9" t="str">
        <f t="shared" si="36"/>
        <v/>
      </c>
    </row>
    <row r="132" spans="1:20">
      <c r="A132" s="22" t="s">
        <v>110</v>
      </c>
      <c r="B132" s="25">
        <f>HLOOKUP(A132,'Tabela 2022'!$D$3:$BG$56,4,FALSE)</f>
        <v>0.67434715821812596</v>
      </c>
      <c r="D132" s="9" t="str">
        <f t="shared" si="30"/>
        <v/>
      </c>
      <c r="E132" s="9" t="str">
        <f t="shared" si="31"/>
        <v/>
      </c>
      <c r="F132" s="9">
        <f t="shared" si="32"/>
        <v>0.67434715821812596</v>
      </c>
      <c r="O132" s="26" t="s">
        <v>76</v>
      </c>
      <c r="P132" s="25">
        <f>HLOOKUP(O132,'Tabela 2022'!$D$3:$BG$56,4,FALSE)</f>
        <v>0.49506903353057197</v>
      </c>
      <c r="R132" s="9">
        <f t="shared" si="34"/>
        <v>0.49506903353057197</v>
      </c>
      <c r="S132" s="9" t="str">
        <f t="shared" si="35"/>
        <v/>
      </c>
      <c r="T132" s="9" t="str">
        <f t="shared" si="36"/>
        <v/>
      </c>
    </row>
    <row r="133" spans="1:20">
      <c r="A133" s="22" t="s">
        <v>111</v>
      </c>
      <c r="B133" s="25">
        <f>HLOOKUP(A133,'Tabela 2022'!$D$3:$BG$56,4,FALSE)</f>
        <v>0.56469002695417791</v>
      </c>
      <c r="D133" s="9" t="str">
        <f t="shared" si="30"/>
        <v/>
      </c>
      <c r="E133" s="9" t="str">
        <f t="shared" si="31"/>
        <v/>
      </c>
      <c r="F133" s="9">
        <f t="shared" si="32"/>
        <v>0.56469002695417791</v>
      </c>
      <c r="O133" s="26" t="s">
        <v>78</v>
      </c>
      <c r="P133" s="25">
        <f>HLOOKUP(O133,'Tabela 2022'!$D$3:$BG$56,4,FALSE)</f>
        <v>0.49934469200524245</v>
      </c>
      <c r="R133" s="9">
        <f t="shared" si="34"/>
        <v>0.49934469200524245</v>
      </c>
      <c r="S133" s="9" t="str">
        <f t="shared" si="35"/>
        <v/>
      </c>
      <c r="T133" s="9" t="str">
        <f t="shared" si="36"/>
        <v/>
      </c>
    </row>
    <row r="134" spans="1:20">
      <c r="A134" s="22" t="s">
        <v>86</v>
      </c>
      <c r="B134" s="25" t="e">
        <f>HLOOKUP(A134,'Tabela 2022'!$D$3:$BG$56,4,FALSE)</f>
        <v>#N/A</v>
      </c>
      <c r="D134" s="9" t="e">
        <f t="shared" si="30"/>
        <v>#N/A</v>
      </c>
      <c r="E134" s="9" t="e">
        <f t="shared" si="31"/>
        <v>#N/A</v>
      </c>
      <c r="F134" s="9" t="e">
        <f t="shared" si="32"/>
        <v>#N/A</v>
      </c>
      <c r="O134" s="26" t="s">
        <v>94</v>
      </c>
      <c r="P134" s="25">
        <f>HLOOKUP(O134,'Tabela 2022'!$D$3:$BG$56,4,FALSE)</f>
        <v>0.46852517985611508</v>
      </c>
      <c r="R134" s="9">
        <f t="shared" si="34"/>
        <v>0.46852517985611508</v>
      </c>
      <c r="S134" s="9" t="str">
        <f t="shared" si="35"/>
        <v/>
      </c>
      <c r="T134" s="9" t="str">
        <f t="shared" si="36"/>
        <v/>
      </c>
    </row>
    <row r="135" spans="1:20">
      <c r="A135" s="22" t="s">
        <v>130</v>
      </c>
      <c r="B135" s="25">
        <f>HLOOKUP(A135,'Tabela 2022'!$D$3:$BG$56,4,FALSE)</f>
        <v>0.51918465227817745</v>
      </c>
      <c r="D135" s="9" t="str">
        <f t="shared" si="30"/>
        <v/>
      </c>
      <c r="E135" s="9" t="str">
        <f t="shared" si="31"/>
        <v/>
      </c>
      <c r="F135" s="9">
        <f t="shared" si="32"/>
        <v>0.51918465227817745</v>
      </c>
      <c r="O135" s="26" t="s">
        <v>111</v>
      </c>
      <c r="P135" s="25">
        <f>HLOOKUP(O135,'Tabela 2022'!$D$3:$BG$56,4,FALSE)</f>
        <v>0.56469002695417791</v>
      </c>
      <c r="R135" s="9" t="str">
        <f t="shared" si="34"/>
        <v/>
      </c>
      <c r="S135" s="9" t="str">
        <f t="shared" si="35"/>
        <v/>
      </c>
      <c r="T135" s="9">
        <f t="shared" si="36"/>
        <v>0.56469002695417791</v>
      </c>
    </row>
    <row r="136" spans="1:20">
      <c r="A136" s="22" t="s">
        <v>87</v>
      </c>
      <c r="B136" s="25">
        <f>HLOOKUP(A136,'Tabela 2022'!$D$3:$BG$56,4,FALSE)</f>
        <v>0.54191616766467066</v>
      </c>
      <c r="D136" s="9" t="str">
        <f t="shared" si="30"/>
        <v/>
      </c>
      <c r="E136" s="9" t="str">
        <f t="shared" si="31"/>
        <v/>
      </c>
      <c r="F136" s="9">
        <f t="shared" si="32"/>
        <v>0.54191616766467066</v>
      </c>
      <c r="O136" s="26" t="s">
        <v>122</v>
      </c>
      <c r="P136" s="25">
        <f>HLOOKUP(O136,'Tabela 2022'!$D$3:$BG$56,4,FALSE)</f>
        <v>0.50564334085778784</v>
      </c>
      <c r="R136" s="9" t="str">
        <f t="shared" si="34"/>
        <v/>
      </c>
      <c r="S136" s="9" t="str">
        <f t="shared" si="35"/>
        <v/>
      </c>
      <c r="T136" s="9">
        <f t="shared" si="36"/>
        <v>0.50564334085778784</v>
      </c>
    </row>
    <row r="137" spans="1:20" ht="15.75" thickBot="1">
      <c r="A137" s="21" t="s">
        <v>88</v>
      </c>
      <c r="B137" s="25">
        <f>HLOOKUP(A137,'Tabela 2022'!$D$3:$BG$56,4,FALSE)</f>
        <v>0.49069003285870755</v>
      </c>
      <c r="D137" s="67">
        <v>0.5</v>
      </c>
      <c r="E137" s="57" t="str">
        <f t="shared" si="31"/>
        <v/>
      </c>
      <c r="F137" s="57"/>
      <c r="O137" s="26" t="s">
        <v>87</v>
      </c>
      <c r="P137" s="25">
        <f>HLOOKUP(O137,'Tabela 2022'!$D$3:$BG$56,4,FALSE)</f>
        <v>0.54191616766467066</v>
      </c>
      <c r="R137" s="9" t="str">
        <f t="shared" si="34"/>
        <v/>
      </c>
      <c r="S137" s="9" t="str">
        <f t="shared" si="35"/>
        <v/>
      </c>
      <c r="T137" s="9">
        <f t="shared" si="36"/>
        <v>0.54191616766467066</v>
      </c>
    </row>
    <row r="138" spans="1:20" ht="15.75" thickBot="1">
      <c r="A138" s="17" t="s">
        <v>93</v>
      </c>
      <c r="B138" s="25">
        <f>HLOOKUP(A138,'Tabela 2022'!$D$3:$BG$56,4,FALSE)</f>
        <v>0.5424107142857143</v>
      </c>
      <c r="D138" s="56" t="str">
        <f t="shared" si="30"/>
        <v/>
      </c>
      <c r="E138" s="56" t="str">
        <f t="shared" si="31"/>
        <v/>
      </c>
      <c r="F138" s="56">
        <f t="shared" si="32"/>
        <v>0.5424107142857143</v>
      </c>
      <c r="O138" s="53" t="s">
        <v>88</v>
      </c>
      <c r="P138" s="25">
        <f>HLOOKUP(O138,'Tabela 2022'!$D$3:$BG$56,4,FALSE)</f>
        <v>0.49069003285870755</v>
      </c>
      <c r="R138" s="67">
        <v>0.5</v>
      </c>
      <c r="S138" s="57" t="str">
        <f t="shared" si="35"/>
        <v/>
      </c>
      <c r="T138" s="57"/>
    </row>
    <row r="139" spans="1:20">
      <c r="A139" s="16" t="s">
        <v>133</v>
      </c>
      <c r="B139" s="25">
        <f>HLOOKUP(A139,'Tabela 2022'!$D$3:$BG$56,4,FALSE)</f>
        <v>0.45146198830409356</v>
      </c>
      <c r="D139" s="9">
        <f t="shared" si="30"/>
        <v>0.45146198830409356</v>
      </c>
      <c r="E139" s="9" t="str">
        <f t="shared" si="31"/>
        <v/>
      </c>
      <c r="F139" s="9" t="str">
        <f t="shared" si="32"/>
        <v/>
      </c>
      <c r="O139" s="17" t="s">
        <v>109</v>
      </c>
      <c r="P139" s="25" t="e">
        <f>HLOOKUP(O139,'Tabela 2022'!$D$3:$BG$56,4,FALSE)</f>
        <v>#N/A</v>
      </c>
      <c r="R139" s="35" t="e">
        <f t="shared" si="34"/>
        <v>#N/A</v>
      </c>
      <c r="S139" s="35" t="e">
        <f t="shared" si="35"/>
        <v>#N/A</v>
      </c>
      <c r="T139" s="35" t="e">
        <f t="shared" si="36"/>
        <v>#N/A</v>
      </c>
    </row>
    <row r="140" spans="1:20">
      <c r="A140" s="16" t="s">
        <v>94</v>
      </c>
      <c r="B140" s="25">
        <f>HLOOKUP(A140,'Tabela 2022'!$D$3:$BG$56,4,FALSE)</f>
        <v>0.46852517985611508</v>
      </c>
      <c r="D140" s="9">
        <f t="shared" si="30"/>
        <v>0.46852517985611508</v>
      </c>
      <c r="E140" s="9" t="str">
        <f t="shared" si="31"/>
        <v/>
      </c>
      <c r="F140" s="9" t="str">
        <f t="shared" si="32"/>
        <v/>
      </c>
      <c r="O140" s="16" t="s">
        <v>70</v>
      </c>
      <c r="P140" s="25">
        <f>HLOOKUP(O140,'Tabela 2022'!$D$3:$BG$56,4,FALSE)</f>
        <v>0.47747747747747749</v>
      </c>
      <c r="R140" s="9">
        <f t="shared" si="34"/>
        <v>0.47747747747747749</v>
      </c>
      <c r="S140" s="9" t="str">
        <f t="shared" si="35"/>
        <v/>
      </c>
      <c r="T140" s="9" t="str">
        <f t="shared" si="36"/>
        <v/>
      </c>
    </row>
    <row r="141" spans="1:20" ht="15.75" thickBot="1">
      <c r="A141" s="15" t="s">
        <v>95</v>
      </c>
      <c r="B141" s="25">
        <f>HLOOKUP(A141,'Tabela 2022'!$D$3:$BG$56,4,FALSE)</f>
        <v>0.5</v>
      </c>
      <c r="D141" s="57">
        <f t="shared" si="30"/>
        <v>0.5</v>
      </c>
      <c r="E141" s="57" t="str">
        <f t="shared" si="31"/>
        <v/>
      </c>
      <c r="F141" s="57" t="str">
        <f t="shared" si="32"/>
        <v/>
      </c>
      <c r="O141" s="16" t="s">
        <v>81</v>
      </c>
      <c r="P141" s="25">
        <f>HLOOKUP(O141,'Tabela 2022'!$D$3:$BG$56,4,FALSE)</f>
        <v>0.44223107569721115</v>
      </c>
      <c r="R141" s="9">
        <f t="shared" si="34"/>
        <v>0.44223107569721115</v>
      </c>
      <c r="S141" s="9" t="str">
        <f t="shared" si="35"/>
        <v/>
      </c>
      <c r="T141" s="9" t="str">
        <f t="shared" si="36"/>
        <v/>
      </c>
    </row>
    <row r="142" spans="1:20">
      <c r="A142" s="20" t="s">
        <v>89</v>
      </c>
      <c r="B142" s="25">
        <f>HLOOKUP(A142,'Tabela 2022'!$D$3:$BG$56,4,FALSE)</f>
        <v>0.58178438661710041</v>
      </c>
      <c r="D142" s="35" t="str">
        <f t="shared" si="30"/>
        <v/>
      </c>
      <c r="E142" s="35" t="str">
        <f t="shared" si="31"/>
        <v/>
      </c>
      <c r="F142" s="35">
        <f t="shared" si="32"/>
        <v>0.58178438661710041</v>
      </c>
      <c r="O142" s="16" t="s">
        <v>83</v>
      </c>
      <c r="P142" s="25">
        <f>HLOOKUP(O142,'Tabela 2022'!$D$3:$BG$56,4,FALSE)</f>
        <v>0.6785714285714286</v>
      </c>
      <c r="R142" s="9" t="str">
        <f t="shared" si="34"/>
        <v/>
      </c>
      <c r="S142" s="9" t="str">
        <f t="shared" si="35"/>
        <v/>
      </c>
      <c r="T142" s="9">
        <f t="shared" si="36"/>
        <v>0.6785714285714286</v>
      </c>
    </row>
    <row r="143" spans="1:20">
      <c r="A143" s="19" t="s">
        <v>90</v>
      </c>
      <c r="B143" s="25">
        <f>HLOOKUP(A143,'Tabela 2022'!$D$3:$BG$56,4,FALSE)</f>
        <v>0.52192066805845516</v>
      </c>
      <c r="D143" s="9" t="str">
        <f t="shared" si="30"/>
        <v/>
      </c>
      <c r="E143" s="9" t="str">
        <f t="shared" si="31"/>
        <v/>
      </c>
      <c r="F143" s="9">
        <f t="shared" si="32"/>
        <v>0.52192066805845516</v>
      </c>
      <c r="O143" s="16" t="s">
        <v>110</v>
      </c>
      <c r="P143" s="25">
        <f>HLOOKUP(O143,'Tabela 2022'!$D$3:$BG$56,4,FALSE)</f>
        <v>0.67434715821812596</v>
      </c>
      <c r="R143" s="9" t="str">
        <f t="shared" si="34"/>
        <v/>
      </c>
      <c r="S143" s="9" t="str">
        <f t="shared" si="35"/>
        <v/>
      </c>
      <c r="T143" s="9">
        <f t="shared" si="36"/>
        <v>0.67434715821812596</v>
      </c>
    </row>
    <row r="144" spans="1:20">
      <c r="A144" s="18" t="s">
        <v>91</v>
      </c>
      <c r="B144" s="25" t="e">
        <f>HLOOKUP(A144,'Tabela 2022'!$D$3:$BG$56,4,FALSE)</f>
        <v>#N/A</v>
      </c>
      <c r="D144" s="9" t="e">
        <f t="shared" si="30"/>
        <v>#N/A</v>
      </c>
      <c r="E144" s="9" t="e">
        <f t="shared" si="31"/>
        <v>#N/A</v>
      </c>
      <c r="F144" s="9" t="e">
        <f t="shared" si="32"/>
        <v>#N/A</v>
      </c>
      <c r="O144" s="54" t="s">
        <v>92</v>
      </c>
      <c r="P144" s="25">
        <f>HLOOKUP(O144,'Tabela 2022'!$D$3:$BG$56,4,FALSE)</f>
        <v>0.51234567901234573</v>
      </c>
      <c r="R144" s="9" t="str">
        <f t="shared" si="34"/>
        <v/>
      </c>
      <c r="S144" s="9" t="str">
        <f t="shared" si="35"/>
        <v/>
      </c>
      <c r="T144" s="9">
        <f t="shared" si="36"/>
        <v>0.51234567901234573</v>
      </c>
    </row>
    <row r="145" spans="1:26" ht="15.75" thickBot="1">
      <c r="A145" s="18" t="s">
        <v>131</v>
      </c>
      <c r="B145" s="25">
        <f>HLOOKUP(A145,'Tabela 2022'!$D$3:$BG$56,4,FALSE)</f>
        <v>0.58623939679547599</v>
      </c>
      <c r="D145" s="9" t="str">
        <f t="shared" si="30"/>
        <v/>
      </c>
      <c r="E145" s="9" t="str">
        <f t="shared" si="31"/>
        <v/>
      </c>
      <c r="F145" s="9">
        <f t="shared" si="32"/>
        <v>0.58623939679547599</v>
      </c>
      <c r="O145" s="15" t="s">
        <v>86</v>
      </c>
      <c r="P145" s="25" t="e">
        <f>HLOOKUP(O145,'Tabela 2022'!$D$3:$BG$56,4,FALSE)</f>
        <v>#N/A</v>
      </c>
      <c r="R145" s="36" t="e">
        <f t="shared" si="34"/>
        <v>#N/A</v>
      </c>
      <c r="S145" s="36" t="e">
        <f t="shared" si="35"/>
        <v>#N/A</v>
      </c>
      <c r="T145" s="36" t="e">
        <f t="shared" si="36"/>
        <v>#N/A</v>
      </c>
    </row>
    <row r="146" spans="1:26">
      <c r="A146" s="18" t="s">
        <v>92</v>
      </c>
      <c r="B146" s="25">
        <f>HLOOKUP(A146,'Tabela 2022'!$D$3:$BG$56,4,FALSE)</f>
        <v>0.51234567901234573</v>
      </c>
      <c r="D146" s="9" t="str">
        <f t="shared" si="30"/>
        <v/>
      </c>
      <c r="E146" s="9" t="str">
        <f t="shared" si="31"/>
        <v/>
      </c>
      <c r="F146" s="9">
        <f t="shared" si="32"/>
        <v>0.51234567901234573</v>
      </c>
      <c r="O146" s="61" t="s">
        <v>99</v>
      </c>
      <c r="P146" s="25" t="e">
        <f>HLOOKUP(O146,'Tabela 2022'!$D$3:$BG$56,4,FALSE)</f>
        <v>#N/A</v>
      </c>
      <c r="R146" s="56" t="e">
        <f t="shared" si="34"/>
        <v>#N/A</v>
      </c>
      <c r="S146" s="56" t="e">
        <f t="shared" si="35"/>
        <v>#N/A</v>
      </c>
      <c r="T146" s="56" t="e">
        <f t="shared" si="36"/>
        <v>#N/A</v>
      </c>
    </row>
    <row r="147" spans="1:26">
      <c r="A147" s="18" t="s">
        <v>129</v>
      </c>
      <c r="B147" s="25">
        <f>HLOOKUP(A147,'Tabela 2022'!$D$3:$BG$56,4,FALSE)</f>
        <v>0.6084070796460177</v>
      </c>
      <c r="D147" s="9" t="str">
        <f t="shared" si="30"/>
        <v/>
      </c>
      <c r="E147" s="9" t="str">
        <f t="shared" si="31"/>
        <v/>
      </c>
      <c r="F147" s="9">
        <f t="shared" si="32"/>
        <v>0.6084070796460177</v>
      </c>
      <c r="O147" s="55" t="s">
        <v>132</v>
      </c>
      <c r="P147" s="25">
        <f>HLOOKUP(O147,'Tabela 2022'!$D$3:$BG$56,4,FALSE)</f>
        <v>0.58718861209964412</v>
      </c>
      <c r="R147" s="9" t="str">
        <f t="shared" si="34"/>
        <v/>
      </c>
      <c r="S147" s="9" t="str">
        <f t="shared" si="35"/>
        <v/>
      </c>
      <c r="T147" s="9">
        <f t="shared" si="36"/>
        <v>0.58718861209964412</v>
      </c>
    </row>
    <row r="148" spans="1:26" ht="15.75" thickBot="1">
      <c r="A148" s="18" t="s">
        <v>122</v>
      </c>
      <c r="B148" s="25">
        <f>HLOOKUP(A148,'Tabela 2022'!$D$3:$BG$56,4,FALSE)</f>
        <v>0.50564334085778784</v>
      </c>
      <c r="D148" s="57" t="str">
        <f t="shared" si="30"/>
        <v/>
      </c>
      <c r="E148" s="57" t="str">
        <f t="shared" si="31"/>
        <v/>
      </c>
      <c r="F148" s="57">
        <f t="shared" si="32"/>
        <v>0.50564334085778784</v>
      </c>
      <c r="O148" s="55" t="s">
        <v>113</v>
      </c>
      <c r="P148" s="25">
        <f>HLOOKUP(O148,'Tabela 2022'!$D$3:$BG$56,4,FALSE)</f>
        <v>0.55218855218855223</v>
      </c>
      <c r="R148" s="9" t="str">
        <f t="shared" si="34"/>
        <v/>
      </c>
      <c r="S148" s="9" t="str">
        <f t="shared" si="35"/>
        <v/>
      </c>
      <c r="T148" s="9">
        <f t="shared" si="36"/>
        <v>0.55218855218855223</v>
      </c>
    </row>
    <row r="149" spans="1:26">
      <c r="D149" s="41">
        <f>COUNT(D109:D148)</f>
        <v>16</v>
      </c>
      <c r="E149" s="41">
        <f>COUNT(E109:E148)</f>
        <v>0</v>
      </c>
      <c r="F149" s="41">
        <f>COUNT(F109:F148)</f>
        <v>20</v>
      </c>
      <c r="R149" s="41">
        <f>COUNT(R109:R148)</f>
        <v>16</v>
      </c>
      <c r="S149" s="41">
        <f>COUNT(S109:S148)</f>
        <v>0</v>
      </c>
      <c r="T149" s="41">
        <f>COUNT(T109:T148)</f>
        <v>20</v>
      </c>
    </row>
    <row r="150" spans="1:26">
      <c r="D150" s="38"/>
      <c r="E150" s="38"/>
      <c r="F150" s="38"/>
      <c r="R150" s="38"/>
      <c r="S150" s="38"/>
      <c r="T150" s="38"/>
    </row>
    <row r="151" spans="1:26">
      <c r="D151" s="38"/>
      <c r="E151" s="38"/>
      <c r="F151" s="38"/>
      <c r="R151" s="38"/>
      <c r="S151" s="38"/>
      <c r="T151" s="38"/>
    </row>
    <row r="152" spans="1:26">
      <c r="D152" s="38"/>
      <c r="E152" s="38"/>
      <c r="F152" s="38"/>
      <c r="R152" s="38"/>
      <c r="S152" s="38"/>
      <c r="T152" s="38"/>
    </row>
    <row r="153" spans="1:26">
      <c r="D153" s="38"/>
      <c r="E153" s="38"/>
      <c r="F153" s="38"/>
      <c r="R153" s="38"/>
      <c r="S153" s="38"/>
      <c r="T153" s="38"/>
    </row>
    <row r="154" spans="1:26">
      <c r="D154" s="38"/>
      <c r="E154" s="38"/>
      <c r="F154" s="38"/>
      <c r="R154" s="38"/>
      <c r="S154" s="38"/>
      <c r="T154" s="38"/>
    </row>
    <row r="160" spans="1:26">
      <c r="A160" s="58">
        <v>5</v>
      </c>
      <c r="B160" s="27" t="s">
        <v>7</v>
      </c>
      <c r="O160" s="58">
        <v>5</v>
      </c>
      <c r="P160" s="27" t="s">
        <v>7</v>
      </c>
      <c r="V160" s="31"/>
      <c r="W160" s="32" t="s">
        <v>98</v>
      </c>
      <c r="X160" s="33" t="s">
        <v>97</v>
      </c>
      <c r="Y160" s="34" t="s">
        <v>100</v>
      </c>
      <c r="Z160" t="s">
        <v>105</v>
      </c>
    </row>
    <row r="161" spans="1:26">
      <c r="A161" s="8" t="s">
        <v>69</v>
      </c>
      <c r="B161" s="7" t="s">
        <v>96</v>
      </c>
      <c r="D161" s="12" t="s">
        <v>98</v>
      </c>
      <c r="E161" s="11" t="s">
        <v>97</v>
      </c>
      <c r="F161" s="10" t="s">
        <v>100</v>
      </c>
      <c r="H161" s="31"/>
      <c r="I161" s="32" t="s">
        <v>98</v>
      </c>
      <c r="J161" s="33" t="s">
        <v>97</v>
      </c>
      <c r="K161" s="34" t="s">
        <v>100</v>
      </c>
      <c r="L161" t="s">
        <v>105</v>
      </c>
      <c r="O161" s="8" t="s">
        <v>69</v>
      </c>
      <c r="P161" s="7" t="s">
        <v>96</v>
      </c>
      <c r="R161" s="12" t="s">
        <v>98</v>
      </c>
      <c r="S161" s="11" t="s">
        <v>97</v>
      </c>
      <c r="T161" s="10" t="s">
        <v>100</v>
      </c>
      <c r="V161" s="31" t="s">
        <v>101</v>
      </c>
      <c r="W161" s="37">
        <f>COUNT(R162:R201)</f>
        <v>5</v>
      </c>
      <c r="X161" s="37">
        <f>COUNT(S162:S201)</f>
        <v>0</v>
      </c>
      <c r="Y161" s="37">
        <f>COUNT(T162:T201)</f>
        <v>31</v>
      </c>
      <c r="Z161" s="29">
        <f>SUM(W161:Y161)</f>
        <v>36</v>
      </c>
    </row>
    <row r="162" spans="1:26">
      <c r="A162" s="26" t="s">
        <v>70</v>
      </c>
      <c r="B162" s="25">
        <f>HLOOKUP(A162,'Tabela 2022'!$D$3:$BG$56,5,FALSE)</f>
        <v>0.5285285285285285</v>
      </c>
      <c r="D162" s="9" t="str">
        <f>IF(B162&lt;=50%,B162,"")</f>
        <v/>
      </c>
      <c r="E162" s="9" t="str">
        <f>IF(B162&gt;=75%,B162,"")</f>
        <v/>
      </c>
      <c r="F162" s="9">
        <f>IF(AND(B162&gt;50%,B162&lt;75%),B162,"")</f>
        <v>0.5285285285285285</v>
      </c>
      <c r="H162" s="31" t="s">
        <v>101</v>
      </c>
      <c r="I162" s="37">
        <f>COUNT(D162:D201)</f>
        <v>5</v>
      </c>
      <c r="J162" s="37">
        <f>COUNT(E162:E201)</f>
        <v>0</v>
      </c>
      <c r="K162" s="37">
        <f>COUNT(F162:F201)</f>
        <v>31</v>
      </c>
      <c r="L162" s="29">
        <f>SUM(I162:K162)</f>
        <v>36</v>
      </c>
      <c r="O162" s="52" t="s">
        <v>79</v>
      </c>
      <c r="P162" s="25">
        <f>HLOOKUP(O162,'Tabela 2022'!$D$3:$BG$56,5,FALSE)</f>
        <v>0.44159292035398229</v>
      </c>
      <c r="R162" s="9">
        <f>IF(P162&lt;=50%,P162,"")</f>
        <v>0.44159292035398229</v>
      </c>
      <c r="S162" s="9" t="str">
        <f>IF(P162&gt;=75%,P162,"")</f>
        <v/>
      </c>
      <c r="T162" s="9" t="str">
        <f>IF(AND(P162&gt;50%,P162&lt;75%),P162,"")</f>
        <v/>
      </c>
      <c r="V162" s="31" t="s">
        <v>115</v>
      </c>
      <c r="W162" s="37">
        <f>COUNT(R162:R177)</f>
        <v>4</v>
      </c>
      <c r="X162" s="37">
        <f>COUNT(S162:S177)</f>
        <v>0</v>
      </c>
      <c r="Y162" s="37">
        <f>COUNT(T162:T177)</f>
        <v>12</v>
      </c>
      <c r="Z162" s="29">
        <f t="shared" ref="Z162:Z165" si="45">SUM(W162:Y162)</f>
        <v>16</v>
      </c>
    </row>
    <row r="163" spans="1:26">
      <c r="A163" s="26" t="s">
        <v>71</v>
      </c>
      <c r="B163" s="25">
        <f>HLOOKUP(A163,'Tabela 2022'!$D$3:$BG$56,5,FALSE)</f>
        <v>0.66868076535750254</v>
      </c>
      <c r="D163" s="9" t="str">
        <f t="shared" ref="D163:D200" si="46">IF(B163&lt;=50%,B163,"")</f>
        <v/>
      </c>
      <c r="E163" s="9" t="str">
        <f t="shared" ref="E163:E200" si="47">IF(B163&gt;=75%,B163,"")</f>
        <v/>
      </c>
      <c r="F163" s="9">
        <f t="shared" ref="F163:F200" si="48">IF(AND(B163&gt;50%,B163&lt;75%),B163,"")</f>
        <v>0.66868076535750254</v>
      </c>
      <c r="H163" s="31" t="s">
        <v>102</v>
      </c>
      <c r="I163" s="37">
        <f>COUNT(D162:D175)</f>
        <v>0</v>
      </c>
      <c r="J163" s="37">
        <f>COUNT(E162:E175)</f>
        <v>0</v>
      </c>
      <c r="K163" s="37">
        <f>COUNT(F162:F175)</f>
        <v>13</v>
      </c>
      <c r="L163" s="29">
        <f t="shared" ref="L163:L166" si="49">SUM(I163:K163)</f>
        <v>13</v>
      </c>
      <c r="O163" s="52" t="s">
        <v>71</v>
      </c>
      <c r="P163" s="25">
        <f>HLOOKUP(O163,'Tabela 2022'!$D$3:$BG$56,5,FALSE)</f>
        <v>0.66868076535750254</v>
      </c>
      <c r="R163" s="9" t="str">
        <f t="shared" ref="R163:R201" si="50">IF(P163&lt;=50%,P163,"")</f>
        <v/>
      </c>
      <c r="S163" s="9" t="str">
        <f t="shared" ref="S163:S201" si="51">IF(P163&gt;=75%,P163,"")</f>
        <v/>
      </c>
      <c r="T163" s="9">
        <f t="shared" ref="T163:T201" si="52">IF(AND(P163&gt;50%,P163&lt;75%),P163,"")</f>
        <v>0.66868076535750254</v>
      </c>
      <c r="V163" s="31" t="s">
        <v>116</v>
      </c>
      <c r="W163" s="37">
        <f>COUNT(R178:R191)</f>
        <v>0</v>
      </c>
      <c r="X163" s="37">
        <f>COUNT(S178:S191)</f>
        <v>0</v>
      </c>
      <c r="Y163" s="37">
        <f>COUNT(T178:T191)</f>
        <v>13</v>
      </c>
      <c r="Z163" s="29">
        <f t="shared" si="45"/>
        <v>13</v>
      </c>
    </row>
    <row r="164" spans="1:26">
      <c r="A164" s="26" t="s">
        <v>72</v>
      </c>
      <c r="B164" s="25">
        <f>HLOOKUP(A164,'Tabela 2022'!$D$3:$BG$56,5,FALSE)</f>
        <v>0.53797468354430378</v>
      </c>
      <c r="D164" s="9" t="str">
        <f t="shared" si="46"/>
        <v/>
      </c>
      <c r="E164" s="9" t="str">
        <f t="shared" si="47"/>
        <v/>
      </c>
      <c r="F164" s="9">
        <f t="shared" si="48"/>
        <v>0.53797468354430378</v>
      </c>
      <c r="H164" s="31" t="s">
        <v>103</v>
      </c>
      <c r="I164" s="37">
        <f>COUNT(D176:D190)</f>
        <v>5</v>
      </c>
      <c r="J164" s="37">
        <f>COUNT(E176:E190)</f>
        <v>0</v>
      </c>
      <c r="K164" s="37">
        <f>COUNT(F176:F190)</f>
        <v>8</v>
      </c>
      <c r="L164" s="29">
        <f t="shared" si="49"/>
        <v>13</v>
      </c>
      <c r="O164" s="52" t="s">
        <v>82</v>
      </c>
      <c r="P164" s="25">
        <f>HLOOKUP(O164,'Tabela 2022'!$D$3:$BG$56,5,FALSE)</f>
        <v>0.42020373514431242</v>
      </c>
      <c r="R164" s="9">
        <f t="shared" si="50"/>
        <v>0.42020373514431242</v>
      </c>
      <c r="S164" s="9" t="str">
        <f t="shared" si="51"/>
        <v/>
      </c>
      <c r="T164" s="9" t="str">
        <f t="shared" si="52"/>
        <v/>
      </c>
      <c r="V164" s="31" t="s">
        <v>117</v>
      </c>
      <c r="W164" s="37">
        <f>COUNT(R192:R198)</f>
        <v>1</v>
      </c>
      <c r="X164" s="37">
        <f>COUNT(S192:S198)</f>
        <v>0</v>
      </c>
      <c r="Y164" s="37">
        <f>COUNT(T192:T198)</f>
        <v>4</v>
      </c>
      <c r="Z164" s="29">
        <f t="shared" si="45"/>
        <v>5</v>
      </c>
    </row>
    <row r="165" spans="1:26">
      <c r="A165" s="26" t="s">
        <v>73</v>
      </c>
      <c r="B165" s="25">
        <f>HLOOKUP(A165,'Tabela 2022'!$D$3:$BG$56,5,FALSE)</f>
        <v>0.59151414309484196</v>
      </c>
      <c r="D165" s="9" t="str">
        <f t="shared" si="46"/>
        <v/>
      </c>
      <c r="E165" s="9" t="str">
        <f t="shared" si="47"/>
        <v/>
      </c>
      <c r="F165" s="9">
        <f t="shared" si="48"/>
        <v>0.59151414309484196</v>
      </c>
      <c r="H165" s="31" t="s">
        <v>104</v>
      </c>
      <c r="I165" s="37">
        <f>COUNT(D191:D194)</f>
        <v>0</v>
      </c>
      <c r="J165" s="37">
        <f>COUNT(E191:E194)</f>
        <v>0</v>
      </c>
      <c r="K165" s="37">
        <f>COUNT(F191:F194)</f>
        <v>4</v>
      </c>
      <c r="L165" s="29">
        <f t="shared" si="49"/>
        <v>4</v>
      </c>
      <c r="O165" s="52" t="s">
        <v>73</v>
      </c>
      <c r="P165" s="25">
        <f>HLOOKUP(O165,'Tabela 2022'!$D$3:$BG$56,5,FALSE)</f>
        <v>0.59151414309484196</v>
      </c>
      <c r="R165" s="9" t="str">
        <f t="shared" si="50"/>
        <v/>
      </c>
      <c r="S165" s="9" t="str">
        <f t="shared" si="51"/>
        <v/>
      </c>
      <c r="T165" s="9">
        <f t="shared" si="52"/>
        <v>0.59151414309484196</v>
      </c>
      <c r="V165" s="31" t="s">
        <v>135</v>
      </c>
      <c r="W165" s="37">
        <f>COUNT(R199:R201)</f>
        <v>0</v>
      </c>
      <c r="X165" s="37">
        <f>COUNT(S199:S201)</f>
        <v>0</v>
      </c>
      <c r="Y165" s="37">
        <f>COUNT(T199:T201)</f>
        <v>2</v>
      </c>
      <c r="Z165" s="29">
        <f t="shared" si="45"/>
        <v>2</v>
      </c>
    </row>
    <row r="166" spans="1:26">
      <c r="A166" s="26" t="s">
        <v>112</v>
      </c>
      <c r="B166" s="25">
        <f>HLOOKUP(A166,'Tabela 2022'!$D$3:$BG$56,5,FALSE)</f>
        <v>0.56224899598393574</v>
      </c>
      <c r="D166" s="9" t="str">
        <f t="shared" si="46"/>
        <v/>
      </c>
      <c r="E166" s="9" t="str">
        <f t="shared" si="47"/>
        <v/>
      </c>
      <c r="F166" s="9">
        <f t="shared" si="48"/>
        <v>0.56224899598393574</v>
      </c>
      <c r="H166" s="31" t="s">
        <v>134</v>
      </c>
      <c r="I166" s="37">
        <f>COUNT(D195:D201)</f>
        <v>0</v>
      </c>
      <c r="J166" s="37">
        <f>COUNT(E195:E201)</f>
        <v>0</v>
      </c>
      <c r="K166" s="37">
        <f>COUNT(F195:F201)</f>
        <v>6</v>
      </c>
      <c r="L166" s="29">
        <f t="shared" si="49"/>
        <v>6</v>
      </c>
      <c r="O166" s="52" t="s">
        <v>112</v>
      </c>
      <c r="P166" s="25">
        <f>HLOOKUP(O166,'Tabela 2022'!$D$3:$BG$56,5,FALSE)</f>
        <v>0.56224899598393574</v>
      </c>
      <c r="R166" s="9" t="str">
        <f t="shared" si="50"/>
        <v/>
      </c>
      <c r="S166" s="9" t="str">
        <f t="shared" si="51"/>
        <v/>
      </c>
      <c r="T166" s="9">
        <f t="shared" si="52"/>
        <v>0.56224899598393574</v>
      </c>
    </row>
    <row r="167" spans="1:26">
      <c r="A167" s="26" t="s">
        <v>99</v>
      </c>
      <c r="B167" s="25" t="e">
        <f>HLOOKUP(A167,'Tabela 2022'!$D$3:$BG$56,5,FALSE)</f>
        <v>#N/A</v>
      </c>
      <c r="D167" s="9" t="e">
        <f t="shared" si="46"/>
        <v>#N/A</v>
      </c>
      <c r="E167" s="9" t="e">
        <f t="shared" si="47"/>
        <v>#N/A</v>
      </c>
      <c r="F167" s="9" t="e">
        <f t="shared" si="48"/>
        <v>#N/A</v>
      </c>
      <c r="O167" s="52" t="s">
        <v>93</v>
      </c>
      <c r="P167" s="25">
        <f>HLOOKUP(O167,'Tabela 2022'!$D$3:$BG$56,5,FALSE)</f>
        <v>0.5803571428571429</v>
      </c>
      <c r="R167" s="9" t="str">
        <f t="shared" si="50"/>
        <v/>
      </c>
      <c r="S167" s="9" t="str">
        <f t="shared" si="51"/>
        <v/>
      </c>
      <c r="T167" s="9">
        <f t="shared" si="52"/>
        <v>0.5803571428571429</v>
      </c>
    </row>
    <row r="168" spans="1:26">
      <c r="A168" s="26" t="s">
        <v>132</v>
      </c>
      <c r="B168" s="25">
        <f>HLOOKUP(A168,'Tabela 2022'!$D$3:$BG$56,5,FALSE)</f>
        <v>0.62857142857142856</v>
      </c>
      <c r="D168" s="9" t="str">
        <f t="shared" si="46"/>
        <v/>
      </c>
      <c r="E168" s="9" t="str">
        <f t="shared" si="47"/>
        <v/>
      </c>
      <c r="F168" s="9">
        <f t="shared" si="48"/>
        <v>0.62857142857142856</v>
      </c>
      <c r="O168" s="52" t="s">
        <v>133</v>
      </c>
      <c r="P168" s="25">
        <f>HLOOKUP(O168,'Tabela 2022'!$D$3:$BG$56,5,FALSE)</f>
        <v>0.54418604651162794</v>
      </c>
      <c r="R168" s="9" t="str">
        <f t="shared" si="50"/>
        <v/>
      </c>
      <c r="S168" s="9" t="str">
        <f t="shared" si="51"/>
        <v/>
      </c>
      <c r="T168" s="9">
        <f t="shared" si="52"/>
        <v>0.54418604651162794</v>
      </c>
      <c r="V168" s="31"/>
      <c r="W168" s="32" t="s">
        <v>98</v>
      </c>
      <c r="X168" s="33" t="s">
        <v>97</v>
      </c>
      <c r="Y168" s="34" t="s">
        <v>100</v>
      </c>
      <c r="Z168" t="s">
        <v>105</v>
      </c>
    </row>
    <row r="169" spans="1:26">
      <c r="A169" s="26" t="s">
        <v>74</v>
      </c>
      <c r="B169" s="25">
        <f>HLOOKUP(A169,'Tabela 2022'!$D$3:$BG$56,5,FALSE)</f>
        <v>0.57066950053134968</v>
      </c>
      <c r="D169" s="9" t="str">
        <f t="shared" si="46"/>
        <v/>
      </c>
      <c r="E169" s="9" t="str">
        <f t="shared" si="47"/>
        <v/>
      </c>
      <c r="F169" s="9">
        <f t="shared" si="48"/>
        <v>0.57066950053134968</v>
      </c>
      <c r="H169" s="31"/>
      <c r="I169" s="32" t="s">
        <v>98</v>
      </c>
      <c r="J169" s="33" t="s">
        <v>97</v>
      </c>
      <c r="K169" s="34" t="s">
        <v>100</v>
      </c>
      <c r="L169" s="29" t="s">
        <v>105</v>
      </c>
      <c r="O169" s="52" t="s">
        <v>89</v>
      </c>
      <c r="P169" s="25">
        <f>HLOOKUP(O169,'Tabela 2022'!$D$3:$BG$56,5,FALSE)</f>
        <v>0.66913123844731981</v>
      </c>
      <c r="R169" s="9" t="str">
        <f t="shared" si="50"/>
        <v/>
      </c>
      <c r="S169" s="9" t="str">
        <f t="shared" si="51"/>
        <v/>
      </c>
      <c r="T169" s="9">
        <f t="shared" si="52"/>
        <v>0.66913123844731981</v>
      </c>
      <c r="V169" s="31" t="s">
        <v>101</v>
      </c>
      <c r="W169" s="42">
        <f t="shared" ref="W169:Y173" si="53">W161/$Z161</f>
        <v>0.1388888888888889</v>
      </c>
      <c r="X169" s="42">
        <f t="shared" si="53"/>
        <v>0</v>
      </c>
      <c r="Y169" s="42">
        <f t="shared" si="53"/>
        <v>0.86111111111111116</v>
      </c>
      <c r="Z169" s="29">
        <f>Z161</f>
        <v>36</v>
      </c>
    </row>
    <row r="170" spans="1:26">
      <c r="A170" s="26" t="s">
        <v>75</v>
      </c>
      <c r="B170" s="25">
        <f>HLOOKUP(A170,'Tabela 2022'!$D$3:$BG$56,5,FALSE)</f>
        <v>0.54654255319148937</v>
      </c>
      <c r="D170" s="9" t="str">
        <f t="shared" si="46"/>
        <v/>
      </c>
      <c r="E170" s="9" t="str">
        <f t="shared" si="47"/>
        <v/>
      </c>
      <c r="F170" s="9">
        <f t="shared" si="48"/>
        <v>0.54654255319148937</v>
      </c>
      <c r="H170" s="31" t="s">
        <v>101</v>
      </c>
      <c r="I170" s="42">
        <f>I162/$L162</f>
        <v>0.1388888888888889</v>
      </c>
      <c r="J170" s="42">
        <f t="shared" ref="J170:K170" si="54">J162/$L162</f>
        <v>0</v>
      </c>
      <c r="K170" s="42">
        <f t="shared" si="54"/>
        <v>0.86111111111111116</v>
      </c>
      <c r="L170" s="29">
        <f>L162</f>
        <v>36</v>
      </c>
      <c r="O170" s="52" t="s">
        <v>84</v>
      </c>
      <c r="P170" s="25">
        <f>HLOOKUP(O170,'Tabela 2022'!$D$3:$BG$56,5,FALSE)</f>
        <v>0.5</v>
      </c>
      <c r="R170" s="9">
        <f t="shared" si="50"/>
        <v>0.5</v>
      </c>
      <c r="S170" s="9" t="str">
        <f t="shared" si="51"/>
        <v/>
      </c>
      <c r="T170" s="9" t="str">
        <f t="shared" si="52"/>
        <v/>
      </c>
      <c r="V170" s="31" t="s">
        <v>115</v>
      </c>
      <c r="W170" s="42">
        <f t="shared" si="53"/>
        <v>0.25</v>
      </c>
      <c r="X170" s="42">
        <f t="shared" si="53"/>
        <v>0</v>
      </c>
      <c r="Y170" s="42">
        <f t="shared" si="53"/>
        <v>0.75</v>
      </c>
      <c r="Z170" s="29">
        <f>Z162</f>
        <v>16</v>
      </c>
    </row>
    <row r="171" spans="1:26">
      <c r="A171" s="26" t="s">
        <v>76</v>
      </c>
      <c r="B171" s="25">
        <f>HLOOKUP(A171,'Tabela 2022'!$D$3:$BG$56,5,FALSE)</f>
        <v>0.58045409674234949</v>
      </c>
      <c r="D171" s="9" t="str">
        <f t="shared" si="46"/>
        <v/>
      </c>
      <c r="E171" s="9" t="str">
        <f t="shared" si="47"/>
        <v/>
      </c>
      <c r="F171" s="9">
        <f t="shared" si="48"/>
        <v>0.58045409674234949</v>
      </c>
      <c r="H171" s="31" t="s">
        <v>102</v>
      </c>
      <c r="I171" s="42">
        <f t="shared" ref="I171:K171" si="55">I163/$L163</f>
        <v>0</v>
      </c>
      <c r="J171" s="42">
        <f t="shared" si="55"/>
        <v>0</v>
      </c>
      <c r="K171" s="42">
        <f t="shared" si="55"/>
        <v>1</v>
      </c>
      <c r="L171" s="29">
        <f t="shared" ref="L171:L174" si="56">L163</f>
        <v>13</v>
      </c>
      <c r="O171" s="52" t="s">
        <v>85</v>
      </c>
      <c r="P171" s="25">
        <f>HLOOKUP(O171,'Tabela 2022'!$D$3:$BG$56,5,FALSE)</f>
        <v>0.47478991596638653</v>
      </c>
      <c r="R171" s="9">
        <f t="shared" si="50"/>
        <v>0.47478991596638653</v>
      </c>
      <c r="S171" s="9" t="str">
        <f t="shared" si="51"/>
        <v/>
      </c>
      <c r="T171" s="9" t="str">
        <f t="shared" si="52"/>
        <v/>
      </c>
      <c r="V171" s="31" t="s">
        <v>116</v>
      </c>
      <c r="W171" s="42">
        <f t="shared" si="53"/>
        <v>0</v>
      </c>
      <c r="X171" s="42">
        <f t="shared" si="53"/>
        <v>0</v>
      </c>
      <c r="Y171" s="42">
        <f t="shared" si="53"/>
        <v>1</v>
      </c>
      <c r="Z171" s="29">
        <f>Z163</f>
        <v>13</v>
      </c>
    </row>
    <row r="172" spans="1:26">
      <c r="A172" s="26" t="s">
        <v>77</v>
      </c>
      <c r="B172" s="25">
        <f>HLOOKUP(A172,'Tabela 2022'!$D$3:$BG$56,5,FALSE)</f>
        <v>0.57294213528932358</v>
      </c>
      <c r="D172" s="9" t="str">
        <f t="shared" si="46"/>
        <v/>
      </c>
      <c r="E172" s="9" t="str">
        <f t="shared" si="47"/>
        <v/>
      </c>
      <c r="F172" s="9">
        <f t="shared" si="48"/>
        <v>0.57294213528932358</v>
      </c>
      <c r="H172" s="31" t="s">
        <v>103</v>
      </c>
      <c r="I172" s="42">
        <f t="shared" ref="I172:K172" si="57">I164/$L164</f>
        <v>0.38461538461538464</v>
      </c>
      <c r="J172" s="42">
        <f t="shared" si="57"/>
        <v>0</v>
      </c>
      <c r="K172" s="42">
        <f t="shared" si="57"/>
        <v>0.61538461538461542</v>
      </c>
      <c r="L172" s="29">
        <f t="shared" si="56"/>
        <v>13</v>
      </c>
      <c r="O172" s="52" t="s">
        <v>77</v>
      </c>
      <c r="P172" s="25">
        <f>HLOOKUP(O172,'Tabela 2022'!$D$3:$BG$56,5,FALSE)</f>
        <v>0.57294213528932358</v>
      </c>
      <c r="R172" s="9" t="str">
        <f t="shared" si="50"/>
        <v/>
      </c>
      <c r="S172" s="9" t="str">
        <f t="shared" si="51"/>
        <v/>
      </c>
      <c r="T172" s="9">
        <f t="shared" si="52"/>
        <v>0.57294213528932358</v>
      </c>
      <c r="V172" s="31" t="s">
        <v>117</v>
      </c>
      <c r="W172" s="42">
        <f t="shared" si="53"/>
        <v>0.2</v>
      </c>
      <c r="X172" s="42">
        <f t="shared" si="53"/>
        <v>0</v>
      </c>
      <c r="Y172" s="42">
        <f t="shared" si="53"/>
        <v>0.8</v>
      </c>
      <c r="Z172" s="29">
        <f>Z164</f>
        <v>5</v>
      </c>
    </row>
    <row r="173" spans="1:26">
      <c r="A173" s="26" t="s">
        <v>113</v>
      </c>
      <c r="B173" s="25">
        <f>HLOOKUP(A173,'Tabela 2022'!$D$3:$BG$56,5,FALSE)</f>
        <v>0.58922558922558921</v>
      </c>
      <c r="D173" s="9" t="str">
        <f t="shared" si="46"/>
        <v/>
      </c>
      <c r="E173" s="9" t="str">
        <f t="shared" si="47"/>
        <v/>
      </c>
      <c r="F173" s="9">
        <f t="shared" si="48"/>
        <v>0.58922558922558921</v>
      </c>
      <c r="H173" s="31" t="s">
        <v>104</v>
      </c>
      <c r="I173" s="42">
        <f t="shared" ref="I173:K173" si="58">I165/$L165</f>
        <v>0</v>
      </c>
      <c r="J173" s="42">
        <f t="shared" si="58"/>
        <v>0</v>
      </c>
      <c r="K173" s="42">
        <f t="shared" si="58"/>
        <v>1</v>
      </c>
      <c r="L173" s="29">
        <f t="shared" si="56"/>
        <v>4</v>
      </c>
      <c r="O173" s="52" t="s">
        <v>95</v>
      </c>
      <c r="P173" s="25">
        <f>HLOOKUP(O173,'Tabela 2022'!$D$3:$BG$56,5,FALSE)</f>
        <v>0.58874878758486904</v>
      </c>
      <c r="R173" s="9" t="str">
        <f t="shared" si="50"/>
        <v/>
      </c>
      <c r="S173" s="9" t="str">
        <f t="shared" si="51"/>
        <v/>
      </c>
      <c r="T173" s="9">
        <f t="shared" si="52"/>
        <v>0.58874878758486904</v>
      </c>
      <c r="V173" s="31" t="s">
        <v>135</v>
      </c>
      <c r="W173" s="42">
        <f t="shared" si="53"/>
        <v>0</v>
      </c>
      <c r="X173" s="42">
        <f t="shared" si="53"/>
        <v>0</v>
      </c>
      <c r="Y173" s="42">
        <f t="shared" si="53"/>
        <v>1</v>
      </c>
      <c r="Z173" s="29">
        <f>Z165</f>
        <v>2</v>
      </c>
    </row>
    <row r="174" spans="1:26">
      <c r="A174" s="26" t="s">
        <v>78</v>
      </c>
      <c r="B174" s="25">
        <f>HLOOKUP(A174,'Tabela 2022'!$D$3:$BG$56,5,FALSE)</f>
        <v>0.57516339869281041</v>
      </c>
      <c r="D174" s="9" t="str">
        <f t="shared" si="46"/>
        <v/>
      </c>
      <c r="E174" s="9" t="str">
        <f t="shared" si="47"/>
        <v/>
      </c>
      <c r="F174" s="9">
        <f t="shared" si="48"/>
        <v>0.57516339869281041</v>
      </c>
      <c r="H174" s="31" t="s">
        <v>134</v>
      </c>
      <c r="I174" s="42">
        <f t="shared" ref="I174:K174" si="59">I166/$L166</f>
        <v>0</v>
      </c>
      <c r="J174" s="42">
        <f t="shared" si="59"/>
        <v>0</v>
      </c>
      <c r="K174" s="42">
        <f t="shared" si="59"/>
        <v>1</v>
      </c>
      <c r="L174" s="29">
        <f t="shared" si="56"/>
        <v>6</v>
      </c>
      <c r="O174" s="52" t="s">
        <v>131</v>
      </c>
      <c r="P174" s="25">
        <f>HLOOKUP(O174,'Tabela 2022'!$D$3:$BG$56,5,FALSE)</f>
        <v>0.66823751178133839</v>
      </c>
      <c r="R174" s="9" t="str">
        <f t="shared" si="50"/>
        <v/>
      </c>
      <c r="S174" s="9" t="str">
        <f t="shared" si="51"/>
        <v/>
      </c>
      <c r="T174" s="9">
        <f t="shared" si="52"/>
        <v>0.66823751178133839</v>
      </c>
      <c r="Y174"/>
    </row>
    <row r="175" spans="1:26" ht="15.75" thickBot="1">
      <c r="A175" s="24" t="s">
        <v>114</v>
      </c>
      <c r="B175" s="25">
        <f>HLOOKUP(A175,'Tabela 2022'!$D$3:$BG$56,5,FALSE)</f>
        <v>0.54561101549053359</v>
      </c>
      <c r="D175" s="36" t="str">
        <f t="shared" si="46"/>
        <v/>
      </c>
      <c r="E175" s="36" t="str">
        <f t="shared" si="47"/>
        <v/>
      </c>
      <c r="F175" s="36">
        <f t="shared" si="48"/>
        <v>0.54561101549053359</v>
      </c>
      <c r="O175" s="52" t="s">
        <v>129</v>
      </c>
      <c r="P175" s="25">
        <f>HLOOKUP(O175,'Tabela 2022'!$D$3:$BG$56,5,FALSE)</f>
        <v>0.69270449521002209</v>
      </c>
      <c r="R175" s="9" t="str">
        <f t="shared" si="50"/>
        <v/>
      </c>
      <c r="S175" s="9" t="str">
        <f t="shared" si="51"/>
        <v/>
      </c>
      <c r="T175" s="9">
        <f t="shared" si="52"/>
        <v>0.69270449521002209</v>
      </c>
    </row>
    <row r="176" spans="1:26">
      <c r="A176" s="23" t="s">
        <v>109</v>
      </c>
      <c r="B176" s="25" t="e">
        <f>HLOOKUP(A176,'Tabela 2022'!$D$3:$BG$56,5,FALSE)</f>
        <v>#N/A</v>
      </c>
      <c r="D176" s="56" t="e">
        <f t="shared" si="46"/>
        <v>#N/A</v>
      </c>
      <c r="E176" s="56" t="e">
        <f t="shared" si="47"/>
        <v>#N/A</v>
      </c>
      <c r="F176" s="56" t="e">
        <f t="shared" si="48"/>
        <v>#N/A</v>
      </c>
      <c r="O176" s="59" t="s">
        <v>114</v>
      </c>
      <c r="P176" s="25">
        <f>HLOOKUP(O176,'Tabela 2022'!$D$3:$BG$56,5,FALSE)</f>
        <v>0.54561101549053359</v>
      </c>
      <c r="R176" s="9" t="str">
        <f t="shared" si="50"/>
        <v/>
      </c>
      <c r="S176" s="9" t="str">
        <f t="shared" si="51"/>
        <v/>
      </c>
      <c r="T176" s="9">
        <f t="shared" si="52"/>
        <v>0.54561101549053359</v>
      </c>
    </row>
    <row r="177" spans="1:20" ht="15.75" thickBot="1">
      <c r="A177" s="22" t="s">
        <v>79</v>
      </c>
      <c r="B177" s="25">
        <f>HLOOKUP(A177,'Tabela 2022'!$D$3:$BG$56,5,FALSE)</f>
        <v>0.44159292035398229</v>
      </c>
      <c r="D177" s="9">
        <f t="shared" si="46"/>
        <v>0.44159292035398229</v>
      </c>
      <c r="E177" s="9" t="str">
        <f t="shared" si="47"/>
        <v/>
      </c>
      <c r="F177" s="9" t="str">
        <f t="shared" si="48"/>
        <v/>
      </c>
      <c r="O177" s="59" t="s">
        <v>130</v>
      </c>
      <c r="P177" s="25">
        <f>HLOOKUP(O177,'Tabela 2022'!$D$3:$BG$56,5,FALSE)</f>
        <v>0.57005988023952092</v>
      </c>
      <c r="R177" s="36" t="str">
        <f t="shared" si="50"/>
        <v/>
      </c>
      <c r="S177" s="36" t="str">
        <f t="shared" si="51"/>
        <v/>
      </c>
      <c r="T177" s="36">
        <f t="shared" si="52"/>
        <v>0.57005988023952092</v>
      </c>
    </row>
    <row r="178" spans="1:20">
      <c r="A178" s="22" t="s">
        <v>80</v>
      </c>
      <c r="B178" s="25">
        <f>HLOOKUP(A178,'Tabela 2022'!$D$3:$BG$56,5,FALSE)</f>
        <v>0.55189456342668863</v>
      </c>
      <c r="D178" s="9" t="str">
        <f t="shared" si="46"/>
        <v/>
      </c>
      <c r="E178" s="9" t="str">
        <f t="shared" si="47"/>
        <v/>
      </c>
      <c r="F178" s="9">
        <f t="shared" si="48"/>
        <v>0.55189456342668863</v>
      </c>
      <c r="O178" s="60" t="s">
        <v>80</v>
      </c>
      <c r="P178" s="25">
        <f>HLOOKUP(O178,'Tabela 2022'!$D$3:$BG$56,5,FALSE)</f>
        <v>0.55189456342668863</v>
      </c>
      <c r="R178" s="56" t="str">
        <f t="shared" si="50"/>
        <v/>
      </c>
      <c r="S178" s="56" t="str">
        <f t="shared" si="51"/>
        <v/>
      </c>
      <c r="T178" s="56">
        <f t="shared" si="52"/>
        <v>0.55189456342668863</v>
      </c>
    </row>
    <row r="179" spans="1:20">
      <c r="A179" s="22" t="s">
        <v>81</v>
      </c>
      <c r="B179" s="25">
        <f>HLOOKUP(A179,'Tabela 2022'!$D$3:$BG$56,5,FALSE)</f>
        <v>0.44930417495029823</v>
      </c>
      <c r="D179" s="9">
        <f t="shared" si="46"/>
        <v>0.44930417495029823</v>
      </c>
      <c r="E179" s="9" t="str">
        <f t="shared" si="47"/>
        <v/>
      </c>
      <c r="F179" s="9" t="str">
        <f t="shared" si="48"/>
        <v/>
      </c>
      <c r="O179" s="26" t="s">
        <v>72</v>
      </c>
      <c r="P179" s="25">
        <f>HLOOKUP(O179,'Tabela 2022'!$D$3:$BG$56,5,FALSE)</f>
        <v>0.53797468354430378</v>
      </c>
      <c r="R179" s="9" t="str">
        <f t="shared" si="50"/>
        <v/>
      </c>
      <c r="S179" s="9" t="str">
        <f t="shared" si="51"/>
        <v/>
      </c>
      <c r="T179" s="9">
        <f t="shared" si="52"/>
        <v>0.53797468354430378</v>
      </c>
    </row>
    <row r="180" spans="1:20">
      <c r="A180" s="22" t="s">
        <v>82</v>
      </c>
      <c r="B180" s="25">
        <f>HLOOKUP(A180,'Tabela 2022'!$D$3:$BG$56,5,FALSE)</f>
        <v>0.42020373514431242</v>
      </c>
      <c r="D180" s="9">
        <f t="shared" si="46"/>
        <v>0.42020373514431242</v>
      </c>
      <c r="E180" s="9" t="str">
        <f t="shared" si="47"/>
        <v/>
      </c>
      <c r="F180" s="9" t="str">
        <f t="shared" si="48"/>
        <v/>
      </c>
      <c r="O180" s="26" t="s">
        <v>90</v>
      </c>
      <c r="P180" s="25">
        <f>HLOOKUP(O180,'Tabela 2022'!$D$3:$BG$56,5,FALSE)</f>
        <v>0.65280665280665284</v>
      </c>
      <c r="R180" s="9" t="str">
        <f t="shared" si="50"/>
        <v/>
      </c>
      <c r="S180" s="9" t="str">
        <f t="shared" si="51"/>
        <v/>
      </c>
      <c r="T180" s="9">
        <f t="shared" si="52"/>
        <v>0.65280665280665284</v>
      </c>
    </row>
    <row r="181" spans="1:20">
      <c r="A181" s="22" t="s">
        <v>83</v>
      </c>
      <c r="B181" s="25">
        <f>HLOOKUP(A181,'Tabela 2022'!$D$3:$BG$56,5,FALSE)</f>
        <v>0.70226537216828477</v>
      </c>
      <c r="D181" s="9" t="str">
        <f t="shared" si="46"/>
        <v/>
      </c>
      <c r="E181" s="9" t="str">
        <f t="shared" si="47"/>
        <v/>
      </c>
      <c r="F181" s="9">
        <f t="shared" si="48"/>
        <v>0.70226537216828477</v>
      </c>
      <c r="O181" s="26" t="s">
        <v>121</v>
      </c>
      <c r="P181" s="25">
        <f>HLOOKUP(O181,'Tabela 2022'!$D$3:$BG$56,5,FALSE)</f>
        <v>0.56512820512820516</v>
      </c>
      <c r="R181" s="9" t="str">
        <f t="shared" si="50"/>
        <v/>
      </c>
      <c r="S181" s="9" t="str">
        <f t="shared" si="51"/>
        <v/>
      </c>
      <c r="T181" s="9">
        <f t="shared" si="52"/>
        <v>0.56512820512820516</v>
      </c>
    </row>
    <row r="182" spans="1:20">
      <c r="A182" s="22" t="s">
        <v>84</v>
      </c>
      <c r="B182" s="25">
        <f>HLOOKUP(A182,'Tabela 2022'!$D$3:$BG$56,5,FALSE)</f>
        <v>0.5</v>
      </c>
      <c r="D182" s="9">
        <f t="shared" si="46"/>
        <v>0.5</v>
      </c>
      <c r="E182" s="9" t="str">
        <f t="shared" si="47"/>
        <v/>
      </c>
      <c r="F182" s="9" t="str">
        <f t="shared" si="48"/>
        <v/>
      </c>
      <c r="O182" s="26" t="s">
        <v>91</v>
      </c>
      <c r="P182" s="25" t="e">
        <f>HLOOKUP(O182,'Tabela 2022'!$D$3:$BG$56,5,FALSE)</f>
        <v>#N/A</v>
      </c>
      <c r="R182" s="9" t="e">
        <f t="shared" si="50"/>
        <v>#N/A</v>
      </c>
      <c r="S182" s="9" t="e">
        <f t="shared" si="51"/>
        <v>#N/A</v>
      </c>
      <c r="T182" s="9" t="e">
        <f t="shared" si="52"/>
        <v>#N/A</v>
      </c>
    </row>
    <row r="183" spans="1:20">
      <c r="A183" s="22" t="s">
        <v>121</v>
      </c>
      <c r="B183" s="25">
        <f>HLOOKUP(A183,'Tabela 2022'!$D$3:$BG$56,5,FALSE)</f>
        <v>0.56512820512820516</v>
      </c>
      <c r="D183" s="9" t="str">
        <f t="shared" si="46"/>
        <v/>
      </c>
      <c r="E183" s="9" t="str">
        <f t="shared" si="47"/>
        <v/>
      </c>
      <c r="F183" s="9">
        <f t="shared" si="48"/>
        <v>0.56512820512820516</v>
      </c>
      <c r="O183" s="26" t="s">
        <v>74</v>
      </c>
      <c r="P183" s="25">
        <f>HLOOKUP(O183,'Tabela 2022'!$D$3:$BG$56,5,FALSE)</f>
        <v>0.57066950053134968</v>
      </c>
      <c r="R183" s="9" t="str">
        <f t="shared" si="50"/>
        <v/>
      </c>
      <c r="S183" s="9" t="str">
        <f t="shared" si="51"/>
        <v/>
      </c>
      <c r="T183" s="9">
        <f t="shared" si="52"/>
        <v>0.57066950053134968</v>
      </c>
    </row>
    <row r="184" spans="1:20">
      <c r="A184" s="22" t="s">
        <v>85</v>
      </c>
      <c r="B184" s="25">
        <f>HLOOKUP(A184,'Tabela 2022'!$D$3:$BG$56,5,FALSE)</f>
        <v>0.47478991596638653</v>
      </c>
      <c r="D184" s="9">
        <f t="shared" si="46"/>
        <v>0.47478991596638653</v>
      </c>
      <c r="E184" s="9" t="str">
        <f t="shared" si="47"/>
        <v/>
      </c>
      <c r="F184" s="9" t="str">
        <f t="shared" si="48"/>
        <v/>
      </c>
      <c r="O184" s="26" t="s">
        <v>75</v>
      </c>
      <c r="P184" s="25">
        <f>HLOOKUP(O184,'Tabela 2022'!$D$3:$BG$56,5,FALSE)</f>
        <v>0.54654255319148937</v>
      </c>
      <c r="R184" s="9" t="str">
        <f t="shared" si="50"/>
        <v/>
      </c>
      <c r="S184" s="9" t="str">
        <f t="shared" si="51"/>
        <v/>
      </c>
      <c r="T184" s="9">
        <f t="shared" si="52"/>
        <v>0.54654255319148937</v>
      </c>
    </row>
    <row r="185" spans="1:20">
      <c r="A185" s="22" t="s">
        <v>110</v>
      </c>
      <c r="B185" s="25">
        <f>HLOOKUP(A185,'Tabela 2022'!$D$3:$BG$56,5,FALSE)</f>
        <v>0.66003062787136291</v>
      </c>
      <c r="D185" s="9" t="str">
        <f t="shared" si="46"/>
        <v/>
      </c>
      <c r="E185" s="9" t="str">
        <f t="shared" si="47"/>
        <v/>
      </c>
      <c r="F185" s="9">
        <f t="shared" si="48"/>
        <v>0.66003062787136291</v>
      </c>
      <c r="O185" s="26" t="s">
        <v>76</v>
      </c>
      <c r="P185" s="25">
        <f>HLOOKUP(O185,'Tabela 2022'!$D$3:$BG$56,5,FALSE)</f>
        <v>0.58045409674234949</v>
      </c>
      <c r="R185" s="9" t="str">
        <f t="shared" si="50"/>
        <v/>
      </c>
      <c r="S185" s="9" t="str">
        <f t="shared" si="51"/>
        <v/>
      </c>
      <c r="T185" s="9">
        <f t="shared" si="52"/>
        <v>0.58045409674234949</v>
      </c>
    </row>
    <row r="186" spans="1:20">
      <c r="A186" s="22" t="s">
        <v>111</v>
      </c>
      <c r="B186" s="25">
        <f>HLOOKUP(A186,'Tabela 2022'!$D$3:$BG$56,5,FALSE)</f>
        <v>0.54447439353099736</v>
      </c>
      <c r="D186" s="9" t="str">
        <f t="shared" si="46"/>
        <v/>
      </c>
      <c r="E186" s="9" t="str">
        <f t="shared" si="47"/>
        <v/>
      </c>
      <c r="F186" s="9">
        <f t="shared" si="48"/>
        <v>0.54447439353099736</v>
      </c>
      <c r="O186" s="26" t="s">
        <v>78</v>
      </c>
      <c r="P186" s="25">
        <f>HLOOKUP(O186,'Tabela 2022'!$D$3:$BG$56,5,FALSE)</f>
        <v>0.57516339869281041</v>
      </c>
      <c r="R186" s="9" t="str">
        <f t="shared" si="50"/>
        <v/>
      </c>
      <c r="S186" s="9" t="str">
        <f t="shared" si="51"/>
        <v/>
      </c>
      <c r="T186" s="9">
        <f t="shared" si="52"/>
        <v>0.57516339869281041</v>
      </c>
    </row>
    <row r="187" spans="1:20">
      <c r="A187" s="22" t="s">
        <v>86</v>
      </c>
      <c r="B187" s="25" t="e">
        <f>HLOOKUP(A187,'Tabela 2022'!$D$3:$BG$56,5,FALSE)</f>
        <v>#N/A</v>
      </c>
      <c r="D187" s="9" t="e">
        <f t="shared" si="46"/>
        <v>#N/A</v>
      </c>
      <c r="E187" s="9" t="e">
        <f t="shared" si="47"/>
        <v>#N/A</v>
      </c>
      <c r="F187" s="9" t="e">
        <f t="shared" si="48"/>
        <v>#N/A</v>
      </c>
      <c r="O187" s="26" t="s">
        <v>94</v>
      </c>
      <c r="P187" s="25">
        <f>HLOOKUP(O187,'Tabela 2022'!$D$3:$BG$56,5,FALSE)</f>
        <v>0.5895589558955896</v>
      </c>
      <c r="R187" s="9" t="str">
        <f t="shared" si="50"/>
        <v/>
      </c>
      <c r="S187" s="9" t="str">
        <f t="shared" si="51"/>
        <v/>
      </c>
      <c r="T187" s="9">
        <f t="shared" si="52"/>
        <v>0.5895589558955896</v>
      </c>
    </row>
    <row r="188" spans="1:20">
      <c r="A188" s="22" t="s">
        <v>130</v>
      </c>
      <c r="B188" s="25">
        <f>HLOOKUP(A188,'Tabela 2022'!$D$3:$BG$56,5,FALSE)</f>
        <v>0.57005988023952092</v>
      </c>
      <c r="D188" s="9" t="str">
        <f t="shared" si="46"/>
        <v/>
      </c>
      <c r="E188" s="9" t="str">
        <f t="shared" si="47"/>
        <v/>
      </c>
      <c r="F188" s="9">
        <f t="shared" si="48"/>
        <v>0.57005988023952092</v>
      </c>
      <c r="O188" s="26" t="s">
        <v>111</v>
      </c>
      <c r="P188" s="25">
        <f>HLOOKUP(O188,'Tabela 2022'!$D$3:$BG$56,5,FALSE)</f>
        <v>0.54447439353099736</v>
      </c>
      <c r="R188" s="9" t="str">
        <f t="shared" si="50"/>
        <v/>
      </c>
      <c r="S188" s="9" t="str">
        <f t="shared" si="51"/>
        <v/>
      </c>
      <c r="T188" s="9">
        <f t="shared" si="52"/>
        <v>0.54447439353099736</v>
      </c>
    </row>
    <row r="189" spans="1:20">
      <c r="A189" s="22" t="s">
        <v>87</v>
      </c>
      <c r="B189" s="25">
        <f>HLOOKUP(A189,'Tabela 2022'!$D$3:$BG$56,5,FALSE)</f>
        <v>0.53720238095238093</v>
      </c>
      <c r="D189" s="9" t="str">
        <f t="shared" si="46"/>
        <v/>
      </c>
      <c r="E189" s="9" t="str">
        <f t="shared" si="47"/>
        <v/>
      </c>
      <c r="F189" s="9">
        <f t="shared" si="48"/>
        <v>0.53720238095238093</v>
      </c>
      <c r="O189" s="26" t="s">
        <v>122</v>
      </c>
      <c r="P189" s="25">
        <f>HLOOKUP(O189,'Tabela 2022'!$D$3:$BG$56,5,FALSE)</f>
        <v>0.59080633006782213</v>
      </c>
      <c r="R189" s="9" t="str">
        <f t="shared" si="50"/>
        <v/>
      </c>
      <c r="S189" s="9" t="str">
        <f t="shared" si="51"/>
        <v/>
      </c>
      <c r="T189" s="9">
        <f t="shared" si="52"/>
        <v>0.59080633006782213</v>
      </c>
    </row>
    <row r="190" spans="1:20" ht="15.75" thickBot="1">
      <c r="A190" s="21" t="s">
        <v>88</v>
      </c>
      <c r="B190" s="25">
        <f>HLOOKUP(A190,'Tabela 2022'!$D$3:$BG$56,5,FALSE)</f>
        <v>0.51366120218579236</v>
      </c>
      <c r="D190" s="57" t="str">
        <f t="shared" si="46"/>
        <v/>
      </c>
      <c r="E190" s="57" t="str">
        <f t="shared" si="47"/>
        <v/>
      </c>
      <c r="F190" s="57">
        <f t="shared" si="48"/>
        <v>0.51366120218579236</v>
      </c>
      <c r="O190" s="26" t="s">
        <v>87</v>
      </c>
      <c r="P190" s="25">
        <f>HLOOKUP(O190,'Tabela 2022'!$D$3:$BG$56,5,FALSE)</f>
        <v>0.53720238095238093</v>
      </c>
      <c r="R190" s="9" t="str">
        <f t="shared" si="50"/>
        <v/>
      </c>
      <c r="S190" s="9" t="str">
        <f t="shared" si="51"/>
        <v/>
      </c>
      <c r="T190" s="9">
        <f t="shared" si="52"/>
        <v>0.53720238095238093</v>
      </c>
    </row>
    <row r="191" spans="1:20" ht="15.75" thickBot="1">
      <c r="A191" s="17" t="s">
        <v>93</v>
      </c>
      <c r="B191" s="25">
        <f>HLOOKUP(A191,'Tabela 2022'!$D$3:$BG$56,5,FALSE)</f>
        <v>0.5803571428571429</v>
      </c>
      <c r="D191" s="56" t="str">
        <f t="shared" si="46"/>
        <v/>
      </c>
      <c r="E191" s="56" t="str">
        <f t="shared" si="47"/>
        <v/>
      </c>
      <c r="F191" s="56">
        <f t="shared" si="48"/>
        <v>0.5803571428571429</v>
      </c>
      <c r="O191" s="53" t="s">
        <v>88</v>
      </c>
      <c r="P191" s="25">
        <f>HLOOKUP(O191,'Tabela 2022'!$D$3:$BG$56,5,FALSE)</f>
        <v>0.51366120218579236</v>
      </c>
      <c r="R191" s="57" t="str">
        <f t="shared" si="50"/>
        <v/>
      </c>
      <c r="S191" s="57" t="str">
        <f t="shared" si="51"/>
        <v/>
      </c>
      <c r="T191" s="57">
        <f t="shared" si="52"/>
        <v>0.51366120218579236</v>
      </c>
    </row>
    <row r="192" spans="1:20">
      <c r="A192" s="16" t="s">
        <v>133</v>
      </c>
      <c r="B192" s="25">
        <f>HLOOKUP(A192,'Tabela 2022'!$D$3:$BG$56,5,FALSE)</f>
        <v>0.54418604651162794</v>
      </c>
      <c r="D192" s="9" t="str">
        <f t="shared" si="46"/>
        <v/>
      </c>
      <c r="E192" s="9" t="str">
        <f t="shared" si="47"/>
        <v/>
      </c>
      <c r="F192" s="9">
        <f t="shared" si="48"/>
        <v>0.54418604651162794</v>
      </c>
      <c r="O192" s="17" t="s">
        <v>109</v>
      </c>
      <c r="P192" s="25" t="e">
        <f>HLOOKUP(O192,'Tabela 2022'!$D$3:$BG$56,5,FALSE)</f>
        <v>#N/A</v>
      </c>
      <c r="R192" s="35" t="e">
        <f t="shared" si="50"/>
        <v>#N/A</v>
      </c>
      <c r="S192" s="35" t="e">
        <f t="shared" si="51"/>
        <v>#N/A</v>
      </c>
      <c r="T192" s="35" t="e">
        <f t="shared" si="52"/>
        <v>#N/A</v>
      </c>
    </row>
    <row r="193" spans="1:20">
      <c r="A193" s="16" t="s">
        <v>94</v>
      </c>
      <c r="B193" s="25">
        <f>HLOOKUP(A193,'Tabela 2022'!$D$3:$BG$56,5,FALSE)</f>
        <v>0.5895589558955896</v>
      </c>
      <c r="D193" s="9" t="str">
        <f t="shared" si="46"/>
        <v/>
      </c>
      <c r="E193" s="9" t="str">
        <f t="shared" si="47"/>
        <v/>
      </c>
      <c r="F193" s="9">
        <f t="shared" si="48"/>
        <v>0.5895589558955896</v>
      </c>
      <c r="O193" s="16" t="s">
        <v>70</v>
      </c>
      <c r="P193" s="25">
        <f>HLOOKUP(O193,'Tabela 2022'!$D$3:$BG$56,5,FALSE)</f>
        <v>0.5285285285285285</v>
      </c>
      <c r="R193" s="9" t="str">
        <f t="shared" si="50"/>
        <v/>
      </c>
      <c r="S193" s="9" t="str">
        <f t="shared" si="51"/>
        <v/>
      </c>
      <c r="T193" s="9">
        <f t="shared" si="52"/>
        <v>0.5285285285285285</v>
      </c>
    </row>
    <row r="194" spans="1:20" ht="15.75" thickBot="1">
      <c r="A194" s="15" t="s">
        <v>95</v>
      </c>
      <c r="B194" s="25">
        <f>HLOOKUP(A194,'Tabela 2022'!$D$3:$BG$56,5,FALSE)</f>
        <v>0.58874878758486904</v>
      </c>
      <c r="D194" s="57" t="str">
        <f t="shared" si="46"/>
        <v/>
      </c>
      <c r="E194" s="57" t="str">
        <f t="shared" si="47"/>
        <v/>
      </c>
      <c r="F194" s="57">
        <f t="shared" si="48"/>
        <v>0.58874878758486904</v>
      </c>
      <c r="O194" s="16" t="s">
        <v>81</v>
      </c>
      <c r="P194" s="25">
        <f>HLOOKUP(O194,'Tabela 2022'!$D$3:$BG$56,5,FALSE)</f>
        <v>0.44930417495029823</v>
      </c>
      <c r="R194" s="9">
        <f t="shared" si="50"/>
        <v>0.44930417495029823</v>
      </c>
      <c r="S194" s="9" t="str">
        <f t="shared" si="51"/>
        <v/>
      </c>
      <c r="T194" s="9" t="str">
        <f t="shared" si="52"/>
        <v/>
      </c>
    </row>
    <row r="195" spans="1:20">
      <c r="A195" s="20" t="s">
        <v>89</v>
      </c>
      <c r="B195" s="25">
        <f>HLOOKUP(A195,'Tabela 2022'!$D$3:$BG$56,5,FALSE)</f>
        <v>0.66913123844731981</v>
      </c>
      <c r="D195" s="35" t="str">
        <f t="shared" si="46"/>
        <v/>
      </c>
      <c r="E195" s="35" t="str">
        <f t="shared" si="47"/>
        <v/>
      </c>
      <c r="F195" s="35">
        <f t="shared" si="48"/>
        <v>0.66913123844731981</v>
      </c>
      <c r="O195" s="16" t="s">
        <v>83</v>
      </c>
      <c r="P195" s="25">
        <f>HLOOKUP(O195,'Tabela 2022'!$D$3:$BG$56,5,FALSE)</f>
        <v>0.70226537216828477</v>
      </c>
      <c r="R195" s="9" t="str">
        <f t="shared" si="50"/>
        <v/>
      </c>
      <c r="S195" s="9" t="str">
        <f t="shared" si="51"/>
        <v/>
      </c>
      <c r="T195" s="9">
        <f t="shared" si="52"/>
        <v>0.70226537216828477</v>
      </c>
    </row>
    <row r="196" spans="1:20">
      <c r="A196" s="19" t="s">
        <v>90</v>
      </c>
      <c r="B196" s="25">
        <f>HLOOKUP(A196,'Tabela 2022'!$D$3:$BG$56,5,FALSE)</f>
        <v>0.65280665280665284</v>
      </c>
      <c r="D196" s="9" t="str">
        <f t="shared" si="46"/>
        <v/>
      </c>
      <c r="E196" s="9" t="str">
        <f t="shared" si="47"/>
        <v/>
      </c>
      <c r="F196" s="9">
        <f t="shared" si="48"/>
        <v>0.65280665280665284</v>
      </c>
      <c r="O196" s="16" t="s">
        <v>110</v>
      </c>
      <c r="P196" s="25">
        <f>HLOOKUP(O196,'Tabela 2022'!$D$3:$BG$56,5,FALSE)</f>
        <v>0.66003062787136291</v>
      </c>
      <c r="R196" s="9" t="str">
        <f t="shared" si="50"/>
        <v/>
      </c>
      <c r="S196" s="9" t="str">
        <f t="shared" si="51"/>
        <v/>
      </c>
      <c r="T196" s="9">
        <f t="shared" si="52"/>
        <v>0.66003062787136291</v>
      </c>
    </row>
    <row r="197" spans="1:20">
      <c r="A197" s="18" t="s">
        <v>91</v>
      </c>
      <c r="B197" s="25" t="e">
        <f>HLOOKUP(A197,'Tabela 2022'!$D$3:$BG$56,5,FALSE)</f>
        <v>#N/A</v>
      </c>
      <c r="D197" s="9" t="e">
        <f t="shared" si="46"/>
        <v>#N/A</v>
      </c>
      <c r="E197" s="9" t="e">
        <f t="shared" si="47"/>
        <v>#N/A</v>
      </c>
      <c r="F197" s="9" t="e">
        <f t="shared" si="48"/>
        <v>#N/A</v>
      </c>
      <c r="O197" s="54" t="s">
        <v>92</v>
      </c>
      <c r="P197" s="25">
        <f>HLOOKUP(O197,'Tabela 2022'!$D$3:$BG$56,5,FALSE)</f>
        <v>0.55795981452859356</v>
      </c>
      <c r="R197" s="9" t="str">
        <f t="shared" si="50"/>
        <v/>
      </c>
      <c r="S197" s="9" t="str">
        <f t="shared" si="51"/>
        <v/>
      </c>
      <c r="T197" s="9">
        <f t="shared" si="52"/>
        <v>0.55795981452859356</v>
      </c>
    </row>
    <row r="198" spans="1:20" ht="15.75" thickBot="1">
      <c r="A198" s="18" t="s">
        <v>131</v>
      </c>
      <c r="B198" s="25">
        <f>HLOOKUP(A198,'Tabela 2022'!$D$3:$BG$56,5,FALSE)</f>
        <v>0.66823751178133839</v>
      </c>
      <c r="D198" s="9" t="str">
        <f t="shared" si="46"/>
        <v/>
      </c>
      <c r="E198" s="9" t="str">
        <f t="shared" si="47"/>
        <v/>
      </c>
      <c r="F198" s="9">
        <f t="shared" si="48"/>
        <v>0.66823751178133839</v>
      </c>
      <c r="O198" s="15" t="s">
        <v>86</v>
      </c>
      <c r="P198" s="25" t="e">
        <f>HLOOKUP(O198,'Tabela 2022'!$D$3:$BG$56,5,FALSE)</f>
        <v>#N/A</v>
      </c>
      <c r="R198" s="36" t="e">
        <f t="shared" si="50"/>
        <v>#N/A</v>
      </c>
      <c r="S198" s="36" t="e">
        <f t="shared" si="51"/>
        <v>#N/A</v>
      </c>
      <c r="T198" s="36" t="e">
        <f t="shared" si="52"/>
        <v>#N/A</v>
      </c>
    </row>
    <row r="199" spans="1:20">
      <c r="A199" s="18" t="s">
        <v>92</v>
      </c>
      <c r="B199" s="25">
        <f>HLOOKUP(A199,'Tabela 2022'!$D$3:$BG$56,5,FALSE)</f>
        <v>0.55795981452859356</v>
      </c>
      <c r="D199" s="9" t="str">
        <f t="shared" si="46"/>
        <v/>
      </c>
      <c r="E199" s="9" t="str">
        <f t="shared" si="47"/>
        <v/>
      </c>
      <c r="F199" s="9">
        <f t="shared" si="48"/>
        <v>0.55795981452859356</v>
      </c>
      <c r="O199" s="61" t="s">
        <v>99</v>
      </c>
      <c r="P199" s="25" t="e">
        <f>HLOOKUP(O199,'Tabela 2022'!$D$3:$BG$56,5,FALSE)</f>
        <v>#N/A</v>
      </c>
      <c r="R199" s="56" t="e">
        <f t="shared" si="50"/>
        <v>#N/A</v>
      </c>
      <c r="S199" s="56" t="e">
        <f t="shared" si="51"/>
        <v>#N/A</v>
      </c>
      <c r="T199" s="56" t="e">
        <f t="shared" si="52"/>
        <v>#N/A</v>
      </c>
    </row>
    <row r="200" spans="1:20">
      <c r="A200" s="18" t="s">
        <v>129</v>
      </c>
      <c r="B200" s="25">
        <f>HLOOKUP(A200,'Tabela 2022'!$D$3:$BG$56,5,FALSE)</f>
        <v>0.69270449521002209</v>
      </c>
      <c r="D200" s="9" t="str">
        <f t="shared" si="46"/>
        <v/>
      </c>
      <c r="E200" s="9" t="str">
        <f t="shared" si="47"/>
        <v/>
      </c>
      <c r="F200" s="9">
        <f t="shared" si="48"/>
        <v>0.69270449521002209</v>
      </c>
      <c r="O200" s="55" t="s">
        <v>132</v>
      </c>
      <c r="P200" s="25">
        <f>HLOOKUP(O200,'Tabela 2022'!$D$3:$BG$56,5,FALSE)</f>
        <v>0.62857142857142856</v>
      </c>
      <c r="R200" s="9" t="str">
        <f t="shared" si="50"/>
        <v/>
      </c>
      <c r="S200" s="9" t="str">
        <f t="shared" si="51"/>
        <v/>
      </c>
      <c r="T200" s="9">
        <f t="shared" si="52"/>
        <v>0.62857142857142856</v>
      </c>
    </row>
    <row r="201" spans="1:20" ht="15.75" thickBot="1">
      <c r="A201" s="18" t="s">
        <v>122</v>
      </c>
      <c r="B201" s="25">
        <f>HLOOKUP(A201,'Tabela 2022'!$D$3:$BG$56,5,FALSE)</f>
        <v>0.59080633006782213</v>
      </c>
      <c r="D201" s="57" t="str">
        <f t="shared" ref="D201" si="60">IF(B201&lt;=50%,B201,"")</f>
        <v/>
      </c>
      <c r="E201" s="57" t="str">
        <f t="shared" ref="E201" si="61">IF(B201&gt;=75%,B201,"")</f>
        <v/>
      </c>
      <c r="F201" s="57">
        <f t="shared" ref="F201" si="62">IF(AND(B201&gt;50%,B201&lt;75%),B201,"")</f>
        <v>0.59080633006782213</v>
      </c>
      <c r="O201" s="55" t="s">
        <v>113</v>
      </c>
      <c r="P201" s="25">
        <f>HLOOKUP(O201,'Tabela 2022'!$D$3:$BG$56,5,FALSE)</f>
        <v>0.58922558922558921</v>
      </c>
      <c r="R201" s="9" t="str">
        <f t="shared" si="50"/>
        <v/>
      </c>
      <c r="S201" s="9" t="str">
        <f t="shared" si="51"/>
        <v/>
      </c>
      <c r="T201" s="9">
        <f t="shared" si="52"/>
        <v>0.58922558922558921</v>
      </c>
    </row>
    <row r="202" spans="1:20">
      <c r="D202" s="41">
        <f>COUNT(D162:D201)</f>
        <v>5</v>
      </c>
      <c r="E202" s="41">
        <f>COUNT(E162:E201)</f>
        <v>0</v>
      </c>
      <c r="F202" s="41">
        <f>COUNT(F162:F201)</f>
        <v>31</v>
      </c>
      <c r="R202" s="41">
        <f>COUNT(R162:R201)</f>
        <v>5</v>
      </c>
      <c r="S202" s="41">
        <f>COUNT(S162:S201)</f>
        <v>0</v>
      </c>
      <c r="T202" s="41">
        <f>COUNT(T162:T201)</f>
        <v>31</v>
      </c>
    </row>
    <row r="203" spans="1:20">
      <c r="D203" s="38"/>
      <c r="E203" s="38"/>
      <c r="F203" s="38"/>
      <c r="R203" s="38"/>
      <c r="S203" s="38"/>
      <c r="T203" s="38"/>
    </row>
    <row r="204" spans="1:20">
      <c r="D204" s="38"/>
      <c r="E204" s="38"/>
      <c r="F204" s="38"/>
      <c r="R204" s="38"/>
      <c r="S204" s="38"/>
      <c r="T204" s="38"/>
    </row>
    <row r="205" spans="1:20">
      <c r="D205" s="38"/>
      <c r="E205" s="38"/>
      <c r="F205" s="38"/>
      <c r="R205" s="38"/>
      <c r="S205" s="38"/>
      <c r="T205" s="38"/>
    </row>
    <row r="206" spans="1:20">
      <c r="D206" s="38"/>
      <c r="E206" s="38"/>
      <c r="F206" s="38"/>
      <c r="R206" s="38"/>
      <c r="S206" s="38"/>
      <c r="T206" s="38"/>
    </row>
    <row r="207" spans="1:20">
      <c r="D207" s="38"/>
      <c r="E207" s="38"/>
      <c r="F207" s="38"/>
      <c r="R207" s="38"/>
      <c r="S207" s="38"/>
      <c r="T207" s="38"/>
    </row>
    <row r="214" spans="1:26">
      <c r="A214" s="58">
        <v>6</v>
      </c>
      <c r="B214" s="27" t="s">
        <v>8</v>
      </c>
      <c r="O214" s="58">
        <v>6</v>
      </c>
      <c r="P214" s="27" t="s">
        <v>8</v>
      </c>
    </row>
    <row r="215" spans="1:26">
      <c r="A215" s="8" t="s">
        <v>69</v>
      </c>
      <c r="B215" s="7" t="s">
        <v>96</v>
      </c>
      <c r="D215" s="12" t="s">
        <v>98</v>
      </c>
      <c r="E215" s="11" t="s">
        <v>97</v>
      </c>
      <c r="F215" s="10" t="s">
        <v>100</v>
      </c>
      <c r="H215" s="31"/>
      <c r="I215" s="32" t="s">
        <v>98</v>
      </c>
      <c r="J215" s="33" t="s">
        <v>97</v>
      </c>
      <c r="K215" s="34" t="s">
        <v>100</v>
      </c>
      <c r="L215" t="s">
        <v>105</v>
      </c>
      <c r="O215" s="8" t="s">
        <v>69</v>
      </c>
      <c r="P215" s="7" t="s">
        <v>96</v>
      </c>
      <c r="R215" s="12" t="s">
        <v>98</v>
      </c>
      <c r="S215" s="11" t="s">
        <v>97</v>
      </c>
      <c r="T215" s="10" t="s">
        <v>100</v>
      </c>
      <c r="V215" s="31"/>
      <c r="W215" s="32" t="s">
        <v>98</v>
      </c>
      <c r="X215" s="33" t="s">
        <v>97</v>
      </c>
      <c r="Y215" s="34" t="s">
        <v>100</v>
      </c>
      <c r="Z215" t="s">
        <v>105</v>
      </c>
    </row>
    <row r="216" spans="1:26">
      <c r="A216" s="26" t="s">
        <v>70</v>
      </c>
      <c r="B216" s="25">
        <f>HLOOKUP(A216,'Tabela 2022'!$D$3:$BG$56,6,FALSE)</f>
        <v>0.51807228915662651</v>
      </c>
      <c r="D216" s="9" t="str">
        <f>IF(B216&lt;=50%,B216,"")</f>
        <v/>
      </c>
      <c r="E216" s="9" t="str">
        <f>IF(B216&gt;=75%,B216,"")</f>
        <v/>
      </c>
      <c r="F216" s="9">
        <f>IF(AND(B216&gt;50%,B216&lt;75%),B216,"")</f>
        <v>0.51807228915662651</v>
      </c>
      <c r="H216" s="31" t="s">
        <v>101</v>
      </c>
      <c r="I216" s="37">
        <f>COUNT(D216:D255)</f>
        <v>1</v>
      </c>
      <c r="J216" s="37">
        <f>COUNT(E216:E255)</f>
        <v>0</v>
      </c>
      <c r="K216" s="37">
        <f>COUNT(F216:F255)</f>
        <v>35</v>
      </c>
      <c r="L216" s="29">
        <f>SUM(I216:K216)</f>
        <v>36</v>
      </c>
      <c r="O216" s="52" t="s">
        <v>79</v>
      </c>
      <c r="P216" s="25">
        <f>HLOOKUP(O216,'Tabela 2022'!$D$3:$BG$56,6,FALSE)</f>
        <v>0.49734042553191488</v>
      </c>
      <c r="R216" s="9">
        <f>IF(P216&lt;=50%,P216,"")</f>
        <v>0.49734042553191488</v>
      </c>
      <c r="S216" s="9" t="str">
        <f>IF(P216&gt;=75%,P216,"")</f>
        <v/>
      </c>
      <c r="T216" s="9" t="str">
        <f>IF(AND(P216&gt;50%,P216&lt;75%),P216,"")</f>
        <v/>
      </c>
      <c r="V216" s="31" t="s">
        <v>101</v>
      </c>
      <c r="W216" s="37">
        <f>COUNT(R216:R255)</f>
        <v>1</v>
      </c>
      <c r="X216" s="37">
        <f>COUNT(S216:S255)</f>
        <v>0</v>
      </c>
      <c r="Y216" s="37">
        <f>COUNT(T216:T255)</f>
        <v>35</v>
      </c>
      <c r="Z216" s="29">
        <f>SUM(W216:Y216)</f>
        <v>36</v>
      </c>
    </row>
    <row r="217" spans="1:26">
      <c r="A217" s="26" t="s">
        <v>71</v>
      </c>
      <c r="B217" s="25">
        <f>HLOOKUP(A217,'Tabela 2022'!$D$3:$BG$56,6,FALSE)</f>
        <v>0.71557788944723622</v>
      </c>
      <c r="D217" s="9" t="str">
        <f t="shared" ref="D217:D255" si="63">IF(B217&lt;=50%,B217,"")</f>
        <v/>
      </c>
      <c r="E217" s="9" t="str">
        <f t="shared" ref="E217:E255" si="64">IF(B217&gt;=75%,B217,"")</f>
        <v/>
      </c>
      <c r="F217" s="9">
        <f t="shared" ref="F217:F255" si="65">IF(AND(B217&gt;50%,B217&lt;75%),B217,"")</f>
        <v>0.71557788944723622</v>
      </c>
      <c r="H217" s="31" t="s">
        <v>102</v>
      </c>
      <c r="I217" s="37">
        <f>COUNT(D216:D229)</f>
        <v>0</v>
      </c>
      <c r="J217" s="37">
        <f>COUNT(E216:E229)</f>
        <v>0</v>
      </c>
      <c r="K217" s="37">
        <f>COUNT(F216:F229)</f>
        <v>13</v>
      </c>
      <c r="L217" s="29">
        <f t="shared" ref="L217:L220" si="66">SUM(I217:K217)</f>
        <v>13</v>
      </c>
      <c r="O217" s="52" t="s">
        <v>71</v>
      </c>
      <c r="P217" s="25">
        <f>HLOOKUP(O217,'Tabela 2022'!$D$3:$BG$56,6,FALSE)</f>
        <v>0.71557788944723622</v>
      </c>
      <c r="R217" s="9" t="str">
        <f t="shared" ref="R217:R255" si="67">IF(P217&lt;=50%,P217,"")</f>
        <v/>
      </c>
      <c r="S217" s="9" t="str">
        <f t="shared" ref="S217:S255" si="68">IF(P217&gt;=75%,P217,"")</f>
        <v/>
      </c>
      <c r="T217" s="9">
        <f t="shared" ref="T217:T255" si="69">IF(AND(P217&gt;50%,P217&lt;75%),P217,"")</f>
        <v>0.71557788944723622</v>
      </c>
      <c r="V217" s="31" t="s">
        <v>115</v>
      </c>
      <c r="W217" s="37">
        <f>COUNT(R216:R231)</f>
        <v>1</v>
      </c>
      <c r="X217" s="37">
        <f>COUNT(S216:S231)</f>
        <v>0</v>
      </c>
      <c r="Y217" s="37">
        <f>COUNT(T216:T231)</f>
        <v>15</v>
      </c>
      <c r="Z217" s="29">
        <f t="shared" ref="Z217:Z220" si="70">SUM(W217:Y217)</f>
        <v>16</v>
      </c>
    </row>
    <row r="218" spans="1:26">
      <c r="A218" s="26" t="s">
        <v>72</v>
      </c>
      <c r="B218" s="25">
        <f>HLOOKUP(A218,'Tabela 2022'!$D$3:$BG$56,6,FALSE)</f>
        <v>0.59339263024142308</v>
      </c>
      <c r="D218" s="9" t="str">
        <f t="shared" si="63"/>
        <v/>
      </c>
      <c r="E218" s="9" t="str">
        <f t="shared" si="64"/>
        <v/>
      </c>
      <c r="F218" s="9">
        <f t="shared" si="65"/>
        <v>0.59339263024142308</v>
      </c>
      <c r="H218" s="31" t="s">
        <v>103</v>
      </c>
      <c r="I218" s="37">
        <f>COUNT(D230:D244)</f>
        <v>1</v>
      </c>
      <c r="J218" s="37">
        <f>COUNT(E230:E244)</f>
        <v>0</v>
      </c>
      <c r="K218" s="37">
        <f>COUNT(F230:F244)</f>
        <v>12</v>
      </c>
      <c r="L218" s="29">
        <f t="shared" si="66"/>
        <v>13</v>
      </c>
      <c r="O218" s="52" t="s">
        <v>82</v>
      </c>
      <c r="P218" s="25">
        <f>HLOOKUP(O218,'Tabela 2022'!$D$3:$BG$56,6,FALSE)</f>
        <v>0.50042553191489358</v>
      </c>
      <c r="R218" s="9" t="str">
        <f t="shared" si="67"/>
        <v/>
      </c>
      <c r="S218" s="9" t="str">
        <f t="shared" si="68"/>
        <v/>
      </c>
      <c r="T218" s="9">
        <f t="shared" si="69"/>
        <v>0.50042553191489358</v>
      </c>
      <c r="V218" s="31" t="s">
        <v>116</v>
      </c>
      <c r="W218" s="37">
        <f>COUNT(R232:R245)</f>
        <v>0</v>
      </c>
      <c r="X218" s="37">
        <f>COUNT(S232:S245)</f>
        <v>0</v>
      </c>
      <c r="Y218" s="37">
        <f>COUNT(T232:T245)</f>
        <v>13</v>
      </c>
      <c r="Z218" s="29">
        <f t="shared" si="70"/>
        <v>13</v>
      </c>
    </row>
    <row r="219" spans="1:26">
      <c r="A219" s="26" t="s">
        <v>73</v>
      </c>
      <c r="B219" s="25">
        <f>HLOOKUP(A219,'Tabela 2022'!$D$3:$BG$56,6,FALSE)</f>
        <v>0.6652789342214821</v>
      </c>
      <c r="D219" s="9" t="str">
        <f t="shared" si="63"/>
        <v/>
      </c>
      <c r="E219" s="9" t="str">
        <f t="shared" si="64"/>
        <v/>
      </c>
      <c r="F219" s="9">
        <f t="shared" si="65"/>
        <v>0.6652789342214821</v>
      </c>
      <c r="H219" s="31" t="s">
        <v>104</v>
      </c>
      <c r="I219" s="37">
        <f>COUNT(D245:D248)</f>
        <v>0</v>
      </c>
      <c r="J219" s="37">
        <f>COUNT(E245:E248)</f>
        <v>0</v>
      </c>
      <c r="K219" s="37">
        <f>COUNT(F245:F248)</f>
        <v>4</v>
      </c>
      <c r="L219" s="29">
        <f t="shared" si="66"/>
        <v>4</v>
      </c>
      <c r="O219" s="52" t="s">
        <v>73</v>
      </c>
      <c r="P219" s="25">
        <f>HLOOKUP(O219,'Tabela 2022'!$D$3:$BG$56,6,FALSE)</f>
        <v>0.6652789342214821</v>
      </c>
      <c r="R219" s="9" t="str">
        <f t="shared" si="67"/>
        <v/>
      </c>
      <c r="S219" s="9" t="str">
        <f t="shared" si="68"/>
        <v/>
      </c>
      <c r="T219" s="9">
        <f t="shared" si="69"/>
        <v>0.6652789342214821</v>
      </c>
      <c r="V219" s="31" t="s">
        <v>117</v>
      </c>
      <c r="W219" s="37">
        <f>COUNT(R246:R252)</f>
        <v>0</v>
      </c>
      <c r="X219" s="37">
        <f>COUNT(S246:S252)</f>
        <v>0</v>
      </c>
      <c r="Y219" s="37">
        <f>COUNT(T246:T252)</f>
        <v>5</v>
      </c>
      <c r="Z219" s="29">
        <f t="shared" si="70"/>
        <v>5</v>
      </c>
    </row>
    <row r="220" spans="1:26">
      <c r="A220" s="26" t="s">
        <v>112</v>
      </c>
      <c r="B220" s="25">
        <f>HLOOKUP(A220,'Tabela 2022'!$D$3:$BG$56,6,FALSE)</f>
        <v>0.65861027190332322</v>
      </c>
      <c r="D220" s="9" t="str">
        <f t="shared" si="63"/>
        <v/>
      </c>
      <c r="E220" s="9" t="str">
        <f t="shared" si="64"/>
        <v/>
      </c>
      <c r="F220" s="9">
        <f t="shared" si="65"/>
        <v>0.65861027190332322</v>
      </c>
      <c r="H220" s="31" t="s">
        <v>134</v>
      </c>
      <c r="I220" s="37">
        <f>COUNT(D249:D255)</f>
        <v>0</v>
      </c>
      <c r="J220" s="37">
        <f>COUNT(E249:E255)</f>
        <v>0</v>
      </c>
      <c r="K220" s="37">
        <f>COUNT(F249:F255)</f>
        <v>6</v>
      </c>
      <c r="L220" s="29">
        <f t="shared" si="66"/>
        <v>6</v>
      </c>
      <c r="O220" s="52" t="s">
        <v>112</v>
      </c>
      <c r="P220" s="25">
        <f>HLOOKUP(O220,'Tabela 2022'!$D$3:$BG$56,6,FALSE)</f>
        <v>0.65861027190332322</v>
      </c>
      <c r="R220" s="9" t="str">
        <f t="shared" si="67"/>
        <v/>
      </c>
      <c r="S220" s="9" t="str">
        <f t="shared" si="68"/>
        <v/>
      </c>
      <c r="T220" s="9">
        <f t="shared" si="69"/>
        <v>0.65861027190332322</v>
      </c>
      <c r="V220" s="31" t="s">
        <v>135</v>
      </c>
      <c r="W220" s="37">
        <f>COUNT(R253:R255)</f>
        <v>0</v>
      </c>
      <c r="X220" s="37">
        <f>COUNT(S253:S255)</f>
        <v>0</v>
      </c>
      <c r="Y220" s="37">
        <f>COUNT(T253:T255)</f>
        <v>2</v>
      </c>
      <c r="Z220" s="29">
        <f t="shared" si="70"/>
        <v>2</v>
      </c>
    </row>
    <row r="221" spans="1:26">
      <c r="A221" s="26" t="s">
        <v>99</v>
      </c>
      <c r="B221" s="25" t="e">
        <f>HLOOKUP(A221,'Tabela 2022'!$D$3:$BG$56,6,FALSE)</f>
        <v>#N/A</v>
      </c>
      <c r="D221" s="9" t="e">
        <f t="shared" si="63"/>
        <v>#N/A</v>
      </c>
      <c r="E221" s="9" t="e">
        <f t="shared" si="64"/>
        <v>#N/A</v>
      </c>
      <c r="F221" s="9" t="e">
        <f t="shared" si="65"/>
        <v>#N/A</v>
      </c>
      <c r="O221" s="52" t="s">
        <v>93</v>
      </c>
      <c r="P221" s="25">
        <f>HLOOKUP(O221,'Tabela 2022'!$D$3:$BG$56,6,FALSE)</f>
        <v>0.6912751677852349</v>
      </c>
      <c r="R221" s="9" t="str">
        <f t="shared" si="67"/>
        <v/>
      </c>
      <c r="S221" s="9" t="str">
        <f t="shared" si="68"/>
        <v/>
      </c>
      <c r="T221" s="9">
        <f t="shared" si="69"/>
        <v>0.6912751677852349</v>
      </c>
    </row>
    <row r="222" spans="1:26">
      <c r="A222" s="26" t="s">
        <v>132</v>
      </c>
      <c r="B222" s="25">
        <f>HLOOKUP(A222,'Tabela 2022'!$D$3:$BG$56,6,FALSE)</f>
        <v>0.64768683274021355</v>
      </c>
      <c r="D222" s="9" t="str">
        <f t="shared" si="63"/>
        <v/>
      </c>
      <c r="E222" s="9" t="str">
        <f t="shared" si="64"/>
        <v/>
      </c>
      <c r="F222" s="9">
        <f t="shared" si="65"/>
        <v>0.64768683274021355</v>
      </c>
      <c r="O222" s="52" t="s">
        <v>133</v>
      </c>
      <c r="P222" s="25">
        <f>HLOOKUP(O222,'Tabela 2022'!$D$3:$BG$56,6,FALSE)</f>
        <v>0.62281722933643768</v>
      </c>
      <c r="R222" s="9" t="str">
        <f t="shared" si="67"/>
        <v/>
      </c>
      <c r="S222" s="9" t="str">
        <f t="shared" si="68"/>
        <v/>
      </c>
      <c r="T222" s="9">
        <f t="shared" si="69"/>
        <v>0.62281722933643768</v>
      </c>
    </row>
    <row r="223" spans="1:26">
      <c r="A223" s="26" t="s">
        <v>74</v>
      </c>
      <c r="B223" s="25">
        <f>HLOOKUP(A223,'Tabela 2022'!$D$3:$BG$56,6,FALSE)</f>
        <v>0.59129511677282376</v>
      </c>
      <c r="D223" s="9" t="str">
        <f t="shared" si="63"/>
        <v/>
      </c>
      <c r="E223" s="9" t="str">
        <f t="shared" si="64"/>
        <v/>
      </c>
      <c r="F223" s="9">
        <f t="shared" si="65"/>
        <v>0.59129511677282376</v>
      </c>
      <c r="H223" s="31"/>
      <c r="I223" s="32" t="s">
        <v>98</v>
      </c>
      <c r="J223" s="33" t="s">
        <v>97</v>
      </c>
      <c r="K223" s="34" t="s">
        <v>100</v>
      </c>
      <c r="L223" s="29" t="s">
        <v>105</v>
      </c>
      <c r="O223" s="52" t="s">
        <v>89</v>
      </c>
      <c r="P223" s="25">
        <f>HLOOKUP(O223,'Tabela 2022'!$D$3:$BG$56,6,FALSE)</f>
        <v>0.71825764596848929</v>
      </c>
      <c r="R223" s="9" t="str">
        <f t="shared" si="67"/>
        <v/>
      </c>
      <c r="S223" s="9" t="str">
        <f t="shared" si="68"/>
        <v/>
      </c>
      <c r="T223" s="9">
        <f t="shared" si="69"/>
        <v>0.71825764596848929</v>
      </c>
      <c r="V223" s="31"/>
      <c r="W223" s="32" t="s">
        <v>98</v>
      </c>
      <c r="X223" s="33" t="s">
        <v>97</v>
      </c>
      <c r="Y223" s="34" t="s">
        <v>100</v>
      </c>
      <c r="Z223" t="s">
        <v>105</v>
      </c>
    </row>
    <row r="224" spans="1:26">
      <c r="A224" s="26" t="s">
        <v>75</v>
      </c>
      <c r="B224" s="25">
        <f>HLOOKUP(A224,'Tabela 2022'!$D$3:$BG$56,6,FALSE)</f>
        <v>0.59308510638297873</v>
      </c>
      <c r="D224" s="9" t="str">
        <f t="shared" si="63"/>
        <v/>
      </c>
      <c r="E224" s="9" t="str">
        <f t="shared" si="64"/>
        <v/>
      </c>
      <c r="F224" s="9">
        <f t="shared" si="65"/>
        <v>0.59308510638297873</v>
      </c>
      <c r="H224" s="31" t="s">
        <v>101</v>
      </c>
      <c r="I224" s="42">
        <f>I216/$L216</f>
        <v>2.7777777777777776E-2</v>
      </c>
      <c r="J224" s="42">
        <f t="shared" ref="J224:K224" si="71">J216/$L216</f>
        <v>0</v>
      </c>
      <c r="K224" s="42">
        <f t="shared" si="71"/>
        <v>0.97222222222222221</v>
      </c>
      <c r="L224" s="29">
        <f>L216</f>
        <v>36</v>
      </c>
      <c r="O224" s="52" t="s">
        <v>84</v>
      </c>
      <c r="P224" s="25">
        <f>HLOOKUP(O224,'Tabela 2022'!$D$3:$BG$56,6,FALSE)</f>
        <v>0.57365955231650179</v>
      </c>
      <c r="R224" s="9" t="str">
        <f t="shared" si="67"/>
        <v/>
      </c>
      <c r="S224" s="9" t="str">
        <f t="shared" si="68"/>
        <v/>
      </c>
      <c r="T224" s="9">
        <f t="shared" si="69"/>
        <v>0.57365955231650179</v>
      </c>
      <c r="V224" s="31" t="s">
        <v>101</v>
      </c>
      <c r="W224" s="42">
        <f t="shared" ref="W224:Y228" si="72">W216/$Z216</f>
        <v>2.7777777777777776E-2</v>
      </c>
      <c r="X224" s="42">
        <f t="shared" si="72"/>
        <v>0</v>
      </c>
      <c r="Y224" s="42">
        <f t="shared" si="72"/>
        <v>0.97222222222222221</v>
      </c>
      <c r="Z224" s="29">
        <f>Z216</f>
        <v>36</v>
      </c>
    </row>
    <row r="225" spans="1:26">
      <c r="A225" s="26" t="s">
        <v>76</v>
      </c>
      <c r="B225" s="25">
        <f>HLOOKUP(A225,'Tabela 2022'!$D$3:$BG$56,6,FALSE)</f>
        <v>0.6177339901477833</v>
      </c>
      <c r="D225" s="9" t="str">
        <f t="shared" si="63"/>
        <v/>
      </c>
      <c r="E225" s="9" t="str">
        <f t="shared" si="64"/>
        <v/>
      </c>
      <c r="F225" s="9">
        <f t="shared" si="65"/>
        <v>0.6177339901477833</v>
      </c>
      <c r="H225" s="31" t="s">
        <v>102</v>
      </c>
      <c r="I225" s="42">
        <f t="shared" ref="I225:K225" si="73">I217/$L217</f>
        <v>0</v>
      </c>
      <c r="J225" s="42">
        <f t="shared" si="73"/>
        <v>0</v>
      </c>
      <c r="K225" s="42">
        <f t="shared" si="73"/>
        <v>1</v>
      </c>
      <c r="L225" s="29">
        <f t="shared" ref="L225:L228" si="74">L217</f>
        <v>13</v>
      </c>
      <c r="O225" s="52" t="s">
        <v>85</v>
      </c>
      <c r="P225" s="25">
        <f>HLOOKUP(O225,'Tabela 2022'!$D$3:$BG$56,6,FALSE)</f>
        <v>0.52421052631578946</v>
      </c>
      <c r="R225" s="9" t="str">
        <f t="shared" si="67"/>
        <v/>
      </c>
      <c r="S225" s="9" t="str">
        <f t="shared" si="68"/>
        <v/>
      </c>
      <c r="T225" s="9">
        <f t="shared" si="69"/>
        <v>0.52421052631578946</v>
      </c>
      <c r="V225" s="31" t="s">
        <v>115</v>
      </c>
      <c r="W225" s="42">
        <f t="shared" si="72"/>
        <v>6.25E-2</v>
      </c>
      <c r="X225" s="42">
        <f t="shared" si="72"/>
        <v>0</v>
      </c>
      <c r="Y225" s="42">
        <f t="shared" si="72"/>
        <v>0.9375</v>
      </c>
      <c r="Z225" s="29">
        <f>Z217</f>
        <v>16</v>
      </c>
    </row>
    <row r="226" spans="1:26">
      <c r="A226" s="26" t="s">
        <v>77</v>
      </c>
      <c r="B226" s="25">
        <f>HLOOKUP(A226,'Tabela 2022'!$D$3:$BG$56,6,FALSE)</f>
        <v>0.65905383360522019</v>
      </c>
      <c r="D226" s="9" t="str">
        <f t="shared" si="63"/>
        <v/>
      </c>
      <c r="E226" s="9" t="str">
        <f t="shared" si="64"/>
        <v/>
      </c>
      <c r="F226" s="9">
        <f t="shared" si="65"/>
        <v>0.65905383360522019</v>
      </c>
      <c r="H226" s="31" t="s">
        <v>103</v>
      </c>
      <c r="I226" s="42">
        <f t="shared" ref="I226:K226" si="75">I218/$L218</f>
        <v>7.6923076923076927E-2</v>
      </c>
      <c r="J226" s="42">
        <f t="shared" si="75"/>
        <v>0</v>
      </c>
      <c r="K226" s="42">
        <f t="shared" si="75"/>
        <v>0.92307692307692313</v>
      </c>
      <c r="L226" s="29">
        <f t="shared" si="74"/>
        <v>13</v>
      </c>
      <c r="O226" s="52" t="s">
        <v>77</v>
      </c>
      <c r="P226" s="25">
        <f>HLOOKUP(O226,'Tabela 2022'!$D$3:$BG$56,6,FALSE)</f>
        <v>0.65905383360522019</v>
      </c>
      <c r="R226" s="9" t="str">
        <f t="shared" si="67"/>
        <v/>
      </c>
      <c r="S226" s="9" t="str">
        <f t="shared" si="68"/>
        <v/>
      </c>
      <c r="T226" s="9">
        <f t="shared" si="69"/>
        <v>0.65905383360522019</v>
      </c>
      <c r="V226" s="31" t="s">
        <v>116</v>
      </c>
      <c r="W226" s="42">
        <f t="shared" si="72"/>
        <v>0</v>
      </c>
      <c r="X226" s="42">
        <f t="shared" si="72"/>
        <v>0</v>
      </c>
      <c r="Y226" s="42">
        <f t="shared" si="72"/>
        <v>1</v>
      </c>
      <c r="Z226" s="29">
        <f>Z218</f>
        <v>13</v>
      </c>
    </row>
    <row r="227" spans="1:26">
      <c r="A227" s="26" t="s">
        <v>113</v>
      </c>
      <c r="B227" s="25">
        <f>HLOOKUP(A227,'Tabela 2022'!$D$3:$BG$56,6,FALSE)</f>
        <v>0.58783783783783783</v>
      </c>
      <c r="D227" s="9" t="str">
        <f t="shared" si="63"/>
        <v/>
      </c>
      <c r="E227" s="9" t="str">
        <f t="shared" si="64"/>
        <v/>
      </c>
      <c r="F227" s="9">
        <f t="shared" si="65"/>
        <v>0.58783783783783783</v>
      </c>
      <c r="H227" s="31" t="s">
        <v>104</v>
      </c>
      <c r="I227" s="42">
        <f t="shared" ref="I227:K227" si="76">I219/$L219</f>
        <v>0</v>
      </c>
      <c r="J227" s="42">
        <f t="shared" si="76"/>
        <v>0</v>
      </c>
      <c r="K227" s="42">
        <f t="shared" si="76"/>
        <v>1</v>
      </c>
      <c r="L227" s="29">
        <f t="shared" si="74"/>
        <v>4</v>
      </c>
      <c r="O227" s="52" t="s">
        <v>95</v>
      </c>
      <c r="P227" s="25">
        <f>HLOOKUP(O227,'Tabela 2022'!$D$3:$BG$56,6,FALSE)</f>
        <v>0.66245136186770426</v>
      </c>
      <c r="R227" s="9" t="str">
        <f t="shared" si="67"/>
        <v/>
      </c>
      <c r="S227" s="9" t="str">
        <f t="shared" si="68"/>
        <v/>
      </c>
      <c r="T227" s="9">
        <f t="shared" si="69"/>
        <v>0.66245136186770426</v>
      </c>
      <c r="V227" s="31" t="s">
        <v>117</v>
      </c>
      <c r="W227" s="42">
        <f t="shared" si="72"/>
        <v>0</v>
      </c>
      <c r="X227" s="42">
        <f t="shared" si="72"/>
        <v>0</v>
      </c>
      <c r="Y227" s="42">
        <f t="shared" si="72"/>
        <v>1</v>
      </c>
      <c r="Z227" s="29">
        <f>Z219</f>
        <v>5</v>
      </c>
    </row>
    <row r="228" spans="1:26">
      <c r="A228" s="26" t="s">
        <v>78</v>
      </c>
      <c r="B228" s="25">
        <f>HLOOKUP(A228,'Tabela 2022'!$D$3:$BG$56,6,FALSE)</f>
        <v>0.57667103538663167</v>
      </c>
      <c r="D228" s="9" t="str">
        <f t="shared" si="63"/>
        <v/>
      </c>
      <c r="E228" s="9" t="str">
        <f t="shared" si="64"/>
        <v/>
      </c>
      <c r="F228" s="9">
        <f t="shared" si="65"/>
        <v>0.57667103538663167</v>
      </c>
      <c r="H228" s="31" t="s">
        <v>134</v>
      </c>
      <c r="I228" s="42">
        <f t="shared" ref="I228:K228" si="77">I220/$L220</f>
        <v>0</v>
      </c>
      <c r="J228" s="42">
        <f t="shared" si="77"/>
        <v>0</v>
      </c>
      <c r="K228" s="42">
        <f t="shared" si="77"/>
        <v>1</v>
      </c>
      <c r="L228" s="29">
        <f t="shared" si="74"/>
        <v>6</v>
      </c>
      <c r="O228" s="52" t="s">
        <v>131</v>
      </c>
      <c r="P228" s="25">
        <f>HLOOKUP(O228,'Tabela 2022'!$D$3:$BG$56,6,FALSE)</f>
        <v>0.73584905660377353</v>
      </c>
      <c r="R228" s="9" t="str">
        <f t="shared" si="67"/>
        <v/>
      </c>
      <c r="S228" s="9" t="str">
        <f t="shared" si="68"/>
        <v/>
      </c>
      <c r="T228" s="9">
        <f t="shared" si="69"/>
        <v>0.73584905660377353</v>
      </c>
      <c r="V228" s="31" t="s">
        <v>135</v>
      </c>
      <c r="W228" s="42">
        <f t="shared" si="72"/>
        <v>0</v>
      </c>
      <c r="X228" s="42">
        <f t="shared" si="72"/>
        <v>0</v>
      </c>
      <c r="Y228" s="42">
        <f t="shared" si="72"/>
        <v>1</v>
      </c>
      <c r="Z228" s="29">
        <f>Z220</f>
        <v>2</v>
      </c>
    </row>
    <row r="229" spans="1:26" ht="15.75" thickBot="1">
      <c r="A229" s="24" t="s">
        <v>114</v>
      </c>
      <c r="B229" s="25">
        <f>HLOOKUP(A229,'Tabela 2022'!$D$3:$BG$56,6,FALSE)</f>
        <v>0.60517241379310349</v>
      </c>
      <c r="D229" s="36" t="str">
        <f t="shared" si="63"/>
        <v/>
      </c>
      <c r="E229" s="36" t="str">
        <f t="shared" si="64"/>
        <v/>
      </c>
      <c r="F229" s="36">
        <f t="shared" si="65"/>
        <v>0.60517241379310349</v>
      </c>
      <c r="O229" s="52" t="s">
        <v>129</v>
      </c>
      <c r="P229" s="25">
        <f>HLOOKUP(O229,'Tabela 2022'!$D$3:$BG$56,6,FALSE)</f>
        <v>0.74336283185840712</v>
      </c>
      <c r="R229" s="9" t="str">
        <f t="shared" si="67"/>
        <v/>
      </c>
      <c r="S229" s="9" t="str">
        <f t="shared" si="68"/>
        <v/>
      </c>
      <c r="T229" s="9">
        <f t="shared" si="69"/>
        <v>0.74336283185840712</v>
      </c>
    </row>
    <row r="230" spans="1:26">
      <c r="A230" s="23" t="s">
        <v>109</v>
      </c>
      <c r="B230" s="25" t="e">
        <f>HLOOKUP(A230,'Tabela 2022'!$D$3:$BG$56,6,FALSE)</f>
        <v>#N/A</v>
      </c>
      <c r="D230" s="56" t="e">
        <f t="shared" si="63"/>
        <v>#N/A</v>
      </c>
      <c r="E230" s="56" t="e">
        <f t="shared" si="64"/>
        <v>#N/A</v>
      </c>
      <c r="F230" s="56" t="e">
        <f t="shared" si="65"/>
        <v>#N/A</v>
      </c>
      <c r="O230" s="59" t="s">
        <v>114</v>
      </c>
      <c r="P230" s="25">
        <f>HLOOKUP(O230,'Tabela 2022'!$D$3:$BG$56,6,FALSE)</f>
        <v>0.60517241379310349</v>
      </c>
      <c r="R230" s="9" t="str">
        <f t="shared" si="67"/>
        <v/>
      </c>
      <c r="S230" s="9" t="str">
        <f t="shared" si="68"/>
        <v/>
      </c>
      <c r="T230" s="9">
        <f t="shared" si="69"/>
        <v>0.60517241379310349</v>
      </c>
    </row>
    <row r="231" spans="1:26" ht="15.75" thickBot="1">
      <c r="A231" s="22" t="s">
        <v>79</v>
      </c>
      <c r="B231" s="25">
        <f>HLOOKUP(A231,'Tabela 2022'!$D$3:$BG$56,6,FALSE)</f>
        <v>0.49734042553191488</v>
      </c>
      <c r="D231" s="9">
        <f t="shared" si="63"/>
        <v>0.49734042553191488</v>
      </c>
      <c r="E231" s="9" t="str">
        <f t="shared" si="64"/>
        <v/>
      </c>
      <c r="F231" s="9" t="str">
        <f t="shared" si="65"/>
        <v/>
      </c>
      <c r="O231" s="59" t="s">
        <v>130</v>
      </c>
      <c r="P231" s="25">
        <f>HLOOKUP(O231,'Tabela 2022'!$D$3:$BG$56,6,FALSE)</f>
        <v>0.63038277511961727</v>
      </c>
      <c r="R231" s="36" t="str">
        <f t="shared" si="67"/>
        <v/>
      </c>
      <c r="S231" s="36" t="str">
        <f t="shared" si="68"/>
        <v/>
      </c>
      <c r="T231" s="36">
        <f t="shared" si="69"/>
        <v>0.63038277511961727</v>
      </c>
    </row>
    <row r="232" spans="1:26">
      <c r="A232" s="22" t="s">
        <v>80</v>
      </c>
      <c r="B232" s="25">
        <f>HLOOKUP(A232,'Tabela 2022'!$D$3:$BG$56,6,FALSE)</f>
        <v>0.58085808580858089</v>
      </c>
      <c r="D232" s="9" t="str">
        <f t="shared" si="63"/>
        <v/>
      </c>
      <c r="E232" s="9" t="str">
        <f t="shared" si="64"/>
        <v/>
      </c>
      <c r="F232" s="9">
        <f t="shared" si="65"/>
        <v>0.58085808580858089</v>
      </c>
      <c r="O232" s="60" t="s">
        <v>80</v>
      </c>
      <c r="P232" s="25">
        <f>HLOOKUP(O232,'Tabela 2022'!$D$3:$BG$56,6,FALSE)</f>
        <v>0.58085808580858089</v>
      </c>
      <c r="R232" s="56" t="str">
        <f t="shared" si="67"/>
        <v/>
      </c>
      <c r="S232" s="56" t="str">
        <f t="shared" si="68"/>
        <v/>
      </c>
      <c r="T232" s="56">
        <f t="shared" si="69"/>
        <v>0.58085808580858089</v>
      </c>
    </row>
    <row r="233" spans="1:26">
      <c r="A233" s="22" t="s">
        <v>81</v>
      </c>
      <c r="B233" s="25">
        <f>HLOOKUP(A233,'Tabela 2022'!$D$3:$BG$56,6,FALSE)</f>
        <v>0.51297405189620759</v>
      </c>
      <c r="D233" s="9" t="str">
        <f t="shared" si="63"/>
        <v/>
      </c>
      <c r="E233" s="9" t="str">
        <f t="shared" si="64"/>
        <v/>
      </c>
      <c r="F233" s="9">
        <f t="shared" si="65"/>
        <v>0.51297405189620759</v>
      </c>
      <c r="O233" s="26" t="s">
        <v>72</v>
      </c>
      <c r="P233" s="25">
        <f>HLOOKUP(O233,'Tabela 2022'!$D$3:$BG$56,6,FALSE)</f>
        <v>0.59339263024142308</v>
      </c>
      <c r="R233" s="9" t="str">
        <f t="shared" si="67"/>
        <v/>
      </c>
      <c r="S233" s="9" t="str">
        <f t="shared" si="68"/>
        <v/>
      </c>
      <c r="T233" s="9">
        <f t="shared" si="69"/>
        <v>0.59339263024142308</v>
      </c>
    </row>
    <row r="234" spans="1:26">
      <c r="A234" s="22" t="s">
        <v>82</v>
      </c>
      <c r="B234" s="25">
        <f>HLOOKUP(A234,'Tabela 2022'!$D$3:$BG$56,6,FALSE)</f>
        <v>0.50042553191489358</v>
      </c>
      <c r="D234" s="9" t="str">
        <f t="shared" si="63"/>
        <v/>
      </c>
      <c r="E234" s="9" t="str">
        <f t="shared" si="64"/>
        <v/>
      </c>
      <c r="F234" s="9">
        <f t="shared" si="65"/>
        <v>0.50042553191489358</v>
      </c>
      <c r="O234" s="26" t="s">
        <v>90</v>
      </c>
      <c r="P234" s="25">
        <f>HLOOKUP(O234,'Tabela 2022'!$D$3:$BG$56,6,FALSE)</f>
        <v>0.66944734098018766</v>
      </c>
      <c r="R234" s="9" t="str">
        <f t="shared" si="67"/>
        <v/>
      </c>
      <c r="S234" s="9" t="str">
        <f t="shared" si="68"/>
        <v/>
      </c>
      <c r="T234" s="9">
        <f t="shared" si="69"/>
        <v>0.66944734098018766</v>
      </c>
    </row>
    <row r="235" spans="1:26">
      <c r="A235" s="22" t="s">
        <v>83</v>
      </c>
      <c r="B235" s="25">
        <f>HLOOKUP(A235,'Tabela 2022'!$D$3:$BG$56,6,FALSE)</f>
        <v>0.71335504885993484</v>
      </c>
      <c r="D235" s="9" t="str">
        <f t="shared" si="63"/>
        <v/>
      </c>
      <c r="E235" s="9" t="str">
        <f t="shared" si="64"/>
        <v/>
      </c>
      <c r="F235" s="9">
        <f t="shared" si="65"/>
        <v>0.71335504885993484</v>
      </c>
      <c r="O235" s="26" t="s">
        <v>121</v>
      </c>
      <c r="P235" s="25">
        <f>HLOOKUP(O235,'Tabela 2022'!$D$3:$BG$56,6,FALSE)</f>
        <v>0.57672502574665296</v>
      </c>
      <c r="R235" s="9" t="str">
        <f t="shared" si="67"/>
        <v/>
      </c>
      <c r="S235" s="9" t="str">
        <f t="shared" si="68"/>
        <v/>
      </c>
      <c r="T235" s="9">
        <f t="shared" si="69"/>
        <v>0.57672502574665296</v>
      </c>
    </row>
    <row r="236" spans="1:26">
      <c r="A236" s="22" t="s">
        <v>84</v>
      </c>
      <c r="B236" s="25">
        <f>HLOOKUP(A236,'Tabela 2022'!$D$3:$BG$56,6,FALSE)</f>
        <v>0.57365955231650179</v>
      </c>
      <c r="D236" s="9" t="str">
        <f t="shared" si="63"/>
        <v/>
      </c>
      <c r="E236" s="9" t="str">
        <f t="shared" si="64"/>
        <v/>
      </c>
      <c r="F236" s="9">
        <f t="shared" si="65"/>
        <v>0.57365955231650179</v>
      </c>
      <c r="O236" s="26" t="s">
        <v>91</v>
      </c>
      <c r="P236" s="25" t="e">
        <f>HLOOKUP(O236,'Tabela 2022'!$D$3:$BG$56,6,FALSE)</f>
        <v>#N/A</v>
      </c>
      <c r="R236" s="9" t="e">
        <f t="shared" si="67"/>
        <v>#N/A</v>
      </c>
      <c r="S236" s="9" t="e">
        <f t="shared" si="68"/>
        <v>#N/A</v>
      </c>
      <c r="T236" s="9" t="e">
        <f t="shared" si="69"/>
        <v>#N/A</v>
      </c>
    </row>
    <row r="237" spans="1:26">
      <c r="A237" s="22" t="s">
        <v>121</v>
      </c>
      <c r="B237" s="25">
        <f>HLOOKUP(A237,'Tabela 2022'!$D$3:$BG$56,6,FALSE)</f>
        <v>0.57672502574665296</v>
      </c>
      <c r="D237" s="9" t="str">
        <f t="shared" si="63"/>
        <v/>
      </c>
      <c r="E237" s="9" t="str">
        <f t="shared" si="64"/>
        <v/>
      </c>
      <c r="F237" s="9">
        <f t="shared" si="65"/>
        <v>0.57672502574665296</v>
      </c>
      <c r="O237" s="26" t="s">
        <v>74</v>
      </c>
      <c r="P237" s="25">
        <f>HLOOKUP(O237,'Tabela 2022'!$D$3:$BG$56,6,FALSE)</f>
        <v>0.59129511677282376</v>
      </c>
      <c r="R237" s="9" t="str">
        <f t="shared" si="67"/>
        <v/>
      </c>
      <c r="S237" s="9" t="str">
        <f t="shared" si="68"/>
        <v/>
      </c>
      <c r="T237" s="9">
        <f t="shared" si="69"/>
        <v>0.59129511677282376</v>
      </c>
    </row>
    <row r="238" spans="1:26">
      <c r="A238" s="22" t="s">
        <v>85</v>
      </c>
      <c r="B238" s="25">
        <f>HLOOKUP(A238,'Tabela 2022'!$D$3:$BG$56,6,FALSE)</f>
        <v>0.52421052631578946</v>
      </c>
      <c r="D238" s="9" t="str">
        <f t="shared" si="63"/>
        <v/>
      </c>
      <c r="E238" s="9" t="str">
        <f t="shared" si="64"/>
        <v/>
      </c>
      <c r="F238" s="9">
        <f t="shared" si="65"/>
        <v>0.52421052631578946</v>
      </c>
      <c r="O238" s="26" t="s">
        <v>75</v>
      </c>
      <c r="P238" s="25">
        <f>HLOOKUP(O238,'Tabela 2022'!$D$3:$BG$56,6,FALSE)</f>
        <v>0.59308510638297873</v>
      </c>
      <c r="R238" s="9" t="str">
        <f t="shared" si="67"/>
        <v/>
      </c>
      <c r="S238" s="9" t="str">
        <f t="shared" si="68"/>
        <v/>
      </c>
      <c r="T238" s="9">
        <f t="shared" si="69"/>
        <v>0.59308510638297873</v>
      </c>
    </row>
    <row r="239" spans="1:26">
      <c r="A239" s="22" t="s">
        <v>110</v>
      </c>
      <c r="B239" s="25">
        <f>HLOOKUP(A239,'Tabela 2022'!$D$3:$BG$56,6,FALSE)</f>
        <v>0.66921898928024504</v>
      </c>
      <c r="D239" s="9" t="str">
        <f t="shared" si="63"/>
        <v/>
      </c>
      <c r="E239" s="9" t="str">
        <f t="shared" si="64"/>
        <v/>
      </c>
      <c r="F239" s="9">
        <f t="shared" si="65"/>
        <v>0.66921898928024504</v>
      </c>
      <c r="O239" s="26" t="s">
        <v>76</v>
      </c>
      <c r="P239" s="25">
        <f>HLOOKUP(O239,'Tabela 2022'!$D$3:$BG$56,6,FALSE)</f>
        <v>0.6177339901477833</v>
      </c>
      <c r="R239" s="9" t="str">
        <f t="shared" si="67"/>
        <v/>
      </c>
      <c r="S239" s="9" t="str">
        <f t="shared" si="68"/>
        <v/>
      </c>
      <c r="T239" s="9">
        <f t="shared" si="69"/>
        <v>0.6177339901477833</v>
      </c>
    </row>
    <row r="240" spans="1:26">
      <c r="A240" s="22" t="s">
        <v>111</v>
      </c>
      <c r="B240" s="25">
        <f>HLOOKUP(A240,'Tabela 2022'!$D$3:$BG$56,6,FALSE)</f>
        <v>0.55047106325706596</v>
      </c>
      <c r="D240" s="9" t="str">
        <f t="shared" si="63"/>
        <v/>
      </c>
      <c r="E240" s="9" t="str">
        <f t="shared" si="64"/>
        <v/>
      </c>
      <c r="F240" s="9">
        <f t="shared" si="65"/>
        <v>0.55047106325706596</v>
      </c>
      <c r="O240" s="26" t="s">
        <v>78</v>
      </c>
      <c r="P240" s="25">
        <f>HLOOKUP(O240,'Tabela 2022'!$D$3:$BG$56,6,FALSE)</f>
        <v>0.57667103538663167</v>
      </c>
      <c r="R240" s="9" t="str">
        <f t="shared" si="67"/>
        <v/>
      </c>
      <c r="S240" s="9" t="str">
        <f t="shared" si="68"/>
        <v/>
      </c>
      <c r="T240" s="9">
        <f t="shared" si="69"/>
        <v>0.57667103538663167</v>
      </c>
    </row>
    <row r="241" spans="1:20">
      <c r="A241" s="22" t="s">
        <v>86</v>
      </c>
      <c r="B241" s="25" t="e">
        <f>HLOOKUP(A241,'Tabela 2022'!$D$3:$BG$56,6,FALSE)</f>
        <v>#N/A</v>
      </c>
      <c r="D241" s="9" t="e">
        <f t="shared" si="63"/>
        <v>#N/A</v>
      </c>
      <c r="E241" s="9" t="e">
        <f t="shared" si="64"/>
        <v>#N/A</v>
      </c>
      <c r="F241" s="9" t="e">
        <f t="shared" si="65"/>
        <v>#N/A</v>
      </c>
      <c r="O241" s="26" t="s">
        <v>94</v>
      </c>
      <c r="P241" s="25">
        <f>HLOOKUP(O241,'Tabela 2022'!$D$3:$BG$56,6,FALSE)</f>
        <v>0.67596759675967599</v>
      </c>
      <c r="R241" s="9" t="str">
        <f t="shared" si="67"/>
        <v/>
      </c>
      <c r="S241" s="9" t="str">
        <f t="shared" si="68"/>
        <v/>
      </c>
      <c r="T241" s="9">
        <f t="shared" si="69"/>
        <v>0.67596759675967599</v>
      </c>
    </row>
    <row r="242" spans="1:20">
      <c r="A242" s="22" t="s">
        <v>130</v>
      </c>
      <c r="B242" s="25">
        <f>HLOOKUP(A242,'Tabela 2022'!$D$3:$BG$56,6,FALSE)</f>
        <v>0.63038277511961727</v>
      </c>
      <c r="D242" s="9" t="str">
        <f t="shared" si="63"/>
        <v/>
      </c>
      <c r="E242" s="9" t="str">
        <f t="shared" si="64"/>
        <v/>
      </c>
      <c r="F242" s="9">
        <f t="shared" si="65"/>
        <v>0.63038277511961727</v>
      </c>
      <c r="O242" s="26" t="s">
        <v>111</v>
      </c>
      <c r="P242" s="25">
        <f>HLOOKUP(O242,'Tabela 2022'!$D$3:$BG$56,6,FALSE)</f>
        <v>0.55047106325706596</v>
      </c>
      <c r="R242" s="9" t="str">
        <f t="shared" si="67"/>
        <v/>
      </c>
      <c r="S242" s="9" t="str">
        <f t="shared" si="68"/>
        <v/>
      </c>
      <c r="T242" s="9">
        <f t="shared" si="69"/>
        <v>0.55047106325706596</v>
      </c>
    </row>
    <row r="243" spans="1:20">
      <c r="A243" s="22" t="s">
        <v>87</v>
      </c>
      <c r="B243" s="25">
        <f>HLOOKUP(A243,'Tabela 2022'!$D$3:$BG$56,6,FALSE)</f>
        <v>0.55688622754491013</v>
      </c>
      <c r="D243" s="9" t="str">
        <f t="shared" si="63"/>
        <v/>
      </c>
      <c r="E243" s="9" t="str">
        <f t="shared" si="64"/>
        <v/>
      </c>
      <c r="F243" s="9">
        <f t="shared" si="65"/>
        <v>0.55688622754491013</v>
      </c>
      <c r="O243" s="26" t="s">
        <v>122</v>
      </c>
      <c r="P243" s="25">
        <f>HLOOKUP(O243,'Tabela 2022'!$D$3:$BG$56,6,FALSE)</f>
        <v>0.67849056603773583</v>
      </c>
      <c r="R243" s="9" t="str">
        <f t="shared" si="67"/>
        <v/>
      </c>
      <c r="S243" s="9" t="str">
        <f t="shared" si="68"/>
        <v/>
      </c>
      <c r="T243" s="9">
        <f t="shared" si="69"/>
        <v>0.67849056603773583</v>
      </c>
    </row>
    <row r="244" spans="1:20" ht="15.75" thickBot="1">
      <c r="A244" s="21" t="s">
        <v>88</v>
      </c>
      <c r="B244" s="25">
        <f>HLOOKUP(A244,'Tabela 2022'!$D$3:$BG$56,6,FALSE)</f>
        <v>0.51859956236323856</v>
      </c>
      <c r="D244" s="57" t="str">
        <f t="shared" si="63"/>
        <v/>
      </c>
      <c r="E244" s="57" t="str">
        <f t="shared" si="64"/>
        <v/>
      </c>
      <c r="F244" s="57">
        <f t="shared" si="65"/>
        <v>0.51859956236323856</v>
      </c>
      <c r="O244" s="26" t="s">
        <v>87</v>
      </c>
      <c r="P244" s="25">
        <f>HLOOKUP(O244,'Tabela 2022'!$D$3:$BG$56,6,FALSE)</f>
        <v>0.55688622754491013</v>
      </c>
      <c r="R244" s="9" t="str">
        <f t="shared" si="67"/>
        <v/>
      </c>
      <c r="S244" s="9" t="str">
        <f t="shared" si="68"/>
        <v/>
      </c>
      <c r="T244" s="9">
        <f t="shared" si="69"/>
        <v>0.55688622754491013</v>
      </c>
    </row>
    <row r="245" spans="1:20" ht="15.75" thickBot="1">
      <c r="A245" s="17" t="s">
        <v>93</v>
      </c>
      <c r="B245" s="25">
        <f>HLOOKUP(A245,'Tabela 2022'!$D$3:$BG$56,6,FALSE)</f>
        <v>0.6912751677852349</v>
      </c>
      <c r="D245" s="56" t="str">
        <f t="shared" si="63"/>
        <v/>
      </c>
      <c r="E245" s="56" t="str">
        <f t="shared" si="64"/>
        <v/>
      </c>
      <c r="F245" s="56">
        <f t="shared" si="65"/>
        <v>0.6912751677852349</v>
      </c>
      <c r="O245" s="53" t="s">
        <v>88</v>
      </c>
      <c r="P245" s="25">
        <f>HLOOKUP(O245,'Tabela 2022'!$D$3:$BG$56,6,FALSE)</f>
        <v>0.51859956236323856</v>
      </c>
      <c r="R245" s="57" t="str">
        <f t="shared" si="67"/>
        <v/>
      </c>
      <c r="S245" s="57" t="str">
        <f t="shared" si="68"/>
        <v/>
      </c>
      <c r="T245" s="57">
        <f t="shared" si="69"/>
        <v>0.51859956236323856</v>
      </c>
    </row>
    <row r="246" spans="1:20">
      <c r="A246" s="16" t="s">
        <v>133</v>
      </c>
      <c r="B246" s="25">
        <f>HLOOKUP(A246,'Tabela 2022'!$D$3:$BG$56,6,FALSE)</f>
        <v>0.62281722933643768</v>
      </c>
      <c r="D246" s="9" t="str">
        <f t="shared" si="63"/>
        <v/>
      </c>
      <c r="E246" s="9" t="str">
        <f t="shared" si="64"/>
        <v/>
      </c>
      <c r="F246" s="9">
        <f t="shared" si="65"/>
        <v>0.62281722933643768</v>
      </c>
      <c r="O246" s="17" t="s">
        <v>109</v>
      </c>
      <c r="P246" s="25" t="e">
        <f>HLOOKUP(O246,'Tabela 2022'!$D$3:$BG$56,6,FALSE)</f>
        <v>#N/A</v>
      </c>
      <c r="R246" s="35" t="e">
        <f t="shared" si="67"/>
        <v>#N/A</v>
      </c>
      <c r="S246" s="35" t="e">
        <f t="shared" si="68"/>
        <v>#N/A</v>
      </c>
      <c r="T246" s="35" t="e">
        <f t="shared" si="69"/>
        <v>#N/A</v>
      </c>
    </row>
    <row r="247" spans="1:20">
      <c r="A247" s="16" t="s">
        <v>94</v>
      </c>
      <c r="B247" s="25">
        <f>HLOOKUP(A247,'Tabela 2022'!$D$3:$BG$56,6,FALSE)</f>
        <v>0.67596759675967599</v>
      </c>
      <c r="D247" s="9" t="str">
        <f t="shared" si="63"/>
        <v/>
      </c>
      <c r="E247" s="9" t="str">
        <f t="shared" si="64"/>
        <v/>
      </c>
      <c r="F247" s="9">
        <f t="shared" si="65"/>
        <v>0.67596759675967599</v>
      </c>
      <c r="O247" s="16" t="s">
        <v>70</v>
      </c>
      <c r="P247" s="25">
        <f>HLOOKUP(O247,'Tabela 2022'!$D$3:$BG$56,6,FALSE)</f>
        <v>0.51807228915662651</v>
      </c>
      <c r="R247" s="9" t="str">
        <f t="shared" si="67"/>
        <v/>
      </c>
      <c r="S247" s="9" t="str">
        <f t="shared" si="68"/>
        <v/>
      </c>
      <c r="T247" s="9">
        <f t="shared" si="69"/>
        <v>0.51807228915662651</v>
      </c>
    </row>
    <row r="248" spans="1:20" ht="15.75" thickBot="1">
      <c r="A248" s="15" t="s">
        <v>95</v>
      </c>
      <c r="B248" s="25">
        <f>HLOOKUP(A248,'Tabela 2022'!$D$3:$BG$56,6,FALSE)</f>
        <v>0.66245136186770426</v>
      </c>
      <c r="D248" s="57" t="str">
        <f t="shared" si="63"/>
        <v/>
      </c>
      <c r="E248" s="57" t="str">
        <f t="shared" si="64"/>
        <v/>
      </c>
      <c r="F248" s="57">
        <f t="shared" si="65"/>
        <v>0.66245136186770426</v>
      </c>
      <c r="O248" s="16" t="s">
        <v>81</v>
      </c>
      <c r="P248" s="25">
        <f>HLOOKUP(O248,'Tabela 2022'!$D$3:$BG$56,6,FALSE)</f>
        <v>0.51297405189620759</v>
      </c>
      <c r="R248" s="9" t="str">
        <f t="shared" si="67"/>
        <v/>
      </c>
      <c r="S248" s="9" t="str">
        <f t="shared" si="68"/>
        <v/>
      </c>
      <c r="T248" s="9">
        <f t="shared" si="69"/>
        <v>0.51297405189620759</v>
      </c>
    </row>
    <row r="249" spans="1:20">
      <c r="A249" s="20" t="s">
        <v>89</v>
      </c>
      <c r="B249" s="25">
        <f>HLOOKUP(A249,'Tabela 2022'!$D$3:$BG$56,6,FALSE)</f>
        <v>0.71825764596848929</v>
      </c>
      <c r="D249" s="35" t="str">
        <f t="shared" si="63"/>
        <v/>
      </c>
      <c r="E249" s="35" t="str">
        <f t="shared" si="64"/>
        <v/>
      </c>
      <c r="F249" s="35">
        <f t="shared" si="65"/>
        <v>0.71825764596848929</v>
      </c>
      <c r="O249" s="16" t="s">
        <v>83</v>
      </c>
      <c r="P249" s="25">
        <f>HLOOKUP(O249,'Tabela 2022'!$D$3:$BG$56,6,FALSE)</f>
        <v>0.71335504885993484</v>
      </c>
      <c r="R249" s="9" t="str">
        <f t="shared" si="67"/>
        <v/>
      </c>
      <c r="S249" s="9" t="str">
        <f t="shared" si="68"/>
        <v/>
      </c>
      <c r="T249" s="9">
        <f t="shared" si="69"/>
        <v>0.71335504885993484</v>
      </c>
    </row>
    <row r="250" spans="1:20">
      <c r="A250" s="19" t="s">
        <v>90</v>
      </c>
      <c r="B250" s="25">
        <f>HLOOKUP(A250,'Tabela 2022'!$D$3:$BG$56,6,FALSE)</f>
        <v>0.66944734098018766</v>
      </c>
      <c r="D250" s="9" t="str">
        <f t="shared" si="63"/>
        <v/>
      </c>
      <c r="E250" s="9" t="str">
        <f t="shared" si="64"/>
        <v/>
      </c>
      <c r="F250" s="9">
        <f t="shared" si="65"/>
        <v>0.66944734098018766</v>
      </c>
      <c r="O250" s="16" t="s">
        <v>110</v>
      </c>
      <c r="P250" s="25">
        <f>HLOOKUP(O250,'Tabela 2022'!$D$3:$BG$56,6,FALSE)</f>
        <v>0.66921898928024504</v>
      </c>
      <c r="R250" s="9" t="str">
        <f t="shared" si="67"/>
        <v/>
      </c>
      <c r="S250" s="9" t="str">
        <f t="shared" si="68"/>
        <v/>
      </c>
      <c r="T250" s="9">
        <f t="shared" si="69"/>
        <v>0.66921898928024504</v>
      </c>
    </row>
    <row r="251" spans="1:20">
      <c r="A251" s="18" t="s">
        <v>91</v>
      </c>
      <c r="B251" s="25" t="e">
        <f>HLOOKUP(A251,'Tabela 2022'!$D$3:$BG$56,6,FALSE)</f>
        <v>#N/A</v>
      </c>
      <c r="D251" s="9" t="e">
        <f t="shared" si="63"/>
        <v>#N/A</v>
      </c>
      <c r="E251" s="9" t="e">
        <f t="shared" si="64"/>
        <v>#N/A</v>
      </c>
      <c r="F251" s="9" t="e">
        <f t="shared" si="65"/>
        <v>#N/A</v>
      </c>
      <c r="O251" s="54" t="s">
        <v>92</v>
      </c>
      <c r="P251" s="25">
        <f>HLOOKUP(O251,'Tabela 2022'!$D$3:$BG$56,6,FALSE)</f>
        <v>0.56723338485316843</v>
      </c>
      <c r="R251" s="9" t="str">
        <f t="shared" si="67"/>
        <v/>
      </c>
      <c r="S251" s="9" t="str">
        <f t="shared" si="68"/>
        <v/>
      </c>
      <c r="T251" s="9">
        <f t="shared" si="69"/>
        <v>0.56723338485316843</v>
      </c>
    </row>
    <row r="252" spans="1:20" ht="15.75" thickBot="1">
      <c r="A252" s="18" t="s">
        <v>131</v>
      </c>
      <c r="B252" s="25">
        <f>HLOOKUP(A252,'Tabela 2022'!$D$3:$BG$56,6,FALSE)</f>
        <v>0.73584905660377353</v>
      </c>
      <c r="D252" s="9" t="str">
        <f t="shared" si="63"/>
        <v/>
      </c>
      <c r="E252" s="9" t="str">
        <f t="shared" si="64"/>
        <v/>
      </c>
      <c r="F252" s="9">
        <f t="shared" si="65"/>
        <v>0.73584905660377353</v>
      </c>
      <c r="O252" s="15" t="s">
        <v>86</v>
      </c>
      <c r="P252" s="25" t="e">
        <f>HLOOKUP(O252,'Tabela 2022'!$D$3:$BG$56,6,FALSE)</f>
        <v>#N/A</v>
      </c>
      <c r="R252" s="36" t="e">
        <f t="shared" si="67"/>
        <v>#N/A</v>
      </c>
      <c r="S252" s="36" t="e">
        <f t="shared" si="68"/>
        <v>#N/A</v>
      </c>
      <c r="T252" s="36" t="e">
        <f t="shared" si="69"/>
        <v>#N/A</v>
      </c>
    </row>
    <row r="253" spans="1:20">
      <c r="A253" s="18" t="s">
        <v>92</v>
      </c>
      <c r="B253" s="25">
        <f>HLOOKUP(A253,'Tabela 2022'!$D$3:$BG$56,6,FALSE)</f>
        <v>0.56723338485316843</v>
      </c>
      <c r="D253" s="9" t="str">
        <f t="shared" si="63"/>
        <v/>
      </c>
      <c r="E253" s="9" t="str">
        <f t="shared" si="64"/>
        <v/>
      </c>
      <c r="F253" s="9">
        <f t="shared" si="65"/>
        <v>0.56723338485316843</v>
      </c>
      <c r="O253" s="61" t="s">
        <v>99</v>
      </c>
      <c r="P253" s="25" t="e">
        <f>HLOOKUP(O253,'Tabela 2022'!$D$3:$BG$56,6,FALSE)</f>
        <v>#N/A</v>
      </c>
      <c r="R253" s="56" t="e">
        <f t="shared" si="67"/>
        <v>#N/A</v>
      </c>
      <c r="S253" s="56" t="e">
        <f t="shared" si="68"/>
        <v>#N/A</v>
      </c>
      <c r="T253" s="56" t="e">
        <f t="shared" si="69"/>
        <v>#N/A</v>
      </c>
    </row>
    <row r="254" spans="1:20">
      <c r="A254" s="18" t="s">
        <v>129</v>
      </c>
      <c r="B254" s="25">
        <f>HLOOKUP(A254,'Tabela 2022'!$D$3:$BG$56,6,FALSE)</f>
        <v>0.74336283185840712</v>
      </c>
      <c r="D254" s="9" t="str">
        <f t="shared" si="63"/>
        <v/>
      </c>
      <c r="E254" s="9" t="str">
        <f t="shared" si="64"/>
        <v/>
      </c>
      <c r="F254" s="9">
        <f t="shared" si="65"/>
        <v>0.74336283185840712</v>
      </c>
      <c r="O254" s="55" t="s">
        <v>132</v>
      </c>
      <c r="P254" s="25">
        <f>HLOOKUP(O254,'Tabela 2022'!$D$3:$BG$56,6,FALSE)</f>
        <v>0.64768683274021355</v>
      </c>
      <c r="R254" s="9" t="str">
        <f t="shared" si="67"/>
        <v/>
      </c>
      <c r="S254" s="9" t="str">
        <f t="shared" si="68"/>
        <v/>
      </c>
      <c r="T254" s="9">
        <f t="shared" si="69"/>
        <v>0.64768683274021355</v>
      </c>
    </row>
    <row r="255" spans="1:20" ht="15.75" thickBot="1">
      <c r="A255" s="18" t="s">
        <v>122</v>
      </c>
      <c r="B255" s="25">
        <f>HLOOKUP(A255,'Tabela 2022'!$D$3:$BG$56,6,FALSE)</f>
        <v>0.67849056603773583</v>
      </c>
      <c r="D255" s="57" t="str">
        <f t="shared" si="63"/>
        <v/>
      </c>
      <c r="E255" s="57" t="str">
        <f t="shared" si="64"/>
        <v/>
      </c>
      <c r="F255" s="57">
        <f t="shared" si="65"/>
        <v>0.67849056603773583</v>
      </c>
      <c r="O255" s="55" t="s">
        <v>113</v>
      </c>
      <c r="P255" s="25">
        <f>HLOOKUP(O255,'Tabela 2022'!$D$3:$BG$56,6,FALSE)</f>
        <v>0.58783783783783783</v>
      </c>
      <c r="R255" s="9" t="str">
        <f t="shared" si="67"/>
        <v/>
      </c>
      <c r="S255" s="9" t="str">
        <f t="shared" si="68"/>
        <v/>
      </c>
      <c r="T255" s="9">
        <f t="shared" si="69"/>
        <v>0.58783783783783783</v>
      </c>
    </row>
    <row r="256" spans="1:20">
      <c r="D256" s="41">
        <f>COUNT(D216:D255)</f>
        <v>1</v>
      </c>
      <c r="E256" s="41">
        <f>COUNT(E216:E255)</f>
        <v>0</v>
      </c>
      <c r="F256" s="41">
        <f>COUNT(F216:F255)</f>
        <v>35</v>
      </c>
      <c r="R256" s="41">
        <f>COUNT(R216:R255)</f>
        <v>1</v>
      </c>
      <c r="S256" s="41">
        <f>COUNT(S216:S255)</f>
        <v>0</v>
      </c>
      <c r="T256" s="41">
        <f>COUNT(T216:T255)</f>
        <v>35</v>
      </c>
    </row>
    <row r="257" spans="1:26">
      <c r="D257" s="38"/>
      <c r="E257" s="38"/>
      <c r="F257" s="38"/>
      <c r="R257" s="38"/>
      <c r="S257" s="38"/>
      <c r="T257" s="38"/>
    </row>
    <row r="258" spans="1:26">
      <c r="D258" s="38"/>
      <c r="E258" s="38"/>
      <c r="F258" s="38"/>
      <c r="R258" s="38"/>
      <c r="S258" s="38"/>
      <c r="T258" s="38"/>
    </row>
    <row r="259" spans="1:26">
      <c r="D259" s="38"/>
      <c r="E259" s="38"/>
      <c r="F259" s="38"/>
      <c r="R259" s="38"/>
      <c r="S259" s="38"/>
      <c r="T259" s="38"/>
    </row>
    <row r="260" spans="1:26">
      <c r="D260" s="38"/>
      <c r="E260" s="38"/>
      <c r="F260" s="38"/>
      <c r="R260" s="38"/>
      <c r="S260" s="38"/>
      <c r="T260" s="38"/>
    </row>
    <row r="261" spans="1:26">
      <c r="D261" s="38"/>
      <c r="E261" s="38"/>
      <c r="F261" s="38"/>
      <c r="R261" s="38"/>
      <c r="S261" s="38"/>
      <c r="T261" s="38"/>
    </row>
    <row r="268" spans="1:26">
      <c r="A268" s="58">
        <v>7</v>
      </c>
      <c r="B268" s="27" t="s">
        <v>9</v>
      </c>
      <c r="O268" s="58">
        <v>7</v>
      </c>
      <c r="P268" s="27" t="s">
        <v>9</v>
      </c>
    </row>
    <row r="269" spans="1:26">
      <c r="A269" s="8" t="s">
        <v>69</v>
      </c>
      <c r="B269" s="7" t="s">
        <v>96</v>
      </c>
      <c r="D269" s="12" t="s">
        <v>98</v>
      </c>
      <c r="E269" s="11" t="s">
        <v>97</v>
      </c>
      <c r="F269" s="10" t="s">
        <v>100</v>
      </c>
      <c r="H269" s="31"/>
      <c r="I269" s="32" t="s">
        <v>98</v>
      </c>
      <c r="J269" s="33" t="s">
        <v>97</v>
      </c>
      <c r="K269" s="34" t="s">
        <v>100</v>
      </c>
      <c r="L269" t="s">
        <v>105</v>
      </c>
      <c r="O269" s="8" t="s">
        <v>69</v>
      </c>
      <c r="P269" s="7" t="s">
        <v>96</v>
      </c>
      <c r="R269" s="12" t="s">
        <v>98</v>
      </c>
      <c r="S269" s="11" t="s">
        <v>97</v>
      </c>
      <c r="T269" s="10" t="s">
        <v>100</v>
      </c>
      <c r="V269" s="31"/>
      <c r="W269" s="32" t="s">
        <v>98</v>
      </c>
      <c r="X269" s="33" t="s">
        <v>97</v>
      </c>
      <c r="Y269" s="34" t="s">
        <v>100</v>
      </c>
      <c r="Z269" t="s">
        <v>105</v>
      </c>
    </row>
    <row r="270" spans="1:26">
      <c r="A270" s="26" t="s">
        <v>70</v>
      </c>
      <c r="B270" s="25">
        <f>HLOOKUP(A270,'Tabela 2022'!$D$3:$BG$56,7,FALSE)</f>
        <v>0.67469879518072284</v>
      </c>
      <c r="D270" s="9" t="str">
        <f>IF(B270&lt;=50%,B270,"")</f>
        <v/>
      </c>
      <c r="E270" s="9" t="str">
        <f>IF(B270&gt;=75%,B270,"")</f>
        <v/>
      </c>
      <c r="F270" s="9">
        <f>IF(AND(B270&gt;50%,B270&lt;75%),B270,"")</f>
        <v>0.67469879518072284</v>
      </c>
      <c r="H270" s="31" t="s">
        <v>101</v>
      </c>
      <c r="I270" s="37">
        <f>COUNT(D270:D309)</f>
        <v>1</v>
      </c>
      <c r="J270" s="37">
        <f>COUNT(E270:E309)</f>
        <v>10</v>
      </c>
      <c r="K270" s="37">
        <f>COUNT(F270:F309)</f>
        <v>26</v>
      </c>
      <c r="L270" s="29">
        <f>SUM(I270:K270)</f>
        <v>37</v>
      </c>
      <c r="O270" s="52" t="s">
        <v>79</v>
      </c>
      <c r="P270" s="25">
        <f>HLOOKUP(O270,'Tabela 2022'!$D$3:$BG$56,7,FALSE)</f>
        <v>0.57307351638618242</v>
      </c>
      <c r="R270" s="9" t="str">
        <f>IF(P270&lt;=50%,P270,"")</f>
        <v/>
      </c>
      <c r="S270" s="9" t="str">
        <f>IF(P270&gt;=75%,P270,"")</f>
        <v/>
      </c>
      <c r="T270" s="9">
        <f>IF(AND(P270&gt;50%,P270&lt;75%),P270,"")</f>
        <v>0.57307351638618242</v>
      </c>
      <c r="V270" s="31" t="s">
        <v>101</v>
      </c>
      <c r="W270" s="37">
        <f>COUNT(R270:R309)</f>
        <v>1</v>
      </c>
      <c r="X270" s="37">
        <f>COUNT(S270:S309)</f>
        <v>9</v>
      </c>
      <c r="Y270" s="37">
        <f>COUNT(T270:T309)</f>
        <v>26</v>
      </c>
      <c r="Z270" s="29">
        <f>SUM(W270:Y270)</f>
        <v>36</v>
      </c>
    </row>
    <row r="271" spans="1:26">
      <c r="A271" s="26" t="s">
        <v>71</v>
      </c>
      <c r="B271" s="25">
        <f>HLOOKUP(A271,'Tabela 2022'!$D$3:$BG$56,7,FALSE)</f>
        <v>0.80524722502522705</v>
      </c>
      <c r="D271" s="9" t="str">
        <f t="shared" ref="D271:D309" si="78">IF(B271&lt;=50%,B271,"")</f>
        <v/>
      </c>
      <c r="E271" s="9">
        <f t="shared" ref="E271:E309" si="79">IF(B271&gt;=75%,B271,"")</f>
        <v>0.80524722502522705</v>
      </c>
      <c r="F271" s="9" t="str">
        <f t="shared" ref="F271:F309" si="80">IF(AND(B271&gt;50%,B271&lt;75%),B271,"")</f>
        <v/>
      </c>
      <c r="H271" s="31" t="s">
        <v>102</v>
      </c>
      <c r="I271" s="37">
        <f>COUNT(D270:D283)</f>
        <v>0</v>
      </c>
      <c r="J271" s="37">
        <f>COUNT(E270:E283)</f>
        <v>1</v>
      </c>
      <c r="K271" s="37">
        <f>COUNT(F270:F283)</f>
        <v>12</v>
      </c>
      <c r="L271" s="29">
        <f t="shared" ref="L271:L274" si="81">SUM(I271:K271)</f>
        <v>13</v>
      </c>
      <c r="O271" s="52" t="s">
        <v>71</v>
      </c>
      <c r="P271" s="25">
        <f>HLOOKUP(O271,'Tabela 2022'!$D$3:$BG$56,7,FALSE)</f>
        <v>0.80524722502522705</v>
      </c>
      <c r="R271" s="9" t="str">
        <f t="shared" ref="R271:R309" si="82">IF(P271&lt;=50%,P271,"")</f>
        <v/>
      </c>
      <c r="S271" s="9">
        <f t="shared" ref="S271:S309" si="83">IF(P271&gt;=75%,P271,"")</f>
        <v>0.80524722502522705</v>
      </c>
      <c r="T271" s="9" t="str">
        <f t="shared" ref="T271:T309" si="84">IF(AND(P271&gt;50%,P271&lt;75%),P271,"")</f>
        <v/>
      </c>
      <c r="V271" s="31" t="s">
        <v>115</v>
      </c>
      <c r="W271" s="37">
        <f>COUNT(R270:R285)</f>
        <v>0</v>
      </c>
      <c r="X271" s="37">
        <f>COUNT(S270:S285)</f>
        <v>6</v>
      </c>
      <c r="Y271" s="37">
        <f>COUNT(T270:T285)</f>
        <v>10</v>
      </c>
      <c r="Z271" s="29">
        <f t="shared" ref="Z271:Z274" si="85">SUM(W271:Y271)</f>
        <v>16</v>
      </c>
    </row>
    <row r="272" spans="1:26">
      <c r="A272" s="26" t="s">
        <v>72</v>
      </c>
      <c r="B272" s="25">
        <f>HLOOKUP(A272,'Tabela 2022'!$D$3:$BG$56,7,FALSE)</f>
        <v>0.69455006337135616</v>
      </c>
      <c r="D272" s="9" t="str">
        <f t="shared" si="78"/>
        <v/>
      </c>
      <c r="E272" s="9" t="str">
        <f t="shared" si="79"/>
        <v/>
      </c>
      <c r="F272" s="9">
        <f t="shared" si="80"/>
        <v>0.69455006337135616</v>
      </c>
      <c r="H272" s="31" t="s">
        <v>103</v>
      </c>
      <c r="I272" s="37">
        <f>COUNT(D284:D298)</f>
        <v>1</v>
      </c>
      <c r="J272" s="37">
        <f>COUNT(E284:E298)</f>
        <v>2</v>
      </c>
      <c r="K272" s="37">
        <f>COUNT(F284:F298)</f>
        <v>11</v>
      </c>
      <c r="L272" s="29">
        <f t="shared" si="81"/>
        <v>14</v>
      </c>
      <c r="O272" s="52" t="s">
        <v>82</v>
      </c>
      <c r="P272" s="25">
        <f>HLOOKUP(O272,'Tabela 2022'!$D$3:$BG$56,7,FALSE)</f>
        <v>0.58262350936967633</v>
      </c>
      <c r="R272" s="9" t="str">
        <f t="shared" si="82"/>
        <v/>
      </c>
      <c r="S272" s="9" t="str">
        <f t="shared" si="83"/>
        <v/>
      </c>
      <c r="T272" s="9">
        <f t="shared" si="84"/>
        <v>0.58262350936967633</v>
      </c>
      <c r="V272" s="31" t="s">
        <v>116</v>
      </c>
      <c r="W272" s="37">
        <f>COUNT(R286:R299)</f>
        <v>0</v>
      </c>
      <c r="X272" s="37">
        <f>COUNT(S286:S299)</f>
        <v>2</v>
      </c>
      <c r="Y272" s="37">
        <f>COUNT(T286:T299)</f>
        <v>11</v>
      </c>
      <c r="Z272" s="29">
        <f t="shared" si="85"/>
        <v>13</v>
      </c>
    </row>
    <row r="273" spans="1:26">
      <c r="A273" s="26" t="s">
        <v>73</v>
      </c>
      <c r="B273" s="25">
        <f>HLOOKUP(A273,'Tabela 2022'!$D$3:$BG$56,7,FALSE)</f>
        <v>0.71833333333333338</v>
      </c>
      <c r="D273" s="9" t="str">
        <f t="shared" si="78"/>
        <v/>
      </c>
      <c r="E273" s="9" t="str">
        <f t="shared" si="79"/>
        <v/>
      </c>
      <c r="F273" s="9">
        <f t="shared" si="80"/>
        <v>0.71833333333333338</v>
      </c>
      <c r="H273" s="31" t="s">
        <v>104</v>
      </c>
      <c r="I273" s="37">
        <f>COUNT(D299:D302)</f>
        <v>0</v>
      </c>
      <c r="J273" s="37">
        <f>COUNT(E299:E302)</f>
        <v>2</v>
      </c>
      <c r="K273" s="37">
        <f>COUNT(F299:F302)</f>
        <v>2</v>
      </c>
      <c r="L273" s="29">
        <f t="shared" si="81"/>
        <v>4</v>
      </c>
      <c r="O273" s="52" t="s">
        <v>73</v>
      </c>
      <c r="P273" s="25">
        <f>HLOOKUP(O273,'Tabela 2022'!$D$3:$BG$56,7,FALSE)</f>
        <v>0.71833333333333338</v>
      </c>
      <c r="R273" s="9" t="str">
        <f t="shared" si="82"/>
        <v/>
      </c>
      <c r="S273" s="9" t="str">
        <f t="shared" si="83"/>
        <v/>
      </c>
      <c r="T273" s="9">
        <f t="shared" si="84"/>
        <v>0.71833333333333338</v>
      </c>
      <c r="V273" s="31" t="s">
        <v>117</v>
      </c>
      <c r="W273" s="37">
        <f>COUNT(R300:R306)</f>
        <v>1</v>
      </c>
      <c r="X273" s="37">
        <f>COUNT(S300:S306)</f>
        <v>1</v>
      </c>
      <c r="Y273" s="37">
        <f>COUNT(T300:T306)</f>
        <v>3</v>
      </c>
      <c r="Z273" s="29">
        <f t="shared" si="85"/>
        <v>5</v>
      </c>
    </row>
    <row r="274" spans="1:26">
      <c r="A274" s="26" t="s">
        <v>112</v>
      </c>
      <c r="B274" s="25">
        <f>HLOOKUP(A274,'Tabela 2022'!$D$3:$BG$56,7,FALSE)</f>
        <v>0.72910372608257801</v>
      </c>
      <c r="D274" s="9" t="str">
        <f t="shared" si="78"/>
        <v/>
      </c>
      <c r="E274" s="9" t="str">
        <f t="shared" si="79"/>
        <v/>
      </c>
      <c r="F274" s="9">
        <f t="shared" si="80"/>
        <v>0.72910372608257801</v>
      </c>
      <c r="H274" s="31" t="s">
        <v>134</v>
      </c>
      <c r="I274" s="37">
        <f>COUNT(D303:D309)</f>
        <v>0</v>
      </c>
      <c r="J274" s="37">
        <f>COUNT(E303:E309)</f>
        <v>5</v>
      </c>
      <c r="K274" s="37">
        <f>COUNT(F303:F309)</f>
        <v>1</v>
      </c>
      <c r="L274" s="29">
        <f t="shared" si="81"/>
        <v>6</v>
      </c>
      <c r="O274" s="52" t="s">
        <v>112</v>
      </c>
      <c r="P274" s="25">
        <f>HLOOKUP(O274,'Tabela 2022'!$D$3:$BG$56,7,FALSE)</f>
        <v>0.72910372608257801</v>
      </c>
      <c r="R274" s="9" t="str">
        <f t="shared" si="82"/>
        <v/>
      </c>
      <c r="S274" s="9" t="str">
        <f t="shared" si="83"/>
        <v/>
      </c>
      <c r="T274" s="9">
        <f t="shared" si="84"/>
        <v>0.72910372608257801</v>
      </c>
      <c r="V274" s="31" t="s">
        <v>135</v>
      </c>
      <c r="W274" s="37">
        <f>COUNT(R307:R309)</f>
        <v>0</v>
      </c>
      <c r="X274" s="37">
        <f>COUNT(S307:S309)</f>
        <v>0</v>
      </c>
      <c r="Y274" s="37">
        <f>COUNT(T307:T309)</f>
        <v>2</v>
      </c>
      <c r="Z274" s="29">
        <f t="shared" si="85"/>
        <v>2</v>
      </c>
    </row>
    <row r="275" spans="1:26">
      <c r="A275" s="26" t="s">
        <v>99</v>
      </c>
      <c r="B275" s="25" t="e">
        <f>HLOOKUP(A275,'Tabela 2022'!$D$3:$BG$56,7,FALSE)</f>
        <v>#N/A</v>
      </c>
      <c r="D275" s="9" t="e">
        <f t="shared" si="78"/>
        <v>#N/A</v>
      </c>
      <c r="E275" s="9" t="e">
        <f t="shared" si="79"/>
        <v>#N/A</v>
      </c>
      <c r="F275" s="9" t="e">
        <f t="shared" si="80"/>
        <v>#N/A</v>
      </c>
      <c r="O275" s="52" t="s">
        <v>93</v>
      </c>
      <c r="P275" s="25">
        <f>HLOOKUP(O275,'Tabela 2022'!$D$3:$BG$56,7,FALSE)</f>
        <v>0.75391498881431762</v>
      </c>
      <c r="R275" s="9" t="str">
        <f t="shared" si="82"/>
        <v/>
      </c>
      <c r="S275" s="9">
        <f t="shared" si="83"/>
        <v>0.75391498881431762</v>
      </c>
      <c r="T275" s="9" t="str">
        <f t="shared" si="84"/>
        <v/>
      </c>
    </row>
    <row r="276" spans="1:26">
      <c r="A276" s="26" t="s">
        <v>132</v>
      </c>
      <c r="B276" s="25">
        <f>HLOOKUP(A276,'Tabela 2022'!$D$3:$BG$56,7,FALSE)</f>
        <v>0.72953736654804269</v>
      </c>
      <c r="D276" s="9" t="str">
        <f t="shared" si="78"/>
        <v/>
      </c>
      <c r="E276" s="9" t="str">
        <f t="shared" si="79"/>
        <v/>
      </c>
      <c r="F276" s="9">
        <f t="shared" si="80"/>
        <v>0.72953736654804269</v>
      </c>
      <c r="O276" s="52" t="s">
        <v>133</v>
      </c>
      <c r="P276" s="25">
        <f>HLOOKUP(O276,'Tabela 2022'!$D$3:$BG$56,7,FALSE)</f>
        <v>0.67558139534883721</v>
      </c>
      <c r="R276" s="9" t="str">
        <f t="shared" si="82"/>
        <v/>
      </c>
      <c r="S276" s="66">
        <v>0.75</v>
      </c>
      <c r="T276" s="9"/>
    </row>
    <row r="277" spans="1:26">
      <c r="A277" s="26" t="s">
        <v>74</v>
      </c>
      <c r="B277" s="25">
        <f>HLOOKUP(A277,'Tabela 2022'!$D$3:$BG$56,7,FALSE)</f>
        <v>0.73007438894792775</v>
      </c>
      <c r="D277" s="9" t="str">
        <f t="shared" si="78"/>
        <v/>
      </c>
      <c r="E277" s="9" t="str">
        <f t="shared" si="79"/>
        <v/>
      </c>
      <c r="F277" s="9">
        <f t="shared" si="80"/>
        <v>0.73007438894792775</v>
      </c>
      <c r="H277" s="31"/>
      <c r="I277" s="32" t="s">
        <v>98</v>
      </c>
      <c r="J277" s="33" t="s">
        <v>97</v>
      </c>
      <c r="K277" s="34" t="s">
        <v>100</v>
      </c>
      <c r="L277" s="29" t="s">
        <v>105</v>
      </c>
      <c r="O277" s="52" t="s">
        <v>89</v>
      </c>
      <c r="P277" s="25">
        <f>HLOOKUP(O277,'Tabela 2022'!$D$3:$BG$56,7,FALSE)</f>
        <v>0.81835032437442079</v>
      </c>
      <c r="R277" s="9" t="str">
        <f t="shared" si="82"/>
        <v/>
      </c>
      <c r="S277" s="9">
        <f t="shared" si="83"/>
        <v>0.81835032437442079</v>
      </c>
      <c r="T277" s="9" t="str">
        <f t="shared" si="84"/>
        <v/>
      </c>
      <c r="V277" s="31"/>
      <c r="W277" s="32" t="s">
        <v>98</v>
      </c>
      <c r="X277" s="33" t="s">
        <v>97</v>
      </c>
      <c r="Y277" s="34" t="s">
        <v>100</v>
      </c>
      <c r="Z277" t="s">
        <v>105</v>
      </c>
    </row>
    <row r="278" spans="1:26">
      <c r="A278" s="26" t="s">
        <v>75</v>
      </c>
      <c r="B278" s="25">
        <f>HLOOKUP(A278,'Tabela 2022'!$D$3:$BG$56,7,FALSE)</f>
        <v>0.69241011984021306</v>
      </c>
      <c r="D278" s="9" t="str">
        <f t="shared" si="78"/>
        <v/>
      </c>
      <c r="E278" s="9" t="str">
        <f t="shared" si="79"/>
        <v/>
      </c>
      <c r="F278" s="9">
        <f t="shared" si="80"/>
        <v>0.69241011984021306</v>
      </c>
      <c r="H278" s="31" t="s">
        <v>101</v>
      </c>
      <c r="I278" s="42">
        <f>I270/$L270</f>
        <v>2.7027027027027029E-2</v>
      </c>
      <c r="J278" s="42">
        <f t="shared" ref="J278:K278" si="86">J270/$L270</f>
        <v>0.27027027027027029</v>
      </c>
      <c r="K278" s="42">
        <f t="shared" si="86"/>
        <v>0.70270270270270274</v>
      </c>
      <c r="L278" s="29">
        <f>L270</f>
        <v>37</v>
      </c>
      <c r="O278" s="52" t="s">
        <v>84</v>
      </c>
      <c r="P278" s="25">
        <f>HLOOKUP(O278,'Tabela 2022'!$D$3:$BG$56,7,FALSE)</f>
        <v>0.65364583333333337</v>
      </c>
      <c r="R278" s="9" t="str">
        <f t="shared" si="82"/>
        <v/>
      </c>
      <c r="S278" s="9" t="str">
        <f t="shared" si="83"/>
        <v/>
      </c>
      <c r="T278" s="9">
        <f t="shared" si="84"/>
        <v>0.65364583333333337</v>
      </c>
      <c r="V278" s="31" t="s">
        <v>101</v>
      </c>
      <c r="W278" s="42">
        <f t="shared" ref="W278:Y282" si="87">W270/$Z270</f>
        <v>2.7777777777777776E-2</v>
      </c>
      <c r="X278" s="42">
        <f t="shared" si="87"/>
        <v>0.25</v>
      </c>
      <c r="Y278" s="42">
        <f t="shared" si="87"/>
        <v>0.72222222222222221</v>
      </c>
      <c r="Z278" s="29">
        <f>Z270</f>
        <v>36</v>
      </c>
    </row>
    <row r="279" spans="1:26">
      <c r="A279" s="26" t="s">
        <v>76</v>
      </c>
      <c r="B279" s="25">
        <f>HLOOKUP(A279,'Tabela 2022'!$D$3:$BG$56,7,FALSE)</f>
        <v>0.70029673590504449</v>
      </c>
      <c r="D279" s="9" t="str">
        <f t="shared" si="78"/>
        <v/>
      </c>
      <c r="E279" s="9" t="str">
        <f t="shared" si="79"/>
        <v/>
      </c>
      <c r="F279" s="9">
        <f t="shared" si="80"/>
        <v>0.70029673590504449</v>
      </c>
      <c r="H279" s="31" t="s">
        <v>102</v>
      </c>
      <c r="I279" s="42">
        <f t="shared" ref="I279:K279" si="88">I271/$L271</f>
        <v>0</v>
      </c>
      <c r="J279" s="42">
        <f t="shared" si="88"/>
        <v>7.6923076923076927E-2</v>
      </c>
      <c r="K279" s="42">
        <f t="shared" si="88"/>
        <v>0.92307692307692313</v>
      </c>
      <c r="L279" s="29">
        <f t="shared" ref="L279:L282" si="89">L271</f>
        <v>13</v>
      </c>
      <c r="O279" s="52" t="s">
        <v>85</v>
      </c>
      <c r="P279" s="25">
        <f>HLOOKUP(O279,'Tabela 2022'!$D$3:$BG$56,7,FALSE)</f>
        <v>0.62908324552160166</v>
      </c>
      <c r="R279" s="9" t="str">
        <f t="shared" si="82"/>
        <v/>
      </c>
      <c r="S279" s="9" t="str">
        <f t="shared" si="83"/>
        <v/>
      </c>
      <c r="T279" s="9">
        <f t="shared" si="84"/>
        <v>0.62908324552160166</v>
      </c>
      <c r="V279" s="31" t="s">
        <v>115</v>
      </c>
      <c r="W279" s="42">
        <f t="shared" si="87"/>
        <v>0</v>
      </c>
      <c r="X279" s="42">
        <f t="shared" si="87"/>
        <v>0.375</v>
      </c>
      <c r="Y279" s="42">
        <f t="shared" si="87"/>
        <v>0.625</v>
      </c>
      <c r="Z279" s="29">
        <f>Z271</f>
        <v>16</v>
      </c>
    </row>
    <row r="280" spans="1:26">
      <c r="A280" s="26" t="s">
        <v>77</v>
      </c>
      <c r="B280" s="25">
        <f>HLOOKUP(A280,'Tabela 2022'!$D$3:$BG$56,7,FALSE)</f>
        <v>0.71954210956663944</v>
      </c>
      <c r="D280" s="9" t="str">
        <f t="shared" si="78"/>
        <v/>
      </c>
      <c r="E280" s="9" t="str">
        <f t="shared" si="79"/>
        <v/>
      </c>
      <c r="F280" s="9">
        <f t="shared" si="80"/>
        <v>0.71954210956663944</v>
      </c>
      <c r="H280" s="31" t="s">
        <v>103</v>
      </c>
      <c r="I280" s="42">
        <f t="shared" ref="I280:K280" si="90">I272/$L272</f>
        <v>7.1428571428571425E-2</v>
      </c>
      <c r="J280" s="42">
        <f t="shared" si="90"/>
        <v>0.14285714285714285</v>
      </c>
      <c r="K280" s="42">
        <f t="shared" si="90"/>
        <v>0.7857142857142857</v>
      </c>
      <c r="L280" s="29">
        <f t="shared" si="89"/>
        <v>14</v>
      </c>
      <c r="O280" s="52" t="s">
        <v>77</v>
      </c>
      <c r="P280" s="25">
        <f>HLOOKUP(O280,'Tabela 2022'!$D$3:$BG$56,7,FALSE)</f>
        <v>0.71954210956663944</v>
      </c>
      <c r="R280" s="9" t="str">
        <f t="shared" si="82"/>
        <v/>
      </c>
      <c r="S280" s="9" t="str">
        <f t="shared" si="83"/>
        <v/>
      </c>
      <c r="T280" s="9">
        <f t="shared" si="84"/>
        <v>0.71954210956663944</v>
      </c>
      <c r="V280" s="31" t="s">
        <v>116</v>
      </c>
      <c r="W280" s="42">
        <f t="shared" si="87"/>
        <v>0</v>
      </c>
      <c r="X280" s="42">
        <f t="shared" si="87"/>
        <v>0.15384615384615385</v>
      </c>
      <c r="Y280" s="42">
        <f t="shared" si="87"/>
        <v>0.84615384615384615</v>
      </c>
      <c r="Z280" s="29">
        <f>Z272</f>
        <v>13</v>
      </c>
    </row>
    <row r="281" spans="1:26">
      <c r="A281" s="26" t="s">
        <v>113</v>
      </c>
      <c r="B281" s="25">
        <f>HLOOKUP(A281,'Tabela 2022'!$D$3:$BG$56,7,FALSE)</f>
        <v>0.74747474747474751</v>
      </c>
      <c r="D281" s="9" t="str">
        <f t="shared" si="78"/>
        <v/>
      </c>
      <c r="E281" s="9" t="str">
        <f t="shared" si="79"/>
        <v/>
      </c>
      <c r="F281" s="9">
        <f t="shared" si="80"/>
        <v>0.74747474747474751</v>
      </c>
      <c r="H281" s="31" t="s">
        <v>104</v>
      </c>
      <c r="I281" s="42">
        <f t="shared" ref="I281:K281" si="91">I273/$L273</f>
        <v>0</v>
      </c>
      <c r="J281" s="42">
        <f t="shared" si="91"/>
        <v>0.5</v>
      </c>
      <c r="K281" s="42">
        <f t="shared" si="91"/>
        <v>0.5</v>
      </c>
      <c r="L281" s="29">
        <f t="shared" si="89"/>
        <v>4</v>
      </c>
      <c r="O281" s="52" t="s">
        <v>95</v>
      </c>
      <c r="P281" s="25">
        <f>HLOOKUP(O281,'Tabela 2022'!$D$3:$BG$56,7,FALSE)</f>
        <v>0.72815533980582525</v>
      </c>
      <c r="R281" s="9" t="str">
        <f t="shared" si="82"/>
        <v/>
      </c>
      <c r="S281" s="9" t="str">
        <f t="shared" si="83"/>
        <v/>
      </c>
      <c r="T281" s="9">
        <f t="shared" si="84"/>
        <v>0.72815533980582525</v>
      </c>
      <c r="V281" s="31" t="s">
        <v>117</v>
      </c>
      <c r="W281" s="42">
        <f t="shared" si="87"/>
        <v>0.2</v>
      </c>
      <c r="X281" s="42">
        <f t="shared" si="87"/>
        <v>0.2</v>
      </c>
      <c r="Y281" s="42">
        <f t="shared" si="87"/>
        <v>0.6</v>
      </c>
      <c r="Z281" s="29">
        <f>Z273</f>
        <v>5</v>
      </c>
    </row>
    <row r="282" spans="1:26">
      <c r="A282" s="26" t="s">
        <v>78</v>
      </c>
      <c r="B282" s="25">
        <f>HLOOKUP(A282,'Tabela 2022'!$D$3:$BG$56,7,FALSE)</f>
        <v>0.72010512483574241</v>
      </c>
      <c r="D282" s="9" t="str">
        <f t="shared" si="78"/>
        <v/>
      </c>
      <c r="E282" s="9" t="str">
        <f t="shared" si="79"/>
        <v/>
      </c>
      <c r="F282" s="9">
        <f t="shared" si="80"/>
        <v>0.72010512483574241</v>
      </c>
      <c r="H282" s="31" t="s">
        <v>134</v>
      </c>
      <c r="I282" s="42">
        <f t="shared" ref="I282:K282" si="92">I274/$L274</f>
        <v>0</v>
      </c>
      <c r="J282" s="42">
        <f t="shared" si="92"/>
        <v>0.83333333333333337</v>
      </c>
      <c r="K282" s="42">
        <f t="shared" si="92"/>
        <v>0.16666666666666666</v>
      </c>
      <c r="L282" s="29">
        <f t="shared" si="89"/>
        <v>6</v>
      </c>
      <c r="O282" s="52" t="s">
        <v>131</v>
      </c>
      <c r="P282" s="25">
        <f>HLOOKUP(O282,'Tabela 2022'!$D$3:$BG$56,7,FALSE)</f>
        <v>0.84260131950989636</v>
      </c>
      <c r="R282" s="9" t="str">
        <f t="shared" si="82"/>
        <v/>
      </c>
      <c r="S282" s="9">
        <f t="shared" si="83"/>
        <v>0.84260131950989636</v>
      </c>
      <c r="T282" s="9" t="str">
        <f t="shared" si="84"/>
        <v/>
      </c>
      <c r="V282" s="31" t="s">
        <v>135</v>
      </c>
      <c r="W282" s="42">
        <f t="shared" si="87"/>
        <v>0</v>
      </c>
      <c r="X282" s="42">
        <f t="shared" si="87"/>
        <v>0</v>
      </c>
      <c r="Y282" s="42">
        <f t="shared" si="87"/>
        <v>1</v>
      </c>
      <c r="Z282" s="29">
        <f>Z274</f>
        <v>2</v>
      </c>
    </row>
    <row r="283" spans="1:26" ht="15.75" thickBot="1">
      <c r="A283" s="24" t="s">
        <v>114</v>
      </c>
      <c r="B283" s="25">
        <f>HLOOKUP(A283,'Tabela 2022'!$D$3:$BG$56,7,FALSE)</f>
        <v>0.69827586206896552</v>
      </c>
      <c r="D283" s="36" t="str">
        <f t="shared" si="78"/>
        <v/>
      </c>
      <c r="E283" s="36" t="str">
        <f t="shared" si="79"/>
        <v/>
      </c>
      <c r="F283" s="36">
        <f t="shared" si="80"/>
        <v>0.69827586206896552</v>
      </c>
      <c r="O283" s="52" t="s">
        <v>129</v>
      </c>
      <c r="P283" s="25">
        <f>HLOOKUP(O283,'Tabela 2022'!$D$3:$BG$56,7,FALSE)</f>
        <v>0.81771217712177124</v>
      </c>
      <c r="R283" s="9" t="str">
        <f t="shared" si="82"/>
        <v/>
      </c>
      <c r="S283" s="9">
        <f t="shared" si="83"/>
        <v>0.81771217712177124</v>
      </c>
      <c r="T283" s="9" t="str">
        <f t="shared" si="84"/>
        <v/>
      </c>
      <c r="Y283"/>
    </row>
    <row r="284" spans="1:26">
      <c r="A284" s="23" t="s">
        <v>109</v>
      </c>
      <c r="B284" s="25" t="e">
        <f>HLOOKUP(A284,'Tabela 2022'!$D$3:$BG$56,7,FALSE)</f>
        <v>#N/A</v>
      </c>
      <c r="D284" s="56" t="e">
        <f t="shared" si="78"/>
        <v>#N/A</v>
      </c>
      <c r="E284" s="56" t="e">
        <f t="shared" si="79"/>
        <v>#N/A</v>
      </c>
      <c r="F284" s="56" t="e">
        <f t="shared" si="80"/>
        <v>#N/A</v>
      </c>
      <c r="O284" s="59" t="s">
        <v>114</v>
      </c>
      <c r="P284" s="25">
        <f>HLOOKUP(O284,'Tabela 2022'!$D$3:$BG$56,7,FALSE)</f>
        <v>0.69827586206896552</v>
      </c>
      <c r="R284" s="9" t="str">
        <f t="shared" si="82"/>
        <v/>
      </c>
      <c r="S284" s="9" t="str">
        <f t="shared" si="83"/>
        <v/>
      </c>
      <c r="T284" s="9">
        <f t="shared" si="84"/>
        <v>0.69827586206896552</v>
      </c>
    </row>
    <row r="285" spans="1:26" ht="15.75" thickBot="1">
      <c r="A285" s="22" t="s">
        <v>79</v>
      </c>
      <c r="B285" s="25">
        <f>HLOOKUP(A285,'Tabela 2022'!$D$3:$BG$56,7,FALSE)</f>
        <v>0.57307351638618242</v>
      </c>
      <c r="D285" s="9" t="str">
        <f t="shared" si="78"/>
        <v/>
      </c>
      <c r="E285" s="9" t="str">
        <f t="shared" si="79"/>
        <v/>
      </c>
      <c r="F285" s="9">
        <f t="shared" si="80"/>
        <v>0.57307351638618242</v>
      </c>
      <c r="O285" s="59" t="s">
        <v>130</v>
      </c>
      <c r="P285" s="25">
        <f>HLOOKUP(O285,'Tabela 2022'!$D$3:$BG$56,7,FALSE)</f>
        <v>0.67067307692307687</v>
      </c>
      <c r="R285" s="36" t="str">
        <f t="shared" si="82"/>
        <v/>
      </c>
      <c r="S285" s="36" t="str">
        <f t="shared" si="83"/>
        <v/>
      </c>
      <c r="T285" s="36">
        <f t="shared" si="84"/>
        <v>0.67067307692307687</v>
      </c>
    </row>
    <row r="286" spans="1:26">
      <c r="A286" s="22" t="s">
        <v>80</v>
      </c>
      <c r="B286" s="25">
        <f>HLOOKUP(A286,'Tabela 2022'!$D$3:$BG$56,7,FALSE)</f>
        <v>0.65174129353233834</v>
      </c>
      <c r="D286" s="9" t="str">
        <f t="shared" si="78"/>
        <v/>
      </c>
      <c r="E286" s="9" t="str">
        <f t="shared" si="79"/>
        <v/>
      </c>
      <c r="F286" s="9">
        <f t="shared" si="80"/>
        <v>0.65174129353233834</v>
      </c>
      <c r="O286" s="60" t="s">
        <v>80</v>
      </c>
      <c r="P286" s="25">
        <f>HLOOKUP(O286,'Tabela 2022'!$D$3:$BG$56,7,FALSE)</f>
        <v>0.65174129353233834</v>
      </c>
      <c r="R286" s="56" t="str">
        <f t="shared" si="82"/>
        <v/>
      </c>
      <c r="S286" s="56" t="str">
        <f t="shared" si="83"/>
        <v/>
      </c>
      <c r="T286" s="56">
        <f t="shared" si="84"/>
        <v>0.65174129353233834</v>
      </c>
    </row>
    <row r="287" spans="1:26">
      <c r="A287" s="22" t="s">
        <v>81</v>
      </c>
      <c r="B287" s="25">
        <f>HLOOKUP(A287,'Tabela 2022'!$D$3:$BG$56,7,FALSE)</f>
        <v>0.59599999999999997</v>
      </c>
      <c r="D287" s="9" t="str">
        <f t="shared" si="78"/>
        <v/>
      </c>
      <c r="E287" s="9" t="str">
        <f t="shared" si="79"/>
        <v/>
      </c>
      <c r="F287" s="9">
        <f t="shared" si="80"/>
        <v>0.59599999999999997</v>
      </c>
      <c r="O287" s="26" t="s">
        <v>72</v>
      </c>
      <c r="P287" s="25">
        <f>HLOOKUP(O287,'Tabela 2022'!$D$3:$BG$56,7,FALSE)</f>
        <v>0.69455006337135616</v>
      </c>
      <c r="R287" s="9" t="str">
        <f t="shared" si="82"/>
        <v/>
      </c>
      <c r="S287" s="9" t="str">
        <f t="shared" si="83"/>
        <v/>
      </c>
      <c r="T287" s="9">
        <f t="shared" si="84"/>
        <v>0.69455006337135616</v>
      </c>
    </row>
    <row r="288" spans="1:26">
      <c r="A288" s="22" t="s">
        <v>82</v>
      </c>
      <c r="B288" s="25">
        <f>HLOOKUP(A288,'Tabela 2022'!$D$3:$BG$56,7,FALSE)</f>
        <v>0.58262350936967633</v>
      </c>
      <c r="D288" s="9" t="str">
        <f t="shared" si="78"/>
        <v/>
      </c>
      <c r="E288" s="9" t="str">
        <f t="shared" si="79"/>
        <v/>
      </c>
      <c r="F288" s="9">
        <f t="shared" si="80"/>
        <v>0.58262350936967633</v>
      </c>
      <c r="O288" s="26" t="s">
        <v>90</v>
      </c>
      <c r="P288" s="25">
        <f>HLOOKUP(O288,'Tabela 2022'!$D$3:$BG$56,7,FALSE)</f>
        <v>0.79123173277661796</v>
      </c>
      <c r="R288" s="9" t="str">
        <f t="shared" si="82"/>
        <v/>
      </c>
      <c r="S288" s="9">
        <f t="shared" si="83"/>
        <v>0.79123173277661796</v>
      </c>
      <c r="T288" s="9" t="str">
        <f t="shared" si="84"/>
        <v/>
      </c>
    </row>
    <row r="289" spans="1:20">
      <c r="A289" s="22" t="s">
        <v>83</v>
      </c>
      <c r="B289" s="25">
        <f>HLOOKUP(A289,'Tabela 2022'!$D$3:$BG$56,7,FALSE)</f>
        <v>0.7857142857142857</v>
      </c>
      <c r="D289" s="9" t="str">
        <f t="shared" si="78"/>
        <v/>
      </c>
      <c r="E289" s="9">
        <f t="shared" si="79"/>
        <v>0.7857142857142857</v>
      </c>
      <c r="F289" s="9" t="str">
        <f t="shared" si="80"/>
        <v/>
      </c>
      <c r="O289" s="26" t="s">
        <v>121</v>
      </c>
      <c r="P289" s="25">
        <f>HLOOKUP(O289,'Tabela 2022'!$D$3:$BG$56,7,FALSE)</f>
        <v>0.66495375128468659</v>
      </c>
      <c r="R289" s="9" t="str">
        <f t="shared" si="82"/>
        <v/>
      </c>
      <c r="S289" s="9" t="str">
        <f t="shared" si="83"/>
        <v/>
      </c>
      <c r="T289" s="9">
        <f t="shared" si="84"/>
        <v>0.66495375128468659</v>
      </c>
    </row>
    <row r="290" spans="1:20">
      <c r="A290" s="22" t="s">
        <v>84</v>
      </c>
      <c r="B290" s="25">
        <f>HLOOKUP(A290,'Tabela 2022'!$D$3:$BG$56,7,FALSE)</f>
        <v>0.65364583333333337</v>
      </c>
      <c r="D290" s="9" t="str">
        <f t="shared" si="78"/>
        <v/>
      </c>
      <c r="E290" s="9" t="str">
        <f t="shared" si="79"/>
        <v/>
      </c>
      <c r="F290" s="9">
        <f t="shared" si="80"/>
        <v>0.65364583333333337</v>
      </c>
      <c r="O290" s="26" t="s">
        <v>91</v>
      </c>
      <c r="P290" s="25" t="e">
        <f>HLOOKUP(O290,'Tabela 2022'!$D$3:$BG$56,7,FALSE)</f>
        <v>#N/A</v>
      </c>
      <c r="R290" s="9" t="e">
        <f t="shared" si="82"/>
        <v>#N/A</v>
      </c>
      <c r="S290" s="9" t="e">
        <f t="shared" si="83"/>
        <v>#N/A</v>
      </c>
      <c r="T290" s="9" t="e">
        <f t="shared" si="84"/>
        <v>#N/A</v>
      </c>
    </row>
    <row r="291" spans="1:20">
      <c r="A291" s="22" t="s">
        <v>121</v>
      </c>
      <c r="B291" s="25">
        <f>HLOOKUP(A291,'Tabela 2022'!$D$3:$BG$56,7,FALSE)</f>
        <v>0.66495375128468659</v>
      </c>
      <c r="D291" s="9" t="str">
        <f t="shared" si="78"/>
        <v/>
      </c>
      <c r="E291" s="9" t="str">
        <f t="shared" si="79"/>
        <v/>
      </c>
      <c r="F291" s="9">
        <f t="shared" si="80"/>
        <v>0.66495375128468659</v>
      </c>
      <c r="O291" s="26" t="s">
        <v>74</v>
      </c>
      <c r="P291" s="25">
        <f>HLOOKUP(O291,'Tabela 2022'!$D$3:$BG$56,7,FALSE)</f>
        <v>0.73007438894792775</v>
      </c>
      <c r="R291" s="9" t="str">
        <f t="shared" si="82"/>
        <v/>
      </c>
      <c r="S291" s="9" t="str">
        <f t="shared" si="83"/>
        <v/>
      </c>
      <c r="T291" s="9">
        <f t="shared" si="84"/>
        <v>0.73007438894792775</v>
      </c>
    </row>
    <row r="292" spans="1:20">
      <c r="A292" s="22" t="s">
        <v>85</v>
      </c>
      <c r="B292" s="25">
        <f>HLOOKUP(A292,'Tabela 2022'!$D$3:$BG$56,7,FALSE)</f>
        <v>0.62908324552160166</v>
      </c>
      <c r="D292" s="9" t="str">
        <f t="shared" si="78"/>
        <v/>
      </c>
      <c r="E292" s="9" t="str">
        <f t="shared" si="79"/>
        <v/>
      </c>
      <c r="F292" s="9">
        <f t="shared" si="80"/>
        <v>0.62908324552160166</v>
      </c>
      <c r="O292" s="26" t="s">
        <v>75</v>
      </c>
      <c r="P292" s="25">
        <f>HLOOKUP(O292,'Tabela 2022'!$D$3:$BG$56,7,FALSE)</f>
        <v>0.69241011984021306</v>
      </c>
      <c r="R292" s="9" t="str">
        <f t="shared" si="82"/>
        <v/>
      </c>
      <c r="S292" s="9" t="str">
        <f t="shared" si="83"/>
        <v/>
      </c>
      <c r="T292" s="9">
        <f t="shared" si="84"/>
        <v>0.69241011984021306</v>
      </c>
    </row>
    <row r="293" spans="1:20">
      <c r="A293" s="22" t="s">
        <v>110</v>
      </c>
      <c r="B293" s="25">
        <f>HLOOKUP(A293,'Tabela 2022'!$D$3:$BG$56,7,FALSE)</f>
        <v>0.81345565749235471</v>
      </c>
      <c r="D293" s="66">
        <v>0.5</v>
      </c>
      <c r="E293" s="9">
        <f t="shared" si="79"/>
        <v>0.81345565749235471</v>
      </c>
      <c r="F293" s="9"/>
      <c r="O293" s="26" t="s">
        <v>76</v>
      </c>
      <c r="P293" s="25">
        <f>HLOOKUP(O293,'Tabela 2022'!$D$3:$BG$56,7,FALSE)</f>
        <v>0.70029673590504449</v>
      </c>
      <c r="R293" s="9" t="str">
        <f t="shared" si="82"/>
        <v/>
      </c>
      <c r="S293" s="9" t="str">
        <f t="shared" si="83"/>
        <v/>
      </c>
      <c r="T293" s="9">
        <f t="shared" si="84"/>
        <v>0.70029673590504449</v>
      </c>
    </row>
    <row r="294" spans="1:20">
      <c r="A294" s="22" t="s">
        <v>111</v>
      </c>
      <c r="B294" s="25">
        <f>HLOOKUP(A294,'Tabela 2022'!$D$3:$BG$56,7,FALSE)</f>
        <v>0.67520215633423175</v>
      </c>
      <c r="D294" s="9" t="str">
        <f t="shared" si="78"/>
        <v/>
      </c>
      <c r="E294" s="9" t="str">
        <f t="shared" si="79"/>
        <v/>
      </c>
      <c r="F294" s="9">
        <f t="shared" si="80"/>
        <v>0.67520215633423175</v>
      </c>
      <c r="O294" s="26" t="s">
        <v>78</v>
      </c>
      <c r="P294" s="25">
        <f>HLOOKUP(O294,'Tabela 2022'!$D$3:$BG$56,7,FALSE)</f>
        <v>0.72010512483574241</v>
      </c>
      <c r="R294" s="9" t="str">
        <f t="shared" si="82"/>
        <v/>
      </c>
      <c r="S294" s="9" t="str">
        <f t="shared" si="83"/>
        <v/>
      </c>
      <c r="T294" s="9">
        <f t="shared" si="84"/>
        <v>0.72010512483574241</v>
      </c>
    </row>
    <row r="295" spans="1:20">
      <c r="A295" s="22" t="s">
        <v>86</v>
      </c>
      <c r="B295" s="25" t="e">
        <f>HLOOKUP(A295,'Tabela 2022'!$D$3:$BG$56,7,FALSE)</f>
        <v>#N/A</v>
      </c>
      <c r="D295" s="9" t="e">
        <f t="shared" si="78"/>
        <v>#N/A</v>
      </c>
      <c r="E295" s="9" t="e">
        <f t="shared" si="79"/>
        <v>#N/A</v>
      </c>
      <c r="F295" s="9" t="e">
        <f t="shared" si="80"/>
        <v>#N/A</v>
      </c>
      <c r="O295" s="26" t="s">
        <v>94</v>
      </c>
      <c r="P295" s="25">
        <f>HLOOKUP(O295,'Tabela 2022'!$D$3:$BG$56,7,FALSE)</f>
        <v>0.73063063063063061</v>
      </c>
      <c r="R295" s="9" t="str">
        <f t="shared" si="82"/>
        <v/>
      </c>
      <c r="S295" s="9" t="str">
        <f t="shared" si="83"/>
        <v/>
      </c>
      <c r="T295" s="9">
        <f t="shared" si="84"/>
        <v>0.73063063063063061</v>
      </c>
    </row>
    <row r="296" spans="1:20">
      <c r="A296" s="22" t="s">
        <v>130</v>
      </c>
      <c r="B296" s="25">
        <f>HLOOKUP(A296,'Tabela 2022'!$D$3:$BG$56,7,FALSE)</f>
        <v>0.67067307692307687</v>
      </c>
      <c r="D296" s="9" t="str">
        <f t="shared" si="78"/>
        <v/>
      </c>
      <c r="E296" s="9" t="str">
        <f t="shared" si="79"/>
        <v/>
      </c>
      <c r="F296" s="9">
        <f t="shared" si="80"/>
        <v>0.67067307692307687</v>
      </c>
      <c r="O296" s="26" t="s">
        <v>111</v>
      </c>
      <c r="P296" s="25">
        <f>HLOOKUP(O296,'Tabela 2022'!$D$3:$BG$56,7,FALSE)</f>
        <v>0.67520215633423175</v>
      </c>
      <c r="R296" s="9" t="str">
        <f t="shared" si="82"/>
        <v/>
      </c>
      <c r="S296" s="9" t="str">
        <f t="shared" si="83"/>
        <v/>
      </c>
      <c r="T296" s="9">
        <f t="shared" si="84"/>
        <v>0.67520215633423175</v>
      </c>
    </row>
    <row r="297" spans="1:20">
      <c r="A297" s="22" t="s">
        <v>87</v>
      </c>
      <c r="B297" s="25">
        <f>HLOOKUP(A297,'Tabela 2022'!$D$3:$BG$56,7,FALSE)</f>
        <v>0.66167664670658688</v>
      </c>
      <c r="D297" s="9" t="str">
        <f t="shared" si="78"/>
        <v/>
      </c>
      <c r="E297" s="9" t="str">
        <f t="shared" si="79"/>
        <v/>
      </c>
      <c r="F297" s="9">
        <f t="shared" si="80"/>
        <v>0.66167664670658688</v>
      </c>
      <c r="O297" s="26" t="s">
        <v>122</v>
      </c>
      <c r="P297" s="25">
        <f>HLOOKUP(O297,'Tabela 2022'!$D$3:$BG$56,7,FALSE)</f>
        <v>0.76337603617181615</v>
      </c>
      <c r="R297" s="9" t="str">
        <f t="shared" si="82"/>
        <v/>
      </c>
      <c r="S297" s="9">
        <f t="shared" si="83"/>
        <v>0.76337603617181615</v>
      </c>
      <c r="T297" s="9" t="str">
        <f t="shared" si="84"/>
        <v/>
      </c>
    </row>
    <row r="298" spans="1:20" ht="15.75" thickBot="1">
      <c r="A298" s="21" t="s">
        <v>88</v>
      </c>
      <c r="B298" s="25">
        <f>HLOOKUP(A298,'Tabela 2022'!$D$3:$BG$56,7,FALSE)</f>
        <v>0.6827133479212254</v>
      </c>
      <c r="D298" s="57" t="str">
        <f t="shared" si="78"/>
        <v/>
      </c>
      <c r="E298" s="57" t="str">
        <f t="shared" si="79"/>
        <v/>
      </c>
      <c r="F298" s="57">
        <f t="shared" si="80"/>
        <v>0.6827133479212254</v>
      </c>
      <c r="O298" s="26" t="s">
        <v>87</v>
      </c>
      <c r="P298" s="25">
        <f>HLOOKUP(O298,'Tabela 2022'!$D$3:$BG$56,7,FALSE)</f>
        <v>0.66167664670658688</v>
      </c>
      <c r="R298" s="9" t="str">
        <f t="shared" si="82"/>
        <v/>
      </c>
      <c r="S298" s="9" t="str">
        <f t="shared" si="83"/>
        <v/>
      </c>
      <c r="T298" s="9">
        <f t="shared" si="84"/>
        <v>0.66167664670658688</v>
      </c>
    </row>
    <row r="299" spans="1:20" ht="15.75" thickBot="1">
      <c r="A299" s="17" t="s">
        <v>93</v>
      </c>
      <c r="B299" s="25">
        <f>HLOOKUP(A299,'Tabela 2022'!$D$3:$BG$56,7,FALSE)</f>
        <v>0.75391498881431762</v>
      </c>
      <c r="D299" s="56" t="str">
        <f t="shared" si="78"/>
        <v/>
      </c>
      <c r="E299" s="56">
        <f t="shared" si="79"/>
        <v>0.75391498881431762</v>
      </c>
      <c r="F299" s="56" t="str">
        <f t="shared" si="80"/>
        <v/>
      </c>
      <c r="O299" s="53" t="s">
        <v>88</v>
      </c>
      <c r="P299" s="25">
        <f>HLOOKUP(O299,'Tabela 2022'!$D$3:$BG$56,7,FALSE)</f>
        <v>0.6827133479212254</v>
      </c>
      <c r="R299" s="57" t="str">
        <f t="shared" si="82"/>
        <v/>
      </c>
      <c r="S299" s="57" t="str">
        <f t="shared" si="83"/>
        <v/>
      </c>
      <c r="T299" s="57">
        <f t="shared" si="84"/>
        <v>0.6827133479212254</v>
      </c>
    </row>
    <row r="300" spans="1:20">
      <c r="A300" s="16" t="s">
        <v>133</v>
      </c>
      <c r="B300" s="25">
        <f>HLOOKUP(A300,'Tabela 2022'!$D$3:$BG$56,7,FALSE)</f>
        <v>0.67558139534883721</v>
      </c>
      <c r="D300" s="9" t="str">
        <f t="shared" si="78"/>
        <v/>
      </c>
      <c r="E300" s="66">
        <v>0.75</v>
      </c>
      <c r="F300" s="9"/>
      <c r="O300" s="17" t="s">
        <v>109</v>
      </c>
      <c r="P300" s="25" t="e">
        <f>HLOOKUP(O300,'Tabela 2022'!$D$3:$BG$56,7,FALSE)</f>
        <v>#N/A</v>
      </c>
      <c r="R300" s="35" t="e">
        <f t="shared" si="82"/>
        <v>#N/A</v>
      </c>
      <c r="S300" s="35" t="e">
        <f t="shared" si="83"/>
        <v>#N/A</v>
      </c>
      <c r="T300" s="35" t="e">
        <f t="shared" si="84"/>
        <v>#N/A</v>
      </c>
    </row>
    <row r="301" spans="1:20">
      <c r="A301" s="16" t="s">
        <v>94</v>
      </c>
      <c r="B301" s="25">
        <f>HLOOKUP(A301,'Tabela 2022'!$D$3:$BG$56,7,FALSE)</f>
        <v>0.73063063063063061</v>
      </c>
      <c r="D301" s="9" t="str">
        <f t="shared" si="78"/>
        <v/>
      </c>
      <c r="E301" s="9" t="str">
        <f t="shared" si="79"/>
        <v/>
      </c>
      <c r="F301" s="9">
        <f t="shared" si="80"/>
        <v>0.73063063063063061</v>
      </c>
      <c r="O301" s="16" t="s">
        <v>70</v>
      </c>
      <c r="P301" s="25">
        <f>HLOOKUP(O301,'Tabela 2022'!$D$3:$BG$56,7,FALSE)</f>
        <v>0.67469879518072284</v>
      </c>
      <c r="R301" s="9" t="str">
        <f t="shared" si="82"/>
        <v/>
      </c>
      <c r="S301" s="9" t="str">
        <f t="shared" si="83"/>
        <v/>
      </c>
      <c r="T301" s="9">
        <f t="shared" si="84"/>
        <v>0.67469879518072284</v>
      </c>
    </row>
    <row r="302" spans="1:20" ht="15.75" thickBot="1">
      <c r="A302" s="15" t="s">
        <v>95</v>
      </c>
      <c r="B302" s="25">
        <f>HLOOKUP(A302,'Tabela 2022'!$D$3:$BG$56,7,FALSE)</f>
        <v>0.72815533980582525</v>
      </c>
      <c r="D302" s="57" t="str">
        <f t="shared" si="78"/>
        <v/>
      </c>
      <c r="E302" s="57" t="str">
        <f t="shared" si="79"/>
        <v/>
      </c>
      <c r="F302" s="57">
        <f t="shared" si="80"/>
        <v>0.72815533980582525</v>
      </c>
      <c r="O302" s="16" t="s">
        <v>81</v>
      </c>
      <c r="P302" s="25">
        <f>HLOOKUP(O302,'Tabela 2022'!$D$3:$BG$56,7,FALSE)</f>
        <v>0.59599999999999997</v>
      </c>
      <c r="R302" s="9" t="str">
        <f t="shared" si="82"/>
        <v/>
      </c>
      <c r="S302" s="9" t="str">
        <f t="shared" si="83"/>
        <v/>
      </c>
      <c r="T302" s="9">
        <f t="shared" si="84"/>
        <v>0.59599999999999997</v>
      </c>
    </row>
    <row r="303" spans="1:20">
      <c r="A303" s="20" t="s">
        <v>89</v>
      </c>
      <c r="B303" s="25">
        <f>HLOOKUP(A303,'Tabela 2022'!$D$3:$BG$56,7,FALSE)</f>
        <v>0.81835032437442079</v>
      </c>
      <c r="D303" s="35" t="str">
        <f t="shared" si="78"/>
        <v/>
      </c>
      <c r="E303" s="35">
        <f t="shared" si="79"/>
        <v>0.81835032437442079</v>
      </c>
      <c r="F303" s="35" t="str">
        <f t="shared" si="80"/>
        <v/>
      </c>
      <c r="O303" s="16" t="s">
        <v>83</v>
      </c>
      <c r="P303" s="25">
        <f>HLOOKUP(O303,'Tabela 2022'!$D$3:$BG$56,7,FALSE)</f>
        <v>0.7857142857142857</v>
      </c>
      <c r="R303" s="9" t="str">
        <f t="shared" si="82"/>
        <v/>
      </c>
      <c r="S303" s="9">
        <f t="shared" si="83"/>
        <v>0.7857142857142857</v>
      </c>
      <c r="T303" s="9" t="str">
        <f t="shared" si="84"/>
        <v/>
      </c>
    </row>
    <row r="304" spans="1:20">
      <c r="A304" s="19" t="s">
        <v>90</v>
      </c>
      <c r="B304" s="25">
        <f>HLOOKUP(A304,'Tabela 2022'!$D$3:$BG$56,7,FALSE)</f>
        <v>0.79123173277661796</v>
      </c>
      <c r="D304" s="9" t="str">
        <f t="shared" si="78"/>
        <v/>
      </c>
      <c r="E304" s="9">
        <f t="shared" si="79"/>
        <v>0.79123173277661796</v>
      </c>
      <c r="F304" s="9" t="str">
        <f t="shared" si="80"/>
        <v/>
      </c>
      <c r="O304" s="16" t="s">
        <v>110</v>
      </c>
      <c r="P304" s="25">
        <f>HLOOKUP(O304,'Tabela 2022'!$D$3:$BG$56,7,FALSE)</f>
        <v>0.81345565749235471</v>
      </c>
      <c r="R304" s="66">
        <v>0.5</v>
      </c>
      <c r="S304" s="66"/>
      <c r="T304" s="9"/>
    </row>
    <row r="305" spans="1:20">
      <c r="A305" s="18" t="s">
        <v>91</v>
      </c>
      <c r="B305" s="25" t="e">
        <f>HLOOKUP(A305,'Tabela 2022'!$D$3:$BG$56,7,FALSE)</f>
        <v>#N/A</v>
      </c>
      <c r="D305" s="9" t="e">
        <f t="shared" si="78"/>
        <v>#N/A</v>
      </c>
      <c r="E305" s="9" t="e">
        <f t="shared" si="79"/>
        <v>#N/A</v>
      </c>
      <c r="F305" s="9" t="e">
        <f t="shared" si="80"/>
        <v>#N/A</v>
      </c>
      <c r="O305" s="54" t="s">
        <v>92</v>
      </c>
      <c r="P305" s="25">
        <f>HLOOKUP(O305,'Tabela 2022'!$D$3:$BG$56,7,FALSE)</f>
        <v>0.71913580246913578</v>
      </c>
      <c r="R305" s="9" t="str">
        <f t="shared" si="82"/>
        <v/>
      </c>
      <c r="S305" s="9" t="str">
        <f t="shared" si="83"/>
        <v/>
      </c>
      <c r="T305" s="9">
        <f t="shared" si="84"/>
        <v>0.71913580246913578</v>
      </c>
    </row>
    <row r="306" spans="1:20" ht="15.75" thickBot="1">
      <c r="A306" s="18" t="s">
        <v>131</v>
      </c>
      <c r="B306" s="25">
        <f>HLOOKUP(A306,'Tabela 2022'!$D$3:$BG$56,7,FALSE)</f>
        <v>0.84260131950989636</v>
      </c>
      <c r="D306" s="9" t="str">
        <f t="shared" si="78"/>
        <v/>
      </c>
      <c r="E306" s="9">
        <f t="shared" si="79"/>
        <v>0.84260131950989636</v>
      </c>
      <c r="F306" s="9" t="str">
        <f t="shared" si="80"/>
        <v/>
      </c>
      <c r="O306" s="15" t="s">
        <v>86</v>
      </c>
      <c r="P306" s="25" t="e">
        <f>HLOOKUP(O306,'Tabela 2022'!$D$3:$BG$56,7,FALSE)</f>
        <v>#N/A</v>
      </c>
      <c r="R306" s="36" t="e">
        <f t="shared" si="82"/>
        <v>#N/A</v>
      </c>
      <c r="S306" s="36" t="e">
        <f t="shared" si="83"/>
        <v>#N/A</v>
      </c>
      <c r="T306" s="36" t="e">
        <f t="shared" si="84"/>
        <v>#N/A</v>
      </c>
    </row>
    <row r="307" spans="1:20">
      <c r="A307" s="18" t="s">
        <v>92</v>
      </c>
      <c r="B307" s="25">
        <f>HLOOKUP(A307,'Tabela 2022'!$D$3:$BG$56,7,FALSE)</f>
        <v>0.71913580246913578</v>
      </c>
      <c r="D307" s="9" t="str">
        <f t="shared" si="78"/>
        <v/>
      </c>
      <c r="E307" s="9" t="str">
        <f t="shared" si="79"/>
        <v/>
      </c>
      <c r="F307" s="9">
        <f t="shared" si="80"/>
        <v>0.71913580246913578</v>
      </c>
      <c r="O307" s="61" t="s">
        <v>99</v>
      </c>
      <c r="P307" s="25" t="e">
        <f>HLOOKUP(O307,'Tabela 2022'!$D$3:$BG$56,7,FALSE)</f>
        <v>#N/A</v>
      </c>
      <c r="R307" s="56" t="e">
        <f t="shared" si="82"/>
        <v>#N/A</v>
      </c>
      <c r="S307" s="56" t="e">
        <f t="shared" si="83"/>
        <v>#N/A</v>
      </c>
      <c r="T307" s="56" t="e">
        <f t="shared" si="84"/>
        <v>#N/A</v>
      </c>
    </row>
    <row r="308" spans="1:20">
      <c r="A308" s="18" t="s">
        <v>129</v>
      </c>
      <c r="B308" s="25">
        <f>HLOOKUP(A308,'Tabela 2022'!$D$3:$BG$56,7,FALSE)</f>
        <v>0.81771217712177124</v>
      </c>
      <c r="D308" s="9" t="str">
        <f t="shared" si="78"/>
        <v/>
      </c>
      <c r="E308" s="9">
        <f t="shared" si="79"/>
        <v>0.81771217712177124</v>
      </c>
      <c r="F308" s="9" t="str">
        <f t="shared" si="80"/>
        <v/>
      </c>
      <c r="O308" s="55" t="s">
        <v>132</v>
      </c>
      <c r="P308" s="25">
        <f>HLOOKUP(O308,'Tabela 2022'!$D$3:$BG$56,7,FALSE)</f>
        <v>0.72953736654804269</v>
      </c>
      <c r="R308" s="9" t="str">
        <f t="shared" si="82"/>
        <v/>
      </c>
      <c r="S308" s="9" t="str">
        <f t="shared" si="83"/>
        <v/>
      </c>
      <c r="T308" s="9">
        <f t="shared" si="84"/>
        <v>0.72953736654804269</v>
      </c>
    </row>
    <row r="309" spans="1:20" ht="15.75" thickBot="1">
      <c r="A309" s="18" t="s">
        <v>122</v>
      </c>
      <c r="B309" s="25">
        <f>HLOOKUP(A309,'Tabela 2022'!$D$3:$BG$56,7,FALSE)</f>
        <v>0.76337603617181615</v>
      </c>
      <c r="D309" s="57" t="str">
        <f t="shared" si="78"/>
        <v/>
      </c>
      <c r="E309" s="57">
        <f t="shared" si="79"/>
        <v>0.76337603617181615</v>
      </c>
      <c r="F309" s="57" t="str">
        <f t="shared" si="80"/>
        <v/>
      </c>
      <c r="O309" s="55" t="s">
        <v>113</v>
      </c>
      <c r="P309" s="25">
        <f>HLOOKUP(O309,'Tabela 2022'!$D$3:$BG$56,7,FALSE)</f>
        <v>0.74747474747474751</v>
      </c>
      <c r="R309" s="9" t="str">
        <f t="shared" si="82"/>
        <v/>
      </c>
      <c r="S309" s="9" t="str">
        <f t="shared" si="83"/>
        <v/>
      </c>
      <c r="T309" s="9">
        <f t="shared" si="84"/>
        <v>0.74747474747474751</v>
      </c>
    </row>
    <row r="310" spans="1:20">
      <c r="D310" s="41">
        <f>COUNT(D270:D309)</f>
        <v>1</v>
      </c>
      <c r="E310" s="41">
        <f>COUNT(E270:E309)</f>
        <v>10</v>
      </c>
      <c r="F310" s="41">
        <f>COUNT(F270:F309)</f>
        <v>26</v>
      </c>
      <c r="R310" s="41">
        <f>COUNT(R270:R309)</f>
        <v>1</v>
      </c>
      <c r="S310" s="41">
        <f>COUNT(S270:S309)</f>
        <v>9</v>
      </c>
      <c r="T310" s="41">
        <f>COUNT(T270:T309)</f>
        <v>26</v>
      </c>
    </row>
    <row r="311" spans="1:20">
      <c r="D311" s="38"/>
      <c r="E311" s="38"/>
      <c r="F311" s="38"/>
      <c r="R311" s="38"/>
      <c r="S311" s="38"/>
      <c r="T311" s="38"/>
    </row>
    <row r="312" spans="1:20">
      <c r="D312" s="38"/>
      <c r="E312" s="38"/>
      <c r="F312" s="38"/>
      <c r="R312" s="38"/>
      <c r="S312" s="38"/>
      <c r="T312" s="38"/>
    </row>
    <row r="313" spans="1:20">
      <c r="D313" s="38"/>
      <c r="E313" s="38"/>
      <c r="F313" s="38"/>
      <c r="R313" s="38"/>
      <c r="S313" s="38"/>
      <c r="T313" s="38"/>
    </row>
    <row r="314" spans="1:20">
      <c r="D314" s="38"/>
      <c r="E314" s="38"/>
      <c r="F314" s="38"/>
      <c r="R314" s="38"/>
      <c r="S314" s="38"/>
      <c r="T314" s="38"/>
    </row>
    <row r="315" spans="1:20">
      <c r="D315" s="38"/>
      <c r="E315" s="38"/>
      <c r="F315" s="38"/>
      <c r="R315" s="38"/>
      <c r="S315" s="38"/>
      <c r="T315" s="38"/>
    </row>
    <row r="323" spans="1:26">
      <c r="A323" s="58">
        <v>8</v>
      </c>
      <c r="B323" s="27" t="s">
        <v>11</v>
      </c>
      <c r="O323" s="58">
        <v>8</v>
      </c>
      <c r="P323" s="27" t="s">
        <v>11</v>
      </c>
    </row>
    <row r="324" spans="1:26">
      <c r="A324" s="8" t="s">
        <v>69</v>
      </c>
      <c r="B324" s="7" t="s">
        <v>96</v>
      </c>
      <c r="D324" s="12" t="s">
        <v>98</v>
      </c>
      <c r="E324" s="11" t="s">
        <v>97</v>
      </c>
      <c r="F324" s="10" t="s">
        <v>100</v>
      </c>
      <c r="H324" s="31"/>
      <c r="I324" s="32" t="s">
        <v>98</v>
      </c>
      <c r="J324" s="33" t="s">
        <v>97</v>
      </c>
      <c r="K324" s="34" t="s">
        <v>100</v>
      </c>
      <c r="L324" t="s">
        <v>105</v>
      </c>
      <c r="O324" s="8" t="s">
        <v>69</v>
      </c>
      <c r="P324" s="7" t="s">
        <v>96</v>
      </c>
      <c r="R324" s="12" t="s">
        <v>98</v>
      </c>
      <c r="S324" s="11" t="s">
        <v>97</v>
      </c>
      <c r="T324" s="10" t="s">
        <v>100</v>
      </c>
      <c r="V324" s="31"/>
      <c r="W324" s="32" t="s">
        <v>98</v>
      </c>
      <c r="X324" s="33" t="s">
        <v>97</v>
      </c>
      <c r="Y324" s="34" t="s">
        <v>100</v>
      </c>
      <c r="Z324" t="s">
        <v>105</v>
      </c>
    </row>
    <row r="325" spans="1:26">
      <c r="A325" s="26" t="s">
        <v>70</v>
      </c>
      <c r="B325" s="25">
        <f>HLOOKUP(A325,'Tabela 2022'!$D$3:$BG$56,8,FALSE)</f>
        <v>0.69369369369369371</v>
      </c>
      <c r="D325" s="9" t="str">
        <f>IF(B325&lt;=50%,B325,"")</f>
        <v/>
      </c>
      <c r="E325" s="9" t="str">
        <f>IF(B325&gt;=75%,B325,"")</f>
        <v/>
      </c>
      <c r="F325" s="9">
        <f t="shared" ref="F325" si="93">IF(AND(B325&gt;50%,B325&lt;75%),B325,"")</f>
        <v>0.69369369369369371</v>
      </c>
      <c r="H325" s="31" t="s">
        <v>101</v>
      </c>
      <c r="I325" s="37">
        <f>COUNT(D325:D364)</f>
        <v>1</v>
      </c>
      <c r="J325" s="37">
        <f>COUNT(E325:E364)</f>
        <v>1</v>
      </c>
      <c r="K325" s="37">
        <f>COUNT(F325:F364)</f>
        <v>34</v>
      </c>
      <c r="L325" s="29">
        <f>SUM(I325:K325)</f>
        <v>36</v>
      </c>
      <c r="O325" s="52" t="s">
        <v>79</v>
      </c>
      <c r="P325" s="25">
        <f>HLOOKUP(O325,'Tabela 2022'!$D$3:$BG$56,8,FALSE)</f>
        <v>0.5186170212765957</v>
      </c>
      <c r="R325" s="9" t="str">
        <f>IF(P325&lt;=50%,P325,"")</f>
        <v/>
      </c>
      <c r="S325" s="9" t="str">
        <f>IF(P325&gt;=75%,P325,"")</f>
        <v/>
      </c>
      <c r="T325" s="9">
        <f>IF(AND(P325&gt;50%,P325&lt;75%),P325,"")</f>
        <v>0.5186170212765957</v>
      </c>
      <c r="V325" s="31" t="s">
        <v>101</v>
      </c>
      <c r="W325" s="37">
        <f>COUNT(R325:R364)</f>
        <v>1</v>
      </c>
      <c r="X325" s="37">
        <f>COUNT(S325:S364)</f>
        <v>1</v>
      </c>
      <c r="Y325" s="37">
        <f>COUNT(T325:T364)</f>
        <v>34</v>
      </c>
      <c r="Z325" s="29">
        <f>SUM(W325:Y325)</f>
        <v>36</v>
      </c>
    </row>
    <row r="326" spans="1:26">
      <c r="A326" s="26" t="s">
        <v>71</v>
      </c>
      <c r="B326" s="25">
        <f>HLOOKUP(A326,'Tabela 2022'!$D$3:$BG$56,8,FALSE)</f>
        <v>0.64292878635907724</v>
      </c>
      <c r="D326" s="9" t="str">
        <f t="shared" ref="D326:D364" si="94">IF(B326&lt;=50%,B326,"")</f>
        <v/>
      </c>
      <c r="E326" s="9" t="str">
        <f t="shared" ref="E326:E364" si="95">IF(B326&gt;=75%,B326,"")</f>
        <v/>
      </c>
      <c r="F326" s="9">
        <f t="shared" ref="F326:F364" si="96">IF(AND(B326&gt;50%,B326&lt;75%),B326,"")</f>
        <v>0.64292878635907724</v>
      </c>
      <c r="H326" s="31" t="s">
        <v>102</v>
      </c>
      <c r="I326" s="37">
        <f>COUNT(D325:D338)</f>
        <v>0</v>
      </c>
      <c r="J326" s="37">
        <f>COUNT(E325:E338)</f>
        <v>0</v>
      </c>
      <c r="K326" s="37">
        <f>COUNT(F325:F338)</f>
        <v>13</v>
      </c>
      <c r="L326" s="29">
        <f t="shared" ref="L326:L329" si="97">SUM(I326:K326)</f>
        <v>13</v>
      </c>
      <c r="O326" s="52" t="s">
        <v>71</v>
      </c>
      <c r="P326" s="25">
        <f>HLOOKUP(O326,'Tabela 2022'!$D$3:$BG$56,8,FALSE)</f>
        <v>0.64292878635907724</v>
      </c>
      <c r="R326" s="9" t="str">
        <f t="shared" ref="R326:R363" si="98">IF(P326&lt;=50%,P326,"")</f>
        <v/>
      </c>
      <c r="S326" s="9" t="str">
        <f t="shared" ref="S326:S363" si="99">IF(P326&gt;=75%,P326,"")</f>
        <v/>
      </c>
      <c r="T326" s="9">
        <f t="shared" ref="T326:T363" si="100">IF(AND(P326&gt;50%,P326&lt;75%),P326,"")</f>
        <v>0.64292878635907724</v>
      </c>
      <c r="V326" s="31" t="s">
        <v>115</v>
      </c>
      <c r="W326" s="37">
        <f>COUNT(R325:R340)</f>
        <v>1</v>
      </c>
      <c r="X326" s="37">
        <f>COUNT(S325:S340)</f>
        <v>1</v>
      </c>
      <c r="Y326" s="37">
        <f>COUNT(T325:T340)</f>
        <v>14</v>
      </c>
      <c r="Z326" s="29">
        <f t="shared" ref="Z326:Z329" si="101">SUM(W326:Y326)</f>
        <v>16</v>
      </c>
    </row>
    <row r="327" spans="1:26">
      <c r="A327" s="26" t="s">
        <v>72</v>
      </c>
      <c r="B327" s="25">
        <f>HLOOKUP(A327,'Tabela 2022'!$D$3:$BG$56,8,FALSE)</f>
        <v>0.59188846641318127</v>
      </c>
      <c r="D327" s="9" t="str">
        <f t="shared" si="94"/>
        <v/>
      </c>
      <c r="E327" s="9" t="str">
        <f t="shared" si="95"/>
        <v/>
      </c>
      <c r="F327" s="9">
        <f t="shared" si="96"/>
        <v>0.59188846641318127</v>
      </c>
      <c r="H327" s="31" t="s">
        <v>103</v>
      </c>
      <c r="I327" s="37">
        <f>COUNT(D339:D353)</f>
        <v>1</v>
      </c>
      <c r="J327" s="37">
        <f>COUNT(E339:E353)</f>
        <v>0</v>
      </c>
      <c r="K327" s="37">
        <f>COUNT(F339:F353)</f>
        <v>12</v>
      </c>
      <c r="L327" s="29">
        <f t="shared" si="97"/>
        <v>13</v>
      </c>
      <c r="O327" s="52" t="s">
        <v>82</v>
      </c>
      <c r="P327" s="25">
        <f>HLOOKUP(O327,'Tabela 2022'!$D$3:$BG$56,8,FALSE)</f>
        <v>0.49829351535836175</v>
      </c>
      <c r="R327" s="9">
        <f t="shared" si="98"/>
        <v>0.49829351535836175</v>
      </c>
      <c r="S327" s="9" t="str">
        <f t="shared" si="99"/>
        <v/>
      </c>
      <c r="T327" s="9" t="str">
        <f t="shared" si="100"/>
        <v/>
      </c>
      <c r="V327" s="31" t="s">
        <v>116</v>
      </c>
      <c r="W327" s="37">
        <f>COUNT(R341:R354)</f>
        <v>0</v>
      </c>
      <c r="X327" s="37">
        <f>COUNT(S341:S354)</f>
        <v>0</v>
      </c>
      <c r="Y327" s="37">
        <f>COUNT(T341:T354)</f>
        <v>13</v>
      </c>
      <c r="Z327" s="29">
        <f t="shared" si="101"/>
        <v>13</v>
      </c>
    </row>
    <row r="328" spans="1:26">
      <c r="A328" s="26" t="s">
        <v>73</v>
      </c>
      <c r="B328" s="25">
        <f>HLOOKUP(A328,'Tabela 2022'!$D$3:$BG$56,8,FALSE)</f>
        <v>0.63780183180682759</v>
      </c>
      <c r="D328" s="9" t="str">
        <f t="shared" si="94"/>
        <v/>
      </c>
      <c r="E328" s="9" t="str">
        <f t="shared" si="95"/>
        <v/>
      </c>
      <c r="F328" s="9">
        <f t="shared" si="96"/>
        <v>0.63780183180682759</v>
      </c>
      <c r="H328" s="31" t="s">
        <v>104</v>
      </c>
      <c r="I328" s="37">
        <f>COUNT(D354:D357)</f>
        <v>0</v>
      </c>
      <c r="J328" s="37">
        <f>COUNT(E354:E357)</f>
        <v>0</v>
      </c>
      <c r="K328" s="37">
        <f>COUNT(F354:F357)</f>
        <v>4</v>
      </c>
      <c r="L328" s="29">
        <f t="shared" si="97"/>
        <v>4</v>
      </c>
      <c r="O328" s="52" t="s">
        <v>73</v>
      </c>
      <c r="P328" s="25">
        <f>HLOOKUP(O328,'Tabela 2022'!$D$3:$BG$56,8,FALSE)</f>
        <v>0.63780183180682759</v>
      </c>
      <c r="R328" s="9" t="str">
        <f t="shared" si="98"/>
        <v/>
      </c>
      <c r="S328" s="9" t="str">
        <f t="shared" si="99"/>
        <v/>
      </c>
      <c r="T328" s="9">
        <f t="shared" si="100"/>
        <v>0.63780183180682759</v>
      </c>
      <c r="V328" s="31" t="s">
        <v>117</v>
      </c>
      <c r="W328" s="37">
        <f>COUNT(R355:R361)</f>
        <v>0</v>
      </c>
      <c r="X328" s="37">
        <f>COUNT(S355:S361)</f>
        <v>0</v>
      </c>
      <c r="Y328" s="37">
        <f>COUNT(T355:T361)</f>
        <v>5</v>
      </c>
      <c r="Z328" s="29">
        <f t="shared" si="101"/>
        <v>5</v>
      </c>
    </row>
    <row r="329" spans="1:26">
      <c r="A329" s="26" t="s">
        <v>112</v>
      </c>
      <c r="B329" s="25">
        <f>HLOOKUP(A329,'Tabela 2022'!$D$3:$BG$56,8,FALSE)</f>
        <v>0.56884422110552768</v>
      </c>
      <c r="D329" s="9" t="str">
        <f t="shared" si="94"/>
        <v/>
      </c>
      <c r="E329" s="9" t="str">
        <f t="shared" si="95"/>
        <v/>
      </c>
      <c r="F329" s="9">
        <f t="shared" si="96"/>
        <v>0.56884422110552768</v>
      </c>
      <c r="H329" s="31" t="s">
        <v>134</v>
      </c>
      <c r="I329" s="37">
        <f>COUNT(D358:D364)</f>
        <v>0</v>
      </c>
      <c r="J329" s="37">
        <f>COUNT(E358:E364)</f>
        <v>1</v>
      </c>
      <c r="K329" s="37">
        <f>COUNT(F358:F364)</f>
        <v>5</v>
      </c>
      <c r="L329" s="29">
        <f t="shared" si="97"/>
        <v>6</v>
      </c>
      <c r="O329" s="52" t="s">
        <v>112</v>
      </c>
      <c r="P329" s="25">
        <f>HLOOKUP(O329,'Tabela 2022'!$D$3:$BG$56,8,FALSE)</f>
        <v>0.56884422110552768</v>
      </c>
      <c r="R329" s="9" t="str">
        <f t="shared" si="98"/>
        <v/>
      </c>
      <c r="S329" s="9" t="str">
        <f t="shared" si="99"/>
        <v/>
      </c>
      <c r="T329" s="9">
        <f t="shared" si="100"/>
        <v>0.56884422110552768</v>
      </c>
      <c r="V329" s="31" t="s">
        <v>135</v>
      </c>
      <c r="W329" s="37">
        <f>COUNT(R362:R364)</f>
        <v>0</v>
      </c>
      <c r="X329" s="37">
        <f>COUNT(S362:S364)</f>
        <v>0</v>
      </c>
      <c r="Y329" s="37">
        <f>COUNT(T362:T364)</f>
        <v>2</v>
      </c>
      <c r="Z329" s="29">
        <f t="shared" si="101"/>
        <v>2</v>
      </c>
    </row>
    <row r="330" spans="1:26">
      <c r="A330" s="26" t="s">
        <v>99</v>
      </c>
      <c r="B330" s="25" t="e">
        <f>HLOOKUP(A330,'Tabela 2022'!$D$3:$BG$56,8,FALSE)</f>
        <v>#N/A</v>
      </c>
      <c r="D330" s="9" t="e">
        <f t="shared" si="94"/>
        <v>#N/A</v>
      </c>
      <c r="E330" s="9" t="e">
        <f t="shared" si="95"/>
        <v>#N/A</v>
      </c>
      <c r="F330" s="9" t="e">
        <f t="shared" si="96"/>
        <v>#N/A</v>
      </c>
      <c r="O330" s="52" t="s">
        <v>93</v>
      </c>
      <c r="P330" s="25">
        <f>HLOOKUP(O330,'Tabela 2022'!$D$3:$BG$56,8,FALSE)</f>
        <v>0.62331838565022424</v>
      </c>
      <c r="R330" s="9" t="str">
        <f t="shared" si="98"/>
        <v/>
      </c>
      <c r="S330" s="9" t="str">
        <f t="shared" si="99"/>
        <v/>
      </c>
      <c r="T330" s="9">
        <f t="shared" si="100"/>
        <v>0.62331838565022424</v>
      </c>
    </row>
    <row r="331" spans="1:26">
      <c r="A331" s="26" t="s">
        <v>132</v>
      </c>
      <c r="B331" s="25">
        <f>HLOOKUP(A331,'Tabela 2022'!$D$3:$BG$56,8,FALSE)</f>
        <v>0.58007117437722422</v>
      </c>
      <c r="D331" s="9" t="str">
        <f t="shared" si="94"/>
        <v/>
      </c>
      <c r="E331" s="9" t="str">
        <f t="shared" si="95"/>
        <v/>
      </c>
      <c r="F331" s="9">
        <f t="shared" si="96"/>
        <v>0.58007117437722422</v>
      </c>
      <c r="O331" s="52" t="s">
        <v>133</v>
      </c>
      <c r="P331" s="25">
        <f>HLOOKUP(O331,'Tabela 2022'!$D$3:$BG$56,8,FALSE)</f>
        <v>0.60560093348891486</v>
      </c>
      <c r="R331" s="9" t="str">
        <f t="shared" si="98"/>
        <v/>
      </c>
      <c r="S331" s="9" t="str">
        <f t="shared" si="99"/>
        <v/>
      </c>
      <c r="T331" s="9">
        <f t="shared" si="100"/>
        <v>0.60560093348891486</v>
      </c>
    </row>
    <row r="332" spans="1:26">
      <c r="A332" s="26" t="s">
        <v>74</v>
      </c>
      <c r="B332" s="25">
        <f>HLOOKUP(A332,'Tabela 2022'!$D$3:$BG$56,8,FALSE)</f>
        <v>0.56263269639065816</v>
      </c>
      <c r="D332" s="9" t="str">
        <f t="shared" si="94"/>
        <v/>
      </c>
      <c r="E332" s="9" t="str">
        <f t="shared" si="95"/>
        <v/>
      </c>
      <c r="F332" s="9">
        <f t="shared" si="96"/>
        <v>0.56263269639065816</v>
      </c>
      <c r="H332" s="31"/>
      <c r="I332" s="32" t="s">
        <v>98</v>
      </c>
      <c r="J332" s="33" t="s">
        <v>97</v>
      </c>
      <c r="K332" s="34" t="s">
        <v>100</v>
      </c>
      <c r="L332" s="29" t="s">
        <v>105</v>
      </c>
      <c r="O332" s="52" t="s">
        <v>89</v>
      </c>
      <c r="P332" s="25">
        <f>HLOOKUP(O332,'Tabela 2022'!$D$3:$BG$56,8,FALSE)</f>
        <v>0.69003690036900367</v>
      </c>
      <c r="R332" s="9" t="str">
        <f t="shared" si="98"/>
        <v/>
      </c>
      <c r="S332" s="9" t="str">
        <f t="shared" si="99"/>
        <v/>
      </c>
      <c r="T332" s="9">
        <f t="shared" si="100"/>
        <v>0.69003690036900367</v>
      </c>
      <c r="V332" s="31"/>
      <c r="W332" s="32" t="s">
        <v>98</v>
      </c>
      <c r="X332" s="33" t="s">
        <v>97</v>
      </c>
      <c r="Y332" s="34" t="s">
        <v>100</v>
      </c>
      <c r="Z332" t="s">
        <v>105</v>
      </c>
    </row>
    <row r="333" spans="1:26">
      <c r="A333" s="26" t="s">
        <v>75</v>
      </c>
      <c r="B333" s="25">
        <f>HLOOKUP(A333,'Tabela 2022'!$D$3:$BG$56,8,FALSE)</f>
        <v>0.57180851063829785</v>
      </c>
      <c r="D333" s="9" t="str">
        <f t="shared" si="94"/>
        <v/>
      </c>
      <c r="E333" s="9" t="str">
        <f t="shared" si="95"/>
        <v/>
      </c>
      <c r="F333" s="9">
        <f t="shared" si="96"/>
        <v>0.57180851063829785</v>
      </c>
      <c r="H333" s="31" t="s">
        <v>101</v>
      </c>
      <c r="I333" s="42">
        <f>I325/$L325</f>
        <v>2.7777777777777776E-2</v>
      </c>
      <c r="J333" s="42">
        <f t="shared" ref="J333:K333" si="102">J325/$L325</f>
        <v>2.7777777777777776E-2</v>
      </c>
      <c r="K333" s="42">
        <f t="shared" si="102"/>
        <v>0.94444444444444442</v>
      </c>
      <c r="L333" s="29">
        <f>L325</f>
        <v>36</v>
      </c>
      <c r="O333" s="52" t="s">
        <v>84</v>
      </c>
      <c r="P333" s="25">
        <f>HLOOKUP(O333,'Tabela 2022'!$D$3:$BG$56,8,FALSE)</f>
        <v>0.64207792207792203</v>
      </c>
      <c r="R333" s="9" t="str">
        <f t="shared" si="98"/>
        <v/>
      </c>
      <c r="S333" s="9" t="str">
        <f t="shared" si="99"/>
        <v/>
      </c>
      <c r="T333" s="9">
        <f t="shared" si="100"/>
        <v>0.64207792207792203</v>
      </c>
      <c r="V333" s="31" t="s">
        <v>101</v>
      </c>
      <c r="W333" s="42">
        <f t="shared" ref="W333:Y337" si="103">W325/$Z325</f>
        <v>2.7777777777777776E-2</v>
      </c>
      <c r="X333" s="42">
        <f t="shared" si="103"/>
        <v>2.7777777777777776E-2</v>
      </c>
      <c r="Y333" s="42">
        <f t="shared" si="103"/>
        <v>0.94444444444444442</v>
      </c>
      <c r="Z333" s="29">
        <f>Z325</f>
        <v>36</v>
      </c>
    </row>
    <row r="334" spans="1:26">
      <c r="A334" s="26" t="s">
        <v>76</v>
      </c>
      <c r="B334" s="25">
        <f>HLOOKUP(A334,'Tabela 2022'!$D$3:$BG$56,8,FALSE)</f>
        <v>0.65411298315163524</v>
      </c>
      <c r="D334" s="9" t="str">
        <f t="shared" si="94"/>
        <v/>
      </c>
      <c r="E334" s="9" t="str">
        <f t="shared" si="95"/>
        <v/>
      </c>
      <c r="F334" s="9">
        <f t="shared" si="96"/>
        <v>0.65411298315163524</v>
      </c>
      <c r="H334" s="31" t="s">
        <v>102</v>
      </c>
      <c r="I334" s="42">
        <f t="shared" ref="I334:K334" si="104">I326/$L326</f>
        <v>0</v>
      </c>
      <c r="J334" s="42">
        <f t="shared" si="104"/>
        <v>0</v>
      </c>
      <c r="K334" s="42">
        <f t="shared" si="104"/>
        <v>1</v>
      </c>
      <c r="L334" s="29">
        <f t="shared" ref="L334:L337" si="105">L326</f>
        <v>13</v>
      </c>
      <c r="O334" s="52" t="s">
        <v>85</v>
      </c>
      <c r="P334" s="25">
        <f>HLOOKUP(O334,'Tabela 2022'!$D$3:$BG$56,8,FALSE)</f>
        <v>0.57413249211356465</v>
      </c>
      <c r="R334" s="9" t="str">
        <f t="shared" si="98"/>
        <v/>
      </c>
      <c r="S334" s="9" t="str">
        <f t="shared" si="99"/>
        <v/>
      </c>
      <c r="T334" s="9">
        <f t="shared" si="100"/>
        <v>0.57413249211356465</v>
      </c>
      <c r="V334" s="31" t="s">
        <v>115</v>
      </c>
      <c r="W334" s="42">
        <f t="shared" si="103"/>
        <v>6.25E-2</v>
      </c>
      <c r="X334" s="42">
        <f t="shared" si="103"/>
        <v>6.25E-2</v>
      </c>
      <c r="Y334" s="42">
        <f t="shared" si="103"/>
        <v>0.875</v>
      </c>
      <c r="Z334" s="29">
        <f>Z326</f>
        <v>16</v>
      </c>
    </row>
    <row r="335" spans="1:26">
      <c r="A335" s="26" t="s">
        <v>77</v>
      </c>
      <c r="B335" s="25">
        <f>HLOOKUP(A335,'Tabela 2022'!$D$3:$BG$56,8,FALSE)</f>
        <v>0.62091503267973858</v>
      </c>
      <c r="D335" s="9" t="str">
        <f t="shared" si="94"/>
        <v/>
      </c>
      <c r="E335" s="9" t="str">
        <f t="shared" si="95"/>
        <v/>
      </c>
      <c r="F335" s="9">
        <f t="shared" si="96"/>
        <v>0.62091503267973858</v>
      </c>
      <c r="H335" s="31" t="s">
        <v>103</v>
      </c>
      <c r="I335" s="42">
        <f t="shared" ref="I335:K335" si="106">I327/$L327</f>
        <v>7.6923076923076927E-2</v>
      </c>
      <c r="J335" s="42">
        <f t="shared" si="106"/>
        <v>0</v>
      </c>
      <c r="K335" s="42">
        <f t="shared" si="106"/>
        <v>0.92307692307692313</v>
      </c>
      <c r="L335" s="29">
        <f t="shared" si="105"/>
        <v>13</v>
      </c>
      <c r="O335" s="52" t="s">
        <v>77</v>
      </c>
      <c r="P335" s="25">
        <f>HLOOKUP(O335,'Tabela 2022'!$D$3:$BG$56,8,FALSE)</f>
        <v>0.62091503267973858</v>
      </c>
      <c r="R335" s="9" t="str">
        <f t="shared" si="98"/>
        <v/>
      </c>
      <c r="S335" s="9" t="str">
        <f t="shared" si="99"/>
        <v/>
      </c>
      <c r="T335" s="9">
        <f t="shared" si="100"/>
        <v>0.62091503267973858</v>
      </c>
      <c r="V335" s="31" t="s">
        <v>116</v>
      </c>
      <c r="W335" s="42">
        <f t="shared" si="103"/>
        <v>0</v>
      </c>
      <c r="X335" s="42">
        <f t="shared" si="103"/>
        <v>0</v>
      </c>
      <c r="Y335" s="42">
        <f t="shared" si="103"/>
        <v>1</v>
      </c>
      <c r="Z335" s="29">
        <f>Z327</f>
        <v>13</v>
      </c>
    </row>
    <row r="336" spans="1:26">
      <c r="A336" s="26" t="s">
        <v>113</v>
      </c>
      <c r="B336" s="25">
        <f>HLOOKUP(A336,'Tabela 2022'!$D$3:$BG$56,8,FALSE)</f>
        <v>0.66666666666666663</v>
      </c>
      <c r="D336" s="9" t="str">
        <f t="shared" si="94"/>
        <v/>
      </c>
      <c r="E336" s="9" t="str">
        <f t="shared" si="95"/>
        <v/>
      </c>
      <c r="F336" s="9">
        <f t="shared" si="96"/>
        <v>0.66666666666666663</v>
      </c>
      <c r="H336" s="31" t="s">
        <v>104</v>
      </c>
      <c r="I336" s="42">
        <f t="shared" ref="I336:K336" si="107">I328/$L328</f>
        <v>0</v>
      </c>
      <c r="J336" s="42">
        <f t="shared" si="107"/>
        <v>0</v>
      </c>
      <c r="K336" s="42">
        <f t="shared" si="107"/>
        <v>1</v>
      </c>
      <c r="L336" s="29">
        <f t="shared" si="105"/>
        <v>4</v>
      </c>
      <c r="O336" s="52" t="s">
        <v>95</v>
      </c>
      <c r="P336" s="25">
        <f>HLOOKUP(O336,'Tabela 2022'!$D$3:$BG$56,8,FALSE)</f>
        <v>0.55847953216374269</v>
      </c>
      <c r="R336" s="9" t="str">
        <f t="shared" si="98"/>
        <v/>
      </c>
      <c r="S336" s="9" t="str">
        <f t="shared" si="99"/>
        <v/>
      </c>
      <c r="T336" s="9">
        <f t="shared" si="100"/>
        <v>0.55847953216374269</v>
      </c>
      <c r="V336" s="31" t="s">
        <v>117</v>
      </c>
      <c r="W336" s="42">
        <f t="shared" si="103"/>
        <v>0</v>
      </c>
      <c r="X336" s="42">
        <f t="shared" si="103"/>
        <v>0</v>
      </c>
      <c r="Y336" s="42">
        <f t="shared" si="103"/>
        <v>1</v>
      </c>
      <c r="Z336" s="29">
        <f>Z328</f>
        <v>5</v>
      </c>
    </row>
    <row r="337" spans="1:26">
      <c r="A337" s="26" t="s">
        <v>78</v>
      </c>
      <c r="B337" s="25">
        <f>HLOOKUP(A337,'Tabela 2022'!$D$3:$BG$56,8,FALSE)</f>
        <v>0.64052287581699341</v>
      </c>
      <c r="D337" s="9" t="str">
        <f t="shared" si="94"/>
        <v/>
      </c>
      <c r="E337" s="9" t="str">
        <f t="shared" si="95"/>
        <v/>
      </c>
      <c r="F337" s="9">
        <f t="shared" si="96"/>
        <v>0.64052287581699341</v>
      </c>
      <c r="H337" s="31" t="s">
        <v>134</v>
      </c>
      <c r="I337" s="42">
        <f t="shared" ref="I337:K337" si="108">I329/$L329</f>
        <v>0</v>
      </c>
      <c r="J337" s="42">
        <f t="shared" si="108"/>
        <v>0.16666666666666666</v>
      </c>
      <c r="K337" s="42">
        <f t="shared" si="108"/>
        <v>0.83333333333333337</v>
      </c>
      <c r="L337" s="29">
        <f t="shared" si="105"/>
        <v>6</v>
      </c>
      <c r="O337" s="52" t="s">
        <v>131</v>
      </c>
      <c r="P337" s="25">
        <f>HLOOKUP(O337,'Tabela 2022'!$D$3:$BG$56,8,FALSE)</f>
        <v>0.70471698113207548</v>
      </c>
      <c r="R337" s="9" t="str">
        <f t="shared" si="98"/>
        <v/>
      </c>
      <c r="S337" s="9" t="str">
        <f t="shared" si="99"/>
        <v/>
      </c>
      <c r="T337" s="9">
        <f t="shared" si="100"/>
        <v>0.70471698113207548</v>
      </c>
      <c r="V337" s="31" t="s">
        <v>135</v>
      </c>
      <c r="W337" s="42">
        <f t="shared" si="103"/>
        <v>0</v>
      </c>
      <c r="X337" s="42">
        <f t="shared" si="103"/>
        <v>0</v>
      </c>
      <c r="Y337" s="42">
        <f t="shared" si="103"/>
        <v>1</v>
      </c>
      <c r="Z337" s="29">
        <f>Z329</f>
        <v>2</v>
      </c>
    </row>
    <row r="338" spans="1:26" ht="15.75" thickBot="1">
      <c r="A338" s="24" t="s">
        <v>114</v>
      </c>
      <c r="B338" s="25">
        <f>HLOOKUP(A338,'Tabela 2022'!$D$3:$BG$56,8,FALSE)</f>
        <v>0.55267702936096719</v>
      </c>
      <c r="D338" s="36" t="str">
        <f t="shared" si="94"/>
        <v/>
      </c>
      <c r="E338" s="36" t="str">
        <f t="shared" si="95"/>
        <v/>
      </c>
      <c r="F338" s="36">
        <f t="shared" si="96"/>
        <v>0.55267702936096719</v>
      </c>
      <c r="O338" s="52" t="s">
        <v>129</v>
      </c>
      <c r="P338" s="25">
        <f>HLOOKUP(O338,'Tabela 2022'!$D$3:$BG$56,8,FALSE)</f>
        <v>0.75073964497041423</v>
      </c>
      <c r="R338" s="9" t="str">
        <f t="shared" si="98"/>
        <v/>
      </c>
      <c r="S338" s="9">
        <f t="shared" si="99"/>
        <v>0.75073964497041423</v>
      </c>
      <c r="T338" s="9" t="str">
        <f t="shared" si="100"/>
        <v/>
      </c>
      <c r="Y338"/>
    </row>
    <row r="339" spans="1:26">
      <c r="A339" s="23" t="s">
        <v>109</v>
      </c>
      <c r="B339" s="25" t="e">
        <f>HLOOKUP(A339,'Tabela 2022'!$D$3:$BG$56,8,FALSE)</f>
        <v>#N/A</v>
      </c>
      <c r="D339" s="56" t="e">
        <f t="shared" si="94"/>
        <v>#N/A</v>
      </c>
      <c r="E339" s="56" t="e">
        <f t="shared" si="95"/>
        <v>#N/A</v>
      </c>
      <c r="F339" s="56" t="e">
        <f t="shared" si="96"/>
        <v>#N/A</v>
      </c>
      <c r="O339" s="59" t="s">
        <v>114</v>
      </c>
      <c r="P339" s="25">
        <f>HLOOKUP(O339,'Tabela 2022'!$D$3:$BG$56,8,FALSE)</f>
        <v>0.55267702936096719</v>
      </c>
      <c r="R339" s="9" t="str">
        <f t="shared" si="98"/>
        <v/>
      </c>
      <c r="S339" s="9" t="str">
        <f t="shared" si="99"/>
        <v/>
      </c>
      <c r="T339" s="9">
        <f t="shared" si="100"/>
        <v>0.55267702936096719</v>
      </c>
    </row>
    <row r="340" spans="1:26" ht="15.75" thickBot="1">
      <c r="A340" s="22" t="s">
        <v>79</v>
      </c>
      <c r="B340" s="25">
        <f>HLOOKUP(A340,'Tabela 2022'!$D$3:$BG$56,8,FALSE)</f>
        <v>0.5186170212765957</v>
      </c>
      <c r="D340" s="9" t="str">
        <f t="shared" si="94"/>
        <v/>
      </c>
      <c r="E340" s="9" t="str">
        <f t="shared" si="95"/>
        <v/>
      </c>
      <c r="F340" s="9">
        <f t="shared" si="96"/>
        <v>0.5186170212765957</v>
      </c>
      <c r="O340" s="59" t="s">
        <v>130</v>
      </c>
      <c r="P340" s="25">
        <f>HLOOKUP(O340,'Tabela 2022'!$D$3:$BG$56,8,FALSE)</f>
        <v>0.60620525059665875</v>
      </c>
      <c r="R340" s="36" t="str">
        <f t="shared" si="98"/>
        <v/>
      </c>
      <c r="S340" s="36" t="str">
        <f t="shared" si="99"/>
        <v/>
      </c>
      <c r="T340" s="36">
        <f t="shared" si="100"/>
        <v>0.60620525059665875</v>
      </c>
    </row>
    <row r="341" spans="1:26">
      <c r="A341" s="22" t="s">
        <v>80</v>
      </c>
      <c r="B341" s="25">
        <f>HLOOKUP(A341,'Tabela 2022'!$D$3:$BG$56,8,FALSE)</f>
        <v>0.6354679802955665</v>
      </c>
      <c r="D341" s="9" t="str">
        <f t="shared" si="94"/>
        <v/>
      </c>
      <c r="E341" s="9" t="str">
        <f t="shared" si="95"/>
        <v/>
      </c>
      <c r="F341" s="9">
        <f t="shared" si="96"/>
        <v>0.6354679802955665</v>
      </c>
      <c r="O341" s="60" t="s">
        <v>80</v>
      </c>
      <c r="P341" s="25">
        <f>HLOOKUP(O341,'Tabela 2022'!$D$3:$BG$56,8,FALSE)</f>
        <v>0.6354679802955665</v>
      </c>
      <c r="R341" s="56" t="str">
        <f t="shared" si="98"/>
        <v/>
      </c>
      <c r="S341" s="56" t="str">
        <f t="shared" si="99"/>
        <v/>
      </c>
      <c r="T341" s="56">
        <f t="shared" si="100"/>
        <v>0.6354679802955665</v>
      </c>
    </row>
    <row r="342" spans="1:26">
      <c r="A342" s="22" t="s">
        <v>81</v>
      </c>
      <c r="B342" s="25">
        <f>HLOOKUP(A342,'Tabela 2022'!$D$3:$BG$56,8,FALSE)</f>
        <v>0.56175298804780871</v>
      </c>
      <c r="D342" s="9" t="str">
        <f t="shared" si="94"/>
        <v/>
      </c>
      <c r="E342" s="9" t="str">
        <f t="shared" si="95"/>
        <v/>
      </c>
      <c r="F342" s="9">
        <f t="shared" si="96"/>
        <v>0.56175298804780871</v>
      </c>
      <c r="O342" s="26" t="s">
        <v>72</v>
      </c>
      <c r="P342" s="25">
        <f>HLOOKUP(O342,'Tabela 2022'!$D$3:$BG$56,8,FALSE)</f>
        <v>0.59188846641318127</v>
      </c>
      <c r="R342" s="9" t="str">
        <f t="shared" si="98"/>
        <v/>
      </c>
      <c r="S342" s="9" t="str">
        <f t="shared" si="99"/>
        <v/>
      </c>
      <c r="T342" s="9">
        <f t="shared" si="100"/>
        <v>0.59188846641318127</v>
      </c>
    </row>
    <row r="343" spans="1:26">
      <c r="A343" s="22" t="s">
        <v>82</v>
      </c>
      <c r="B343" s="25">
        <f>HLOOKUP(A343,'Tabela 2022'!$D$3:$BG$56,8,FALSE)</f>
        <v>0.49829351535836175</v>
      </c>
      <c r="D343" s="9">
        <f t="shared" si="94"/>
        <v>0.49829351535836175</v>
      </c>
      <c r="E343" s="9" t="str">
        <f t="shared" si="95"/>
        <v/>
      </c>
      <c r="F343" s="9" t="str">
        <f t="shared" si="96"/>
        <v/>
      </c>
      <c r="O343" s="26" t="s">
        <v>90</v>
      </c>
      <c r="P343" s="25">
        <f>HLOOKUP(O343,'Tabela 2022'!$D$3:$BG$56,8,FALSE)</f>
        <v>0.63152400835073064</v>
      </c>
      <c r="R343" s="9" t="str">
        <f t="shared" si="98"/>
        <v/>
      </c>
      <c r="S343" s="9" t="str">
        <f t="shared" si="99"/>
        <v/>
      </c>
      <c r="T343" s="9">
        <f t="shared" si="100"/>
        <v>0.63152400835073064</v>
      </c>
    </row>
    <row r="344" spans="1:26">
      <c r="A344" s="22" t="s">
        <v>83</v>
      </c>
      <c r="B344" s="25">
        <f>HLOOKUP(A344,'Tabela 2022'!$D$3:$BG$56,8,FALSE)</f>
        <v>0.70873786407766992</v>
      </c>
      <c r="D344" s="9" t="str">
        <f t="shared" si="94"/>
        <v/>
      </c>
      <c r="E344" s="9" t="str">
        <f t="shared" si="95"/>
        <v/>
      </c>
      <c r="F344" s="9">
        <f t="shared" si="96"/>
        <v>0.70873786407766992</v>
      </c>
      <c r="O344" s="26" t="s">
        <v>121</v>
      </c>
      <c r="P344" s="25">
        <f>HLOOKUP(O344,'Tabela 2022'!$D$3:$BG$56,8,FALSE)</f>
        <v>0.61459403905447074</v>
      </c>
      <c r="R344" s="9" t="str">
        <f t="shared" si="98"/>
        <v/>
      </c>
      <c r="S344" s="9" t="str">
        <f t="shared" si="99"/>
        <v/>
      </c>
      <c r="T344" s="9">
        <f t="shared" si="100"/>
        <v>0.61459403905447074</v>
      </c>
    </row>
    <row r="345" spans="1:26">
      <c r="A345" s="22" t="s">
        <v>84</v>
      </c>
      <c r="B345" s="25">
        <f>HLOOKUP(A345,'Tabela 2022'!$D$3:$BG$56,8,FALSE)</f>
        <v>0.64207792207792203</v>
      </c>
      <c r="D345" s="9" t="str">
        <f t="shared" si="94"/>
        <v/>
      </c>
      <c r="E345" s="9" t="str">
        <f t="shared" si="95"/>
        <v/>
      </c>
      <c r="F345" s="9">
        <f t="shared" si="96"/>
        <v>0.64207792207792203</v>
      </c>
      <c r="O345" s="26" t="s">
        <v>91</v>
      </c>
      <c r="P345" s="25" t="e">
        <f>HLOOKUP(O345,'Tabela 2022'!$D$3:$BG$56,8,FALSE)</f>
        <v>#N/A</v>
      </c>
      <c r="R345" s="9" t="e">
        <f t="shared" si="98"/>
        <v>#N/A</v>
      </c>
      <c r="S345" s="9" t="e">
        <f t="shared" si="99"/>
        <v>#N/A</v>
      </c>
      <c r="T345" s="9" t="e">
        <f t="shared" si="100"/>
        <v>#N/A</v>
      </c>
    </row>
    <row r="346" spans="1:26">
      <c r="A346" s="22" t="s">
        <v>121</v>
      </c>
      <c r="B346" s="25">
        <f>HLOOKUP(A346,'Tabela 2022'!$D$3:$BG$56,8,FALSE)</f>
        <v>0.61459403905447074</v>
      </c>
      <c r="D346" s="9" t="str">
        <f t="shared" si="94"/>
        <v/>
      </c>
      <c r="E346" s="9" t="str">
        <f t="shared" si="95"/>
        <v/>
      </c>
      <c r="F346" s="9">
        <f t="shared" si="96"/>
        <v>0.61459403905447074</v>
      </c>
      <c r="O346" s="26" t="s">
        <v>74</v>
      </c>
      <c r="P346" s="25">
        <f>HLOOKUP(O346,'Tabela 2022'!$D$3:$BG$56,8,FALSE)</f>
        <v>0.56263269639065816</v>
      </c>
      <c r="R346" s="9" t="str">
        <f t="shared" si="98"/>
        <v/>
      </c>
      <c r="S346" s="9" t="str">
        <f t="shared" si="99"/>
        <v/>
      </c>
      <c r="T346" s="9">
        <f t="shared" si="100"/>
        <v>0.56263269639065816</v>
      </c>
    </row>
    <row r="347" spans="1:26">
      <c r="A347" s="22" t="s">
        <v>85</v>
      </c>
      <c r="B347" s="25">
        <f>HLOOKUP(A347,'Tabela 2022'!$D$3:$BG$56,8,FALSE)</f>
        <v>0.57413249211356465</v>
      </c>
      <c r="D347" s="9" t="str">
        <f t="shared" si="94"/>
        <v/>
      </c>
      <c r="E347" s="9" t="str">
        <f t="shared" si="95"/>
        <v/>
      </c>
      <c r="F347" s="9">
        <f t="shared" si="96"/>
        <v>0.57413249211356465</v>
      </c>
      <c r="O347" s="26" t="s">
        <v>75</v>
      </c>
      <c r="P347" s="25">
        <f>HLOOKUP(O347,'Tabela 2022'!$D$3:$BG$56,8,FALSE)</f>
        <v>0.57180851063829785</v>
      </c>
      <c r="R347" s="9" t="str">
        <f t="shared" si="98"/>
        <v/>
      </c>
      <c r="S347" s="9" t="str">
        <f t="shared" si="99"/>
        <v/>
      </c>
      <c r="T347" s="9">
        <f t="shared" si="100"/>
        <v>0.57180851063829785</v>
      </c>
    </row>
    <row r="348" spans="1:26">
      <c r="A348" s="22" t="s">
        <v>110</v>
      </c>
      <c r="B348" s="25">
        <f>HLOOKUP(A348,'Tabela 2022'!$D$3:$BG$56,8,FALSE)</f>
        <v>0.69877675840978593</v>
      </c>
      <c r="D348" s="9" t="str">
        <f t="shared" si="94"/>
        <v/>
      </c>
      <c r="E348" s="9" t="str">
        <f t="shared" si="95"/>
        <v/>
      </c>
      <c r="F348" s="9">
        <f t="shared" si="96"/>
        <v>0.69877675840978593</v>
      </c>
      <c r="O348" s="26" t="s">
        <v>76</v>
      </c>
      <c r="P348" s="25">
        <f>HLOOKUP(O348,'Tabela 2022'!$D$3:$BG$56,8,FALSE)</f>
        <v>0.65411298315163524</v>
      </c>
      <c r="R348" s="9" t="str">
        <f t="shared" si="98"/>
        <v/>
      </c>
      <c r="S348" s="9" t="str">
        <f t="shared" si="99"/>
        <v/>
      </c>
      <c r="T348" s="9">
        <f t="shared" si="100"/>
        <v>0.65411298315163524</v>
      </c>
    </row>
    <row r="349" spans="1:26">
      <c r="A349" s="22" t="s">
        <v>111</v>
      </c>
      <c r="B349" s="25">
        <f>HLOOKUP(A349,'Tabela 2022'!$D$3:$BG$56,8,FALSE)</f>
        <v>0.54716981132075471</v>
      </c>
      <c r="D349" s="9" t="str">
        <f t="shared" si="94"/>
        <v/>
      </c>
      <c r="E349" s="9" t="str">
        <f t="shared" si="95"/>
        <v/>
      </c>
      <c r="F349" s="9">
        <f t="shared" si="96"/>
        <v>0.54716981132075471</v>
      </c>
      <c r="O349" s="26" t="s">
        <v>78</v>
      </c>
      <c r="P349" s="25">
        <f>HLOOKUP(O349,'Tabela 2022'!$D$3:$BG$56,8,FALSE)</f>
        <v>0.64052287581699341</v>
      </c>
      <c r="R349" s="9" t="str">
        <f t="shared" si="98"/>
        <v/>
      </c>
      <c r="S349" s="9" t="str">
        <f t="shared" si="99"/>
        <v/>
      </c>
      <c r="T349" s="9">
        <f t="shared" si="100"/>
        <v>0.64052287581699341</v>
      </c>
    </row>
    <row r="350" spans="1:26">
      <c r="A350" s="22" t="s">
        <v>86</v>
      </c>
      <c r="B350" s="25" t="e">
        <f>HLOOKUP(A350,'Tabela 2022'!$D$3:$BG$56,8,FALSE)</f>
        <v>#N/A</v>
      </c>
      <c r="D350" s="9" t="e">
        <f t="shared" si="94"/>
        <v>#N/A</v>
      </c>
      <c r="E350" s="9" t="e">
        <f t="shared" si="95"/>
        <v>#N/A</v>
      </c>
      <c r="F350" s="9" t="e">
        <f t="shared" si="96"/>
        <v>#N/A</v>
      </c>
      <c r="O350" s="26" t="s">
        <v>94</v>
      </c>
      <c r="P350" s="25">
        <f>HLOOKUP(O350,'Tabela 2022'!$D$3:$BG$56,8,FALSE)</f>
        <v>0.5798016230838593</v>
      </c>
      <c r="R350" s="9" t="str">
        <f t="shared" si="98"/>
        <v/>
      </c>
      <c r="S350" s="9" t="str">
        <f t="shared" si="99"/>
        <v/>
      </c>
      <c r="T350" s="9">
        <f t="shared" si="100"/>
        <v>0.5798016230838593</v>
      </c>
    </row>
    <row r="351" spans="1:26">
      <c r="A351" s="22" t="s">
        <v>130</v>
      </c>
      <c r="B351" s="25">
        <f>HLOOKUP(A351,'Tabela 2022'!$D$3:$BG$56,8,FALSE)</f>
        <v>0.60620525059665875</v>
      </c>
      <c r="D351" s="9" t="str">
        <f t="shared" si="94"/>
        <v/>
      </c>
      <c r="E351" s="9" t="str">
        <f t="shared" si="95"/>
        <v/>
      </c>
      <c r="F351" s="9">
        <f t="shared" si="96"/>
        <v>0.60620525059665875</v>
      </c>
      <c r="O351" s="26" t="s">
        <v>111</v>
      </c>
      <c r="P351" s="25">
        <f>HLOOKUP(O351,'Tabela 2022'!$D$3:$BG$56,8,FALSE)</f>
        <v>0.54716981132075471</v>
      </c>
      <c r="R351" s="9" t="str">
        <f t="shared" si="98"/>
        <v/>
      </c>
      <c r="S351" s="9" t="str">
        <f t="shared" si="99"/>
        <v/>
      </c>
      <c r="T351" s="9">
        <f t="shared" si="100"/>
        <v>0.54716981132075471</v>
      </c>
    </row>
    <row r="352" spans="1:26">
      <c r="A352" s="22" t="s">
        <v>87</v>
      </c>
      <c r="B352" s="25">
        <f>HLOOKUP(A352,'Tabela 2022'!$D$3:$BG$56,8,FALSE)</f>
        <v>0.61400894187779431</v>
      </c>
      <c r="D352" s="9" t="str">
        <f t="shared" si="94"/>
        <v/>
      </c>
      <c r="E352" s="9" t="str">
        <f t="shared" si="95"/>
        <v/>
      </c>
      <c r="F352" s="9">
        <f t="shared" si="96"/>
        <v>0.61400894187779431</v>
      </c>
      <c r="O352" s="26" t="s">
        <v>122</v>
      </c>
      <c r="P352" s="25">
        <f>HLOOKUP(O352,'Tabela 2022'!$D$3:$BG$56,8,FALSE)</f>
        <v>0.66215199398043645</v>
      </c>
      <c r="R352" s="9" t="str">
        <f t="shared" si="98"/>
        <v/>
      </c>
      <c r="S352" s="9" t="str">
        <f t="shared" si="99"/>
        <v/>
      </c>
      <c r="T352" s="9">
        <f t="shared" si="100"/>
        <v>0.66215199398043645</v>
      </c>
    </row>
    <row r="353" spans="1:20" ht="15.75" thickBot="1">
      <c r="A353" s="21" t="s">
        <v>88</v>
      </c>
      <c r="B353" s="25">
        <f>HLOOKUP(A353,'Tabela 2022'!$D$3:$BG$56,8,FALSE)</f>
        <v>0.60679079956188386</v>
      </c>
      <c r="D353" s="57" t="str">
        <f t="shared" si="94"/>
        <v/>
      </c>
      <c r="E353" s="57" t="str">
        <f t="shared" si="95"/>
        <v/>
      </c>
      <c r="F353" s="57">
        <f t="shared" si="96"/>
        <v>0.60679079956188386</v>
      </c>
      <c r="O353" s="26" t="s">
        <v>87</v>
      </c>
      <c r="P353" s="25">
        <f>HLOOKUP(O353,'Tabela 2022'!$D$3:$BG$56,8,FALSE)</f>
        <v>0.61400894187779431</v>
      </c>
      <c r="R353" s="9" t="str">
        <f t="shared" si="98"/>
        <v/>
      </c>
      <c r="S353" s="9" t="str">
        <f t="shared" si="99"/>
        <v/>
      </c>
      <c r="T353" s="9">
        <f t="shared" si="100"/>
        <v>0.61400894187779431</v>
      </c>
    </row>
    <row r="354" spans="1:20" ht="15.75" thickBot="1">
      <c r="A354" s="17" t="s">
        <v>93</v>
      </c>
      <c r="B354" s="25">
        <f>HLOOKUP(A354,'Tabela 2022'!$D$3:$BG$56,8,FALSE)</f>
        <v>0.62331838565022424</v>
      </c>
      <c r="D354" s="56" t="str">
        <f t="shared" si="94"/>
        <v/>
      </c>
      <c r="E354" s="56" t="str">
        <f t="shared" si="95"/>
        <v/>
      </c>
      <c r="F354" s="56">
        <f t="shared" si="96"/>
        <v>0.62331838565022424</v>
      </c>
      <c r="O354" s="53" t="s">
        <v>88</v>
      </c>
      <c r="P354" s="25">
        <f>HLOOKUP(O354,'Tabela 2022'!$D$3:$BG$56,8,FALSE)</f>
        <v>0.60679079956188386</v>
      </c>
      <c r="R354" s="57" t="str">
        <f t="shared" si="98"/>
        <v/>
      </c>
      <c r="S354" s="57" t="str">
        <f t="shared" si="99"/>
        <v/>
      </c>
      <c r="T354" s="57">
        <f t="shared" si="100"/>
        <v>0.60679079956188386</v>
      </c>
    </row>
    <row r="355" spans="1:20">
      <c r="A355" s="16" t="s">
        <v>133</v>
      </c>
      <c r="B355" s="25">
        <f>HLOOKUP(A355,'Tabela 2022'!$D$3:$BG$56,8,FALSE)</f>
        <v>0.60560093348891486</v>
      </c>
      <c r="D355" s="9" t="str">
        <f t="shared" si="94"/>
        <v/>
      </c>
      <c r="E355" s="9" t="str">
        <f t="shared" si="95"/>
        <v/>
      </c>
      <c r="F355" s="9">
        <f t="shared" si="96"/>
        <v>0.60560093348891486</v>
      </c>
      <c r="O355" s="17" t="s">
        <v>109</v>
      </c>
      <c r="P355" s="25" t="e">
        <f>HLOOKUP(O355,'Tabela 2022'!$D$3:$BG$56,8,FALSE)</f>
        <v>#N/A</v>
      </c>
      <c r="R355" s="35" t="e">
        <f t="shared" si="98"/>
        <v>#N/A</v>
      </c>
      <c r="S355" s="35" t="e">
        <f t="shared" si="99"/>
        <v>#N/A</v>
      </c>
      <c r="T355" s="35" t="e">
        <f t="shared" si="100"/>
        <v>#N/A</v>
      </c>
    </row>
    <row r="356" spans="1:20">
      <c r="A356" s="16" t="s">
        <v>94</v>
      </c>
      <c r="B356" s="25">
        <f>HLOOKUP(A356,'Tabela 2022'!$D$3:$BG$56,8,FALSE)</f>
        <v>0.5798016230838593</v>
      </c>
      <c r="D356" s="9" t="str">
        <f t="shared" si="94"/>
        <v/>
      </c>
      <c r="E356" s="9" t="str">
        <f t="shared" si="95"/>
        <v/>
      </c>
      <c r="F356" s="9">
        <f t="shared" si="96"/>
        <v>0.5798016230838593</v>
      </c>
      <c r="O356" s="16" t="s">
        <v>70</v>
      </c>
      <c r="P356" s="25">
        <f>HLOOKUP(O356,'Tabela 2022'!$D$3:$BG$56,8,FALSE)</f>
        <v>0.69369369369369371</v>
      </c>
      <c r="R356" s="9" t="str">
        <f t="shared" si="98"/>
        <v/>
      </c>
      <c r="S356" s="9" t="str">
        <f t="shared" si="99"/>
        <v/>
      </c>
      <c r="T356" s="9">
        <f t="shared" si="100"/>
        <v>0.69369369369369371</v>
      </c>
    </row>
    <row r="357" spans="1:20" ht="15.75" thickBot="1">
      <c r="A357" s="15" t="s">
        <v>95</v>
      </c>
      <c r="B357" s="25">
        <f>HLOOKUP(A357,'Tabela 2022'!$D$3:$BG$56,8,FALSE)</f>
        <v>0.55847953216374269</v>
      </c>
      <c r="D357" s="57" t="str">
        <f t="shared" si="94"/>
        <v/>
      </c>
      <c r="E357" s="57" t="str">
        <f t="shared" si="95"/>
        <v/>
      </c>
      <c r="F357" s="57">
        <f t="shared" si="96"/>
        <v>0.55847953216374269</v>
      </c>
      <c r="O357" s="16" t="s">
        <v>81</v>
      </c>
      <c r="P357" s="25">
        <f>HLOOKUP(O357,'Tabela 2022'!$D$3:$BG$56,8,FALSE)</f>
        <v>0.56175298804780871</v>
      </c>
      <c r="R357" s="9" t="str">
        <f t="shared" si="98"/>
        <v/>
      </c>
      <c r="S357" s="9" t="str">
        <f t="shared" si="99"/>
        <v/>
      </c>
      <c r="T357" s="9">
        <f t="shared" si="100"/>
        <v>0.56175298804780871</v>
      </c>
    </row>
    <row r="358" spans="1:20">
      <c r="A358" s="20" t="s">
        <v>89</v>
      </c>
      <c r="B358" s="25">
        <f>HLOOKUP(A358,'Tabela 2022'!$D$3:$BG$56,8,FALSE)</f>
        <v>0.69003690036900367</v>
      </c>
      <c r="D358" s="35" t="str">
        <f t="shared" si="94"/>
        <v/>
      </c>
      <c r="E358" s="35" t="str">
        <f t="shared" si="95"/>
        <v/>
      </c>
      <c r="F358" s="35">
        <f t="shared" si="96"/>
        <v>0.69003690036900367</v>
      </c>
      <c r="O358" s="16" t="s">
        <v>83</v>
      </c>
      <c r="P358" s="25">
        <f>HLOOKUP(O358,'Tabela 2022'!$D$3:$BG$56,8,FALSE)</f>
        <v>0.70873786407766992</v>
      </c>
      <c r="R358" s="9" t="str">
        <f t="shared" si="98"/>
        <v/>
      </c>
      <c r="S358" s="9" t="str">
        <f t="shared" si="99"/>
        <v/>
      </c>
      <c r="T358" s="9">
        <f t="shared" si="100"/>
        <v>0.70873786407766992</v>
      </c>
    </row>
    <row r="359" spans="1:20">
      <c r="A359" s="19" t="s">
        <v>90</v>
      </c>
      <c r="B359" s="25">
        <f>HLOOKUP(A359,'Tabela 2022'!$D$3:$BG$56,8,FALSE)</f>
        <v>0.63152400835073064</v>
      </c>
      <c r="D359" s="9" t="str">
        <f t="shared" si="94"/>
        <v/>
      </c>
      <c r="E359" s="9" t="str">
        <f t="shared" si="95"/>
        <v/>
      </c>
      <c r="F359" s="9">
        <f t="shared" si="96"/>
        <v>0.63152400835073064</v>
      </c>
      <c r="O359" s="16" t="s">
        <v>110</v>
      </c>
      <c r="P359" s="25">
        <f>HLOOKUP(O359,'Tabela 2022'!$D$3:$BG$56,8,FALSE)</f>
        <v>0.69877675840978593</v>
      </c>
      <c r="R359" s="9" t="str">
        <f t="shared" si="98"/>
        <v/>
      </c>
      <c r="S359" s="9" t="str">
        <f t="shared" si="99"/>
        <v/>
      </c>
      <c r="T359" s="9">
        <f t="shared" si="100"/>
        <v>0.69877675840978593</v>
      </c>
    </row>
    <row r="360" spans="1:20">
      <c r="A360" s="18" t="s">
        <v>91</v>
      </c>
      <c r="B360" s="25" t="e">
        <f>HLOOKUP(A360,'Tabela 2022'!$D$3:$BG$56,8,FALSE)</f>
        <v>#N/A</v>
      </c>
      <c r="D360" s="9" t="e">
        <f t="shared" si="94"/>
        <v>#N/A</v>
      </c>
      <c r="E360" s="9" t="e">
        <f t="shared" si="95"/>
        <v>#N/A</v>
      </c>
      <c r="F360" s="9" t="e">
        <f t="shared" si="96"/>
        <v>#N/A</v>
      </c>
      <c r="O360" s="54" t="s">
        <v>92</v>
      </c>
      <c r="P360" s="25">
        <f>HLOOKUP(O360,'Tabela 2022'!$D$3:$BG$56,8,FALSE)</f>
        <v>0.61205564142194746</v>
      </c>
      <c r="R360" s="9" t="str">
        <f t="shared" si="98"/>
        <v/>
      </c>
      <c r="S360" s="9" t="str">
        <f t="shared" si="99"/>
        <v/>
      </c>
      <c r="T360" s="9">
        <f t="shared" si="100"/>
        <v>0.61205564142194746</v>
      </c>
    </row>
    <row r="361" spans="1:20" ht="15.75" thickBot="1">
      <c r="A361" s="18" t="s">
        <v>131</v>
      </c>
      <c r="B361" s="25">
        <f>HLOOKUP(A361,'Tabela 2022'!$D$3:$BG$56,8,FALSE)</f>
        <v>0.70471698113207548</v>
      </c>
      <c r="D361" s="9" t="str">
        <f t="shared" si="94"/>
        <v/>
      </c>
      <c r="E361" s="9" t="str">
        <f t="shared" si="95"/>
        <v/>
      </c>
      <c r="F361" s="9">
        <f t="shared" si="96"/>
        <v>0.70471698113207548</v>
      </c>
      <c r="O361" s="15" t="s">
        <v>86</v>
      </c>
      <c r="P361" s="25" t="e">
        <f>HLOOKUP(O361,'Tabela 2022'!$D$3:$BG$56,8,FALSE)</f>
        <v>#N/A</v>
      </c>
      <c r="R361" s="36" t="e">
        <f t="shared" si="98"/>
        <v>#N/A</v>
      </c>
      <c r="S361" s="36" t="e">
        <f t="shared" si="99"/>
        <v>#N/A</v>
      </c>
      <c r="T361" s="36" t="e">
        <f t="shared" si="100"/>
        <v>#N/A</v>
      </c>
    </row>
    <row r="362" spans="1:20">
      <c r="A362" s="18" t="s">
        <v>92</v>
      </c>
      <c r="B362" s="25">
        <f>HLOOKUP(A362,'Tabela 2022'!$D$3:$BG$56,8,FALSE)</f>
        <v>0.61205564142194746</v>
      </c>
      <c r="D362" s="9" t="str">
        <f t="shared" si="94"/>
        <v/>
      </c>
      <c r="E362" s="9" t="str">
        <f t="shared" si="95"/>
        <v/>
      </c>
      <c r="F362" s="9">
        <f t="shared" si="96"/>
        <v>0.61205564142194746</v>
      </c>
      <c r="O362" s="61" t="s">
        <v>99</v>
      </c>
      <c r="P362" s="25" t="e">
        <f>HLOOKUP(O362,'Tabela 2022'!$D$3:$BG$56,8,FALSE)</f>
        <v>#N/A</v>
      </c>
      <c r="R362" s="56" t="e">
        <f t="shared" si="98"/>
        <v>#N/A</v>
      </c>
      <c r="S362" s="56" t="e">
        <f t="shared" si="99"/>
        <v>#N/A</v>
      </c>
      <c r="T362" s="56" t="e">
        <f t="shared" si="100"/>
        <v>#N/A</v>
      </c>
    </row>
    <row r="363" spans="1:20">
      <c r="A363" s="18" t="s">
        <v>129</v>
      </c>
      <c r="B363" s="25">
        <f>HLOOKUP(A363,'Tabela 2022'!$D$3:$BG$56,8,FALSE)</f>
        <v>0.75073964497041423</v>
      </c>
      <c r="D363" s="9" t="str">
        <f t="shared" si="94"/>
        <v/>
      </c>
      <c r="E363" s="9">
        <f t="shared" si="95"/>
        <v>0.75073964497041423</v>
      </c>
      <c r="F363" s="9" t="str">
        <f t="shared" si="96"/>
        <v/>
      </c>
      <c r="O363" s="55" t="s">
        <v>132</v>
      </c>
      <c r="P363" s="25">
        <f>HLOOKUP(O363,'Tabela 2022'!$D$3:$BG$56,8,FALSE)</f>
        <v>0.58007117437722422</v>
      </c>
      <c r="R363" s="9" t="str">
        <f t="shared" si="98"/>
        <v/>
      </c>
      <c r="S363" s="9" t="str">
        <f t="shared" si="99"/>
        <v/>
      </c>
      <c r="T363" s="9">
        <f t="shared" si="100"/>
        <v>0.58007117437722422</v>
      </c>
    </row>
    <row r="364" spans="1:20" ht="15.75" thickBot="1">
      <c r="A364" s="18" t="s">
        <v>122</v>
      </c>
      <c r="B364" s="25">
        <f>HLOOKUP(A364,'Tabela 2022'!$D$3:$BG$56,8,FALSE)</f>
        <v>0.66215199398043645</v>
      </c>
      <c r="D364" s="57" t="str">
        <f t="shared" si="94"/>
        <v/>
      </c>
      <c r="E364" s="57" t="str">
        <f t="shared" si="95"/>
        <v/>
      </c>
      <c r="F364" s="57">
        <f t="shared" si="96"/>
        <v>0.66215199398043645</v>
      </c>
      <c r="O364" s="55" t="s">
        <v>113</v>
      </c>
      <c r="P364" s="25">
        <f>HLOOKUP(O364,'Tabela 2022'!$D$3:$BG$56,8,FALSE)</f>
        <v>0.66666666666666663</v>
      </c>
      <c r="R364" s="9" t="str">
        <f t="shared" ref="R364" si="109">IF(P364&lt;=50%,P364,"")</f>
        <v/>
      </c>
      <c r="S364" s="9" t="str">
        <f t="shared" ref="S364" si="110">IF(P364&gt;=75%,P364,"")</f>
        <v/>
      </c>
      <c r="T364" s="9">
        <f t="shared" ref="T364" si="111">IF(AND(P364&gt;50%,P364&lt;75%),P364,"")</f>
        <v>0.66666666666666663</v>
      </c>
    </row>
    <row r="365" spans="1:20">
      <c r="D365" s="41">
        <f>COUNT(D325:D364)</f>
        <v>1</v>
      </c>
      <c r="E365" s="41">
        <f>COUNT(E325:E364)</f>
        <v>1</v>
      </c>
      <c r="F365" s="41">
        <f>COUNT(F325:F364)</f>
        <v>34</v>
      </c>
      <c r="R365" s="41">
        <f>COUNT(R325:R364)</f>
        <v>1</v>
      </c>
      <c r="S365" s="41">
        <f>COUNT(S325:S364)</f>
        <v>1</v>
      </c>
      <c r="T365" s="41">
        <f>COUNT(T325:T364)</f>
        <v>34</v>
      </c>
    </row>
    <row r="366" spans="1:20">
      <c r="D366" s="38"/>
      <c r="E366" s="38"/>
      <c r="F366" s="38"/>
      <c r="R366" s="38"/>
      <c r="S366" s="38"/>
      <c r="T366" s="38"/>
    </row>
    <row r="367" spans="1:20">
      <c r="D367" s="38"/>
      <c r="E367" s="38"/>
      <c r="F367" s="38"/>
      <c r="R367" s="38"/>
      <c r="S367" s="38"/>
      <c r="T367" s="38"/>
    </row>
    <row r="368" spans="1:20">
      <c r="D368" s="38"/>
      <c r="E368" s="38"/>
      <c r="F368" s="38"/>
      <c r="R368" s="38"/>
      <c r="S368" s="38"/>
      <c r="T368" s="38"/>
    </row>
    <row r="369" spans="1:26">
      <c r="D369" s="38"/>
      <c r="E369" s="38"/>
      <c r="F369" s="38"/>
      <c r="R369" s="38"/>
      <c r="S369" s="38"/>
      <c r="T369" s="38"/>
    </row>
    <row r="370" spans="1:26">
      <c r="D370" s="38"/>
      <c r="E370" s="38"/>
      <c r="F370" s="38"/>
      <c r="R370" s="38"/>
      <c r="S370" s="38"/>
      <c r="T370" s="38"/>
    </row>
    <row r="372" spans="1:26">
      <c r="A372" s="28">
        <v>9</v>
      </c>
      <c r="B372" s="27" t="s">
        <v>12</v>
      </c>
      <c r="O372" s="28">
        <v>9</v>
      </c>
      <c r="P372" s="27" t="s">
        <v>12</v>
      </c>
      <c r="V372" s="31"/>
      <c r="W372" s="32" t="s">
        <v>98</v>
      </c>
      <c r="X372" s="33" t="s">
        <v>97</v>
      </c>
      <c r="Y372" s="34" t="s">
        <v>100</v>
      </c>
      <c r="Z372" t="s">
        <v>105</v>
      </c>
    </row>
    <row r="373" spans="1:26">
      <c r="A373" s="8" t="s">
        <v>69</v>
      </c>
      <c r="B373" s="7" t="s">
        <v>96</v>
      </c>
      <c r="D373" s="12" t="s">
        <v>98</v>
      </c>
      <c r="E373" s="11" t="s">
        <v>97</v>
      </c>
      <c r="F373" s="10" t="s">
        <v>100</v>
      </c>
      <c r="H373" s="31"/>
      <c r="I373" s="32" t="s">
        <v>98</v>
      </c>
      <c r="J373" s="33" t="s">
        <v>97</v>
      </c>
      <c r="K373" s="34" t="s">
        <v>100</v>
      </c>
      <c r="L373" t="s">
        <v>105</v>
      </c>
      <c r="O373" s="8" t="s">
        <v>69</v>
      </c>
      <c r="P373" s="7" t="s">
        <v>96</v>
      </c>
      <c r="R373" s="12" t="s">
        <v>98</v>
      </c>
      <c r="S373" s="11" t="s">
        <v>97</v>
      </c>
      <c r="T373" s="10" t="s">
        <v>100</v>
      </c>
      <c r="V373" s="31" t="s">
        <v>101</v>
      </c>
      <c r="W373" s="37">
        <f>COUNT(R374:R413)</f>
        <v>2</v>
      </c>
      <c r="X373" s="37">
        <f t="shared" ref="X373" si="112">COUNT(S374:S413)</f>
        <v>0</v>
      </c>
      <c r="Y373" s="37">
        <f>COUNT(T374:T413)</f>
        <v>34</v>
      </c>
      <c r="Z373" s="29">
        <f>SUM(W373:Y373)</f>
        <v>36</v>
      </c>
    </row>
    <row r="374" spans="1:26">
      <c r="A374" s="26" t="s">
        <v>70</v>
      </c>
      <c r="B374" s="25">
        <f>HLOOKUP(A374,'Tabela 2022'!$D$3:$BG$56,9,FALSE)</f>
        <v>0.6786786786786787</v>
      </c>
      <c r="D374" s="9" t="str">
        <f>IF(B374&lt;=50%,B374,"")</f>
        <v/>
      </c>
      <c r="E374" s="9" t="str">
        <f>IF(B374&gt;=75%,B374,"")</f>
        <v/>
      </c>
      <c r="F374" s="9">
        <f t="shared" ref="F374" si="113">IF(AND(B374&gt;50%,B374&lt;75%),B374,"")</f>
        <v>0.6786786786786787</v>
      </c>
      <c r="H374" s="31" t="s">
        <v>101</v>
      </c>
      <c r="I374" s="37">
        <f>COUNT(D374:D413)</f>
        <v>2</v>
      </c>
      <c r="J374" s="37">
        <f t="shared" ref="J374" si="114">COUNT(E374:E413)</f>
        <v>0</v>
      </c>
      <c r="K374" s="37">
        <f>COUNT(F374:F413)</f>
        <v>34</v>
      </c>
      <c r="L374" s="29">
        <f>SUM(I374:K374)</f>
        <v>36</v>
      </c>
      <c r="O374" s="52" t="s">
        <v>79</v>
      </c>
      <c r="P374" s="25">
        <f>HLOOKUP(O374,'Tabela 2022'!$D$3:$BG$56,9,FALSE)</f>
        <v>0.50711743772241991</v>
      </c>
      <c r="R374" s="9" t="str">
        <f>IF(P374&lt;=50%,P374,"")</f>
        <v/>
      </c>
      <c r="S374" s="9" t="str">
        <f>IF(P374&gt;=75%,P374,"")</f>
        <v/>
      </c>
      <c r="T374" s="9">
        <f>IF(AND(P374&gt;50%,P374&lt;75%),P374,"")</f>
        <v>0.50711743772241991</v>
      </c>
      <c r="V374" s="31" t="s">
        <v>115</v>
      </c>
      <c r="W374" s="37">
        <f>COUNT(R374:R389)</f>
        <v>1</v>
      </c>
      <c r="X374" s="37">
        <f t="shared" ref="X374" si="115">COUNT(S374:S389)</f>
        <v>0</v>
      </c>
      <c r="Y374" s="37">
        <f>COUNT(T374:T389)</f>
        <v>15</v>
      </c>
      <c r="Z374" s="29">
        <f t="shared" ref="Z374:Z377" si="116">SUM(W374:Y374)</f>
        <v>16</v>
      </c>
    </row>
    <row r="375" spans="1:26">
      <c r="A375" s="26" t="s">
        <v>71</v>
      </c>
      <c r="B375" s="25">
        <f>HLOOKUP(A375,'Tabela 2022'!$D$3:$BG$56,9,FALSE)</f>
        <v>0.62828282828282833</v>
      </c>
      <c r="D375" s="9" t="str">
        <f t="shared" ref="D375:D413" si="117">IF(B375&lt;=50%,B375,"")</f>
        <v/>
      </c>
      <c r="E375" s="9" t="str">
        <f t="shared" ref="E375:E413" si="118">IF(B375&gt;=75%,B375,"")</f>
        <v/>
      </c>
      <c r="F375" s="9">
        <f t="shared" ref="F375:F413" si="119">IF(AND(B375&gt;50%,B375&lt;75%),B375,"")</f>
        <v>0.62828282828282833</v>
      </c>
      <c r="H375" s="31" t="s">
        <v>102</v>
      </c>
      <c r="I375" s="37">
        <f>COUNT(D374:D387)</f>
        <v>1</v>
      </c>
      <c r="J375" s="37">
        <f t="shared" ref="J375" si="120">COUNT(E374:E387)</f>
        <v>0</v>
      </c>
      <c r="K375" s="37">
        <f>COUNT(F374:F387)</f>
        <v>12</v>
      </c>
      <c r="L375" s="29">
        <f t="shared" ref="L375:L378" si="121">SUM(I375:K375)</f>
        <v>13</v>
      </c>
      <c r="O375" s="52" t="s">
        <v>71</v>
      </c>
      <c r="P375" s="25">
        <f>HLOOKUP(O375,'Tabela 2022'!$D$3:$BG$56,9,FALSE)</f>
        <v>0.62828282828282833</v>
      </c>
      <c r="R375" s="9" t="str">
        <f t="shared" ref="R375:R413" si="122">IF(P375&lt;=50%,P375,"")</f>
        <v/>
      </c>
      <c r="S375" s="9" t="str">
        <f t="shared" ref="S375:S413" si="123">IF(P375&gt;=75%,P375,"")</f>
        <v/>
      </c>
      <c r="T375" s="9">
        <f t="shared" ref="T375:T413" si="124">IF(AND(P375&gt;50%,P375&lt;75%),P375,"")</f>
        <v>0.62828282828282833</v>
      </c>
      <c r="V375" s="31" t="s">
        <v>116</v>
      </c>
      <c r="W375" s="37">
        <f>COUNT(R390:R403)</f>
        <v>1</v>
      </c>
      <c r="X375" s="37">
        <f t="shared" ref="X375" si="125">COUNT(S390:S403)</f>
        <v>0</v>
      </c>
      <c r="Y375" s="37">
        <f>COUNT(T390:T403)</f>
        <v>12</v>
      </c>
      <c r="Z375" s="29">
        <f t="shared" si="116"/>
        <v>13</v>
      </c>
    </row>
    <row r="376" spans="1:26">
      <c r="A376" s="26" t="s">
        <v>72</v>
      </c>
      <c r="B376" s="25">
        <f>HLOOKUP(A376,'Tabela 2022'!$D$3:$BG$56,9,FALSE)</f>
        <v>0.56234096692111957</v>
      </c>
      <c r="D376" s="9" t="str">
        <f t="shared" si="117"/>
        <v/>
      </c>
      <c r="E376" s="9" t="str">
        <f t="shared" si="118"/>
        <v/>
      </c>
      <c r="F376" s="9">
        <f t="shared" si="119"/>
        <v>0.56234096692111957</v>
      </c>
      <c r="H376" s="31" t="s">
        <v>103</v>
      </c>
      <c r="I376" s="37">
        <f>COUNT(D388:D402)</f>
        <v>1</v>
      </c>
      <c r="J376" s="37">
        <f t="shared" ref="J376" si="126">COUNT(E388:E402)</f>
        <v>0</v>
      </c>
      <c r="K376" s="37">
        <f>COUNT(F388:F402)</f>
        <v>12</v>
      </c>
      <c r="L376" s="29">
        <f t="shared" si="121"/>
        <v>13</v>
      </c>
      <c r="O376" s="52" t="s">
        <v>82</v>
      </c>
      <c r="P376" s="25">
        <f>HLOOKUP(O376,'Tabela 2022'!$D$3:$BG$56,9,FALSE)</f>
        <v>0.47521367521367519</v>
      </c>
      <c r="R376" s="9">
        <f t="shared" si="122"/>
        <v>0.47521367521367519</v>
      </c>
      <c r="S376" s="9" t="str">
        <f t="shared" si="123"/>
        <v/>
      </c>
      <c r="T376" s="9" t="str">
        <f t="shared" si="124"/>
        <v/>
      </c>
      <c r="V376" s="31" t="s">
        <v>117</v>
      </c>
      <c r="W376" s="37">
        <f>COUNT(R404:R410)</f>
        <v>0</v>
      </c>
      <c r="X376" s="37">
        <f t="shared" ref="X376" si="127">COUNT(S404:S410)</f>
        <v>0</v>
      </c>
      <c r="Y376" s="37">
        <f>COUNT(T404:T410)</f>
        <v>5</v>
      </c>
      <c r="Z376" s="29">
        <f t="shared" si="116"/>
        <v>5</v>
      </c>
    </row>
    <row r="377" spans="1:26">
      <c r="A377" s="26" t="s">
        <v>73</v>
      </c>
      <c r="B377" s="25">
        <f>HLOOKUP(A377,'Tabela 2022'!$D$3:$BG$56,9,FALSE)</f>
        <v>0.59950041631973361</v>
      </c>
      <c r="D377" s="9" t="str">
        <f t="shared" si="117"/>
        <v/>
      </c>
      <c r="E377" s="9" t="str">
        <f t="shared" si="118"/>
        <v/>
      </c>
      <c r="F377" s="9">
        <f t="shared" si="119"/>
        <v>0.59950041631973361</v>
      </c>
      <c r="H377" s="31" t="s">
        <v>104</v>
      </c>
      <c r="I377" s="37">
        <f>COUNT(D403:D406)</f>
        <v>0</v>
      </c>
      <c r="J377" s="37">
        <f t="shared" ref="J377" si="128">COUNT(E403:E406)</f>
        <v>0</v>
      </c>
      <c r="K377" s="37">
        <f>COUNT(F403:F406)</f>
        <v>4</v>
      </c>
      <c r="L377" s="29">
        <f t="shared" si="121"/>
        <v>4</v>
      </c>
      <c r="O377" s="52" t="s">
        <v>73</v>
      </c>
      <c r="P377" s="25">
        <f>HLOOKUP(O377,'Tabela 2022'!$D$3:$BG$56,9,FALSE)</f>
        <v>0.59950041631973361</v>
      </c>
      <c r="R377" s="9" t="str">
        <f t="shared" si="122"/>
        <v/>
      </c>
      <c r="S377" s="9" t="str">
        <f t="shared" si="123"/>
        <v/>
      </c>
      <c r="T377" s="9">
        <f t="shared" si="124"/>
        <v>0.59950041631973361</v>
      </c>
      <c r="V377" s="31" t="s">
        <v>135</v>
      </c>
      <c r="W377" s="37">
        <f>COUNT(R411:R413)</f>
        <v>0</v>
      </c>
      <c r="X377" s="37">
        <f t="shared" ref="X377" si="129">COUNT(S411:S413)</f>
        <v>0</v>
      </c>
      <c r="Y377" s="37">
        <f>COUNT(T411:T413)</f>
        <v>2</v>
      </c>
      <c r="Z377" s="29">
        <f t="shared" si="116"/>
        <v>2</v>
      </c>
    </row>
    <row r="378" spans="1:26">
      <c r="A378" s="26" t="s">
        <v>112</v>
      </c>
      <c r="B378" s="25">
        <f>HLOOKUP(A378,'Tabela 2022'!$D$3:$BG$56,9,FALSE)</f>
        <v>0.55331991951710258</v>
      </c>
      <c r="D378" s="9" t="str">
        <f t="shared" si="117"/>
        <v/>
      </c>
      <c r="E378" s="9" t="str">
        <f t="shared" si="118"/>
        <v/>
      </c>
      <c r="F378" s="9">
        <f t="shared" si="119"/>
        <v>0.55331991951710258</v>
      </c>
      <c r="H378" s="31" t="s">
        <v>134</v>
      </c>
      <c r="I378" s="37">
        <f>COUNT(D407:D413)</f>
        <v>0</v>
      </c>
      <c r="J378" s="37">
        <f t="shared" ref="J378" si="130">COUNT(E407:E413)</f>
        <v>0</v>
      </c>
      <c r="K378" s="37">
        <f>COUNT(F407:F413)</f>
        <v>6</v>
      </c>
      <c r="L378" s="29">
        <f t="shared" si="121"/>
        <v>6</v>
      </c>
      <c r="O378" s="52" t="s">
        <v>112</v>
      </c>
      <c r="P378" s="25">
        <f>HLOOKUP(O378,'Tabela 2022'!$D$3:$BG$56,9,FALSE)</f>
        <v>0.55331991951710258</v>
      </c>
      <c r="R378" s="9" t="str">
        <f t="shared" si="122"/>
        <v/>
      </c>
      <c r="S378" s="9" t="str">
        <f t="shared" si="123"/>
        <v/>
      </c>
      <c r="T378" s="9">
        <f t="shared" si="124"/>
        <v>0.55331991951710258</v>
      </c>
    </row>
    <row r="379" spans="1:26">
      <c r="A379" s="26" t="s">
        <v>99</v>
      </c>
      <c r="B379" s="25" t="e">
        <f>HLOOKUP(A379,'Tabela 2022'!$D$3:$BG$56,9,FALSE)</f>
        <v>#N/A</v>
      </c>
      <c r="D379" s="9" t="e">
        <f t="shared" si="117"/>
        <v>#N/A</v>
      </c>
      <c r="E379" s="9" t="e">
        <f t="shared" si="118"/>
        <v>#N/A</v>
      </c>
      <c r="F379" s="9" t="e">
        <f t="shared" si="119"/>
        <v>#N/A</v>
      </c>
      <c r="O379" s="52" t="s">
        <v>93</v>
      </c>
      <c r="P379" s="25">
        <f>HLOOKUP(O379,'Tabela 2022'!$D$3:$BG$56,9,FALSE)</f>
        <v>0.62556053811659196</v>
      </c>
      <c r="R379" s="9" t="str">
        <f t="shared" si="122"/>
        <v/>
      </c>
      <c r="S379" s="9" t="str">
        <f t="shared" si="123"/>
        <v/>
      </c>
      <c r="T379" s="9">
        <f t="shared" si="124"/>
        <v>0.62556053811659196</v>
      </c>
    </row>
    <row r="380" spans="1:26">
      <c r="A380" s="26" t="s">
        <v>132</v>
      </c>
      <c r="B380" s="25">
        <f>HLOOKUP(A380,'Tabela 2022'!$D$3:$BG$56,9,FALSE)</f>
        <v>0.54092526690391463</v>
      </c>
      <c r="D380" s="9" t="str">
        <f t="shared" si="117"/>
        <v/>
      </c>
      <c r="E380" s="9" t="str">
        <f t="shared" si="118"/>
        <v/>
      </c>
      <c r="F380" s="9">
        <f t="shared" si="119"/>
        <v>0.54092526690391463</v>
      </c>
      <c r="O380" s="52" t="s">
        <v>133</v>
      </c>
      <c r="P380" s="25">
        <f>HLOOKUP(O380,'Tabela 2022'!$D$3:$BG$56,9,FALSE)</f>
        <v>0.58624708624708621</v>
      </c>
      <c r="R380" s="9" t="str">
        <f t="shared" si="122"/>
        <v/>
      </c>
      <c r="S380" s="9" t="str">
        <f t="shared" si="123"/>
        <v/>
      </c>
      <c r="T380" s="9">
        <f t="shared" si="124"/>
        <v>0.58624708624708621</v>
      </c>
      <c r="V380" s="31"/>
      <c r="W380" s="32" t="s">
        <v>98</v>
      </c>
      <c r="X380" s="33" t="s">
        <v>97</v>
      </c>
      <c r="Y380" s="34" t="s">
        <v>100</v>
      </c>
      <c r="Z380" t="s">
        <v>105</v>
      </c>
    </row>
    <row r="381" spans="1:26">
      <c r="A381" s="26" t="s">
        <v>74</v>
      </c>
      <c r="B381" s="25">
        <f>HLOOKUP(A381,'Tabela 2022'!$D$3:$BG$56,9,FALSE)</f>
        <v>0.5478723404255319</v>
      </c>
      <c r="D381" s="9" t="str">
        <f t="shared" si="117"/>
        <v/>
      </c>
      <c r="E381" s="9" t="str">
        <f t="shared" si="118"/>
        <v/>
      </c>
      <c r="F381" s="9">
        <f t="shared" si="119"/>
        <v>0.5478723404255319</v>
      </c>
      <c r="H381" s="31"/>
      <c r="I381" s="32" t="s">
        <v>98</v>
      </c>
      <c r="J381" s="33" t="s">
        <v>97</v>
      </c>
      <c r="K381" s="34" t="s">
        <v>100</v>
      </c>
      <c r="L381" s="29" t="s">
        <v>105</v>
      </c>
      <c r="O381" s="52" t="s">
        <v>89</v>
      </c>
      <c r="P381" s="25">
        <f>HLOOKUP(O381,'Tabela 2022'!$D$3:$BG$56,9,FALSE)</f>
        <v>0.66079703429101022</v>
      </c>
      <c r="R381" s="9" t="str">
        <f t="shared" si="122"/>
        <v/>
      </c>
      <c r="S381" s="9" t="str">
        <f t="shared" si="123"/>
        <v/>
      </c>
      <c r="T381" s="9">
        <f t="shared" si="124"/>
        <v>0.66079703429101022</v>
      </c>
      <c r="V381" s="31" t="s">
        <v>101</v>
      </c>
      <c r="W381" s="42">
        <f t="shared" ref="W381:Y385" si="131">W373/$Z373</f>
        <v>5.5555555555555552E-2</v>
      </c>
      <c r="X381" s="42">
        <f t="shared" si="131"/>
        <v>0</v>
      </c>
      <c r="Y381" s="42">
        <f t="shared" si="131"/>
        <v>0.94444444444444442</v>
      </c>
      <c r="Z381" s="29">
        <f>Z373</f>
        <v>36</v>
      </c>
    </row>
    <row r="382" spans="1:26">
      <c r="A382" s="26" t="s">
        <v>75</v>
      </c>
      <c r="B382" s="25">
        <f>HLOOKUP(A382,'Tabela 2022'!$D$3:$BG$56,9,FALSE)</f>
        <v>0.5433911882510013</v>
      </c>
      <c r="D382" s="66">
        <v>0.5</v>
      </c>
      <c r="E382" s="9" t="str">
        <f t="shared" si="118"/>
        <v/>
      </c>
      <c r="F382" s="9"/>
      <c r="H382" s="31" t="s">
        <v>101</v>
      </c>
      <c r="I382" s="42">
        <f>I374/$L374</f>
        <v>5.5555555555555552E-2</v>
      </c>
      <c r="J382" s="42">
        <f t="shared" ref="J382:K382" si="132">J374/$L374</f>
        <v>0</v>
      </c>
      <c r="K382" s="42">
        <f t="shared" si="132"/>
        <v>0.94444444444444442</v>
      </c>
      <c r="L382" s="29">
        <f>L374</f>
        <v>36</v>
      </c>
      <c r="O382" s="52" t="s">
        <v>84</v>
      </c>
      <c r="P382" s="25">
        <f>HLOOKUP(O382,'Tabela 2022'!$D$3:$BG$56,9,FALSE)</f>
        <v>0.60634425377015078</v>
      </c>
      <c r="R382" s="9" t="str">
        <f t="shared" si="122"/>
        <v/>
      </c>
      <c r="S382" s="9" t="str">
        <f t="shared" si="123"/>
        <v/>
      </c>
      <c r="T382" s="9">
        <f t="shared" si="124"/>
        <v>0.60634425377015078</v>
      </c>
      <c r="V382" s="31" t="s">
        <v>115</v>
      </c>
      <c r="W382" s="42">
        <f t="shared" si="131"/>
        <v>6.25E-2</v>
      </c>
      <c r="X382" s="42">
        <f t="shared" si="131"/>
        <v>0</v>
      </c>
      <c r="Y382" s="42">
        <f t="shared" si="131"/>
        <v>0.9375</v>
      </c>
      <c r="Z382" s="29">
        <f>Z374</f>
        <v>16</v>
      </c>
    </row>
    <row r="383" spans="1:26">
      <c r="A383" s="26" t="s">
        <v>76</v>
      </c>
      <c r="B383" s="25">
        <f>HLOOKUP(A383,'Tabela 2022'!$D$3:$BG$56,9,FALSE)</f>
        <v>0.64314115308151099</v>
      </c>
      <c r="D383" s="9" t="str">
        <f t="shared" si="117"/>
        <v/>
      </c>
      <c r="E383" s="9" t="str">
        <f t="shared" si="118"/>
        <v/>
      </c>
      <c r="F383" s="9">
        <f t="shared" si="119"/>
        <v>0.64314115308151099</v>
      </c>
      <c r="H383" s="31" t="s">
        <v>102</v>
      </c>
      <c r="I383" s="42">
        <f t="shared" ref="I383:K383" si="133">I375/$L375</f>
        <v>7.6923076923076927E-2</v>
      </c>
      <c r="J383" s="42">
        <f t="shared" si="133"/>
        <v>0</v>
      </c>
      <c r="K383" s="42">
        <f t="shared" si="133"/>
        <v>0.92307692307692313</v>
      </c>
      <c r="L383" s="29">
        <f t="shared" ref="L383:L386" si="134">L375</f>
        <v>13</v>
      </c>
      <c r="O383" s="52" t="s">
        <v>85</v>
      </c>
      <c r="P383" s="25">
        <f>HLOOKUP(O383,'Tabela 2022'!$D$3:$BG$56,9,FALSE)</f>
        <v>0.57728706624605675</v>
      </c>
      <c r="R383" s="9" t="str">
        <f t="shared" si="122"/>
        <v/>
      </c>
      <c r="S383" s="9" t="str">
        <f t="shared" si="123"/>
        <v/>
      </c>
      <c r="T383" s="9">
        <f t="shared" si="124"/>
        <v>0.57728706624605675</v>
      </c>
      <c r="V383" s="31" t="s">
        <v>116</v>
      </c>
      <c r="W383" s="42">
        <f t="shared" si="131"/>
        <v>7.6923076923076927E-2</v>
      </c>
      <c r="X383" s="42">
        <f t="shared" si="131"/>
        <v>0</v>
      </c>
      <c r="Y383" s="42">
        <f t="shared" si="131"/>
        <v>0.92307692307692313</v>
      </c>
      <c r="Z383" s="29">
        <f>Z375</f>
        <v>13</v>
      </c>
    </row>
    <row r="384" spans="1:26">
      <c r="A384" s="26" t="s">
        <v>77</v>
      </c>
      <c r="B384" s="25">
        <f>HLOOKUP(A384,'Tabela 2022'!$D$3:$BG$56,9,FALSE)</f>
        <v>0.61475409836065575</v>
      </c>
      <c r="D384" s="9" t="str">
        <f t="shared" si="117"/>
        <v/>
      </c>
      <c r="E384" s="9" t="str">
        <f t="shared" si="118"/>
        <v/>
      </c>
      <c r="F384" s="9">
        <f t="shared" si="119"/>
        <v>0.61475409836065575</v>
      </c>
      <c r="H384" s="31" t="s">
        <v>103</v>
      </c>
      <c r="I384" s="42">
        <f t="shared" ref="I384:K384" si="135">I376/$L376</f>
        <v>7.6923076923076927E-2</v>
      </c>
      <c r="J384" s="42">
        <f t="shared" si="135"/>
        <v>0</v>
      </c>
      <c r="K384" s="42">
        <f t="shared" si="135"/>
        <v>0.92307692307692313</v>
      </c>
      <c r="L384" s="29">
        <f t="shared" si="134"/>
        <v>13</v>
      </c>
      <c r="O384" s="52" t="s">
        <v>77</v>
      </c>
      <c r="P384" s="25">
        <f>HLOOKUP(O384,'Tabela 2022'!$D$3:$BG$56,9,FALSE)</f>
        <v>0.61475409836065575</v>
      </c>
      <c r="R384" s="9" t="str">
        <f t="shared" si="122"/>
        <v/>
      </c>
      <c r="S384" s="9" t="str">
        <f t="shared" si="123"/>
        <v/>
      </c>
      <c r="T384" s="9">
        <f t="shared" si="124"/>
        <v>0.61475409836065575</v>
      </c>
      <c r="V384" s="31" t="s">
        <v>117</v>
      </c>
      <c r="W384" s="42">
        <f t="shared" si="131"/>
        <v>0</v>
      </c>
      <c r="X384" s="42">
        <f t="shared" si="131"/>
        <v>0</v>
      </c>
      <c r="Y384" s="42">
        <f t="shared" si="131"/>
        <v>1</v>
      </c>
      <c r="Z384" s="29">
        <f>Z376</f>
        <v>5</v>
      </c>
    </row>
    <row r="385" spans="1:26">
      <c r="A385" s="26" t="s">
        <v>113</v>
      </c>
      <c r="B385" s="25">
        <f>HLOOKUP(A385,'Tabela 2022'!$D$3:$BG$56,9,FALSE)</f>
        <v>0.62962962962962965</v>
      </c>
      <c r="D385" s="9" t="str">
        <f t="shared" si="117"/>
        <v/>
      </c>
      <c r="E385" s="9" t="str">
        <f t="shared" si="118"/>
        <v/>
      </c>
      <c r="F385" s="9">
        <f t="shared" si="119"/>
        <v>0.62962962962962965</v>
      </c>
      <c r="H385" s="31" t="s">
        <v>104</v>
      </c>
      <c r="I385" s="42">
        <f t="shared" ref="I385:K385" si="136">I377/$L377</f>
        <v>0</v>
      </c>
      <c r="J385" s="42">
        <f t="shared" si="136"/>
        <v>0</v>
      </c>
      <c r="K385" s="42">
        <f t="shared" si="136"/>
        <v>1</v>
      </c>
      <c r="L385" s="29">
        <f t="shared" si="134"/>
        <v>4</v>
      </c>
      <c r="O385" s="52" t="s">
        <v>95</v>
      </c>
      <c r="P385" s="25">
        <f>HLOOKUP(O385,'Tabela 2022'!$D$3:$BG$56,9,FALSE)</f>
        <v>0.533203125</v>
      </c>
      <c r="R385" s="9" t="str">
        <f t="shared" si="122"/>
        <v/>
      </c>
      <c r="S385" s="9" t="str">
        <f t="shared" si="123"/>
        <v/>
      </c>
      <c r="T385" s="9">
        <f t="shared" si="124"/>
        <v>0.533203125</v>
      </c>
      <c r="V385" s="31" t="s">
        <v>135</v>
      </c>
      <c r="W385" s="42">
        <f t="shared" si="131"/>
        <v>0</v>
      </c>
      <c r="X385" s="42">
        <f t="shared" si="131"/>
        <v>0</v>
      </c>
      <c r="Y385" s="42">
        <f t="shared" si="131"/>
        <v>1</v>
      </c>
      <c r="Z385" s="29">
        <f>Z377</f>
        <v>2</v>
      </c>
    </row>
    <row r="386" spans="1:26">
      <c r="A386" s="26" t="s">
        <v>78</v>
      </c>
      <c r="B386" s="25">
        <f>HLOOKUP(A386,'Tabela 2022'!$D$3:$BG$56,9,FALSE)</f>
        <v>0.60367454068241466</v>
      </c>
      <c r="D386" s="9" t="str">
        <f t="shared" si="117"/>
        <v/>
      </c>
      <c r="E386" s="9" t="str">
        <f t="shared" si="118"/>
        <v/>
      </c>
      <c r="F386" s="9">
        <f t="shared" si="119"/>
        <v>0.60367454068241466</v>
      </c>
      <c r="H386" s="31" t="s">
        <v>134</v>
      </c>
      <c r="I386" s="42">
        <f t="shared" ref="I386:K386" si="137">I378/$L378</f>
        <v>0</v>
      </c>
      <c r="J386" s="42">
        <f t="shared" si="137"/>
        <v>0</v>
      </c>
      <c r="K386" s="42">
        <f t="shared" si="137"/>
        <v>1</v>
      </c>
      <c r="L386" s="29">
        <f t="shared" si="134"/>
        <v>6</v>
      </c>
      <c r="O386" s="52" t="s">
        <v>131</v>
      </c>
      <c r="P386" s="25">
        <f>HLOOKUP(O386,'Tabela 2022'!$D$3:$BG$56,9,FALSE)</f>
        <v>0.69557021677662578</v>
      </c>
      <c r="R386" s="9" t="str">
        <f t="shared" si="122"/>
        <v/>
      </c>
      <c r="S386" s="9" t="str">
        <f t="shared" si="123"/>
        <v/>
      </c>
      <c r="T386" s="9">
        <f t="shared" si="124"/>
        <v>0.69557021677662578</v>
      </c>
      <c r="Y386"/>
    </row>
    <row r="387" spans="1:26" ht="15.75" thickBot="1">
      <c r="A387" s="24" t="s">
        <v>114</v>
      </c>
      <c r="B387" s="25">
        <f>HLOOKUP(A387,'Tabela 2022'!$D$3:$BG$56,9,FALSE)</f>
        <v>0.51038062283737029</v>
      </c>
      <c r="D387" s="36" t="str">
        <f t="shared" si="117"/>
        <v/>
      </c>
      <c r="E387" s="36" t="str">
        <f t="shared" si="118"/>
        <v/>
      </c>
      <c r="F387" s="36">
        <f t="shared" si="119"/>
        <v>0.51038062283737029</v>
      </c>
      <c r="O387" s="52" t="s">
        <v>129</v>
      </c>
      <c r="P387" s="25">
        <f>HLOOKUP(O387,'Tabela 2022'!$D$3:$BG$56,9,FALSE)</f>
        <v>0.73871206513693566</v>
      </c>
      <c r="R387" s="9" t="str">
        <f t="shared" si="122"/>
        <v/>
      </c>
      <c r="S387" s="9" t="str">
        <f t="shared" si="123"/>
        <v/>
      </c>
      <c r="T387" s="9">
        <f t="shared" si="124"/>
        <v>0.73871206513693566</v>
      </c>
    </row>
    <row r="388" spans="1:26">
      <c r="A388" s="23" t="s">
        <v>109</v>
      </c>
      <c r="B388" s="25" t="e">
        <f>HLOOKUP(A388,'Tabela 2022'!$D$3:$BG$56,9,FALSE)</f>
        <v>#N/A</v>
      </c>
      <c r="D388" s="56" t="e">
        <f t="shared" si="117"/>
        <v>#N/A</v>
      </c>
      <c r="E388" s="56" t="e">
        <f t="shared" si="118"/>
        <v>#N/A</v>
      </c>
      <c r="F388" s="56" t="e">
        <f t="shared" si="119"/>
        <v>#N/A</v>
      </c>
      <c r="O388" s="59" t="s">
        <v>114</v>
      </c>
      <c r="P388" s="25">
        <f>HLOOKUP(O388,'Tabela 2022'!$D$3:$BG$56,9,FALSE)</f>
        <v>0.51038062283737029</v>
      </c>
      <c r="R388" s="9" t="str">
        <f t="shared" si="122"/>
        <v/>
      </c>
      <c r="S388" s="9" t="str">
        <f t="shared" si="123"/>
        <v/>
      </c>
      <c r="T388" s="9">
        <f t="shared" si="124"/>
        <v>0.51038062283737029</v>
      </c>
    </row>
    <row r="389" spans="1:26" ht="15.75" thickBot="1">
      <c r="A389" s="22" t="s">
        <v>79</v>
      </c>
      <c r="B389" s="25">
        <f>HLOOKUP(A389,'Tabela 2022'!$D$3:$BG$56,9,FALSE)</f>
        <v>0.50711743772241991</v>
      </c>
      <c r="D389" s="9" t="str">
        <f t="shared" si="117"/>
        <v/>
      </c>
      <c r="E389" s="9" t="str">
        <f t="shared" si="118"/>
        <v/>
      </c>
      <c r="F389" s="9">
        <f t="shared" si="119"/>
        <v>0.50711743772241991</v>
      </c>
      <c r="O389" s="59" t="s">
        <v>130</v>
      </c>
      <c r="P389" s="25">
        <f>HLOOKUP(O389,'Tabela 2022'!$D$3:$BG$56,9,FALSE)</f>
        <v>0.58183990442054956</v>
      </c>
      <c r="R389" s="36" t="str">
        <f t="shared" si="122"/>
        <v/>
      </c>
      <c r="S389" s="36" t="str">
        <f t="shared" si="123"/>
        <v/>
      </c>
      <c r="T389" s="36">
        <f t="shared" si="124"/>
        <v>0.58183990442054956</v>
      </c>
    </row>
    <row r="390" spans="1:26">
      <c r="A390" s="22" t="s">
        <v>80</v>
      </c>
      <c r="B390" s="25">
        <f>HLOOKUP(A390,'Tabela 2022'!$D$3:$BG$56,9,FALSE)</f>
        <v>0.64473684210526316</v>
      </c>
      <c r="D390" s="9" t="str">
        <f t="shared" si="117"/>
        <v/>
      </c>
      <c r="E390" s="9" t="str">
        <f t="shared" si="118"/>
        <v/>
      </c>
      <c r="F390" s="9">
        <f t="shared" si="119"/>
        <v>0.64473684210526316</v>
      </c>
      <c r="O390" s="60" t="s">
        <v>80</v>
      </c>
      <c r="P390" s="25">
        <f>HLOOKUP(O390,'Tabela 2022'!$D$3:$BG$56,9,FALSE)</f>
        <v>0.64473684210526316</v>
      </c>
      <c r="R390" s="56" t="str">
        <f t="shared" si="122"/>
        <v/>
      </c>
      <c r="S390" s="56" t="str">
        <f t="shared" si="123"/>
        <v/>
      </c>
      <c r="T390" s="56">
        <f t="shared" si="124"/>
        <v>0.64473684210526316</v>
      </c>
    </row>
    <row r="391" spans="1:26">
      <c r="A391" s="22" t="s">
        <v>81</v>
      </c>
      <c r="B391" s="25">
        <f>HLOOKUP(A391,'Tabela 2022'!$D$3:$BG$56,9,FALSE)</f>
        <v>0.53493013972055892</v>
      </c>
      <c r="D391" s="9" t="str">
        <f t="shared" si="117"/>
        <v/>
      </c>
      <c r="E391" s="9" t="str">
        <f t="shared" si="118"/>
        <v/>
      </c>
      <c r="F391" s="9">
        <f t="shared" si="119"/>
        <v>0.53493013972055892</v>
      </c>
      <c r="O391" s="26" t="s">
        <v>72</v>
      </c>
      <c r="P391" s="25">
        <f>HLOOKUP(O391,'Tabela 2022'!$D$3:$BG$56,9,FALSE)</f>
        <v>0.56234096692111957</v>
      </c>
      <c r="R391" s="9" t="str">
        <f t="shared" si="122"/>
        <v/>
      </c>
      <c r="S391" s="9" t="str">
        <f t="shared" si="123"/>
        <v/>
      </c>
      <c r="T391" s="9">
        <f t="shared" si="124"/>
        <v>0.56234096692111957</v>
      </c>
    </row>
    <row r="392" spans="1:26">
      <c r="A392" s="22" t="s">
        <v>82</v>
      </c>
      <c r="B392" s="25">
        <f>HLOOKUP(A392,'Tabela 2022'!$D$3:$BG$56,9,FALSE)</f>
        <v>0.47521367521367519</v>
      </c>
      <c r="D392" s="9">
        <f t="shared" si="117"/>
        <v>0.47521367521367519</v>
      </c>
      <c r="E392" s="9" t="str">
        <f t="shared" si="118"/>
        <v/>
      </c>
      <c r="F392" s="9" t="str">
        <f t="shared" si="119"/>
        <v/>
      </c>
      <c r="O392" s="26" t="s">
        <v>90</v>
      </c>
      <c r="P392" s="25">
        <f>HLOOKUP(O392,'Tabela 2022'!$D$3:$BG$56,9,FALSE)</f>
        <v>0.59081419624217124</v>
      </c>
      <c r="R392" s="9" t="str">
        <f t="shared" si="122"/>
        <v/>
      </c>
      <c r="S392" s="9" t="str">
        <f t="shared" si="123"/>
        <v/>
      </c>
      <c r="T392" s="9">
        <f t="shared" si="124"/>
        <v>0.59081419624217124</v>
      </c>
    </row>
    <row r="393" spans="1:26">
      <c r="A393" s="22" t="s">
        <v>83</v>
      </c>
      <c r="B393" s="25">
        <f>HLOOKUP(A393,'Tabela 2022'!$D$3:$BG$56,9,FALSE)</f>
        <v>0.72077922077922074</v>
      </c>
      <c r="D393" s="9" t="str">
        <f t="shared" si="117"/>
        <v/>
      </c>
      <c r="E393" s="9" t="str">
        <f t="shared" si="118"/>
        <v/>
      </c>
      <c r="F393" s="9">
        <f t="shared" si="119"/>
        <v>0.72077922077922074</v>
      </c>
      <c r="O393" s="26" t="s">
        <v>121</v>
      </c>
      <c r="P393" s="25">
        <f>HLOOKUP(O393,'Tabela 2022'!$D$3:$BG$56,9,FALSE)</f>
        <v>0.59403905447070915</v>
      </c>
      <c r="R393" s="9" t="str">
        <f t="shared" si="122"/>
        <v/>
      </c>
      <c r="S393" s="9" t="str">
        <f t="shared" si="123"/>
        <v/>
      </c>
      <c r="T393" s="9">
        <f t="shared" si="124"/>
        <v>0.59403905447070915</v>
      </c>
    </row>
    <row r="394" spans="1:26">
      <c r="A394" s="22" t="s">
        <v>84</v>
      </c>
      <c r="B394" s="25">
        <f>HLOOKUP(A394,'Tabela 2022'!$D$3:$BG$56,9,FALSE)</f>
        <v>0.60634425377015078</v>
      </c>
      <c r="D394" s="9" t="str">
        <f t="shared" si="117"/>
        <v/>
      </c>
      <c r="E394" s="9" t="str">
        <f t="shared" si="118"/>
        <v/>
      </c>
      <c r="F394" s="9">
        <f t="shared" si="119"/>
        <v>0.60634425377015078</v>
      </c>
      <c r="O394" s="26" t="s">
        <v>91</v>
      </c>
      <c r="P394" s="25" t="e">
        <f>HLOOKUP(O394,'Tabela 2022'!$D$3:$BG$56,9,FALSE)</f>
        <v>#N/A</v>
      </c>
      <c r="R394" s="9" t="e">
        <f t="shared" si="122"/>
        <v>#N/A</v>
      </c>
      <c r="S394" s="9" t="e">
        <f t="shared" si="123"/>
        <v>#N/A</v>
      </c>
      <c r="T394" s="9" t="e">
        <f t="shared" si="124"/>
        <v>#N/A</v>
      </c>
    </row>
    <row r="395" spans="1:26">
      <c r="A395" s="22" t="s">
        <v>121</v>
      </c>
      <c r="B395" s="25">
        <f>HLOOKUP(A395,'Tabela 2022'!$D$3:$BG$56,9,FALSE)</f>
        <v>0.59403905447070915</v>
      </c>
      <c r="D395" s="9" t="str">
        <f t="shared" si="117"/>
        <v/>
      </c>
      <c r="E395" s="9" t="str">
        <f t="shared" si="118"/>
        <v/>
      </c>
      <c r="F395" s="9">
        <f t="shared" si="119"/>
        <v>0.59403905447070915</v>
      </c>
      <c r="O395" s="26" t="s">
        <v>74</v>
      </c>
      <c r="P395" s="25">
        <f>HLOOKUP(O395,'Tabela 2022'!$D$3:$BG$56,9,FALSE)</f>
        <v>0.5478723404255319</v>
      </c>
      <c r="R395" s="9" t="str">
        <f t="shared" si="122"/>
        <v/>
      </c>
      <c r="S395" s="9" t="str">
        <f t="shared" si="123"/>
        <v/>
      </c>
      <c r="T395" s="9">
        <f t="shared" si="124"/>
        <v>0.5478723404255319</v>
      </c>
    </row>
    <row r="396" spans="1:26">
      <c r="A396" s="22" t="s">
        <v>85</v>
      </c>
      <c r="B396" s="25">
        <f>HLOOKUP(A396,'Tabela 2022'!$D$3:$BG$56,9,FALSE)</f>
        <v>0.57728706624605675</v>
      </c>
      <c r="D396" s="9" t="str">
        <f t="shared" si="117"/>
        <v/>
      </c>
      <c r="E396" s="9" t="str">
        <f t="shared" si="118"/>
        <v/>
      </c>
      <c r="F396" s="9">
        <f t="shared" si="119"/>
        <v>0.57728706624605675</v>
      </c>
      <c r="O396" s="26" t="s">
        <v>75</v>
      </c>
      <c r="P396" s="25">
        <f>HLOOKUP(O396,'Tabela 2022'!$D$3:$BG$56,9,FALSE)</f>
        <v>0.5433911882510013</v>
      </c>
      <c r="R396" s="66">
        <v>0.5</v>
      </c>
      <c r="S396" s="9" t="str">
        <f t="shared" si="123"/>
        <v/>
      </c>
      <c r="T396" s="9"/>
    </row>
    <row r="397" spans="1:26">
      <c r="A397" s="22" t="s">
        <v>110</v>
      </c>
      <c r="B397" s="25">
        <f>HLOOKUP(A397,'Tabela 2022'!$D$3:$BG$56,9,FALSE)</f>
        <v>0.69892473118279574</v>
      </c>
      <c r="D397" s="9" t="str">
        <f t="shared" si="117"/>
        <v/>
      </c>
      <c r="E397" s="9" t="str">
        <f t="shared" si="118"/>
        <v/>
      </c>
      <c r="F397" s="9">
        <f t="shared" si="119"/>
        <v>0.69892473118279574</v>
      </c>
      <c r="O397" s="26" t="s">
        <v>76</v>
      </c>
      <c r="P397" s="25">
        <f>HLOOKUP(O397,'Tabela 2022'!$D$3:$BG$56,9,FALSE)</f>
        <v>0.64314115308151099</v>
      </c>
      <c r="R397" s="9" t="str">
        <f t="shared" si="122"/>
        <v/>
      </c>
      <c r="S397" s="9" t="str">
        <f t="shared" si="123"/>
        <v/>
      </c>
      <c r="T397" s="9">
        <f t="shared" si="124"/>
        <v>0.64314115308151099</v>
      </c>
    </row>
    <row r="398" spans="1:26">
      <c r="A398" s="22" t="s">
        <v>111</v>
      </c>
      <c r="B398" s="25">
        <f>HLOOKUP(A398,'Tabela 2022'!$D$3:$BG$56,9,FALSE)</f>
        <v>0.5539083557951483</v>
      </c>
      <c r="D398" s="9" t="str">
        <f t="shared" si="117"/>
        <v/>
      </c>
      <c r="E398" s="9" t="str">
        <f t="shared" si="118"/>
        <v/>
      </c>
      <c r="F398" s="9">
        <f t="shared" si="119"/>
        <v>0.5539083557951483</v>
      </c>
      <c r="O398" s="26" t="s">
        <v>78</v>
      </c>
      <c r="P398" s="25">
        <f>HLOOKUP(O398,'Tabela 2022'!$D$3:$BG$56,9,FALSE)</f>
        <v>0.60367454068241466</v>
      </c>
      <c r="R398" s="9" t="str">
        <f t="shared" si="122"/>
        <v/>
      </c>
      <c r="S398" s="9" t="str">
        <f t="shared" si="123"/>
        <v/>
      </c>
      <c r="T398" s="9">
        <f t="shared" si="124"/>
        <v>0.60367454068241466</v>
      </c>
    </row>
    <row r="399" spans="1:26">
      <c r="A399" s="22" t="s">
        <v>86</v>
      </c>
      <c r="B399" s="25" t="e">
        <f>HLOOKUP(A399,'Tabela 2022'!$D$3:$BG$56,9,FALSE)</f>
        <v>#N/A</v>
      </c>
      <c r="D399" s="9" t="e">
        <f t="shared" si="117"/>
        <v>#N/A</v>
      </c>
      <c r="E399" s="9" t="e">
        <f t="shared" si="118"/>
        <v>#N/A</v>
      </c>
      <c r="F399" s="9" t="e">
        <f t="shared" si="119"/>
        <v>#N/A</v>
      </c>
      <c r="O399" s="26" t="s">
        <v>94</v>
      </c>
      <c r="P399" s="25">
        <f>HLOOKUP(O399,'Tabela 2022'!$D$3:$BG$56,9,FALSE)</f>
        <v>0.53943789664551223</v>
      </c>
      <c r="R399" s="9" t="str">
        <f t="shared" si="122"/>
        <v/>
      </c>
      <c r="S399" s="9" t="str">
        <f t="shared" si="123"/>
        <v/>
      </c>
      <c r="T399" s="9">
        <f t="shared" si="124"/>
        <v>0.53943789664551223</v>
      </c>
    </row>
    <row r="400" spans="1:26">
      <c r="A400" s="22" t="s">
        <v>130</v>
      </c>
      <c r="B400" s="25">
        <f>HLOOKUP(A400,'Tabela 2022'!$D$3:$BG$56,9,FALSE)</f>
        <v>0.58183990442054956</v>
      </c>
      <c r="D400" s="9" t="str">
        <f t="shared" si="117"/>
        <v/>
      </c>
      <c r="E400" s="9" t="str">
        <f t="shared" si="118"/>
        <v/>
      </c>
      <c r="F400" s="9">
        <f t="shared" si="119"/>
        <v>0.58183990442054956</v>
      </c>
      <c r="O400" s="26" t="s">
        <v>111</v>
      </c>
      <c r="P400" s="25">
        <f>HLOOKUP(O400,'Tabela 2022'!$D$3:$BG$56,9,FALSE)</f>
        <v>0.5539083557951483</v>
      </c>
      <c r="R400" s="9" t="str">
        <f t="shared" si="122"/>
        <v/>
      </c>
      <c r="S400" s="9" t="str">
        <f t="shared" si="123"/>
        <v/>
      </c>
      <c r="T400" s="9">
        <f t="shared" si="124"/>
        <v>0.5539083557951483</v>
      </c>
    </row>
    <row r="401" spans="1:20">
      <c r="A401" s="22" t="s">
        <v>87</v>
      </c>
      <c r="B401" s="25">
        <f>HLOOKUP(A401,'Tabela 2022'!$D$3:$BG$56,9,FALSE)</f>
        <v>0.56221889055472263</v>
      </c>
      <c r="D401" s="9" t="str">
        <f t="shared" si="117"/>
        <v/>
      </c>
      <c r="E401" s="9" t="str">
        <f t="shared" si="118"/>
        <v/>
      </c>
      <c r="F401" s="9">
        <f t="shared" si="119"/>
        <v>0.56221889055472263</v>
      </c>
      <c r="O401" s="26" t="s">
        <v>122</v>
      </c>
      <c r="P401" s="25">
        <f>HLOOKUP(O401,'Tabela 2022'!$D$3:$BG$56,9,FALSE)</f>
        <v>0.62113207547169813</v>
      </c>
      <c r="R401" s="9" t="str">
        <f t="shared" si="122"/>
        <v/>
      </c>
      <c r="S401" s="9" t="str">
        <f t="shared" si="123"/>
        <v/>
      </c>
      <c r="T401" s="9">
        <f t="shared" si="124"/>
        <v>0.62113207547169813</v>
      </c>
    </row>
    <row r="402" spans="1:20" ht="15.75" thickBot="1">
      <c r="A402" s="21" t="s">
        <v>88</v>
      </c>
      <c r="B402" s="25">
        <f>HLOOKUP(A402,'Tabela 2022'!$D$3:$BG$56,9,FALSE)</f>
        <v>0.56078860898138005</v>
      </c>
      <c r="D402" s="57" t="str">
        <f t="shared" si="117"/>
        <v/>
      </c>
      <c r="E402" s="57" t="str">
        <f t="shared" si="118"/>
        <v/>
      </c>
      <c r="F402" s="57">
        <f t="shared" si="119"/>
        <v>0.56078860898138005</v>
      </c>
      <c r="O402" s="26" t="s">
        <v>87</v>
      </c>
      <c r="P402" s="25">
        <f>HLOOKUP(O402,'Tabela 2022'!$D$3:$BG$56,9,FALSE)</f>
        <v>0.56221889055472263</v>
      </c>
      <c r="R402" s="9" t="str">
        <f t="shared" si="122"/>
        <v/>
      </c>
      <c r="S402" s="9" t="str">
        <f t="shared" si="123"/>
        <v/>
      </c>
      <c r="T402" s="9">
        <f t="shared" si="124"/>
        <v>0.56221889055472263</v>
      </c>
    </row>
    <row r="403" spans="1:20" ht="15.75" thickBot="1">
      <c r="A403" s="17" t="s">
        <v>93</v>
      </c>
      <c r="B403" s="25">
        <f>HLOOKUP(A403,'Tabela 2022'!$D$3:$BG$56,9,FALSE)</f>
        <v>0.62556053811659196</v>
      </c>
      <c r="D403" s="56" t="str">
        <f t="shared" si="117"/>
        <v/>
      </c>
      <c r="E403" s="56" t="str">
        <f t="shared" si="118"/>
        <v/>
      </c>
      <c r="F403" s="56">
        <f t="shared" si="119"/>
        <v>0.62556053811659196</v>
      </c>
      <c r="O403" s="53" t="s">
        <v>88</v>
      </c>
      <c r="P403" s="25">
        <f>HLOOKUP(O403,'Tabela 2022'!$D$3:$BG$56,9,FALSE)</f>
        <v>0.56078860898138005</v>
      </c>
      <c r="R403" s="57" t="str">
        <f t="shared" si="122"/>
        <v/>
      </c>
      <c r="S403" s="57" t="str">
        <f t="shared" si="123"/>
        <v/>
      </c>
      <c r="T403" s="57">
        <f t="shared" si="124"/>
        <v>0.56078860898138005</v>
      </c>
    </row>
    <row r="404" spans="1:20">
      <c r="A404" s="16" t="s">
        <v>133</v>
      </c>
      <c r="B404" s="25">
        <f>HLOOKUP(A404,'Tabela 2022'!$D$3:$BG$56,9,FALSE)</f>
        <v>0.58624708624708621</v>
      </c>
      <c r="D404" s="9" t="str">
        <f t="shared" si="117"/>
        <v/>
      </c>
      <c r="E404" s="9" t="str">
        <f t="shared" si="118"/>
        <v/>
      </c>
      <c r="F404" s="9">
        <f t="shared" si="119"/>
        <v>0.58624708624708621</v>
      </c>
      <c r="O404" s="17" t="s">
        <v>109</v>
      </c>
      <c r="P404" s="25" t="e">
        <f>HLOOKUP(O404,'Tabela 2022'!$D$3:$BG$56,9,FALSE)</f>
        <v>#N/A</v>
      </c>
      <c r="R404" s="35" t="e">
        <f t="shared" si="122"/>
        <v>#N/A</v>
      </c>
      <c r="S404" s="35" t="e">
        <f t="shared" si="123"/>
        <v>#N/A</v>
      </c>
      <c r="T404" s="35" t="e">
        <f t="shared" si="124"/>
        <v>#N/A</v>
      </c>
    </row>
    <row r="405" spans="1:20">
      <c r="A405" s="16" t="s">
        <v>94</v>
      </c>
      <c r="B405" s="25">
        <f>HLOOKUP(A405,'Tabela 2022'!$D$3:$BG$56,9,FALSE)</f>
        <v>0.53943789664551223</v>
      </c>
      <c r="D405" s="9" t="str">
        <f t="shared" si="117"/>
        <v/>
      </c>
      <c r="E405" s="9" t="str">
        <f t="shared" si="118"/>
        <v/>
      </c>
      <c r="F405" s="9">
        <f t="shared" si="119"/>
        <v>0.53943789664551223</v>
      </c>
      <c r="O405" s="16" t="s">
        <v>70</v>
      </c>
      <c r="P405" s="25">
        <f>HLOOKUP(O405,'Tabela 2022'!$D$3:$BG$56,9,FALSE)</f>
        <v>0.6786786786786787</v>
      </c>
      <c r="R405" s="9" t="str">
        <f t="shared" si="122"/>
        <v/>
      </c>
      <c r="S405" s="9" t="str">
        <f t="shared" si="123"/>
        <v/>
      </c>
      <c r="T405" s="9">
        <f t="shared" si="124"/>
        <v>0.6786786786786787</v>
      </c>
    </row>
    <row r="406" spans="1:20" ht="15.75" thickBot="1">
      <c r="A406" s="15" t="s">
        <v>95</v>
      </c>
      <c r="B406" s="25">
        <f>HLOOKUP(A406,'Tabela 2022'!$D$3:$BG$56,9,FALSE)</f>
        <v>0.533203125</v>
      </c>
      <c r="D406" s="57" t="str">
        <f t="shared" si="117"/>
        <v/>
      </c>
      <c r="E406" s="57" t="str">
        <f t="shared" si="118"/>
        <v/>
      </c>
      <c r="F406" s="57">
        <f t="shared" si="119"/>
        <v>0.533203125</v>
      </c>
      <c r="O406" s="16" t="s">
        <v>81</v>
      </c>
      <c r="P406" s="25">
        <f>HLOOKUP(O406,'Tabela 2022'!$D$3:$BG$56,9,FALSE)</f>
        <v>0.53493013972055892</v>
      </c>
      <c r="R406" s="9" t="str">
        <f t="shared" si="122"/>
        <v/>
      </c>
      <c r="S406" s="9" t="str">
        <f t="shared" si="123"/>
        <v/>
      </c>
      <c r="T406" s="9">
        <f t="shared" si="124"/>
        <v>0.53493013972055892</v>
      </c>
    </row>
    <row r="407" spans="1:20">
      <c r="A407" s="20" t="s">
        <v>89</v>
      </c>
      <c r="B407" s="25">
        <f>HLOOKUP(A407,'Tabela 2022'!$D$3:$BG$56,9,FALSE)</f>
        <v>0.66079703429101022</v>
      </c>
      <c r="D407" s="35" t="str">
        <f t="shared" si="117"/>
        <v/>
      </c>
      <c r="E407" s="35" t="str">
        <f t="shared" si="118"/>
        <v/>
      </c>
      <c r="F407" s="35">
        <f t="shared" si="119"/>
        <v>0.66079703429101022</v>
      </c>
      <c r="O407" s="16" t="s">
        <v>83</v>
      </c>
      <c r="P407" s="25">
        <f>HLOOKUP(O407,'Tabela 2022'!$D$3:$BG$56,9,FALSE)</f>
        <v>0.72077922077922074</v>
      </c>
      <c r="R407" s="9" t="str">
        <f t="shared" si="122"/>
        <v/>
      </c>
      <c r="S407" s="9" t="str">
        <f t="shared" si="123"/>
        <v/>
      </c>
      <c r="T407" s="9">
        <f t="shared" si="124"/>
        <v>0.72077922077922074</v>
      </c>
    </row>
    <row r="408" spans="1:20">
      <c r="A408" s="19" t="s">
        <v>90</v>
      </c>
      <c r="B408" s="25">
        <f>HLOOKUP(A408,'Tabela 2022'!$D$3:$BG$56,9,FALSE)</f>
        <v>0.59081419624217124</v>
      </c>
      <c r="D408" s="9" t="str">
        <f t="shared" si="117"/>
        <v/>
      </c>
      <c r="E408" s="9" t="str">
        <f t="shared" si="118"/>
        <v/>
      </c>
      <c r="F408" s="9">
        <f t="shared" si="119"/>
        <v>0.59081419624217124</v>
      </c>
      <c r="O408" s="16" t="s">
        <v>110</v>
      </c>
      <c r="P408" s="25">
        <f>HLOOKUP(O408,'Tabela 2022'!$D$3:$BG$56,9,FALSE)</f>
        <v>0.69892473118279574</v>
      </c>
      <c r="R408" s="9" t="str">
        <f t="shared" si="122"/>
        <v/>
      </c>
      <c r="S408" s="9" t="str">
        <f t="shared" si="123"/>
        <v/>
      </c>
      <c r="T408" s="9">
        <f t="shared" si="124"/>
        <v>0.69892473118279574</v>
      </c>
    </row>
    <row r="409" spans="1:20">
      <c r="A409" s="18" t="s">
        <v>91</v>
      </c>
      <c r="B409" s="25" t="e">
        <f>HLOOKUP(A409,'Tabela 2022'!$D$3:$BG$56,9,FALSE)</f>
        <v>#N/A</v>
      </c>
      <c r="D409" s="9" t="e">
        <f t="shared" si="117"/>
        <v>#N/A</v>
      </c>
      <c r="E409" s="9" t="e">
        <f t="shared" si="118"/>
        <v>#N/A</v>
      </c>
      <c r="F409" s="9" t="e">
        <f t="shared" si="119"/>
        <v>#N/A</v>
      </c>
      <c r="O409" s="54" t="s">
        <v>92</v>
      </c>
      <c r="P409" s="25">
        <f>HLOOKUP(O409,'Tabela 2022'!$D$3:$BG$56,9,FALSE)</f>
        <v>0.59534883720930232</v>
      </c>
      <c r="R409" s="9" t="str">
        <f t="shared" si="122"/>
        <v/>
      </c>
      <c r="S409" s="9" t="str">
        <f t="shared" si="123"/>
        <v/>
      </c>
      <c r="T409" s="9">
        <f t="shared" si="124"/>
        <v>0.59534883720930232</v>
      </c>
    </row>
    <row r="410" spans="1:20" ht="15.75" thickBot="1">
      <c r="A410" s="18" t="s">
        <v>131</v>
      </c>
      <c r="B410" s="25">
        <f>HLOOKUP(A410,'Tabela 2022'!$D$3:$BG$56,9,FALSE)</f>
        <v>0.69557021677662578</v>
      </c>
      <c r="D410" s="9" t="str">
        <f t="shared" si="117"/>
        <v/>
      </c>
      <c r="E410" s="9" t="str">
        <f t="shared" si="118"/>
        <v/>
      </c>
      <c r="F410" s="9">
        <f t="shared" si="119"/>
        <v>0.69557021677662578</v>
      </c>
      <c r="O410" s="15" t="s">
        <v>86</v>
      </c>
      <c r="P410" s="25" t="e">
        <f>HLOOKUP(O410,'Tabela 2022'!$D$3:$BG$56,9,FALSE)</f>
        <v>#N/A</v>
      </c>
      <c r="R410" s="36" t="e">
        <f t="shared" si="122"/>
        <v>#N/A</v>
      </c>
      <c r="S410" s="36" t="e">
        <f t="shared" si="123"/>
        <v>#N/A</v>
      </c>
      <c r="T410" s="36" t="e">
        <f t="shared" si="124"/>
        <v>#N/A</v>
      </c>
    </row>
    <row r="411" spans="1:20">
      <c r="A411" s="18" t="s">
        <v>92</v>
      </c>
      <c r="B411" s="25">
        <f>HLOOKUP(A411,'Tabela 2022'!$D$3:$BG$56,9,FALSE)</f>
        <v>0.59534883720930232</v>
      </c>
      <c r="D411" s="9" t="str">
        <f t="shared" si="117"/>
        <v/>
      </c>
      <c r="E411" s="9" t="str">
        <f t="shared" si="118"/>
        <v/>
      </c>
      <c r="F411" s="9">
        <f t="shared" si="119"/>
        <v>0.59534883720930232</v>
      </c>
      <c r="O411" s="61" t="s">
        <v>99</v>
      </c>
      <c r="P411" s="25" t="e">
        <f>HLOOKUP(O411,'Tabela 2022'!$D$3:$BG$56,9,FALSE)</f>
        <v>#N/A</v>
      </c>
      <c r="R411" s="56" t="e">
        <f t="shared" si="122"/>
        <v>#N/A</v>
      </c>
      <c r="S411" s="56" t="e">
        <f t="shared" si="123"/>
        <v>#N/A</v>
      </c>
      <c r="T411" s="56" t="e">
        <f t="shared" si="124"/>
        <v>#N/A</v>
      </c>
    </row>
    <row r="412" spans="1:20">
      <c r="A412" s="18" t="s">
        <v>129</v>
      </c>
      <c r="B412" s="25">
        <f>HLOOKUP(A412,'Tabela 2022'!$D$3:$BG$56,9,FALSE)</f>
        <v>0.73871206513693566</v>
      </c>
      <c r="D412" s="9" t="str">
        <f t="shared" si="117"/>
        <v/>
      </c>
      <c r="E412" s="9" t="str">
        <f t="shared" si="118"/>
        <v/>
      </c>
      <c r="F412" s="9">
        <f t="shared" si="119"/>
        <v>0.73871206513693566</v>
      </c>
      <c r="O412" s="55" t="s">
        <v>132</v>
      </c>
      <c r="P412" s="25">
        <f>HLOOKUP(O412,'Tabela 2022'!$D$3:$BG$56,9,FALSE)</f>
        <v>0.54092526690391463</v>
      </c>
      <c r="R412" s="9" t="str">
        <f t="shared" si="122"/>
        <v/>
      </c>
      <c r="S412" s="9" t="str">
        <f t="shared" si="123"/>
        <v/>
      </c>
      <c r="T412" s="9">
        <f t="shared" si="124"/>
        <v>0.54092526690391463</v>
      </c>
    </row>
    <row r="413" spans="1:20" ht="15.75" thickBot="1">
      <c r="A413" s="18" t="s">
        <v>122</v>
      </c>
      <c r="B413" s="25">
        <f>HLOOKUP(A413,'Tabela 2022'!$D$3:$BG$56,9,FALSE)</f>
        <v>0.62113207547169813</v>
      </c>
      <c r="D413" s="57" t="str">
        <f t="shared" si="117"/>
        <v/>
      </c>
      <c r="E413" s="57" t="str">
        <f t="shared" si="118"/>
        <v/>
      </c>
      <c r="F413" s="57">
        <f t="shared" si="119"/>
        <v>0.62113207547169813</v>
      </c>
      <c r="O413" s="55" t="s">
        <v>113</v>
      </c>
      <c r="P413" s="25">
        <f>HLOOKUP(O413,'Tabela 2022'!$D$3:$BG$56,9,FALSE)</f>
        <v>0.62962962962962965</v>
      </c>
      <c r="R413" s="9" t="str">
        <f t="shared" si="122"/>
        <v/>
      </c>
      <c r="S413" s="9" t="str">
        <f t="shared" si="123"/>
        <v/>
      </c>
      <c r="T413" s="9">
        <f t="shared" si="124"/>
        <v>0.62962962962962965</v>
      </c>
    </row>
    <row r="414" spans="1:20">
      <c r="D414" s="41">
        <f>COUNT(D374:D413)</f>
        <v>2</v>
      </c>
      <c r="E414" s="41">
        <f>COUNT(E374:E413)</f>
        <v>0</v>
      </c>
      <c r="F414" s="41">
        <f>COUNT(F374:F413)</f>
        <v>34</v>
      </c>
      <c r="R414" s="41">
        <f>COUNT(R374:R413)</f>
        <v>2</v>
      </c>
      <c r="S414" s="41">
        <f>COUNT(S374:S413)</f>
        <v>0</v>
      </c>
      <c r="T414" s="41">
        <f>COUNT(T374:T413)</f>
        <v>34</v>
      </c>
    </row>
    <row r="415" spans="1:20">
      <c r="D415" s="38"/>
      <c r="E415" s="38"/>
      <c r="F415" s="38"/>
      <c r="R415" s="38"/>
      <c r="S415" s="38"/>
      <c r="T415" s="38"/>
    </row>
    <row r="416" spans="1:20">
      <c r="D416" s="38"/>
      <c r="E416" s="38"/>
      <c r="F416" s="38"/>
      <c r="R416" s="38"/>
      <c r="S416" s="38"/>
      <c r="T416" s="38"/>
    </row>
    <row r="417" spans="1:26">
      <c r="D417" s="38"/>
      <c r="E417" s="38"/>
      <c r="F417" s="38"/>
      <c r="R417" s="38"/>
      <c r="S417" s="38"/>
      <c r="T417" s="38"/>
    </row>
    <row r="418" spans="1:26">
      <c r="D418" s="38"/>
      <c r="E418" s="38"/>
      <c r="F418" s="38"/>
      <c r="R418" s="38"/>
      <c r="S418" s="38"/>
      <c r="T418" s="38"/>
    </row>
    <row r="419" spans="1:26">
      <c r="D419" s="38"/>
      <c r="E419" s="38"/>
      <c r="F419" s="38"/>
      <c r="R419" s="38"/>
      <c r="S419" s="38"/>
      <c r="T419" s="38"/>
    </row>
    <row r="426" spans="1:26">
      <c r="A426" s="28">
        <v>10</v>
      </c>
      <c r="B426" s="27" t="s">
        <v>13</v>
      </c>
      <c r="O426" s="28">
        <v>10</v>
      </c>
      <c r="P426" s="27" t="s">
        <v>13</v>
      </c>
      <c r="V426" s="31"/>
      <c r="W426" s="32" t="s">
        <v>98</v>
      </c>
      <c r="X426" s="33" t="s">
        <v>97</v>
      </c>
      <c r="Y426" s="34" t="s">
        <v>100</v>
      </c>
      <c r="Z426" t="s">
        <v>105</v>
      </c>
    </row>
    <row r="427" spans="1:26">
      <c r="A427" s="8" t="s">
        <v>69</v>
      </c>
      <c r="B427" s="7" t="s">
        <v>96</v>
      </c>
      <c r="D427" s="12" t="s">
        <v>98</v>
      </c>
      <c r="E427" s="11" t="s">
        <v>97</v>
      </c>
      <c r="F427" s="10" t="s">
        <v>100</v>
      </c>
      <c r="H427" s="31"/>
      <c r="I427" s="32" t="s">
        <v>98</v>
      </c>
      <c r="J427" s="33" t="s">
        <v>97</v>
      </c>
      <c r="K427" s="34" t="s">
        <v>100</v>
      </c>
      <c r="O427" s="8" t="s">
        <v>69</v>
      </c>
      <c r="P427" s="7" t="s">
        <v>96</v>
      </c>
      <c r="R427" s="12" t="s">
        <v>98</v>
      </c>
      <c r="S427" s="11" t="s">
        <v>97</v>
      </c>
      <c r="T427" s="10" t="s">
        <v>100</v>
      </c>
      <c r="V427" s="31" t="s">
        <v>101</v>
      </c>
      <c r="W427" s="37">
        <f>COUNT(R428:R467)</f>
        <v>0</v>
      </c>
      <c r="X427" s="37">
        <f t="shared" ref="X427" si="138">COUNT(S428:S467)</f>
        <v>2</v>
      </c>
      <c r="Y427" s="37">
        <f>COUNT(T428:T467)</f>
        <v>34</v>
      </c>
      <c r="Z427" s="29">
        <f>SUM(W427:Y427)</f>
        <v>36</v>
      </c>
    </row>
    <row r="428" spans="1:26">
      <c r="A428" s="26" t="s">
        <v>70</v>
      </c>
      <c r="B428" s="25">
        <f>HLOOKUP(A428,'Tabela 2022'!$D$3:$BG$56,10,FALSE)</f>
        <v>0.69277108433734935</v>
      </c>
      <c r="D428" s="9" t="str">
        <f>IF(B428&lt;=50%,B428,"")</f>
        <v/>
      </c>
      <c r="E428" s="9" t="str">
        <f>IF(B428&gt;=75%,B428,"")</f>
        <v/>
      </c>
      <c r="F428" s="9">
        <f t="shared" ref="F428" si="139">IF(AND(B428&gt;50%,B428&lt;75%),B428,"")</f>
        <v>0.69277108433734935</v>
      </c>
      <c r="H428" s="31" t="s">
        <v>101</v>
      </c>
      <c r="I428" s="37">
        <f>COUNT(D428:D467)</f>
        <v>0</v>
      </c>
      <c r="J428" s="37">
        <f t="shared" ref="J428" si="140">COUNT(E428:E467)</f>
        <v>2</v>
      </c>
      <c r="K428" s="37">
        <f>COUNT(F428:F467)</f>
        <v>34</v>
      </c>
      <c r="L428" s="29">
        <f t="shared" ref="L428:L429" si="141">SUM(I428:K428)</f>
        <v>36</v>
      </c>
      <c r="O428" s="52" t="s">
        <v>79</v>
      </c>
      <c r="P428" s="25">
        <f>HLOOKUP(O428,'Tabela 2022'!$D$3:$BG$56,10,FALSE)</f>
        <v>0.54569653948535934</v>
      </c>
      <c r="R428" s="9" t="str">
        <f>IF(P428&lt;=50%,P428,"")</f>
        <v/>
      </c>
      <c r="S428" s="9" t="str">
        <f>IF(P428&gt;=75%,P428,"")</f>
        <v/>
      </c>
      <c r="T428" s="9">
        <f>IF(AND(P428&gt;50%,P428&lt;75%),P428,"")</f>
        <v>0.54569653948535934</v>
      </c>
      <c r="V428" s="31" t="s">
        <v>115</v>
      </c>
      <c r="W428" s="37">
        <f>COUNT(R428:R443)</f>
        <v>0</v>
      </c>
      <c r="X428" s="37">
        <f t="shared" ref="X428" si="142">COUNT(S428:S443)</f>
        <v>2</v>
      </c>
      <c r="Y428" s="37">
        <f>COUNT(T428:T443)</f>
        <v>14</v>
      </c>
      <c r="Z428" s="29">
        <f t="shared" ref="Z428:Z431" si="143">SUM(W428:Y428)</f>
        <v>16</v>
      </c>
    </row>
    <row r="429" spans="1:26">
      <c r="A429" s="26" t="s">
        <v>71</v>
      </c>
      <c r="B429" s="25">
        <f>HLOOKUP(A429,'Tabela 2022'!$D$3:$BG$56,10,FALSE)</f>
        <v>0.69653767820773926</v>
      </c>
      <c r="D429" s="9" t="str">
        <f t="shared" ref="D429:D467" si="144">IF(B429&lt;=50%,B429,"")</f>
        <v/>
      </c>
      <c r="E429" s="9" t="str">
        <f t="shared" ref="E429:E467" si="145">IF(B429&gt;=75%,B429,"")</f>
        <v/>
      </c>
      <c r="F429" s="9">
        <f t="shared" ref="F429:F467" si="146">IF(AND(B429&gt;50%,B429&lt;75%),B429,"")</f>
        <v>0.69653767820773926</v>
      </c>
      <c r="H429" s="31" t="s">
        <v>102</v>
      </c>
      <c r="I429" s="37">
        <f>COUNT(D428:D441)</f>
        <v>0</v>
      </c>
      <c r="J429" s="37">
        <f t="shared" ref="J429" si="147">COUNT(E428:E441)</f>
        <v>0</v>
      </c>
      <c r="K429" s="37">
        <f>COUNT(F428:F441)</f>
        <v>13</v>
      </c>
      <c r="L429" s="29">
        <f t="shared" si="141"/>
        <v>13</v>
      </c>
      <c r="O429" s="52" t="s">
        <v>71</v>
      </c>
      <c r="P429" s="25">
        <f>HLOOKUP(O429,'Tabela 2022'!$D$3:$BG$56,10,FALSE)</f>
        <v>0.69653767820773926</v>
      </c>
      <c r="R429" s="9" t="str">
        <f t="shared" ref="R429:R467" si="148">IF(P429&lt;=50%,P429,"")</f>
        <v/>
      </c>
      <c r="S429" s="9" t="str">
        <f t="shared" ref="S429:S467" si="149">IF(P429&gt;=75%,P429,"")</f>
        <v/>
      </c>
      <c r="T429" s="9">
        <f t="shared" ref="T429:T467" si="150">IF(AND(P429&gt;50%,P429&lt;75%),P429,"")</f>
        <v>0.69653767820773926</v>
      </c>
      <c r="V429" s="31" t="s">
        <v>116</v>
      </c>
      <c r="W429" s="37">
        <f>COUNT(R444:R457)</f>
        <v>0</v>
      </c>
      <c r="X429" s="37">
        <f t="shared" ref="X429" si="151">COUNT(S444:S457)</f>
        <v>0</v>
      </c>
      <c r="Y429" s="37">
        <f>COUNT(T444:T457)</f>
        <v>13</v>
      </c>
      <c r="Z429" s="29">
        <f t="shared" si="143"/>
        <v>13</v>
      </c>
    </row>
    <row r="430" spans="1:26">
      <c r="A430" s="26" t="s">
        <v>72</v>
      </c>
      <c r="B430" s="25">
        <f>HLOOKUP(A430,'Tabela 2022'!$D$3:$BG$56,10,FALSE)</f>
        <v>0.63913595933926304</v>
      </c>
      <c r="D430" s="9" t="str">
        <f t="shared" si="144"/>
        <v/>
      </c>
      <c r="E430" s="9" t="str">
        <f t="shared" si="145"/>
        <v/>
      </c>
      <c r="F430" s="9">
        <f t="shared" si="146"/>
        <v>0.63913595933926304</v>
      </c>
      <c r="H430" s="31" t="s">
        <v>103</v>
      </c>
      <c r="I430" s="37">
        <f>COUNT(D442:D456)</f>
        <v>0</v>
      </c>
      <c r="J430" s="37">
        <f t="shared" ref="J430" si="152">COUNT(E442:E456)</f>
        <v>0</v>
      </c>
      <c r="K430" s="37">
        <f>COUNT(F442:F456)</f>
        <v>13</v>
      </c>
      <c r="L430" s="29">
        <f>SUM(I430:K430)</f>
        <v>13</v>
      </c>
      <c r="O430" s="52" t="s">
        <v>82</v>
      </c>
      <c r="P430" s="25">
        <f>HLOOKUP(O430,'Tabela 2022'!$D$3:$BG$56,10,FALSE)</f>
        <v>0.53116994022203246</v>
      </c>
      <c r="R430" s="9" t="str">
        <f t="shared" si="148"/>
        <v/>
      </c>
      <c r="S430" s="9" t="str">
        <f t="shared" si="149"/>
        <v/>
      </c>
      <c r="T430" s="9">
        <f t="shared" si="150"/>
        <v>0.53116994022203246</v>
      </c>
      <c r="V430" s="31" t="s">
        <v>117</v>
      </c>
      <c r="W430" s="37">
        <f>COUNT(R458:R464)</f>
        <v>0</v>
      </c>
      <c r="X430" s="37">
        <f t="shared" ref="X430" si="153">COUNT(S458:S464)</f>
        <v>0</v>
      </c>
      <c r="Y430" s="37">
        <f>COUNT(T458:T464)</f>
        <v>5</v>
      </c>
      <c r="Z430" s="29">
        <f t="shared" si="143"/>
        <v>5</v>
      </c>
    </row>
    <row r="431" spans="1:26">
      <c r="A431" s="26" t="s">
        <v>73</v>
      </c>
      <c r="B431" s="25">
        <f>HLOOKUP(A431,'Tabela 2022'!$D$3:$BG$56,10,FALSE)</f>
        <v>0.6547420965058236</v>
      </c>
      <c r="D431" s="9" t="str">
        <f t="shared" si="144"/>
        <v/>
      </c>
      <c r="E431" s="9" t="str">
        <f t="shared" si="145"/>
        <v/>
      </c>
      <c r="F431" s="9">
        <f t="shared" si="146"/>
        <v>0.6547420965058236</v>
      </c>
      <c r="H431" s="31" t="s">
        <v>104</v>
      </c>
      <c r="I431" s="37">
        <f>COUNT(D457:D460)</f>
        <v>0</v>
      </c>
      <c r="J431" s="37">
        <f t="shared" ref="J431" si="154">COUNT(E457:E460)</f>
        <v>0</v>
      </c>
      <c r="K431" s="37">
        <f>COUNT(F457:F460)</f>
        <v>4</v>
      </c>
      <c r="L431" s="29">
        <f t="shared" ref="L431:L432" si="155">SUM(I431:K431)</f>
        <v>4</v>
      </c>
      <c r="O431" s="52" t="s">
        <v>73</v>
      </c>
      <c r="P431" s="25">
        <f>HLOOKUP(O431,'Tabela 2022'!$D$3:$BG$56,10,FALSE)</f>
        <v>0.6547420965058236</v>
      </c>
      <c r="R431" s="9" t="str">
        <f t="shared" si="148"/>
        <v/>
      </c>
      <c r="S431" s="9" t="str">
        <f t="shared" si="149"/>
        <v/>
      </c>
      <c r="T431" s="9">
        <f t="shared" si="150"/>
        <v>0.6547420965058236</v>
      </c>
      <c r="V431" s="31" t="s">
        <v>135</v>
      </c>
      <c r="W431" s="37">
        <f>COUNT(R465:R467)</f>
        <v>0</v>
      </c>
      <c r="X431" s="37">
        <f t="shared" ref="X431" si="156">COUNT(S465:S467)</f>
        <v>0</v>
      </c>
      <c r="Y431" s="37">
        <f>COUNT(T465:T467)</f>
        <v>2</v>
      </c>
      <c r="Z431" s="29">
        <f t="shared" si="143"/>
        <v>2</v>
      </c>
    </row>
    <row r="432" spans="1:26">
      <c r="A432" s="26" t="s">
        <v>112</v>
      </c>
      <c r="B432" s="25">
        <f>HLOOKUP(A432,'Tabela 2022'!$D$3:$BG$56,10,FALSE)</f>
        <v>0.62134944612286003</v>
      </c>
      <c r="D432" s="9" t="str">
        <f t="shared" si="144"/>
        <v/>
      </c>
      <c r="E432" s="9" t="str">
        <f t="shared" si="145"/>
        <v/>
      </c>
      <c r="F432" s="9">
        <f t="shared" si="146"/>
        <v>0.62134944612286003</v>
      </c>
      <c r="H432" s="31" t="s">
        <v>134</v>
      </c>
      <c r="I432" s="37">
        <f>COUNT(D461:D467)</f>
        <v>0</v>
      </c>
      <c r="J432" s="37">
        <f t="shared" ref="J432" si="157">COUNT(E461:E467)</f>
        <v>2</v>
      </c>
      <c r="K432" s="37">
        <f>COUNT(F461:F467)</f>
        <v>4</v>
      </c>
      <c r="L432" s="29">
        <f t="shared" si="155"/>
        <v>6</v>
      </c>
      <c r="O432" s="52" t="s">
        <v>112</v>
      </c>
      <c r="P432" s="25">
        <f>HLOOKUP(O432,'Tabela 2022'!$D$3:$BG$56,10,FALSE)</f>
        <v>0.62134944612286003</v>
      </c>
      <c r="R432" s="9" t="str">
        <f t="shared" si="148"/>
        <v/>
      </c>
      <c r="S432" s="9" t="str">
        <f t="shared" si="149"/>
        <v/>
      </c>
      <c r="T432" s="9">
        <f t="shared" si="150"/>
        <v>0.62134944612286003</v>
      </c>
    </row>
    <row r="433" spans="1:26">
      <c r="A433" s="26" t="s">
        <v>99</v>
      </c>
      <c r="B433" s="25" t="e">
        <f>HLOOKUP(A433,'Tabela 2022'!$D$3:$BG$56,10,FALSE)</f>
        <v>#N/A</v>
      </c>
      <c r="D433" s="9" t="e">
        <f t="shared" si="144"/>
        <v>#N/A</v>
      </c>
      <c r="E433" s="9" t="e">
        <f t="shared" si="145"/>
        <v>#N/A</v>
      </c>
      <c r="F433" s="9" t="e">
        <f t="shared" si="146"/>
        <v>#N/A</v>
      </c>
      <c r="O433" s="52" t="s">
        <v>93</v>
      </c>
      <c r="P433" s="25">
        <f>HLOOKUP(O433,'Tabela 2022'!$D$3:$BG$56,10,FALSE)</f>
        <v>0.65315315315315314</v>
      </c>
      <c r="R433" s="9" t="str">
        <f t="shared" si="148"/>
        <v/>
      </c>
      <c r="S433" s="9" t="str">
        <f t="shared" si="149"/>
        <v/>
      </c>
      <c r="T433" s="9">
        <f t="shared" si="150"/>
        <v>0.65315315315315314</v>
      </c>
    </row>
    <row r="434" spans="1:26">
      <c r="A434" s="26" t="s">
        <v>132</v>
      </c>
      <c r="B434" s="25">
        <f>HLOOKUP(A434,'Tabela 2022'!$D$3:$BG$56,10,FALSE)</f>
        <v>0.60854092526690395</v>
      </c>
      <c r="D434" s="9" t="str">
        <f t="shared" si="144"/>
        <v/>
      </c>
      <c r="E434" s="9" t="str">
        <f t="shared" si="145"/>
        <v/>
      </c>
      <c r="F434" s="9">
        <f t="shared" si="146"/>
        <v>0.60854092526690395</v>
      </c>
      <c r="O434" s="52" t="s">
        <v>133</v>
      </c>
      <c r="P434" s="25">
        <f>HLOOKUP(O434,'Tabela 2022'!$D$3:$BG$56,10,FALSE)</f>
        <v>0.64678362573099413</v>
      </c>
      <c r="R434" s="9" t="str">
        <f t="shared" si="148"/>
        <v/>
      </c>
      <c r="S434" s="9" t="str">
        <f t="shared" si="149"/>
        <v/>
      </c>
      <c r="T434" s="9">
        <f t="shared" si="150"/>
        <v>0.64678362573099413</v>
      </c>
      <c r="V434" s="31"/>
      <c r="W434" s="32" t="s">
        <v>98</v>
      </c>
      <c r="X434" s="33" t="s">
        <v>97</v>
      </c>
      <c r="Y434" s="34" t="s">
        <v>100</v>
      </c>
      <c r="Z434" t="s">
        <v>105</v>
      </c>
    </row>
    <row r="435" spans="1:26">
      <c r="A435" s="26" t="s">
        <v>74</v>
      </c>
      <c r="B435" s="25">
        <f>HLOOKUP(A435,'Tabela 2022'!$D$3:$BG$56,10,FALSE)</f>
        <v>0.6187433439829606</v>
      </c>
      <c r="D435" s="9" t="str">
        <f t="shared" si="144"/>
        <v/>
      </c>
      <c r="E435" s="9" t="str">
        <f t="shared" si="145"/>
        <v/>
      </c>
      <c r="F435" s="9">
        <f t="shared" si="146"/>
        <v>0.6187433439829606</v>
      </c>
      <c r="H435" s="31"/>
      <c r="I435" s="32" t="s">
        <v>98</v>
      </c>
      <c r="J435" s="33" t="s">
        <v>97</v>
      </c>
      <c r="K435" s="34" t="s">
        <v>100</v>
      </c>
      <c r="L435" s="29" t="s">
        <v>105</v>
      </c>
      <c r="O435" s="52" t="s">
        <v>89</v>
      </c>
      <c r="P435" s="25">
        <f>HLOOKUP(O435,'Tabela 2022'!$D$3:$BG$56,10,FALSE)</f>
        <v>0.71719038817005543</v>
      </c>
      <c r="R435" s="9" t="str">
        <f t="shared" si="148"/>
        <v/>
      </c>
      <c r="S435" s="9" t="str">
        <f t="shared" si="149"/>
        <v/>
      </c>
      <c r="T435" s="9">
        <f t="shared" si="150"/>
        <v>0.71719038817005543</v>
      </c>
      <c r="V435" s="31" t="s">
        <v>101</v>
      </c>
      <c r="W435" s="42">
        <f t="shared" ref="W435:Y439" si="158">W427/$Z427</f>
        <v>0</v>
      </c>
      <c r="X435" s="42">
        <f t="shared" si="158"/>
        <v>5.5555555555555552E-2</v>
      </c>
      <c r="Y435" s="42">
        <f t="shared" si="158"/>
        <v>0.94444444444444442</v>
      </c>
      <c r="Z435" s="29">
        <f>Z427</f>
        <v>36</v>
      </c>
    </row>
    <row r="436" spans="1:26">
      <c r="A436" s="26" t="s">
        <v>75</v>
      </c>
      <c r="B436" s="25">
        <f>HLOOKUP(A436,'Tabela 2022'!$D$3:$BG$56,10,FALSE)</f>
        <v>0.58500669344042833</v>
      </c>
      <c r="D436" s="9" t="str">
        <f t="shared" si="144"/>
        <v/>
      </c>
      <c r="E436" s="9" t="str">
        <f t="shared" si="145"/>
        <v/>
      </c>
      <c r="F436" s="9">
        <f t="shared" si="146"/>
        <v>0.58500669344042833</v>
      </c>
      <c r="H436" s="31" t="s">
        <v>101</v>
      </c>
      <c r="I436" s="42">
        <f>I428/$L428</f>
        <v>0</v>
      </c>
      <c r="J436" s="42">
        <f t="shared" ref="J436:K436" si="159">J428/$L428</f>
        <v>5.5555555555555552E-2</v>
      </c>
      <c r="K436" s="42">
        <f t="shared" si="159"/>
        <v>0.94444444444444442</v>
      </c>
      <c r="L436" s="29">
        <f>L428</f>
        <v>36</v>
      </c>
      <c r="O436" s="52" t="s">
        <v>84</v>
      </c>
      <c r="P436" s="25">
        <f>HLOOKUP(O436,'Tabela 2022'!$D$3:$BG$56,10,FALSE)</f>
        <v>0.66961959353830125</v>
      </c>
      <c r="R436" s="9" t="str">
        <f t="shared" si="148"/>
        <v/>
      </c>
      <c r="S436" s="9" t="str">
        <f t="shared" si="149"/>
        <v/>
      </c>
      <c r="T436" s="9">
        <f t="shared" si="150"/>
        <v>0.66961959353830125</v>
      </c>
      <c r="V436" s="31" t="s">
        <v>115</v>
      </c>
      <c r="W436" s="42">
        <f t="shared" si="158"/>
        <v>0</v>
      </c>
      <c r="X436" s="42">
        <f t="shared" si="158"/>
        <v>0.125</v>
      </c>
      <c r="Y436" s="42">
        <f t="shared" si="158"/>
        <v>0.875</v>
      </c>
      <c r="Z436" s="29">
        <f>Z428</f>
        <v>16</v>
      </c>
    </row>
    <row r="437" spans="1:26">
      <c r="A437" s="26" t="s">
        <v>76</v>
      </c>
      <c r="B437" s="25">
        <f>HLOOKUP(A437,'Tabela 2022'!$D$3:$BG$56,10,FALSE)</f>
        <v>0.65739821251241315</v>
      </c>
      <c r="D437" s="9" t="str">
        <f t="shared" si="144"/>
        <v/>
      </c>
      <c r="E437" s="9" t="str">
        <f t="shared" si="145"/>
        <v/>
      </c>
      <c r="F437" s="9">
        <f t="shared" si="146"/>
        <v>0.65739821251241315</v>
      </c>
      <c r="H437" s="31" t="s">
        <v>102</v>
      </c>
      <c r="I437" s="42">
        <f t="shared" ref="I437:K437" si="160">I429/$L429</f>
        <v>0</v>
      </c>
      <c r="J437" s="42">
        <f t="shared" si="160"/>
        <v>0</v>
      </c>
      <c r="K437" s="42">
        <f t="shared" si="160"/>
        <v>1</v>
      </c>
      <c r="L437" s="29">
        <f t="shared" ref="L437:L440" si="161">L429</f>
        <v>13</v>
      </c>
      <c r="O437" s="52" t="s">
        <v>85</v>
      </c>
      <c r="P437" s="25">
        <f>HLOOKUP(O437,'Tabela 2022'!$D$3:$BG$56,10,FALSE)</f>
        <v>0.62565720294426919</v>
      </c>
      <c r="R437" s="9" t="str">
        <f t="shared" si="148"/>
        <v/>
      </c>
      <c r="S437" s="9" t="str">
        <f t="shared" si="149"/>
        <v/>
      </c>
      <c r="T437" s="9">
        <f t="shared" si="150"/>
        <v>0.62565720294426919</v>
      </c>
      <c r="V437" s="31" t="s">
        <v>116</v>
      </c>
      <c r="W437" s="42">
        <f t="shared" si="158"/>
        <v>0</v>
      </c>
      <c r="X437" s="42">
        <f t="shared" si="158"/>
        <v>0</v>
      </c>
      <c r="Y437" s="42">
        <f t="shared" si="158"/>
        <v>1</v>
      </c>
      <c r="Z437" s="29">
        <f>Z429</f>
        <v>13</v>
      </c>
    </row>
    <row r="438" spans="1:26">
      <c r="A438" s="26" t="s">
        <v>77</v>
      </c>
      <c r="B438" s="25">
        <f>HLOOKUP(A438,'Tabela 2022'!$D$3:$BG$56,10,FALSE)</f>
        <v>0.6622950819672131</v>
      </c>
      <c r="D438" s="9" t="str">
        <f t="shared" si="144"/>
        <v/>
      </c>
      <c r="E438" s="9" t="str">
        <f t="shared" si="145"/>
        <v/>
      </c>
      <c r="F438" s="9">
        <f t="shared" si="146"/>
        <v>0.6622950819672131</v>
      </c>
      <c r="H438" s="31" t="s">
        <v>103</v>
      </c>
      <c r="I438" s="42">
        <f t="shared" ref="I438:K438" si="162">I430/$L430</f>
        <v>0</v>
      </c>
      <c r="J438" s="42">
        <f t="shared" si="162"/>
        <v>0</v>
      </c>
      <c r="K438" s="42">
        <f t="shared" si="162"/>
        <v>1</v>
      </c>
      <c r="L438" s="29">
        <f t="shared" si="161"/>
        <v>13</v>
      </c>
      <c r="O438" s="52" t="s">
        <v>77</v>
      </c>
      <c r="P438" s="25">
        <f>HLOOKUP(O438,'Tabela 2022'!$D$3:$BG$56,10,FALSE)</f>
        <v>0.6622950819672131</v>
      </c>
      <c r="R438" s="9" t="str">
        <f t="shared" si="148"/>
        <v/>
      </c>
      <c r="S438" s="9" t="str">
        <f t="shared" si="149"/>
        <v/>
      </c>
      <c r="T438" s="9">
        <f t="shared" si="150"/>
        <v>0.6622950819672131</v>
      </c>
      <c r="V438" s="31" t="s">
        <v>117</v>
      </c>
      <c r="W438" s="42">
        <f t="shared" si="158"/>
        <v>0</v>
      </c>
      <c r="X438" s="42">
        <f t="shared" si="158"/>
        <v>0</v>
      </c>
      <c r="Y438" s="42">
        <f t="shared" si="158"/>
        <v>1</v>
      </c>
      <c r="Z438" s="29">
        <f>Z430</f>
        <v>5</v>
      </c>
    </row>
    <row r="439" spans="1:26">
      <c r="A439" s="26" t="s">
        <v>113</v>
      </c>
      <c r="B439" s="25">
        <f>HLOOKUP(A439,'Tabela 2022'!$D$3:$BG$56,10,FALSE)</f>
        <v>0.66440677966101691</v>
      </c>
      <c r="D439" s="9" t="str">
        <f t="shared" si="144"/>
        <v/>
      </c>
      <c r="E439" s="9" t="str">
        <f t="shared" si="145"/>
        <v/>
      </c>
      <c r="F439" s="9">
        <f t="shared" si="146"/>
        <v>0.66440677966101691</v>
      </c>
      <c r="H439" s="31" t="s">
        <v>104</v>
      </c>
      <c r="I439" s="42">
        <f t="shared" ref="I439:K439" si="163">I431/$L431</f>
        <v>0</v>
      </c>
      <c r="J439" s="42">
        <f t="shared" si="163"/>
        <v>0</v>
      </c>
      <c r="K439" s="42">
        <f t="shared" si="163"/>
        <v>1</v>
      </c>
      <c r="L439" s="29">
        <f t="shared" si="161"/>
        <v>4</v>
      </c>
      <c r="O439" s="52" t="s">
        <v>95</v>
      </c>
      <c r="P439" s="25">
        <f>HLOOKUP(O439,'Tabela 2022'!$D$3:$BG$56,10,FALSE)</f>
        <v>0.56109481915933523</v>
      </c>
      <c r="R439" s="9" t="str">
        <f t="shared" si="148"/>
        <v/>
      </c>
      <c r="S439" s="9" t="str">
        <f t="shared" si="149"/>
        <v/>
      </c>
      <c r="T439" s="9">
        <f t="shared" si="150"/>
        <v>0.56109481915933523</v>
      </c>
      <c r="V439" s="31" t="s">
        <v>135</v>
      </c>
      <c r="W439" s="42">
        <f t="shared" si="158"/>
        <v>0</v>
      </c>
      <c r="X439" s="42">
        <f t="shared" si="158"/>
        <v>0</v>
      </c>
      <c r="Y439" s="42">
        <f t="shared" si="158"/>
        <v>1</v>
      </c>
      <c r="Z439" s="29">
        <f>Z431</f>
        <v>2</v>
      </c>
    </row>
    <row r="440" spans="1:26">
      <c r="A440" s="26" t="s">
        <v>78</v>
      </c>
      <c r="B440" s="25">
        <f>HLOOKUP(A440,'Tabela 2022'!$D$3:$BG$56,10,FALSE)</f>
        <v>0.65183246073298429</v>
      </c>
      <c r="D440" s="9" t="str">
        <f t="shared" si="144"/>
        <v/>
      </c>
      <c r="E440" s="9" t="str">
        <f t="shared" si="145"/>
        <v/>
      </c>
      <c r="F440" s="9">
        <f t="shared" si="146"/>
        <v>0.65183246073298429</v>
      </c>
      <c r="H440" s="31" t="s">
        <v>134</v>
      </c>
      <c r="I440" s="42">
        <f t="shared" ref="I440:K440" si="164">I432/$L432</f>
        <v>0</v>
      </c>
      <c r="J440" s="42">
        <f t="shared" si="164"/>
        <v>0.33333333333333331</v>
      </c>
      <c r="K440" s="42">
        <f t="shared" si="164"/>
        <v>0.66666666666666663</v>
      </c>
      <c r="L440" s="29">
        <f t="shared" si="161"/>
        <v>6</v>
      </c>
      <c r="O440" s="52" t="s">
        <v>131</v>
      </c>
      <c r="P440" s="25">
        <f>HLOOKUP(O440,'Tabela 2022'!$D$3:$BG$56,10,FALSE)</f>
        <v>0.72211720226843101</v>
      </c>
      <c r="R440" s="9" t="str">
        <f t="shared" si="148"/>
        <v/>
      </c>
      <c r="S440" s="66">
        <v>0.75</v>
      </c>
      <c r="T440" s="9"/>
    </row>
    <row r="441" spans="1:26" ht="15.75" thickBot="1">
      <c r="A441" s="24" t="s">
        <v>114</v>
      </c>
      <c r="B441" s="25">
        <f>HLOOKUP(A441,'Tabela 2022'!$D$3:$BG$56,10,FALSE)</f>
        <v>0.59067357512953367</v>
      </c>
      <c r="D441" s="36" t="str">
        <f t="shared" si="144"/>
        <v/>
      </c>
      <c r="E441" s="36" t="str">
        <f t="shared" si="145"/>
        <v/>
      </c>
      <c r="F441" s="36">
        <f t="shared" si="146"/>
        <v>0.59067357512953367</v>
      </c>
      <c r="O441" s="52" t="s">
        <v>129</v>
      </c>
      <c r="P441" s="25">
        <f>HLOOKUP(O441,'Tabela 2022'!$D$3:$BG$56,10,FALSE)</f>
        <v>0.75649591685226425</v>
      </c>
      <c r="R441" s="9" t="str">
        <f t="shared" si="148"/>
        <v/>
      </c>
      <c r="S441" s="9">
        <f t="shared" si="149"/>
        <v>0.75649591685226425</v>
      </c>
      <c r="T441" s="9" t="str">
        <f t="shared" si="150"/>
        <v/>
      </c>
    </row>
    <row r="442" spans="1:26">
      <c r="A442" s="23" t="s">
        <v>109</v>
      </c>
      <c r="B442" s="25" t="e">
        <f>HLOOKUP(A442,'Tabela 2022'!$D$3:$BG$56,10,FALSE)</f>
        <v>#N/A</v>
      </c>
      <c r="D442" s="56" t="e">
        <f t="shared" si="144"/>
        <v>#N/A</v>
      </c>
      <c r="E442" s="56" t="e">
        <f t="shared" si="145"/>
        <v>#N/A</v>
      </c>
      <c r="F442" s="56" t="e">
        <f t="shared" si="146"/>
        <v>#N/A</v>
      </c>
      <c r="O442" s="59" t="s">
        <v>114</v>
      </c>
      <c r="P442" s="25">
        <f>HLOOKUP(O442,'Tabela 2022'!$D$3:$BG$56,10,FALSE)</f>
        <v>0.59067357512953367</v>
      </c>
      <c r="R442" s="9" t="str">
        <f t="shared" si="148"/>
        <v/>
      </c>
      <c r="S442" s="9" t="str">
        <f t="shared" si="149"/>
        <v/>
      </c>
      <c r="T442" s="9">
        <f t="shared" si="150"/>
        <v>0.59067357512953367</v>
      </c>
    </row>
    <row r="443" spans="1:26" ht="15.75" thickBot="1">
      <c r="A443" s="22" t="s">
        <v>79</v>
      </c>
      <c r="B443" s="25">
        <f>HLOOKUP(A443,'Tabela 2022'!$D$3:$BG$56,10,FALSE)</f>
        <v>0.54569653948535934</v>
      </c>
      <c r="D443" s="9" t="str">
        <f t="shared" si="144"/>
        <v/>
      </c>
      <c r="E443" s="9" t="str">
        <f t="shared" si="145"/>
        <v/>
      </c>
      <c r="F443" s="9">
        <f t="shared" si="146"/>
        <v>0.54569653948535934</v>
      </c>
      <c r="O443" s="59" t="s">
        <v>130</v>
      </c>
      <c r="P443" s="25">
        <f>HLOOKUP(O443,'Tabela 2022'!$D$3:$BG$56,10,FALSE)</f>
        <v>0.61409796893667856</v>
      </c>
      <c r="R443" s="36" t="str">
        <f t="shared" si="148"/>
        <v/>
      </c>
      <c r="S443" s="36" t="str">
        <f t="shared" si="149"/>
        <v/>
      </c>
      <c r="T443" s="36">
        <f t="shared" si="150"/>
        <v>0.61409796893667856</v>
      </c>
    </row>
    <row r="444" spans="1:26">
      <c r="A444" s="22" t="s">
        <v>80</v>
      </c>
      <c r="B444" s="25">
        <f>HLOOKUP(A444,'Tabela 2022'!$D$3:$BG$56,10,FALSE)</f>
        <v>0.65188834154351394</v>
      </c>
      <c r="D444" s="9" t="str">
        <f t="shared" si="144"/>
        <v/>
      </c>
      <c r="E444" s="9" t="str">
        <f t="shared" si="145"/>
        <v/>
      </c>
      <c r="F444" s="9">
        <f t="shared" si="146"/>
        <v>0.65188834154351394</v>
      </c>
      <c r="O444" s="60" t="s">
        <v>80</v>
      </c>
      <c r="P444" s="25">
        <f>HLOOKUP(O444,'Tabela 2022'!$D$3:$BG$56,10,FALSE)</f>
        <v>0.65188834154351394</v>
      </c>
      <c r="R444" s="56" t="str">
        <f t="shared" si="148"/>
        <v/>
      </c>
      <c r="S444" s="56" t="str">
        <f t="shared" si="149"/>
        <v/>
      </c>
      <c r="T444" s="56">
        <f t="shared" si="150"/>
        <v>0.65188834154351394</v>
      </c>
    </row>
    <row r="445" spans="1:26">
      <c r="A445" s="22" t="s">
        <v>81</v>
      </c>
      <c r="B445" s="25">
        <f>HLOOKUP(A445,'Tabela 2022'!$D$3:$BG$56,10,FALSE)</f>
        <v>0.55179282868525892</v>
      </c>
      <c r="D445" s="9" t="str">
        <f t="shared" si="144"/>
        <v/>
      </c>
      <c r="E445" s="9" t="str">
        <f t="shared" si="145"/>
        <v/>
      </c>
      <c r="F445" s="9">
        <f t="shared" si="146"/>
        <v>0.55179282868525892</v>
      </c>
      <c r="O445" s="26" t="s">
        <v>72</v>
      </c>
      <c r="P445" s="25">
        <f>HLOOKUP(O445,'Tabela 2022'!$D$3:$BG$56,10,FALSE)</f>
        <v>0.63913595933926304</v>
      </c>
      <c r="R445" s="9" t="str">
        <f t="shared" si="148"/>
        <v/>
      </c>
      <c r="S445" s="9" t="str">
        <f t="shared" si="149"/>
        <v/>
      </c>
      <c r="T445" s="9">
        <f t="shared" si="150"/>
        <v>0.63913595933926304</v>
      </c>
    </row>
    <row r="446" spans="1:26">
      <c r="A446" s="22" t="s">
        <v>82</v>
      </c>
      <c r="B446" s="25">
        <f>HLOOKUP(A446,'Tabela 2022'!$D$3:$BG$56,10,FALSE)</f>
        <v>0.53116994022203246</v>
      </c>
      <c r="D446" s="9" t="str">
        <f t="shared" si="144"/>
        <v/>
      </c>
      <c r="E446" s="9" t="str">
        <f t="shared" si="145"/>
        <v/>
      </c>
      <c r="F446" s="9">
        <f t="shared" si="146"/>
        <v>0.53116994022203246</v>
      </c>
      <c r="O446" s="26" t="s">
        <v>90</v>
      </c>
      <c r="P446" s="25">
        <f>HLOOKUP(O446,'Tabela 2022'!$D$3:$BG$56,10,FALSE)</f>
        <v>0.62617801047120414</v>
      </c>
      <c r="R446" s="9" t="str">
        <f t="shared" si="148"/>
        <v/>
      </c>
      <c r="S446" s="9" t="str">
        <f t="shared" si="149"/>
        <v/>
      </c>
      <c r="T446" s="9">
        <f t="shared" si="150"/>
        <v>0.62617801047120414</v>
      </c>
    </row>
    <row r="447" spans="1:26">
      <c r="A447" s="22" t="s">
        <v>83</v>
      </c>
      <c r="B447" s="25">
        <f>HLOOKUP(A447,'Tabela 2022'!$D$3:$BG$56,10,FALSE)</f>
        <v>0.73376623376623373</v>
      </c>
      <c r="D447" s="9" t="str">
        <f t="shared" si="144"/>
        <v/>
      </c>
      <c r="E447" s="9" t="str">
        <f t="shared" si="145"/>
        <v/>
      </c>
      <c r="F447" s="9">
        <f t="shared" si="146"/>
        <v>0.73376623376623373</v>
      </c>
      <c r="O447" s="26" t="s">
        <v>121</v>
      </c>
      <c r="P447" s="25">
        <f>HLOOKUP(O447,'Tabela 2022'!$D$3:$BG$56,10,FALSE)</f>
        <v>0.63244353182751545</v>
      </c>
      <c r="R447" s="9" t="str">
        <f t="shared" si="148"/>
        <v/>
      </c>
      <c r="S447" s="9" t="str">
        <f t="shared" si="149"/>
        <v/>
      </c>
      <c r="T447" s="9">
        <f t="shared" si="150"/>
        <v>0.63244353182751545</v>
      </c>
    </row>
    <row r="448" spans="1:26">
      <c r="A448" s="22" t="s">
        <v>84</v>
      </c>
      <c r="B448" s="25">
        <f>HLOOKUP(A448,'Tabela 2022'!$D$3:$BG$56,10,FALSE)</f>
        <v>0.66961959353830125</v>
      </c>
      <c r="D448" s="9" t="str">
        <f t="shared" si="144"/>
        <v/>
      </c>
      <c r="E448" s="9" t="str">
        <f t="shared" si="145"/>
        <v/>
      </c>
      <c r="F448" s="9">
        <f t="shared" si="146"/>
        <v>0.66961959353830125</v>
      </c>
      <c r="O448" s="26" t="s">
        <v>91</v>
      </c>
      <c r="P448" s="25" t="e">
        <f>HLOOKUP(O448,'Tabela 2022'!$D$3:$BG$56,10,FALSE)</f>
        <v>#N/A</v>
      </c>
      <c r="R448" s="9" t="e">
        <f t="shared" si="148"/>
        <v>#N/A</v>
      </c>
      <c r="S448" s="9" t="e">
        <f t="shared" si="149"/>
        <v>#N/A</v>
      </c>
      <c r="T448" s="9" t="e">
        <f t="shared" si="150"/>
        <v>#N/A</v>
      </c>
    </row>
    <row r="449" spans="1:20">
      <c r="A449" s="22" t="s">
        <v>121</v>
      </c>
      <c r="B449" s="25">
        <f>HLOOKUP(A449,'Tabela 2022'!$D$3:$BG$56,10,FALSE)</f>
        <v>0.63244353182751545</v>
      </c>
      <c r="D449" s="9" t="str">
        <f t="shared" si="144"/>
        <v/>
      </c>
      <c r="E449" s="9" t="str">
        <f t="shared" si="145"/>
        <v/>
      </c>
      <c r="F449" s="9">
        <f t="shared" si="146"/>
        <v>0.63244353182751545</v>
      </c>
      <c r="O449" s="26" t="s">
        <v>74</v>
      </c>
      <c r="P449" s="25">
        <f>HLOOKUP(O449,'Tabela 2022'!$D$3:$BG$56,10,FALSE)</f>
        <v>0.6187433439829606</v>
      </c>
      <c r="R449" s="9" t="str">
        <f t="shared" si="148"/>
        <v/>
      </c>
      <c r="S449" s="9" t="str">
        <f t="shared" si="149"/>
        <v/>
      </c>
      <c r="T449" s="9">
        <f t="shared" si="150"/>
        <v>0.6187433439829606</v>
      </c>
    </row>
    <row r="450" spans="1:20">
      <c r="A450" s="22" t="s">
        <v>85</v>
      </c>
      <c r="B450" s="25">
        <f>HLOOKUP(A450,'Tabela 2022'!$D$3:$BG$56,10,FALSE)</f>
        <v>0.62565720294426919</v>
      </c>
      <c r="D450" s="9" t="str">
        <f t="shared" si="144"/>
        <v/>
      </c>
      <c r="E450" s="9" t="str">
        <f t="shared" si="145"/>
        <v/>
      </c>
      <c r="F450" s="9">
        <f t="shared" si="146"/>
        <v>0.62565720294426919</v>
      </c>
      <c r="O450" s="26" t="s">
        <v>75</v>
      </c>
      <c r="P450" s="25">
        <f>HLOOKUP(O450,'Tabela 2022'!$D$3:$BG$56,10,FALSE)</f>
        <v>0.58500669344042833</v>
      </c>
      <c r="R450" s="9" t="str">
        <f t="shared" si="148"/>
        <v/>
      </c>
      <c r="S450" s="9" t="str">
        <f t="shared" si="149"/>
        <v/>
      </c>
      <c r="T450" s="9">
        <f t="shared" si="150"/>
        <v>0.58500669344042833</v>
      </c>
    </row>
    <row r="451" spans="1:20">
      <c r="A451" s="22" t="s">
        <v>110</v>
      </c>
      <c r="B451" s="25">
        <f>HLOOKUP(A451,'Tabela 2022'!$D$3:$BG$56,10,FALSE)</f>
        <v>0.73926380368098155</v>
      </c>
      <c r="D451" s="9" t="str">
        <f t="shared" si="144"/>
        <v/>
      </c>
      <c r="E451" s="9" t="str">
        <f t="shared" si="145"/>
        <v/>
      </c>
      <c r="F451" s="9">
        <f t="shared" si="146"/>
        <v>0.73926380368098155</v>
      </c>
      <c r="O451" s="26" t="s">
        <v>76</v>
      </c>
      <c r="P451" s="25">
        <f>HLOOKUP(O451,'Tabela 2022'!$D$3:$BG$56,10,FALSE)</f>
        <v>0.65739821251241315</v>
      </c>
      <c r="R451" s="9" t="str">
        <f t="shared" si="148"/>
        <v/>
      </c>
      <c r="S451" s="9" t="str">
        <f t="shared" si="149"/>
        <v/>
      </c>
      <c r="T451" s="9">
        <f t="shared" si="150"/>
        <v>0.65739821251241315</v>
      </c>
    </row>
    <row r="452" spans="1:20">
      <c r="A452" s="22" t="s">
        <v>111</v>
      </c>
      <c r="B452" s="25">
        <f>HLOOKUP(A452,'Tabela 2022'!$D$3:$BG$56,10,FALSE)</f>
        <v>0.58625336927223715</v>
      </c>
      <c r="D452" s="9" t="str">
        <f t="shared" si="144"/>
        <v/>
      </c>
      <c r="E452" s="9" t="str">
        <f t="shared" si="145"/>
        <v/>
      </c>
      <c r="F452" s="9">
        <f t="shared" si="146"/>
        <v>0.58625336927223715</v>
      </c>
      <c r="O452" s="26" t="s">
        <v>78</v>
      </c>
      <c r="P452" s="25">
        <f>HLOOKUP(O452,'Tabela 2022'!$D$3:$BG$56,10,FALSE)</f>
        <v>0.65183246073298429</v>
      </c>
      <c r="R452" s="9" t="str">
        <f t="shared" si="148"/>
        <v/>
      </c>
      <c r="S452" s="9" t="str">
        <f t="shared" si="149"/>
        <v/>
      </c>
      <c r="T452" s="9">
        <f t="shared" si="150"/>
        <v>0.65183246073298429</v>
      </c>
    </row>
    <row r="453" spans="1:20">
      <c r="A453" s="22" t="s">
        <v>86</v>
      </c>
      <c r="B453" s="25" t="e">
        <f>HLOOKUP(A453,'Tabela 2022'!$D$3:$BG$56,10,FALSE)</f>
        <v>#N/A</v>
      </c>
      <c r="D453" s="9" t="e">
        <f t="shared" si="144"/>
        <v>#N/A</v>
      </c>
      <c r="E453" s="9" t="e">
        <f t="shared" si="145"/>
        <v>#N/A</v>
      </c>
      <c r="F453" s="9" t="e">
        <f t="shared" si="146"/>
        <v>#N/A</v>
      </c>
      <c r="O453" s="26" t="s">
        <v>94</v>
      </c>
      <c r="P453" s="25">
        <f>HLOOKUP(O453,'Tabela 2022'!$D$3:$BG$56,10,FALSE)</f>
        <v>0.58348457350272231</v>
      </c>
      <c r="R453" s="9" t="str">
        <f t="shared" si="148"/>
        <v/>
      </c>
      <c r="S453" s="9" t="str">
        <f t="shared" si="149"/>
        <v/>
      </c>
      <c r="T453" s="9">
        <f t="shared" si="150"/>
        <v>0.58348457350272231</v>
      </c>
    </row>
    <row r="454" spans="1:20">
      <c r="A454" s="22" t="s">
        <v>130</v>
      </c>
      <c r="B454" s="25">
        <f>HLOOKUP(A454,'Tabela 2022'!$D$3:$BG$56,10,FALSE)</f>
        <v>0.61409796893667856</v>
      </c>
      <c r="D454" s="9" t="str">
        <f t="shared" si="144"/>
        <v/>
      </c>
      <c r="E454" s="9" t="str">
        <f t="shared" si="145"/>
        <v/>
      </c>
      <c r="F454" s="9">
        <f t="shared" si="146"/>
        <v>0.61409796893667856</v>
      </c>
      <c r="O454" s="26" t="s">
        <v>111</v>
      </c>
      <c r="P454" s="25">
        <f>HLOOKUP(O454,'Tabela 2022'!$D$3:$BG$56,10,FALSE)</f>
        <v>0.58625336927223715</v>
      </c>
      <c r="R454" s="9" t="str">
        <f t="shared" si="148"/>
        <v/>
      </c>
      <c r="S454" s="9" t="str">
        <f t="shared" si="149"/>
        <v/>
      </c>
      <c r="T454" s="9">
        <f t="shared" si="150"/>
        <v>0.58625336927223715</v>
      </c>
    </row>
    <row r="455" spans="1:20">
      <c r="A455" s="22" t="s">
        <v>87</v>
      </c>
      <c r="B455" s="25">
        <f>HLOOKUP(A455,'Tabela 2022'!$D$3:$BG$56,10,FALSE)</f>
        <v>0.57271364317841078</v>
      </c>
      <c r="D455" s="9" t="str">
        <f t="shared" si="144"/>
        <v/>
      </c>
      <c r="E455" s="9" t="str">
        <f t="shared" si="145"/>
        <v/>
      </c>
      <c r="F455" s="9">
        <f t="shared" si="146"/>
        <v>0.57271364317841078</v>
      </c>
      <c r="O455" s="26" t="s">
        <v>122</v>
      </c>
      <c r="P455" s="25">
        <f>HLOOKUP(O455,'Tabela 2022'!$D$3:$BG$56,10,FALSE)</f>
        <v>0.66290443942814148</v>
      </c>
      <c r="R455" s="9" t="str">
        <f t="shared" si="148"/>
        <v/>
      </c>
      <c r="S455" s="9" t="str">
        <f t="shared" si="149"/>
        <v/>
      </c>
      <c r="T455" s="9">
        <f t="shared" si="150"/>
        <v>0.66290443942814148</v>
      </c>
    </row>
    <row r="456" spans="1:20" ht="15.75" thickBot="1">
      <c r="A456" s="21" t="s">
        <v>88</v>
      </c>
      <c r="B456" s="25">
        <f>HLOOKUP(A456,'Tabela 2022'!$D$3:$BG$56,10,FALSE)</f>
        <v>0.61428571428571432</v>
      </c>
      <c r="D456" s="57" t="str">
        <f t="shared" si="144"/>
        <v/>
      </c>
      <c r="E456" s="57" t="str">
        <f t="shared" si="145"/>
        <v/>
      </c>
      <c r="F456" s="57">
        <f t="shared" si="146"/>
        <v>0.61428571428571432</v>
      </c>
      <c r="O456" s="26" t="s">
        <v>87</v>
      </c>
      <c r="P456" s="25">
        <f>HLOOKUP(O456,'Tabela 2022'!$D$3:$BG$56,10,FALSE)</f>
        <v>0.57271364317841078</v>
      </c>
      <c r="R456" s="9" t="str">
        <f t="shared" si="148"/>
        <v/>
      </c>
      <c r="S456" s="9" t="str">
        <f t="shared" si="149"/>
        <v/>
      </c>
      <c r="T456" s="9">
        <f t="shared" si="150"/>
        <v>0.57271364317841078</v>
      </c>
    </row>
    <row r="457" spans="1:20" ht="15.75" thickBot="1">
      <c r="A457" s="17" t="s">
        <v>93</v>
      </c>
      <c r="B457" s="25">
        <f>HLOOKUP(A457,'Tabela 2022'!$D$3:$BG$56,10,FALSE)</f>
        <v>0.65315315315315314</v>
      </c>
      <c r="D457" s="56" t="str">
        <f t="shared" si="144"/>
        <v/>
      </c>
      <c r="E457" s="56" t="str">
        <f t="shared" si="145"/>
        <v/>
      </c>
      <c r="F457" s="56">
        <f t="shared" si="146"/>
        <v>0.65315315315315314</v>
      </c>
      <c r="O457" s="53" t="s">
        <v>88</v>
      </c>
      <c r="P457" s="25">
        <f>HLOOKUP(O457,'Tabela 2022'!$D$3:$BG$56,10,FALSE)</f>
        <v>0.61428571428571432</v>
      </c>
      <c r="R457" s="57" t="str">
        <f t="shared" si="148"/>
        <v/>
      </c>
      <c r="S457" s="57" t="str">
        <f t="shared" si="149"/>
        <v/>
      </c>
      <c r="T457" s="57">
        <f t="shared" si="150"/>
        <v>0.61428571428571432</v>
      </c>
    </row>
    <row r="458" spans="1:20">
      <c r="A458" s="16" t="s">
        <v>133</v>
      </c>
      <c r="B458" s="25">
        <f>HLOOKUP(A458,'Tabela 2022'!$D$3:$BG$56,10,FALSE)</f>
        <v>0.64678362573099413</v>
      </c>
      <c r="D458" s="9" t="str">
        <f t="shared" si="144"/>
        <v/>
      </c>
      <c r="E458" s="9" t="str">
        <f t="shared" si="145"/>
        <v/>
      </c>
      <c r="F458" s="9">
        <f t="shared" si="146"/>
        <v>0.64678362573099413</v>
      </c>
      <c r="O458" s="17" t="s">
        <v>109</v>
      </c>
      <c r="P458" s="25" t="e">
        <f>HLOOKUP(O458,'Tabela 2022'!$D$3:$BG$56,10,FALSE)</f>
        <v>#N/A</v>
      </c>
      <c r="R458" s="35" t="e">
        <f t="shared" si="148"/>
        <v>#N/A</v>
      </c>
      <c r="S458" s="35" t="e">
        <f t="shared" si="149"/>
        <v>#N/A</v>
      </c>
      <c r="T458" s="35" t="e">
        <f t="shared" si="150"/>
        <v>#N/A</v>
      </c>
    </row>
    <row r="459" spans="1:20">
      <c r="A459" s="16" t="s">
        <v>94</v>
      </c>
      <c r="B459" s="25">
        <f>HLOOKUP(A459,'Tabela 2022'!$D$3:$BG$56,10,FALSE)</f>
        <v>0.58348457350272231</v>
      </c>
      <c r="D459" s="9" t="str">
        <f t="shared" si="144"/>
        <v/>
      </c>
      <c r="E459" s="9" t="str">
        <f t="shared" si="145"/>
        <v/>
      </c>
      <c r="F459" s="9">
        <f t="shared" si="146"/>
        <v>0.58348457350272231</v>
      </c>
      <c r="O459" s="16" t="s">
        <v>70</v>
      </c>
      <c r="P459" s="25">
        <f>HLOOKUP(O459,'Tabela 2022'!$D$3:$BG$56,10,FALSE)</f>
        <v>0.69277108433734935</v>
      </c>
      <c r="R459" s="9" t="str">
        <f t="shared" si="148"/>
        <v/>
      </c>
      <c r="S459" s="9" t="str">
        <f t="shared" si="149"/>
        <v/>
      </c>
      <c r="T459" s="9">
        <f t="shared" si="150"/>
        <v>0.69277108433734935</v>
      </c>
    </row>
    <row r="460" spans="1:20" ht="15.75" thickBot="1">
      <c r="A460" s="15" t="s">
        <v>95</v>
      </c>
      <c r="B460" s="25">
        <f>HLOOKUP(A460,'Tabela 2022'!$D$3:$BG$56,10,FALSE)</f>
        <v>0.56109481915933523</v>
      </c>
      <c r="D460" s="57" t="str">
        <f t="shared" si="144"/>
        <v/>
      </c>
      <c r="E460" s="57" t="str">
        <f t="shared" si="145"/>
        <v/>
      </c>
      <c r="F460" s="57">
        <f t="shared" si="146"/>
        <v>0.56109481915933523</v>
      </c>
      <c r="O460" s="16" t="s">
        <v>81</v>
      </c>
      <c r="P460" s="25">
        <f>HLOOKUP(O460,'Tabela 2022'!$D$3:$BG$56,10,FALSE)</f>
        <v>0.55179282868525892</v>
      </c>
      <c r="R460" s="9" t="str">
        <f t="shared" si="148"/>
        <v/>
      </c>
      <c r="S460" s="9" t="str">
        <f t="shared" si="149"/>
        <v/>
      </c>
      <c r="T460" s="9">
        <f t="shared" si="150"/>
        <v>0.55179282868525892</v>
      </c>
    </row>
    <row r="461" spans="1:20">
      <c r="A461" s="20" t="s">
        <v>89</v>
      </c>
      <c r="B461" s="25">
        <f>HLOOKUP(A461,'Tabela 2022'!$D$3:$BG$56,10,FALSE)</f>
        <v>0.71719038817005543</v>
      </c>
      <c r="D461" s="35" t="str">
        <f t="shared" si="144"/>
        <v/>
      </c>
      <c r="E461" s="35" t="str">
        <f t="shared" si="145"/>
        <v/>
      </c>
      <c r="F461" s="35">
        <f t="shared" si="146"/>
        <v>0.71719038817005543</v>
      </c>
      <c r="O461" s="16" t="s">
        <v>83</v>
      </c>
      <c r="P461" s="25">
        <f>HLOOKUP(O461,'Tabela 2022'!$D$3:$BG$56,10,FALSE)</f>
        <v>0.73376623376623373</v>
      </c>
      <c r="R461" s="9" t="str">
        <f t="shared" si="148"/>
        <v/>
      </c>
      <c r="S461" s="9" t="str">
        <f t="shared" si="149"/>
        <v/>
      </c>
      <c r="T461" s="9">
        <f t="shared" si="150"/>
        <v>0.73376623376623373</v>
      </c>
    </row>
    <row r="462" spans="1:20">
      <c r="A462" s="19" t="s">
        <v>90</v>
      </c>
      <c r="B462" s="25">
        <f>HLOOKUP(A462,'Tabela 2022'!$D$3:$BG$56,10,FALSE)</f>
        <v>0.62617801047120414</v>
      </c>
      <c r="D462" s="9" t="str">
        <f t="shared" si="144"/>
        <v/>
      </c>
      <c r="E462" s="9" t="str">
        <f t="shared" si="145"/>
        <v/>
      </c>
      <c r="F462" s="9">
        <f t="shared" si="146"/>
        <v>0.62617801047120414</v>
      </c>
      <c r="O462" s="16" t="s">
        <v>110</v>
      </c>
      <c r="P462" s="25">
        <f>HLOOKUP(O462,'Tabela 2022'!$D$3:$BG$56,10,FALSE)</f>
        <v>0.73926380368098155</v>
      </c>
      <c r="R462" s="9" t="str">
        <f t="shared" si="148"/>
        <v/>
      </c>
      <c r="S462" s="9" t="str">
        <f t="shared" si="149"/>
        <v/>
      </c>
      <c r="T462" s="9">
        <f t="shared" si="150"/>
        <v>0.73926380368098155</v>
      </c>
    </row>
    <row r="463" spans="1:20">
      <c r="A463" s="18" t="s">
        <v>91</v>
      </c>
      <c r="B463" s="25" t="e">
        <f>HLOOKUP(A463,'Tabela 2022'!$D$3:$BG$56,10,FALSE)</f>
        <v>#N/A</v>
      </c>
      <c r="D463" s="9" t="e">
        <f t="shared" si="144"/>
        <v>#N/A</v>
      </c>
      <c r="E463" s="9" t="e">
        <f t="shared" si="145"/>
        <v>#N/A</v>
      </c>
      <c r="F463" s="9" t="e">
        <f t="shared" si="146"/>
        <v>#N/A</v>
      </c>
      <c r="O463" s="54" t="s">
        <v>92</v>
      </c>
      <c r="P463" s="25">
        <f>HLOOKUP(O463,'Tabela 2022'!$D$3:$BG$56,10,FALSE)</f>
        <v>0.64596273291925466</v>
      </c>
      <c r="R463" s="9" t="str">
        <f t="shared" si="148"/>
        <v/>
      </c>
      <c r="S463" s="9" t="str">
        <f t="shared" si="149"/>
        <v/>
      </c>
      <c r="T463" s="9">
        <f t="shared" si="150"/>
        <v>0.64596273291925466</v>
      </c>
    </row>
    <row r="464" spans="1:20" ht="15.75" thickBot="1">
      <c r="A464" s="18" t="s">
        <v>131</v>
      </c>
      <c r="B464" s="25">
        <f>HLOOKUP(A464,'Tabela 2022'!$D$3:$BG$56,10,FALSE)</f>
        <v>0.72211720226843101</v>
      </c>
      <c r="D464" s="9" t="str">
        <f t="shared" si="144"/>
        <v/>
      </c>
      <c r="E464" s="66">
        <v>0.75</v>
      </c>
      <c r="F464" s="9"/>
      <c r="O464" s="15" t="s">
        <v>86</v>
      </c>
      <c r="P464" s="25" t="e">
        <f>HLOOKUP(O464,'Tabela 2022'!$D$3:$BG$56,10,FALSE)</f>
        <v>#N/A</v>
      </c>
      <c r="R464" s="36" t="e">
        <f t="shared" si="148"/>
        <v>#N/A</v>
      </c>
      <c r="S464" s="36" t="e">
        <f t="shared" si="149"/>
        <v>#N/A</v>
      </c>
      <c r="T464" s="36" t="e">
        <f t="shared" si="150"/>
        <v>#N/A</v>
      </c>
    </row>
    <row r="465" spans="1:20">
      <c r="A465" s="18" t="s">
        <v>92</v>
      </c>
      <c r="B465" s="25">
        <f>HLOOKUP(A465,'Tabela 2022'!$D$3:$BG$56,10,FALSE)</f>
        <v>0.64596273291925466</v>
      </c>
      <c r="D465" s="9" t="str">
        <f t="shared" si="144"/>
        <v/>
      </c>
      <c r="E465" s="9" t="str">
        <f t="shared" si="145"/>
        <v/>
      </c>
      <c r="F465" s="9">
        <f t="shared" si="146"/>
        <v>0.64596273291925466</v>
      </c>
      <c r="O465" s="61" t="s">
        <v>99</v>
      </c>
      <c r="P465" s="25" t="e">
        <f>HLOOKUP(O465,'Tabela 2022'!$D$3:$BG$56,10,FALSE)</f>
        <v>#N/A</v>
      </c>
      <c r="R465" s="56" t="e">
        <f t="shared" si="148"/>
        <v>#N/A</v>
      </c>
      <c r="S465" s="56" t="e">
        <f t="shared" si="149"/>
        <v>#N/A</v>
      </c>
      <c r="T465" s="56" t="e">
        <f t="shared" si="150"/>
        <v>#N/A</v>
      </c>
    </row>
    <row r="466" spans="1:20">
      <c r="A466" s="18" t="s">
        <v>129</v>
      </c>
      <c r="B466" s="25">
        <f>HLOOKUP(A466,'Tabela 2022'!$D$3:$BG$56,10,FALSE)</f>
        <v>0.75649591685226425</v>
      </c>
      <c r="D466" s="9" t="str">
        <f t="shared" si="144"/>
        <v/>
      </c>
      <c r="E466" s="9">
        <f t="shared" si="145"/>
        <v>0.75649591685226425</v>
      </c>
      <c r="F466" s="9" t="str">
        <f t="shared" si="146"/>
        <v/>
      </c>
      <c r="O466" s="55" t="s">
        <v>132</v>
      </c>
      <c r="P466" s="25">
        <f>HLOOKUP(O466,'Tabela 2022'!$D$3:$BG$56,10,FALSE)</f>
        <v>0.60854092526690395</v>
      </c>
      <c r="R466" s="9" t="str">
        <f t="shared" si="148"/>
        <v/>
      </c>
      <c r="S466" s="9" t="str">
        <f t="shared" si="149"/>
        <v/>
      </c>
      <c r="T466" s="9">
        <f t="shared" si="150"/>
        <v>0.60854092526690395</v>
      </c>
    </row>
    <row r="467" spans="1:20" ht="15.75" thickBot="1">
      <c r="A467" s="18" t="s">
        <v>122</v>
      </c>
      <c r="B467" s="25">
        <f>HLOOKUP(A467,'Tabela 2022'!$D$3:$BG$56,10,FALSE)</f>
        <v>0.66290443942814148</v>
      </c>
      <c r="D467" s="57" t="str">
        <f t="shared" si="144"/>
        <v/>
      </c>
      <c r="E467" s="57" t="str">
        <f t="shared" si="145"/>
        <v/>
      </c>
      <c r="F467" s="57">
        <f t="shared" si="146"/>
        <v>0.66290443942814148</v>
      </c>
      <c r="O467" s="55" t="s">
        <v>113</v>
      </c>
      <c r="P467" s="25">
        <f>HLOOKUP(O467,'Tabela 2022'!$D$3:$BG$56,10,FALSE)</f>
        <v>0.66440677966101691</v>
      </c>
      <c r="R467" s="9" t="str">
        <f t="shared" si="148"/>
        <v/>
      </c>
      <c r="S467" s="9" t="str">
        <f t="shared" si="149"/>
        <v/>
      </c>
      <c r="T467" s="9">
        <f t="shared" si="150"/>
        <v>0.66440677966101691</v>
      </c>
    </row>
    <row r="468" spans="1:20">
      <c r="D468" s="41">
        <f>COUNT(D428:D467)</f>
        <v>0</v>
      </c>
      <c r="E468" s="41">
        <f>COUNT(E428:E467)</f>
        <v>2</v>
      </c>
      <c r="F468" s="41">
        <f>COUNT(F428:F467)</f>
        <v>34</v>
      </c>
      <c r="R468" s="41">
        <f>COUNT(R428:R467)</f>
        <v>0</v>
      </c>
      <c r="S468" s="41">
        <f>COUNT(S428:S467)</f>
        <v>2</v>
      </c>
      <c r="T468" s="41">
        <f>COUNT(T428:T467)</f>
        <v>34</v>
      </c>
    </row>
    <row r="469" spans="1:20">
      <c r="D469" s="38"/>
      <c r="E469" s="38"/>
      <c r="F469" s="38"/>
      <c r="R469" s="38"/>
      <c r="S469" s="38"/>
      <c r="T469" s="38"/>
    </row>
    <row r="470" spans="1:20">
      <c r="D470" s="38"/>
      <c r="E470" s="38"/>
      <c r="F470" s="38"/>
      <c r="R470" s="38"/>
      <c r="S470" s="38"/>
      <c r="T470" s="38"/>
    </row>
    <row r="471" spans="1:20">
      <c r="D471" s="38"/>
      <c r="E471" s="38"/>
      <c r="F471" s="38"/>
      <c r="R471" s="38"/>
      <c r="S471" s="38"/>
      <c r="T471" s="38"/>
    </row>
    <row r="472" spans="1:20">
      <c r="D472" s="38"/>
      <c r="E472" s="38"/>
      <c r="F472" s="38"/>
      <c r="R472" s="38"/>
      <c r="S472" s="38"/>
      <c r="T472" s="38"/>
    </row>
    <row r="473" spans="1:20">
      <c r="D473" s="38"/>
      <c r="E473" s="38"/>
      <c r="F473" s="38"/>
      <c r="R473" s="38"/>
      <c r="S473" s="38"/>
      <c r="T473" s="38"/>
    </row>
    <row r="483" spans="1:26">
      <c r="A483" s="34">
        <v>11</v>
      </c>
      <c r="B483" s="27" t="s">
        <v>15</v>
      </c>
      <c r="O483" s="28">
        <v>11</v>
      </c>
      <c r="P483" s="27" t="s">
        <v>15</v>
      </c>
      <c r="V483" s="31"/>
      <c r="W483" s="32" t="s">
        <v>98</v>
      </c>
      <c r="X483" s="33" t="s">
        <v>97</v>
      </c>
      <c r="Y483" s="34" t="s">
        <v>100</v>
      </c>
      <c r="Z483" t="s">
        <v>105</v>
      </c>
    </row>
    <row r="484" spans="1:26">
      <c r="A484" s="8" t="s">
        <v>69</v>
      </c>
      <c r="B484" s="7" t="s">
        <v>96</v>
      </c>
      <c r="D484" s="12" t="s">
        <v>98</v>
      </c>
      <c r="E484" s="11" t="s">
        <v>97</v>
      </c>
      <c r="F484" s="10" t="s">
        <v>100</v>
      </c>
      <c r="H484" s="31"/>
      <c r="I484" s="32" t="s">
        <v>98</v>
      </c>
      <c r="J484" s="33" t="s">
        <v>97</v>
      </c>
      <c r="K484" s="34" t="s">
        <v>100</v>
      </c>
      <c r="L484" t="s">
        <v>105</v>
      </c>
      <c r="O484" s="8" t="s">
        <v>69</v>
      </c>
      <c r="P484" s="7" t="s">
        <v>96</v>
      </c>
      <c r="R484" s="12" t="s">
        <v>98</v>
      </c>
      <c r="S484" s="11" t="s">
        <v>97</v>
      </c>
      <c r="T484" s="10" t="s">
        <v>100</v>
      </c>
      <c r="V484" s="31" t="s">
        <v>101</v>
      </c>
      <c r="W484" s="37">
        <f>COUNT(R485:R524)</f>
        <v>0</v>
      </c>
      <c r="X484" s="37">
        <f t="shared" ref="X484" si="165">COUNT(S485:S524)</f>
        <v>31</v>
      </c>
      <c r="Y484" s="37">
        <f>COUNT(T485:T524)</f>
        <v>5</v>
      </c>
      <c r="Z484" s="29">
        <f>SUM(W484:Y484)</f>
        <v>36</v>
      </c>
    </row>
    <row r="485" spans="1:26">
      <c r="A485" s="26" t="s">
        <v>70</v>
      </c>
      <c r="B485" s="25">
        <f>HLOOKUP(A485,'Tabela 2022'!$D$3:$BG$56,11,FALSE)</f>
        <v>0.85196374622356497</v>
      </c>
      <c r="D485" s="9" t="str">
        <f>IF(B485&lt;=50%,B485,"")</f>
        <v/>
      </c>
      <c r="E485" s="9">
        <f>IF(B485&gt;=75%,B485,"")</f>
        <v>0.85196374622356497</v>
      </c>
      <c r="F485" s="9" t="str">
        <f t="shared" ref="F485" si="166">IF(AND(B485&gt;50%,B485&lt;75%),B485,"")</f>
        <v/>
      </c>
      <c r="H485" s="31" t="s">
        <v>101</v>
      </c>
      <c r="I485" s="37">
        <f>COUNT(D485:D524)</f>
        <v>0</v>
      </c>
      <c r="J485" s="37">
        <f t="shared" ref="J485" si="167">COUNT(E485:E524)</f>
        <v>31</v>
      </c>
      <c r="K485" s="37">
        <f>COUNT(F485:F524)</f>
        <v>5</v>
      </c>
      <c r="L485" s="29">
        <f>SUM(I485:K485)</f>
        <v>36</v>
      </c>
      <c r="O485" s="52" t="s">
        <v>79</v>
      </c>
      <c r="P485" s="25">
        <f>HLOOKUP(O485,'Tabela 2022'!$D$3:$BG$56,11,FALSE)</f>
        <v>0.70311111111111113</v>
      </c>
      <c r="R485" s="9" t="str">
        <f>IF(P485&lt;=50%,P485,"")</f>
        <v/>
      </c>
      <c r="S485" s="9" t="str">
        <f>IF(P485&gt;=75%,P485,"")</f>
        <v/>
      </c>
      <c r="T485" s="9">
        <f>IF(AND(P485&gt;50%,P485&lt;75%),P485,"")</f>
        <v>0.70311111111111113</v>
      </c>
      <c r="V485" s="31" t="s">
        <v>115</v>
      </c>
      <c r="W485" s="37">
        <f>COUNT(R485:R500)</f>
        <v>0</v>
      </c>
      <c r="X485" s="37">
        <f t="shared" ref="X485" si="168">COUNT(S485:S500)</f>
        <v>13</v>
      </c>
      <c r="Y485" s="37">
        <f>COUNT(T485:T500)</f>
        <v>3</v>
      </c>
      <c r="Z485" s="29">
        <f t="shared" ref="Z485:Z488" si="169">SUM(W485:Y485)</f>
        <v>16</v>
      </c>
    </row>
    <row r="486" spans="1:26">
      <c r="A486" s="26" t="s">
        <v>71</v>
      </c>
      <c r="B486" s="25">
        <f>HLOOKUP(A486,'Tabela 2022'!$D$3:$BG$56,11,FALSE)</f>
        <v>0.90101010101010104</v>
      </c>
      <c r="D486" s="9" t="str">
        <f t="shared" ref="D486:D524" si="170">IF(B486&lt;=50%,B486,"")</f>
        <v/>
      </c>
      <c r="E486" s="9">
        <f t="shared" ref="E486:E524" si="171">IF(B486&gt;=75%,B486,"")</f>
        <v>0.90101010101010104</v>
      </c>
      <c r="F486" s="9" t="str">
        <f t="shared" ref="F486:F524" si="172">IF(AND(B486&gt;50%,B486&lt;75%),B486,"")</f>
        <v/>
      </c>
      <c r="H486" s="31" t="s">
        <v>102</v>
      </c>
      <c r="I486" s="37">
        <f>COUNT(D485:D498)</f>
        <v>0</v>
      </c>
      <c r="J486" s="37">
        <f t="shared" ref="J486" si="173">COUNT(E485:E498)</f>
        <v>12</v>
      </c>
      <c r="K486" s="37">
        <f>COUNT(F485:F498)</f>
        <v>1</v>
      </c>
      <c r="L486" s="29">
        <f t="shared" ref="L486:L489" si="174">SUM(I486:K486)</f>
        <v>13</v>
      </c>
      <c r="O486" s="52" t="s">
        <v>71</v>
      </c>
      <c r="P486" s="25">
        <f>HLOOKUP(O486,'Tabela 2022'!$D$3:$BG$56,11,FALSE)</f>
        <v>0.90101010101010104</v>
      </c>
      <c r="R486" s="9" t="str">
        <f t="shared" ref="R486:R523" si="175">IF(P486&lt;=50%,P486,"")</f>
        <v/>
      </c>
      <c r="S486" s="9">
        <f t="shared" ref="S486:S523" si="176">IF(P486&gt;=75%,P486,"")</f>
        <v>0.90101010101010104</v>
      </c>
      <c r="T486" s="9" t="str">
        <f t="shared" ref="T486:T523" si="177">IF(AND(P486&gt;50%,P486&lt;75%),P486,"")</f>
        <v/>
      </c>
      <c r="V486" s="31" t="s">
        <v>116</v>
      </c>
      <c r="W486" s="37">
        <f>COUNT(R501:R514)</f>
        <v>0</v>
      </c>
      <c r="X486" s="37">
        <f t="shared" ref="X486" si="178">COUNT(S501:S514)</f>
        <v>12</v>
      </c>
      <c r="Y486" s="37">
        <f>COUNT(T501:T514)</f>
        <v>1</v>
      </c>
      <c r="Z486" s="29">
        <f t="shared" si="169"/>
        <v>13</v>
      </c>
    </row>
    <row r="487" spans="1:26">
      <c r="A487" s="26" t="s">
        <v>72</v>
      </c>
      <c r="B487" s="25">
        <f>HLOOKUP(A487,'Tabela 2022'!$D$3:$BG$56,11,FALSE)</f>
        <v>0.78326996197718635</v>
      </c>
      <c r="D487" s="9" t="str">
        <f t="shared" si="170"/>
        <v/>
      </c>
      <c r="E487" s="9">
        <f t="shared" si="171"/>
        <v>0.78326996197718635</v>
      </c>
      <c r="F487" s="9" t="str">
        <f t="shared" si="172"/>
        <v/>
      </c>
      <c r="H487" s="31" t="s">
        <v>103</v>
      </c>
      <c r="I487" s="37">
        <f>COUNT(D499:D513)</f>
        <v>0</v>
      </c>
      <c r="J487" s="37">
        <f t="shared" ref="J487" si="179">COUNT(E499:E513)</f>
        <v>9</v>
      </c>
      <c r="K487" s="37">
        <f>COUNT(F499:F513)</f>
        <v>4</v>
      </c>
      <c r="L487" s="29">
        <f t="shared" si="174"/>
        <v>13</v>
      </c>
      <c r="O487" s="52" t="s">
        <v>82</v>
      </c>
      <c r="P487" s="25">
        <f>HLOOKUP(O487,'Tabela 2022'!$D$3:$BG$56,11,FALSE)</f>
        <v>0.74319727891156462</v>
      </c>
      <c r="R487" s="9" t="str">
        <f t="shared" si="175"/>
        <v/>
      </c>
      <c r="S487" s="9" t="str">
        <f t="shared" si="176"/>
        <v/>
      </c>
      <c r="T487" s="9">
        <f t="shared" si="177"/>
        <v>0.74319727891156462</v>
      </c>
      <c r="V487" s="31" t="s">
        <v>117</v>
      </c>
      <c r="W487" s="37">
        <f>COUNT(R515:R521)</f>
        <v>0</v>
      </c>
      <c r="X487" s="37">
        <f t="shared" ref="X487" si="180">COUNT(S515:S521)</f>
        <v>4</v>
      </c>
      <c r="Y487" s="37">
        <f>COUNT(T515:T521)</f>
        <v>1</v>
      </c>
      <c r="Z487" s="29">
        <f t="shared" si="169"/>
        <v>5</v>
      </c>
    </row>
    <row r="488" spans="1:26">
      <c r="A488" s="26" t="s">
        <v>73</v>
      </c>
      <c r="B488" s="25">
        <f>HLOOKUP(A488,'Tabela 2022'!$D$3:$BG$56,11,FALSE)</f>
        <v>0.85</v>
      </c>
      <c r="D488" s="9" t="str">
        <f t="shared" si="170"/>
        <v/>
      </c>
      <c r="E488" s="9">
        <f t="shared" si="171"/>
        <v>0.85</v>
      </c>
      <c r="F488" s="9" t="str">
        <f t="shared" si="172"/>
        <v/>
      </c>
      <c r="H488" s="31" t="s">
        <v>104</v>
      </c>
      <c r="I488" s="37">
        <f>COUNT(D514:D517)</f>
        <v>0</v>
      </c>
      <c r="J488" s="37">
        <f t="shared" ref="J488" si="181">COUNT(E514:E517)</f>
        <v>4</v>
      </c>
      <c r="K488" s="37">
        <f>COUNT(F514:F517)</f>
        <v>0</v>
      </c>
      <c r="L488" s="29">
        <f t="shared" si="174"/>
        <v>4</v>
      </c>
      <c r="O488" s="52" t="s">
        <v>73</v>
      </c>
      <c r="P488" s="25">
        <f>HLOOKUP(O488,'Tabela 2022'!$D$3:$BG$56,11,FALSE)</f>
        <v>0.85</v>
      </c>
      <c r="R488" s="9" t="str">
        <f t="shared" si="175"/>
        <v/>
      </c>
      <c r="S488" s="9">
        <f t="shared" si="176"/>
        <v>0.85</v>
      </c>
      <c r="T488" s="9" t="str">
        <f t="shared" si="177"/>
        <v/>
      </c>
      <c r="V488" s="31" t="s">
        <v>135</v>
      </c>
      <c r="W488" s="37">
        <f>COUNT(R522:R524)</f>
        <v>0</v>
      </c>
      <c r="X488" s="37">
        <f t="shared" ref="X488" si="182">COUNT(S522:S524)</f>
        <v>2</v>
      </c>
      <c r="Y488" s="37">
        <f>COUNT(T522:T524)</f>
        <v>0</v>
      </c>
      <c r="Z488" s="29">
        <f t="shared" si="169"/>
        <v>2</v>
      </c>
    </row>
    <row r="489" spans="1:26">
      <c r="A489" s="26" t="s">
        <v>112</v>
      </c>
      <c r="B489" s="25">
        <f>HLOOKUP(A489,'Tabela 2022'!$D$3:$BG$56,11,FALSE)</f>
        <v>0.87109768378650554</v>
      </c>
      <c r="D489" s="9" t="str">
        <f t="shared" si="170"/>
        <v/>
      </c>
      <c r="E489" s="9">
        <f t="shared" si="171"/>
        <v>0.87109768378650554</v>
      </c>
      <c r="F489" s="9" t="str">
        <f t="shared" si="172"/>
        <v/>
      </c>
      <c r="H489" s="31" t="s">
        <v>134</v>
      </c>
      <c r="I489" s="37">
        <f>COUNT(D518:D524)</f>
        <v>0</v>
      </c>
      <c r="J489" s="37">
        <f t="shared" ref="J489" si="183">COUNT(E518:E524)</f>
        <v>6</v>
      </c>
      <c r="K489" s="37">
        <f>COUNT(F518:F524)</f>
        <v>0</v>
      </c>
      <c r="L489" s="29">
        <f t="shared" si="174"/>
        <v>6</v>
      </c>
      <c r="O489" s="52" t="s">
        <v>112</v>
      </c>
      <c r="P489" s="25">
        <f>HLOOKUP(O489,'Tabela 2022'!$D$3:$BG$56,11,FALSE)</f>
        <v>0.87109768378650554</v>
      </c>
      <c r="R489" s="9" t="str">
        <f t="shared" si="175"/>
        <v/>
      </c>
      <c r="S489" s="9">
        <f t="shared" si="176"/>
        <v>0.87109768378650554</v>
      </c>
      <c r="T489" s="9" t="str">
        <f t="shared" si="177"/>
        <v/>
      </c>
    </row>
    <row r="490" spans="1:26">
      <c r="A490" s="26" t="s">
        <v>99</v>
      </c>
      <c r="B490" s="25" t="e">
        <f>HLOOKUP(A490,'Tabela 2022'!$D$3:$BG$56,11,FALSE)</f>
        <v>#N/A</v>
      </c>
      <c r="D490" s="9" t="e">
        <f t="shared" si="170"/>
        <v>#N/A</v>
      </c>
      <c r="E490" s="9" t="e">
        <f t="shared" si="171"/>
        <v>#N/A</v>
      </c>
      <c r="F490" s="9" t="e">
        <f t="shared" si="172"/>
        <v>#N/A</v>
      </c>
      <c r="O490" s="52" t="s">
        <v>93</v>
      </c>
      <c r="P490" s="25">
        <f>HLOOKUP(O490,'Tabela 2022'!$D$3:$BG$56,11,FALSE)</f>
        <v>0.84563758389261745</v>
      </c>
      <c r="R490" s="9" t="str">
        <f t="shared" si="175"/>
        <v/>
      </c>
      <c r="S490" s="9">
        <f t="shared" si="176"/>
        <v>0.84563758389261745</v>
      </c>
      <c r="T490" s="9" t="str">
        <f t="shared" si="177"/>
        <v/>
      </c>
    </row>
    <row r="491" spans="1:26">
      <c r="A491" s="26" t="s">
        <v>132</v>
      </c>
      <c r="B491" s="25">
        <f>HLOOKUP(A491,'Tabela 2022'!$D$3:$BG$56,11,FALSE)</f>
        <v>0.8291814946619217</v>
      </c>
      <c r="D491" s="9" t="str">
        <f t="shared" si="170"/>
        <v/>
      </c>
      <c r="E491" s="9">
        <f t="shared" si="171"/>
        <v>0.8291814946619217</v>
      </c>
      <c r="F491" s="9" t="str">
        <f t="shared" si="172"/>
        <v/>
      </c>
      <c r="O491" s="52" t="s">
        <v>133</v>
      </c>
      <c r="P491" s="25">
        <f>HLOOKUP(O491,'Tabela 2022'!$D$3:$BG$56,11,FALSE)</f>
        <v>0.88111888111888115</v>
      </c>
      <c r="R491" s="9" t="str">
        <f t="shared" si="175"/>
        <v/>
      </c>
      <c r="S491" s="9">
        <f t="shared" si="176"/>
        <v>0.88111888111888115</v>
      </c>
      <c r="T491" s="9" t="str">
        <f t="shared" si="177"/>
        <v/>
      </c>
      <c r="V491" s="31"/>
      <c r="W491" s="32" t="s">
        <v>98</v>
      </c>
      <c r="X491" s="33" t="s">
        <v>97</v>
      </c>
      <c r="Y491" s="34" t="s">
        <v>100</v>
      </c>
      <c r="Z491" t="s">
        <v>105</v>
      </c>
    </row>
    <row r="492" spans="1:26">
      <c r="A492" s="26" t="s">
        <v>74</v>
      </c>
      <c r="B492" s="25">
        <f>HLOOKUP(A492,'Tabela 2022'!$D$3:$BG$56,11,FALSE)</f>
        <v>0.84305408271474014</v>
      </c>
      <c r="D492" s="9" t="str">
        <f t="shared" si="170"/>
        <v/>
      </c>
      <c r="E492" s="9">
        <f t="shared" si="171"/>
        <v>0.84305408271474014</v>
      </c>
      <c r="F492" s="9" t="str">
        <f t="shared" si="172"/>
        <v/>
      </c>
      <c r="H492" s="31"/>
      <c r="I492" s="32" t="s">
        <v>98</v>
      </c>
      <c r="J492" s="33" t="s">
        <v>97</v>
      </c>
      <c r="K492" s="34" t="s">
        <v>100</v>
      </c>
      <c r="L492" s="29" t="s">
        <v>105</v>
      </c>
      <c r="O492" s="52" t="s">
        <v>89</v>
      </c>
      <c r="P492" s="25">
        <f>HLOOKUP(O492,'Tabela 2022'!$D$3:$BG$56,11,FALSE)</f>
        <v>0.93173431734317347</v>
      </c>
      <c r="R492" s="9" t="str">
        <f t="shared" si="175"/>
        <v/>
      </c>
      <c r="S492" s="9">
        <f t="shared" si="176"/>
        <v>0.93173431734317347</v>
      </c>
      <c r="T492" s="9" t="str">
        <f t="shared" si="177"/>
        <v/>
      </c>
      <c r="V492" s="31" t="s">
        <v>101</v>
      </c>
      <c r="W492" s="42">
        <f t="shared" ref="W492:Y496" si="184">W484/$Z484</f>
        <v>0</v>
      </c>
      <c r="X492" s="42">
        <f t="shared" si="184"/>
        <v>0.86111111111111116</v>
      </c>
      <c r="Y492" s="42">
        <f t="shared" si="184"/>
        <v>0.1388888888888889</v>
      </c>
      <c r="Z492" s="29">
        <f>Z484</f>
        <v>36</v>
      </c>
    </row>
    <row r="493" spans="1:26">
      <c r="A493" s="26" t="s">
        <v>75</v>
      </c>
      <c r="B493" s="25">
        <f>HLOOKUP(A493,'Tabela 2022'!$D$3:$BG$56,11,FALSE)</f>
        <v>0.82047872340425532</v>
      </c>
      <c r="D493" s="9" t="str">
        <f t="shared" si="170"/>
        <v/>
      </c>
      <c r="E493" s="9">
        <f t="shared" si="171"/>
        <v>0.82047872340425532</v>
      </c>
      <c r="F493" s="9" t="str">
        <f t="shared" si="172"/>
        <v/>
      </c>
      <c r="H493" s="31" t="s">
        <v>101</v>
      </c>
      <c r="I493" s="42">
        <f>I485/$L485</f>
        <v>0</v>
      </c>
      <c r="J493" s="42">
        <f t="shared" ref="J493:K493" si="185">J485/$L485</f>
        <v>0.86111111111111116</v>
      </c>
      <c r="K493" s="42">
        <f t="shared" si="185"/>
        <v>0.1388888888888889</v>
      </c>
      <c r="L493" s="29">
        <f>L485</f>
        <v>36</v>
      </c>
      <c r="O493" s="52" t="s">
        <v>84</v>
      </c>
      <c r="P493" s="25">
        <f>HLOOKUP(O493,'Tabela 2022'!$D$3:$BG$56,11,FALSE)</f>
        <v>0.79428571428571426</v>
      </c>
      <c r="R493" s="9" t="str">
        <f t="shared" si="175"/>
        <v/>
      </c>
      <c r="S493" s="9">
        <f t="shared" si="176"/>
        <v>0.79428571428571426</v>
      </c>
      <c r="T493" s="9" t="str">
        <f t="shared" si="177"/>
        <v/>
      </c>
      <c r="V493" s="31" t="s">
        <v>115</v>
      </c>
      <c r="W493" s="42">
        <f t="shared" si="184"/>
        <v>0</v>
      </c>
      <c r="X493" s="42">
        <f t="shared" si="184"/>
        <v>0.8125</v>
      </c>
      <c r="Y493" s="42">
        <f t="shared" si="184"/>
        <v>0.1875</v>
      </c>
      <c r="Z493" s="29">
        <f>Z485</f>
        <v>16</v>
      </c>
    </row>
    <row r="494" spans="1:26">
      <c r="A494" s="26" t="s">
        <v>76</v>
      </c>
      <c r="B494" s="25">
        <f>HLOOKUP(A494,'Tabela 2022'!$D$3:$BG$56,11,FALSE)</f>
        <v>0.82132280355380061</v>
      </c>
      <c r="D494" s="9" t="str">
        <f t="shared" si="170"/>
        <v/>
      </c>
      <c r="E494" s="9">
        <f t="shared" si="171"/>
        <v>0.82132280355380061</v>
      </c>
      <c r="F494" s="9" t="str">
        <f t="shared" si="172"/>
        <v/>
      </c>
      <c r="H494" s="31" t="s">
        <v>102</v>
      </c>
      <c r="I494" s="42">
        <f t="shared" ref="I494:K494" si="186">I486/$L486</f>
        <v>0</v>
      </c>
      <c r="J494" s="42">
        <f t="shared" si="186"/>
        <v>0.92307692307692313</v>
      </c>
      <c r="K494" s="42">
        <f t="shared" si="186"/>
        <v>7.6923076923076927E-2</v>
      </c>
      <c r="L494" s="29">
        <f t="shared" ref="L494:L497" si="187">L486</f>
        <v>13</v>
      </c>
      <c r="O494" s="52" t="s">
        <v>85</v>
      </c>
      <c r="P494" s="25">
        <f>HLOOKUP(O494,'Tabela 2022'!$D$3:$BG$56,11,FALSE)</f>
        <v>0.7678571428571429</v>
      </c>
      <c r="R494" s="9" t="str">
        <f t="shared" si="175"/>
        <v/>
      </c>
      <c r="S494" s="9">
        <f t="shared" si="176"/>
        <v>0.7678571428571429</v>
      </c>
      <c r="T494" s="9" t="str">
        <f t="shared" si="177"/>
        <v/>
      </c>
      <c r="V494" s="31" t="s">
        <v>116</v>
      </c>
      <c r="W494" s="42">
        <f t="shared" si="184"/>
        <v>0</v>
      </c>
      <c r="X494" s="42">
        <f t="shared" si="184"/>
        <v>0.92307692307692313</v>
      </c>
      <c r="Y494" s="42">
        <f t="shared" si="184"/>
        <v>7.6923076923076927E-2</v>
      </c>
      <c r="Z494" s="29">
        <f>Z486</f>
        <v>13</v>
      </c>
    </row>
    <row r="495" spans="1:26">
      <c r="A495" s="26" t="s">
        <v>77</v>
      </c>
      <c r="B495" s="25">
        <f>HLOOKUP(A495,'Tabela 2022'!$D$3:$BG$56,11,FALSE)</f>
        <v>0.82952691680261015</v>
      </c>
      <c r="D495" s="9" t="str">
        <f t="shared" si="170"/>
        <v/>
      </c>
      <c r="E495" s="9">
        <f t="shared" si="171"/>
        <v>0.82952691680261015</v>
      </c>
      <c r="F495" s="9" t="str">
        <f t="shared" si="172"/>
        <v/>
      </c>
      <c r="H495" s="31" t="s">
        <v>103</v>
      </c>
      <c r="I495" s="42">
        <f t="shared" ref="I495:K495" si="188">I487/$L487</f>
        <v>0</v>
      </c>
      <c r="J495" s="42">
        <f t="shared" si="188"/>
        <v>0.69230769230769229</v>
      </c>
      <c r="K495" s="42">
        <f t="shared" si="188"/>
        <v>0.30769230769230771</v>
      </c>
      <c r="L495" s="29">
        <f t="shared" si="187"/>
        <v>13</v>
      </c>
      <c r="O495" s="52" t="s">
        <v>77</v>
      </c>
      <c r="P495" s="25">
        <f>HLOOKUP(O495,'Tabela 2022'!$D$3:$BG$56,11,FALSE)</f>
        <v>0.82952691680261015</v>
      </c>
      <c r="R495" s="9" t="str">
        <f t="shared" si="175"/>
        <v/>
      </c>
      <c r="S495" s="9">
        <f t="shared" si="176"/>
        <v>0.82952691680261015</v>
      </c>
      <c r="T495" s="9" t="str">
        <f t="shared" si="177"/>
        <v/>
      </c>
      <c r="V495" s="31" t="s">
        <v>117</v>
      </c>
      <c r="W495" s="42">
        <f t="shared" si="184"/>
        <v>0</v>
      </c>
      <c r="X495" s="42">
        <f t="shared" si="184"/>
        <v>0.8</v>
      </c>
      <c r="Y495" s="42">
        <f t="shared" si="184"/>
        <v>0.2</v>
      </c>
      <c r="Z495" s="29">
        <f>Z487</f>
        <v>5</v>
      </c>
    </row>
    <row r="496" spans="1:26">
      <c r="A496" s="26" t="s">
        <v>113</v>
      </c>
      <c r="B496" s="25">
        <f>HLOOKUP(A496,'Tabela 2022'!$D$3:$BG$56,11,FALSE)</f>
        <v>0.84848484848484851</v>
      </c>
      <c r="D496" s="9" t="str">
        <f t="shared" si="170"/>
        <v/>
      </c>
      <c r="E496" s="9">
        <f t="shared" si="171"/>
        <v>0.84848484848484851</v>
      </c>
      <c r="F496" s="9" t="str">
        <f t="shared" si="172"/>
        <v/>
      </c>
      <c r="H496" s="31" t="s">
        <v>104</v>
      </c>
      <c r="I496" s="42">
        <f t="shared" ref="I496:K496" si="189">I488/$L488</f>
        <v>0</v>
      </c>
      <c r="J496" s="42">
        <f t="shared" si="189"/>
        <v>1</v>
      </c>
      <c r="K496" s="42">
        <f t="shared" si="189"/>
        <v>0</v>
      </c>
      <c r="L496" s="29">
        <f t="shared" si="187"/>
        <v>4</v>
      </c>
      <c r="O496" s="52" t="s">
        <v>95</v>
      </c>
      <c r="P496" s="25">
        <f>HLOOKUP(O496,'Tabela 2022'!$D$3:$BG$56,11,FALSE)</f>
        <v>0.84742468415937799</v>
      </c>
      <c r="R496" s="9" t="str">
        <f t="shared" si="175"/>
        <v/>
      </c>
      <c r="S496" s="9">
        <f t="shared" si="176"/>
        <v>0.84742468415937799</v>
      </c>
      <c r="T496" s="9" t="str">
        <f t="shared" si="177"/>
        <v/>
      </c>
      <c r="V496" s="31" t="s">
        <v>135</v>
      </c>
      <c r="W496" s="42">
        <f t="shared" si="184"/>
        <v>0</v>
      </c>
      <c r="X496" s="42">
        <f t="shared" si="184"/>
        <v>1</v>
      </c>
      <c r="Y496" s="42">
        <f t="shared" si="184"/>
        <v>0</v>
      </c>
      <c r="Z496" s="29">
        <f>Z488</f>
        <v>2</v>
      </c>
    </row>
    <row r="497" spans="1:20">
      <c r="A497" s="26" t="s">
        <v>78</v>
      </c>
      <c r="B497" s="25">
        <f>HLOOKUP(A497,'Tabela 2022'!$D$3:$BG$56,11,FALSE)</f>
        <v>0.85882352941176465</v>
      </c>
      <c r="D497" s="9" t="str">
        <f t="shared" si="170"/>
        <v/>
      </c>
      <c r="E497" s="9">
        <f t="shared" si="171"/>
        <v>0.85882352941176465</v>
      </c>
      <c r="F497" s="9" t="str">
        <f t="shared" si="172"/>
        <v/>
      </c>
      <c r="H497" s="31" t="s">
        <v>134</v>
      </c>
      <c r="I497" s="42">
        <f t="shared" ref="I497:K497" si="190">I489/$L489</f>
        <v>0</v>
      </c>
      <c r="J497" s="42">
        <f t="shared" si="190"/>
        <v>1</v>
      </c>
      <c r="K497" s="42">
        <f t="shared" si="190"/>
        <v>0</v>
      </c>
      <c r="L497" s="29">
        <f t="shared" si="187"/>
        <v>6</v>
      </c>
      <c r="O497" s="52" t="s">
        <v>131</v>
      </c>
      <c r="P497" s="25">
        <f>HLOOKUP(O497,'Tabela 2022'!$D$3:$BG$56,11,FALSE)</f>
        <v>0.95094339622641511</v>
      </c>
      <c r="R497" s="9" t="str">
        <f t="shared" si="175"/>
        <v/>
      </c>
      <c r="S497" s="9">
        <f t="shared" si="176"/>
        <v>0.95094339622641511</v>
      </c>
      <c r="T497" s="9" t="str">
        <f t="shared" si="177"/>
        <v/>
      </c>
    </row>
    <row r="498" spans="1:20" ht="15.75" thickBot="1">
      <c r="A498" s="24" t="s">
        <v>114</v>
      </c>
      <c r="B498" s="25">
        <f>HLOOKUP(A498,'Tabela 2022'!$D$3:$BG$56,11,FALSE)</f>
        <v>0.73275862068965514</v>
      </c>
      <c r="D498" s="36" t="str">
        <f t="shared" si="170"/>
        <v/>
      </c>
      <c r="E498" s="36" t="str">
        <f t="shared" si="171"/>
        <v/>
      </c>
      <c r="F498" s="36">
        <f t="shared" si="172"/>
        <v>0.73275862068965514</v>
      </c>
      <c r="O498" s="52" t="s">
        <v>129</v>
      </c>
      <c r="P498" s="25">
        <f>HLOOKUP(O498,'Tabela 2022'!$D$3:$BG$56,11,FALSE)</f>
        <v>0.92851879145173177</v>
      </c>
      <c r="R498" s="9" t="str">
        <f t="shared" si="175"/>
        <v/>
      </c>
      <c r="S498" s="9">
        <f t="shared" si="176"/>
        <v>0.92851879145173177</v>
      </c>
      <c r="T498" s="9" t="str">
        <f t="shared" si="177"/>
        <v/>
      </c>
    </row>
    <row r="499" spans="1:20">
      <c r="A499" s="23" t="s">
        <v>109</v>
      </c>
      <c r="B499" s="25" t="e">
        <f>HLOOKUP(A499,'Tabela 2022'!$D$3:$BG$56,11,FALSE)</f>
        <v>#N/A</v>
      </c>
      <c r="D499" s="56" t="e">
        <f t="shared" si="170"/>
        <v>#N/A</v>
      </c>
      <c r="E499" s="56" t="e">
        <f t="shared" si="171"/>
        <v>#N/A</v>
      </c>
      <c r="F499" s="56" t="e">
        <f t="shared" si="172"/>
        <v>#N/A</v>
      </c>
      <c r="O499" s="59" t="s">
        <v>114</v>
      </c>
      <c r="P499" s="25">
        <f>HLOOKUP(O499,'Tabela 2022'!$D$3:$BG$56,11,FALSE)</f>
        <v>0.73275862068965514</v>
      </c>
      <c r="R499" s="9" t="str">
        <f t="shared" si="175"/>
        <v/>
      </c>
      <c r="S499" s="9" t="str">
        <f t="shared" si="176"/>
        <v/>
      </c>
      <c r="T499" s="9">
        <f t="shared" si="177"/>
        <v>0.73275862068965514</v>
      </c>
    </row>
    <row r="500" spans="1:20" ht="15.75" thickBot="1">
      <c r="A500" s="22" t="s">
        <v>79</v>
      </c>
      <c r="B500" s="25">
        <f>HLOOKUP(A500,'Tabela 2022'!$D$3:$BG$56,11,FALSE)</f>
        <v>0.70311111111111113</v>
      </c>
      <c r="D500" s="9" t="str">
        <f t="shared" si="170"/>
        <v/>
      </c>
      <c r="E500" s="9" t="str">
        <f t="shared" si="171"/>
        <v/>
      </c>
      <c r="F500" s="9">
        <f t="shared" si="172"/>
        <v>0.70311111111111113</v>
      </c>
      <c r="O500" s="59" t="s">
        <v>130</v>
      </c>
      <c r="P500" s="25">
        <f>HLOOKUP(O500,'Tabela 2022'!$D$3:$BG$56,11,FALSE)</f>
        <v>0.80406212664277177</v>
      </c>
      <c r="R500" s="36" t="str">
        <f t="shared" si="175"/>
        <v/>
      </c>
      <c r="S500" s="36">
        <f t="shared" si="176"/>
        <v>0.80406212664277177</v>
      </c>
      <c r="T500" s="36" t="str">
        <f t="shared" si="177"/>
        <v/>
      </c>
    </row>
    <row r="501" spans="1:20">
      <c r="A501" s="22" t="s">
        <v>80</v>
      </c>
      <c r="B501" s="25">
        <f>HLOOKUP(A501,'Tabela 2022'!$D$3:$BG$56,11,FALSE)</f>
        <v>0.77011494252873558</v>
      </c>
      <c r="D501" s="9" t="str">
        <f t="shared" si="170"/>
        <v/>
      </c>
      <c r="E501" s="9">
        <f t="shared" si="171"/>
        <v>0.77011494252873558</v>
      </c>
      <c r="F501" s="9" t="str">
        <f t="shared" si="172"/>
        <v/>
      </c>
      <c r="O501" s="60" t="s">
        <v>80</v>
      </c>
      <c r="P501" s="25">
        <f>HLOOKUP(O501,'Tabela 2022'!$D$3:$BG$56,11,FALSE)</f>
        <v>0.77011494252873558</v>
      </c>
      <c r="R501" s="56" t="str">
        <f t="shared" si="175"/>
        <v/>
      </c>
      <c r="S501" s="56">
        <f t="shared" si="176"/>
        <v>0.77011494252873558</v>
      </c>
      <c r="T501" s="56" t="str">
        <f t="shared" si="177"/>
        <v/>
      </c>
    </row>
    <row r="502" spans="1:20">
      <c r="A502" s="22" t="s">
        <v>81</v>
      </c>
      <c r="B502" s="25">
        <f>HLOOKUP(A502,'Tabela 2022'!$D$3:$BG$56,11,FALSE)</f>
        <v>0.68924302788844627</v>
      </c>
      <c r="D502" s="9" t="str">
        <f t="shared" si="170"/>
        <v/>
      </c>
      <c r="E502" s="9" t="str">
        <f t="shared" si="171"/>
        <v/>
      </c>
      <c r="F502" s="9">
        <f t="shared" si="172"/>
        <v>0.68924302788844627</v>
      </c>
      <c r="O502" s="26" t="s">
        <v>72</v>
      </c>
      <c r="P502" s="25">
        <f>HLOOKUP(O502,'Tabela 2022'!$D$3:$BG$56,11,FALSE)</f>
        <v>0.78326996197718635</v>
      </c>
      <c r="R502" s="9" t="str">
        <f t="shared" si="175"/>
        <v/>
      </c>
      <c r="S502" s="9">
        <f t="shared" si="176"/>
        <v>0.78326996197718635</v>
      </c>
      <c r="T502" s="9" t="str">
        <f t="shared" si="177"/>
        <v/>
      </c>
    </row>
    <row r="503" spans="1:20">
      <c r="A503" s="22" t="s">
        <v>82</v>
      </c>
      <c r="B503" s="25">
        <f>HLOOKUP(A503,'Tabela 2022'!$D$3:$BG$56,11,FALSE)</f>
        <v>0.74319727891156462</v>
      </c>
      <c r="D503" s="9" t="str">
        <f t="shared" si="170"/>
        <v/>
      </c>
      <c r="E503" s="9" t="str">
        <f t="shared" si="171"/>
        <v/>
      </c>
      <c r="F503" s="9">
        <f t="shared" si="172"/>
        <v>0.74319727891156462</v>
      </c>
      <c r="O503" s="26" t="s">
        <v>90</v>
      </c>
      <c r="P503" s="25">
        <f>HLOOKUP(O503,'Tabela 2022'!$D$3:$BG$56,11,FALSE)</f>
        <v>0.92515592515592515</v>
      </c>
      <c r="R503" s="9" t="str">
        <f t="shared" si="175"/>
        <v/>
      </c>
      <c r="S503" s="9">
        <f t="shared" si="176"/>
        <v>0.92515592515592515</v>
      </c>
      <c r="T503" s="9" t="str">
        <f t="shared" si="177"/>
        <v/>
      </c>
    </row>
    <row r="504" spans="1:20">
      <c r="A504" s="22" t="s">
        <v>83</v>
      </c>
      <c r="B504" s="25">
        <f>HLOOKUP(A504,'Tabela 2022'!$D$3:$BG$56,11,FALSE)</f>
        <v>0.91909385113268605</v>
      </c>
      <c r="D504" s="9" t="str">
        <f t="shared" si="170"/>
        <v/>
      </c>
      <c r="E504" s="9">
        <f t="shared" si="171"/>
        <v>0.91909385113268605</v>
      </c>
      <c r="F504" s="9" t="str">
        <f t="shared" si="172"/>
        <v/>
      </c>
      <c r="O504" s="26" t="s">
        <v>121</v>
      </c>
      <c r="P504" s="25">
        <f>HLOOKUP(O504,'Tabela 2022'!$D$3:$BG$56,11,FALSE)</f>
        <v>0.75051334702258732</v>
      </c>
      <c r="R504" s="9" t="str">
        <f t="shared" si="175"/>
        <v/>
      </c>
      <c r="S504" s="9">
        <f t="shared" si="176"/>
        <v>0.75051334702258732</v>
      </c>
      <c r="T504" s="9" t="str">
        <f t="shared" si="177"/>
        <v/>
      </c>
    </row>
    <row r="505" spans="1:20">
      <c r="A505" s="22" t="s">
        <v>84</v>
      </c>
      <c r="B505" s="25">
        <f>HLOOKUP(A505,'Tabela 2022'!$D$3:$BG$56,11,FALSE)</f>
        <v>0.79428571428571426</v>
      </c>
      <c r="D505" s="9" t="str">
        <f t="shared" si="170"/>
        <v/>
      </c>
      <c r="E505" s="9">
        <f t="shared" si="171"/>
        <v>0.79428571428571426</v>
      </c>
      <c r="F505" s="9" t="str">
        <f t="shared" si="172"/>
        <v/>
      </c>
      <c r="O505" s="26" t="s">
        <v>91</v>
      </c>
      <c r="P505" s="25" t="e">
        <f>HLOOKUP(O505,'Tabela 2022'!$D$3:$BG$56,11,FALSE)</f>
        <v>#N/A</v>
      </c>
      <c r="R505" s="9" t="e">
        <f t="shared" si="175"/>
        <v>#N/A</v>
      </c>
      <c r="S505" s="9" t="e">
        <f t="shared" si="176"/>
        <v>#N/A</v>
      </c>
      <c r="T505" s="9" t="e">
        <f t="shared" si="177"/>
        <v>#N/A</v>
      </c>
    </row>
    <row r="506" spans="1:20">
      <c r="A506" s="22" t="s">
        <v>121</v>
      </c>
      <c r="B506" s="25">
        <f>HLOOKUP(A506,'Tabela 2022'!$D$3:$BG$56,11,FALSE)</f>
        <v>0.75051334702258732</v>
      </c>
      <c r="D506" s="9" t="str">
        <f t="shared" si="170"/>
        <v/>
      </c>
      <c r="E506" s="9">
        <f t="shared" si="171"/>
        <v>0.75051334702258732</v>
      </c>
      <c r="F506" s="9" t="str">
        <f t="shared" si="172"/>
        <v/>
      </c>
      <c r="O506" s="26" t="s">
        <v>74</v>
      </c>
      <c r="P506" s="25">
        <f>HLOOKUP(O506,'Tabela 2022'!$D$3:$BG$56,11,FALSE)</f>
        <v>0.84305408271474014</v>
      </c>
      <c r="R506" s="9" t="str">
        <f t="shared" si="175"/>
        <v/>
      </c>
      <c r="S506" s="9">
        <f t="shared" si="176"/>
        <v>0.84305408271474014</v>
      </c>
      <c r="T506" s="9" t="str">
        <f t="shared" si="177"/>
        <v/>
      </c>
    </row>
    <row r="507" spans="1:20">
      <c r="A507" s="22" t="s">
        <v>85</v>
      </c>
      <c r="B507" s="25">
        <f>HLOOKUP(A507,'Tabela 2022'!$D$3:$BG$56,11,FALSE)</f>
        <v>0.7678571428571429</v>
      </c>
      <c r="D507" s="9" t="str">
        <f t="shared" si="170"/>
        <v/>
      </c>
      <c r="E507" s="9">
        <f t="shared" si="171"/>
        <v>0.7678571428571429</v>
      </c>
      <c r="F507" s="9" t="str">
        <f t="shared" si="172"/>
        <v/>
      </c>
      <c r="O507" s="26" t="s">
        <v>75</v>
      </c>
      <c r="P507" s="25">
        <f>HLOOKUP(O507,'Tabela 2022'!$D$3:$BG$56,11,FALSE)</f>
        <v>0.82047872340425532</v>
      </c>
      <c r="R507" s="9" t="str">
        <f t="shared" si="175"/>
        <v/>
      </c>
      <c r="S507" s="9">
        <f t="shared" si="176"/>
        <v>0.82047872340425532</v>
      </c>
      <c r="T507" s="9" t="str">
        <f t="shared" si="177"/>
        <v/>
      </c>
    </row>
    <row r="508" spans="1:20">
      <c r="A508" s="22" t="s">
        <v>110</v>
      </c>
      <c r="B508" s="25">
        <f>HLOOKUP(A508,'Tabela 2022'!$D$3:$BG$56,11,FALSE)</f>
        <v>0.90381679389312974</v>
      </c>
      <c r="D508" s="9" t="str">
        <f t="shared" si="170"/>
        <v/>
      </c>
      <c r="E508" s="9">
        <f t="shared" si="171"/>
        <v>0.90381679389312974</v>
      </c>
      <c r="F508" s="9" t="str">
        <f t="shared" si="172"/>
        <v/>
      </c>
      <c r="O508" s="26" t="s">
        <v>76</v>
      </c>
      <c r="P508" s="25">
        <f>HLOOKUP(O508,'Tabela 2022'!$D$3:$BG$56,11,FALSE)</f>
        <v>0.82132280355380061</v>
      </c>
      <c r="R508" s="9" t="str">
        <f t="shared" si="175"/>
        <v/>
      </c>
      <c r="S508" s="9">
        <f t="shared" si="176"/>
        <v>0.82132280355380061</v>
      </c>
      <c r="T508" s="9" t="str">
        <f t="shared" si="177"/>
        <v/>
      </c>
    </row>
    <row r="509" spans="1:20">
      <c r="A509" s="22" t="s">
        <v>111</v>
      </c>
      <c r="B509" s="25">
        <f>HLOOKUP(A509,'Tabela 2022'!$D$3:$BG$56,11,FALSE)</f>
        <v>0.83310901749663524</v>
      </c>
      <c r="D509" s="9" t="str">
        <f t="shared" si="170"/>
        <v/>
      </c>
      <c r="E509" s="9">
        <f t="shared" si="171"/>
        <v>0.83310901749663524</v>
      </c>
      <c r="F509" s="9" t="str">
        <f t="shared" si="172"/>
        <v/>
      </c>
      <c r="O509" s="26" t="s">
        <v>78</v>
      </c>
      <c r="P509" s="25">
        <f>HLOOKUP(O509,'Tabela 2022'!$D$3:$BG$56,11,FALSE)</f>
        <v>0.85882352941176465</v>
      </c>
      <c r="R509" s="9" t="str">
        <f t="shared" si="175"/>
        <v/>
      </c>
      <c r="S509" s="9">
        <f t="shared" si="176"/>
        <v>0.85882352941176465</v>
      </c>
      <c r="T509" s="9" t="str">
        <f t="shared" si="177"/>
        <v/>
      </c>
    </row>
    <row r="510" spans="1:20">
      <c r="A510" s="22" t="s">
        <v>86</v>
      </c>
      <c r="B510" s="25" t="e">
        <f>HLOOKUP(A510,'Tabela 2022'!$D$3:$BG$56,11,FALSE)</f>
        <v>#N/A</v>
      </c>
      <c r="D510" s="9" t="e">
        <f t="shared" si="170"/>
        <v>#N/A</v>
      </c>
      <c r="E510" s="9" t="e">
        <f t="shared" si="171"/>
        <v>#N/A</v>
      </c>
      <c r="F510" s="9" t="e">
        <f t="shared" si="172"/>
        <v>#N/A</v>
      </c>
      <c r="O510" s="26" t="s">
        <v>94</v>
      </c>
      <c r="P510" s="25">
        <f>HLOOKUP(O510,'Tabela 2022'!$D$3:$BG$56,11,FALSE)</f>
        <v>0.83888388838883887</v>
      </c>
      <c r="R510" s="9" t="str">
        <f t="shared" si="175"/>
        <v/>
      </c>
      <c r="S510" s="9">
        <f t="shared" si="176"/>
        <v>0.83888388838883887</v>
      </c>
      <c r="T510" s="9" t="str">
        <f t="shared" si="177"/>
        <v/>
      </c>
    </row>
    <row r="511" spans="1:20">
      <c r="A511" s="22" t="s">
        <v>130</v>
      </c>
      <c r="B511" s="25">
        <f>HLOOKUP(A511,'Tabela 2022'!$D$3:$BG$56,11,FALSE)</f>
        <v>0.80406212664277177</v>
      </c>
      <c r="D511" s="9" t="str">
        <f t="shared" si="170"/>
        <v/>
      </c>
      <c r="E511" s="9">
        <f t="shared" si="171"/>
        <v>0.80406212664277177</v>
      </c>
      <c r="F511" s="9" t="str">
        <f t="shared" si="172"/>
        <v/>
      </c>
      <c r="O511" s="26" t="s">
        <v>111</v>
      </c>
      <c r="P511" s="25">
        <f>HLOOKUP(O511,'Tabela 2022'!$D$3:$BG$56,11,FALSE)</f>
        <v>0.83310901749663524</v>
      </c>
      <c r="R511" s="9" t="str">
        <f t="shared" si="175"/>
        <v/>
      </c>
      <c r="S511" s="9">
        <f t="shared" si="176"/>
        <v>0.83310901749663524</v>
      </c>
      <c r="T511" s="9" t="str">
        <f t="shared" si="177"/>
        <v/>
      </c>
    </row>
    <row r="512" spans="1:20">
      <c r="A512" s="22" t="s">
        <v>87</v>
      </c>
      <c r="B512" s="25">
        <f>HLOOKUP(A512,'Tabela 2022'!$D$3:$BG$56,11,FALSE)</f>
        <v>0.74925373134328355</v>
      </c>
      <c r="D512" s="9" t="str">
        <f t="shared" si="170"/>
        <v/>
      </c>
      <c r="E512" s="9" t="str">
        <f t="shared" si="171"/>
        <v/>
      </c>
      <c r="F512" s="9">
        <f t="shared" si="172"/>
        <v>0.74925373134328355</v>
      </c>
      <c r="O512" s="26" t="s">
        <v>122</v>
      </c>
      <c r="P512" s="25">
        <f>HLOOKUP(O512,'Tabela 2022'!$D$3:$BG$56,11,FALSE)</f>
        <v>0.87293233082706767</v>
      </c>
      <c r="R512" s="9" t="str">
        <f t="shared" si="175"/>
        <v/>
      </c>
      <c r="S512" s="9">
        <f t="shared" si="176"/>
        <v>0.87293233082706767</v>
      </c>
      <c r="T512" s="9" t="str">
        <f t="shared" si="177"/>
        <v/>
      </c>
    </row>
    <row r="513" spans="1:20" ht="15.75" thickBot="1">
      <c r="A513" s="21" t="s">
        <v>88</v>
      </c>
      <c r="B513" s="25">
        <f>HLOOKUP(A513,'Tabela 2022'!$D$3:$BG$56,11,FALSE)</f>
        <v>0.87417943107221008</v>
      </c>
      <c r="D513" s="57" t="str">
        <f t="shared" si="170"/>
        <v/>
      </c>
      <c r="E513" s="57">
        <f t="shared" si="171"/>
        <v>0.87417943107221008</v>
      </c>
      <c r="F513" s="57" t="str">
        <f t="shared" si="172"/>
        <v/>
      </c>
      <c r="O513" s="26" t="s">
        <v>87</v>
      </c>
      <c r="P513" s="25">
        <f>HLOOKUP(O513,'Tabela 2022'!$D$3:$BG$56,11,FALSE)</f>
        <v>0.74925373134328355</v>
      </c>
      <c r="R513" s="9" t="str">
        <f t="shared" si="175"/>
        <v/>
      </c>
      <c r="S513" s="9" t="str">
        <f t="shared" si="176"/>
        <v/>
      </c>
      <c r="T513" s="9">
        <f t="shared" si="177"/>
        <v>0.74925373134328355</v>
      </c>
    </row>
    <row r="514" spans="1:20" ht="15.75" thickBot="1">
      <c r="A514" s="17" t="s">
        <v>93</v>
      </c>
      <c r="B514" s="25">
        <f>HLOOKUP(A514,'Tabela 2022'!$D$3:$BG$56,11,FALSE)</f>
        <v>0.84563758389261745</v>
      </c>
      <c r="D514" s="56" t="str">
        <f t="shared" si="170"/>
        <v/>
      </c>
      <c r="E514" s="56">
        <f t="shared" si="171"/>
        <v>0.84563758389261745</v>
      </c>
      <c r="F514" s="56" t="str">
        <f t="shared" si="172"/>
        <v/>
      </c>
      <c r="O514" s="53" t="s">
        <v>88</v>
      </c>
      <c r="P514" s="25">
        <f>HLOOKUP(O514,'Tabela 2022'!$D$3:$BG$56,11,FALSE)</f>
        <v>0.87417943107221008</v>
      </c>
      <c r="R514" s="57" t="str">
        <f t="shared" si="175"/>
        <v/>
      </c>
      <c r="S514" s="57">
        <f t="shared" si="176"/>
        <v>0.87417943107221008</v>
      </c>
      <c r="T514" s="57" t="str">
        <f t="shared" si="177"/>
        <v/>
      </c>
    </row>
    <row r="515" spans="1:20">
      <c r="A515" s="16" t="s">
        <v>133</v>
      </c>
      <c r="B515" s="25">
        <f>HLOOKUP(A515,'Tabela 2022'!$D$3:$BG$56,11,FALSE)</f>
        <v>0.88111888111888115</v>
      </c>
      <c r="D515" s="9" t="str">
        <f t="shared" si="170"/>
        <v/>
      </c>
      <c r="E515" s="9">
        <f t="shared" si="171"/>
        <v>0.88111888111888115</v>
      </c>
      <c r="F515" s="9" t="str">
        <f t="shared" si="172"/>
        <v/>
      </c>
      <c r="O515" s="17" t="s">
        <v>109</v>
      </c>
      <c r="P515" s="25" t="e">
        <f>HLOOKUP(O515,'Tabela 2022'!$D$3:$BG$56,11,FALSE)</f>
        <v>#N/A</v>
      </c>
      <c r="R515" s="35" t="e">
        <f t="shared" si="175"/>
        <v>#N/A</v>
      </c>
      <c r="S515" s="35" t="e">
        <f t="shared" si="176"/>
        <v>#N/A</v>
      </c>
      <c r="T515" s="35" t="e">
        <f t="shared" si="177"/>
        <v>#N/A</v>
      </c>
    </row>
    <row r="516" spans="1:20">
      <c r="A516" s="16" t="s">
        <v>94</v>
      </c>
      <c r="B516" s="25">
        <f>HLOOKUP(A516,'Tabela 2022'!$D$3:$BG$56,11,FALSE)</f>
        <v>0.83888388838883887</v>
      </c>
      <c r="D516" s="9" t="str">
        <f t="shared" si="170"/>
        <v/>
      </c>
      <c r="E516" s="9">
        <f t="shared" si="171"/>
        <v>0.83888388838883887</v>
      </c>
      <c r="F516" s="9" t="str">
        <f t="shared" si="172"/>
        <v/>
      </c>
      <c r="O516" s="16" t="s">
        <v>70</v>
      </c>
      <c r="P516" s="25">
        <f>HLOOKUP(O516,'Tabela 2022'!$D$3:$BG$56,11,FALSE)</f>
        <v>0.85196374622356497</v>
      </c>
      <c r="R516" s="9" t="str">
        <f t="shared" si="175"/>
        <v/>
      </c>
      <c r="S516" s="9">
        <f t="shared" si="176"/>
        <v>0.85196374622356497</v>
      </c>
      <c r="T516" s="9" t="str">
        <f t="shared" si="177"/>
        <v/>
      </c>
    </row>
    <row r="517" spans="1:20" ht="15.75" thickBot="1">
      <c r="A517" s="15" t="s">
        <v>95</v>
      </c>
      <c r="B517" s="25">
        <f>HLOOKUP(A517,'Tabela 2022'!$D$3:$BG$56,11,FALSE)</f>
        <v>0.84742468415937799</v>
      </c>
      <c r="D517" s="57" t="str">
        <f t="shared" si="170"/>
        <v/>
      </c>
      <c r="E517" s="57">
        <f t="shared" si="171"/>
        <v>0.84742468415937799</v>
      </c>
      <c r="F517" s="57" t="str">
        <f t="shared" si="172"/>
        <v/>
      </c>
      <c r="O517" s="16" t="s">
        <v>81</v>
      </c>
      <c r="P517" s="25">
        <f>HLOOKUP(O517,'Tabela 2022'!$D$3:$BG$56,11,FALSE)</f>
        <v>0.68924302788844627</v>
      </c>
      <c r="R517" s="9" t="str">
        <f t="shared" si="175"/>
        <v/>
      </c>
      <c r="S517" s="9" t="str">
        <f t="shared" si="176"/>
        <v/>
      </c>
      <c r="T517" s="9">
        <f t="shared" si="177"/>
        <v>0.68924302788844627</v>
      </c>
    </row>
    <row r="518" spans="1:20">
      <c r="A518" s="20" t="s">
        <v>89</v>
      </c>
      <c r="B518" s="25">
        <f>HLOOKUP(A518,'Tabela 2022'!$D$3:$BG$56,11,FALSE)</f>
        <v>0.93173431734317347</v>
      </c>
      <c r="D518" s="35" t="str">
        <f t="shared" si="170"/>
        <v/>
      </c>
      <c r="E518" s="35">
        <f t="shared" si="171"/>
        <v>0.93173431734317347</v>
      </c>
      <c r="F518" s="35" t="str">
        <f t="shared" si="172"/>
        <v/>
      </c>
      <c r="O518" s="16" t="s">
        <v>83</v>
      </c>
      <c r="P518" s="25">
        <f>HLOOKUP(O518,'Tabela 2022'!$D$3:$BG$56,11,FALSE)</f>
        <v>0.91909385113268605</v>
      </c>
      <c r="R518" s="9" t="str">
        <f t="shared" si="175"/>
        <v/>
      </c>
      <c r="S518" s="9">
        <f t="shared" si="176"/>
        <v>0.91909385113268605</v>
      </c>
      <c r="T518" s="9" t="str">
        <f t="shared" si="177"/>
        <v/>
      </c>
    </row>
    <row r="519" spans="1:20">
      <c r="A519" s="19" t="s">
        <v>90</v>
      </c>
      <c r="B519" s="25">
        <f>HLOOKUP(A519,'Tabela 2022'!$D$3:$BG$56,11,FALSE)</f>
        <v>0.92515592515592515</v>
      </c>
      <c r="D519" s="9" t="str">
        <f t="shared" si="170"/>
        <v/>
      </c>
      <c r="E519" s="9">
        <f t="shared" si="171"/>
        <v>0.92515592515592515</v>
      </c>
      <c r="F519" s="9" t="str">
        <f t="shared" si="172"/>
        <v/>
      </c>
      <c r="O519" s="16" t="s">
        <v>110</v>
      </c>
      <c r="P519" s="25">
        <f>HLOOKUP(O519,'Tabela 2022'!$D$3:$BG$56,11,FALSE)</f>
        <v>0.90381679389312974</v>
      </c>
      <c r="R519" s="9" t="str">
        <f t="shared" si="175"/>
        <v/>
      </c>
      <c r="S519" s="9">
        <f t="shared" si="176"/>
        <v>0.90381679389312974</v>
      </c>
      <c r="T519" s="9" t="str">
        <f t="shared" si="177"/>
        <v/>
      </c>
    </row>
    <row r="520" spans="1:20">
      <c r="A520" s="18" t="s">
        <v>91</v>
      </c>
      <c r="B520" s="25" t="e">
        <f>HLOOKUP(A520,'Tabela 2022'!$D$3:$BG$56,11,FALSE)</f>
        <v>#N/A</v>
      </c>
      <c r="D520" s="9" t="e">
        <f t="shared" si="170"/>
        <v>#N/A</v>
      </c>
      <c r="E520" s="9" t="e">
        <f t="shared" si="171"/>
        <v>#N/A</v>
      </c>
      <c r="F520" s="9" t="e">
        <f t="shared" si="172"/>
        <v>#N/A</v>
      </c>
      <c r="O520" s="54" t="s">
        <v>92</v>
      </c>
      <c r="P520" s="25">
        <f>HLOOKUP(O520,'Tabela 2022'!$D$3:$BG$56,11,FALSE)</f>
        <v>0.89197530864197527</v>
      </c>
      <c r="R520" s="9" t="str">
        <f t="shared" si="175"/>
        <v/>
      </c>
      <c r="S520" s="9">
        <f t="shared" si="176"/>
        <v>0.89197530864197527</v>
      </c>
      <c r="T520" s="9" t="str">
        <f t="shared" si="177"/>
        <v/>
      </c>
    </row>
    <row r="521" spans="1:20" ht="15.75" thickBot="1">
      <c r="A521" s="18" t="s">
        <v>131</v>
      </c>
      <c r="B521" s="25">
        <f>HLOOKUP(A521,'Tabela 2022'!$D$3:$BG$56,11,FALSE)</f>
        <v>0.95094339622641511</v>
      </c>
      <c r="D521" s="9" t="str">
        <f t="shared" si="170"/>
        <v/>
      </c>
      <c r="E521" s="9">
        <f t="shared" si="171"/>
        <v>0.95094339622641511</v>
      </c>
      <c r="F521" s="9" t="str">
        <f t="shared" si="172"/>
        <v/>
      </c>
      <c r="O521" s="15" t="s">
        <v>86</v>
      </c>
      <c r="P521" s="25" t="e">
        <f>HLOOKUP(O521,'Tabela 2022'!$D$3:$BG$56,11,FALSE)</f>
        <v>#N/A</v>
      </c>
      <c r="R521" s="36" t="e">
        <f t="shared" si="175"/>
        <v>#N/A</v>
      </c>
      <c r="S521" s="36" t="e">
        <f t="shared" si="176"/>
        <v>#N/A</v>
      </c>
      <c r="T521" s="36" t="e">
        <f t="shared" si="177"/>
        <v>#N/A</v>
      </c>
    </row>
    <row r="522" spans="1:20">
      <c r="A522" s="18" t="s">
        <v>92</v>
      </c>
      <c r="B522" s="25">
        <f>HLOOKUP(A522,'Tabela 2022'!$D$3:$BG$56,11,FALSE)</f>
        <v>0.89197530864197527</v>
      </c>
      <c r="D522" s="9" t="str">
        <f t="shared" si="170"/>
        <v/>
      </c>
      <c r="E522" s="9">
        <f t="shared" si="171"/>
        <v>0.89197530864197527</v>
      </c>
      <c r="F522" s="9" t="str">
        <f t="shared" si="172"/>
        <v/>
      </c>
      <c r="O522" s="61" t="s">
        <v>99</v>
      </c>
      <c r="P522" s="25" t="e">
        <f>HLOOKUP(O522,'Tabela 2022'!$D$3:$BG$56,11,FALSE)</f>
        <v>#N/A</v>
      </c>
      <c r="R522" s="56" t="e">
        <f t="shared" si="175"/>
        <v>#N/A</v>
      </c>
      <c r="S522" s="56" t="e">
        <f t="shared" si="176"/>
        <v>#N/A</v>
      </c>
      <c r="T522" s="56" t="e">
        <f t="shared" si="177"/>
        <v>#N/A</v>
      </c>
    </row>
    <row r="523" spans="1:20">
      <c r="A523" s="18" t="s">
        <v>129</v>
      </c>
      <c r="B523" s="25">
        <f>HLOOKUP(A523,'Tabela 2022'!$D$3:$BG$56,11,FALSE)</f>
        <v>0.92851879145173177</v>
      </c>
      <c r="D523" s="9" t="str">
        <f t="shared" si="170"/>
        <v/>
      </c>
      <c r="E523" s="9">
        <f t="shared" si="171"/>
        <v>0.92851879145173177</v>
      </c>
      <c r="F523" s="9" t="str">
        <f t="shared" si="172"/>
        <v/>
      </c>
      <c r="O523" s="55" t="s">
        <v>132</v>
      </c>
      <c r="P523" s="25">
        <f>HLOOKUP(O523,'Tabela 2022'!$D$3:$BG$56,11,FALSE)</f>
        <v>0.8291814946619217</v>
      </c>
      <c r="R523" s="9" t="str">
        <f t="shared" si="175"/>
        <v/>
      </c>
      <c r="S523" s="9">
        <f t="shared" si="176"/>
        <v>0.8291814946619217</v>
      </c>
      <c r="T523" s="9" t="str">
        <f t="shared" si="177"/>
        <v/>
      </c>
    </row>
    <row r="524" spans="1:20" ht="15.75" thickBot="1">
      <c r="A524" s="18" t="s">
        <v>122</v>
      </c>
      <c r="B524" s="25">
        <f>HLOOKUP(A524,'Tabela 2022'!$D$3:$BG$56,11,FALSE)</f>
        <v>0.87293233082706767</v>
      </c>
      <c r="D524" s="57" t="str">
        <f t="shared" si="170"/>
        <v/>
      </c>
      <c r="E524" s="57">
        <f t="shared" si="171"/>
        <v>0.87293233082706767</v>
      </c>
      <c r="F524" s="57" t="str">
        <f t="shared" si="172"/>
        <v/>
      </c>
      <c r="O524" s="55" t="s">
        <v>113</v>
      </c>
      <c r="P524" s="25">
        <f>HLOOKUP(O524,'Tabela 2022'!$D$3:$BG$56,11,FALSE)</f>
        <v>0.84848484848484851</v>
      </c>
      <c r="R524" s="9" t="str">
        <f t="shared" ref="R524" si="191">IF(P524&lt;=50%,P524,"")</f>
        <v/>
      </c>
      <c r="S524" s="9">
        <f t="shared" ref="S524" si="192">IF(P524&gt;=75%,P524,"")</f>
        <v>0.84848484848484851</v>
      </c>
      <c r="T524" s="9" t="str">
        <f t="shared" ref="T524" si="193">IF(AND(P524&gt;50%,P524&lt;75%),P524,"")</f>
        <v/>
      </c>
    </row>
    <row r="525" spans="1:20">
      <c r="D525" s="41">
        <f>COUNT(D485:D524)</f>
        <v>0</v>
      </c>
      <c r="E525" s="41">
        <f>COUNT(E485:E524)</f>
        <v>31</v>
      </c>
      <c r="F525" s="41">
        <f>COUNT(F485:F524)</f>
        <v>5</v>
      </c>
      <c r="P525" s="38"/>
      <c r="R525" s="41">
        <f>COUNT(R485:R524)</f>
        <v>0</v>
      </c>
      <c r="S525" s="41">
        <f>COUNT(S485:S524)</f>
        <v>31</v>
      </c>
      <c r="T525" s="41">
        <f>COUNT(T485:T524)</f>
        <v>5</v>
      </c>
    </row>
    <row r="538" spans="1:26">
      <c r="A538" s="28">
        <v>12</v>
      </c>
      <c r="B538" s="27" t="s">
        <v>16</v>
      </c>
      <c r="O538" s="28">
        <v>12</v>
      </c>
      <c r="P538" s="27" t="s">
        <v>16</v>
      </c>
    </row>
    <row r="539" spans="1:26">
      <c r="A539" s="8" t="s">
        <v>69</v>
      </c>
      <c r="B539" s="7" t="s">
        <v>96</v>
      </c>
      <c r="D539" s="12" t="s">
        <v>98</v>
      </c>
      <c r="E539" s="11" t="s">
        <v>97</v>
      </c>
      <c r="F539" s="10" t="s">
        <v>100</v>
      </c>
      <c r="H539" s="31"/>
      <c r="I539" s="32" t="s">
        <v>98</v>
      </c>
      <c r="J539" s="33" t="s">
        <v>97</v>
      </c>
      <c r="K539" s="34" t="s">
        <v>100</v>
      </c>
      <c r="L539" t="s">
        <v>105</v>
      </c>
      <c r="O539" s="8" t="s">
        <v>69</v>
      </c>
      <c r="P539" s="7" t="s">
        <v>96</v>
      </c>
      <c r="R539" s="12" t="s">
        <v>98</v>
      </c>
      <c r="S539" s="11" t="s">
        <v>97</v>
      </c>
      <c r="T539" s="10" t="s">
        <v>100</v>
      </c>
      <c r="V539" s="31"/>
      <c r="W539" s="32" t="s">
        <v>98</v>
      </c>
      <c r="X539" s="33" t="s">
        <v>97</v>
      </c>
      <c r="Y539" s="34" t="s">
        <v>100</v>
      </c>
      <c r="Z539" t="s">
        <v>105</v>
      </c>
    </row>
    <row r="540" spans="1:26">
      <c r="A540" s="26" t="s">
        <v>70</v>
      </c>
      <c r="B540" s="25">
        <f>HLOOKUP(A540,'Tabela 2022'!$D$3:$BG$56,12,FALSE)</f>
        <v>0.84036144578313254</v>
      </c>
      <c r="D540" s="9" t="str">
        <f>IF(B540&lt;=50%,B540,"")</f>
        <v/>
      </c>
      <c r="E540" s="9">
        <f>IF(B540&gt;=75%,B540,"")</f>
        <v>0.84036144578313254</v>
      </c>
      <c r="F540" s="9" t="str">
        <f t="shared" ref="F540" si="194">IF(AND(B540&gt;50%,B540&lt;75%),B540,"")</f>
        <v/>
      </c>
      <c r="H540" s="31" t="s">
        <v>101</v>
      </c>
      <c r="I540" s="37">
        <f>COUNT(D540:D579)</f>
        <v>0</v>
      </c>
      <c r="J540" s="37">
        <f t="shared" ref="J540" si="195">COUNT(E540:E579)</f>
        <v>31</v>
      </c>
      <c r="K540" s="37">
        <f>COUNT(F540:F579)</f>
        <v>5</v>
      </c>
      <c r="L540" s="29">
        <f>SUM(I540:K540)</f>
        <v>36</v>
      </c>
      <c r="O540" s="52" t="s">
        <v>79</v>
      </c>
      <c r="P540" s="25">
        <f>HLOOKUP(O540,'Tabela 2022'!$D$3:$BG$56,12,FALSE)</f>
        <v>0.67589285714285718</v>
      </c>
      <c r="R540" s="9" t="str">
        <f>IF(P540&lt;=50%,P540,"")</f>
        <v/>
      </c>
      <c r="S540" s="9" t="str">
        <f>IF(P540&gt;=75%,P540,"")</f>
        <v/>
      </c>
      <c r="T540" s="9">
        <f>IF(AND(P540&gt;50%,P540&lt;75%),P540,"")</f>
        <v>0.67589285714285718</v>
      </c>
      <c r="V540" s="31" t="s">
        <v>101</v>
      </c>
      <c r="W540" s="37">
        <f>COUNT(R540:R579)</f>
        <v>0</v>
      </c>
      <c r="X540" s="37">
        <f t="shared" ref="X540" si="196">COUNT(S540:S579)</f>
        <v>31</v>
      </c>
      <c r="Y540" s="37">
        <f>COUNT(T540:T579)</f>
        <v>5</v>
      </c>
      <c r="Z540" s="29">
        <f>SUM(W540:Y540)</f>
        <v>36</v>
      </c>
    </row>
    <row r="541" spans="1:26">
      <c r="A541" s="26" t="s">
        <v>71</v>
      </c>
      <c r="B541" s="25">
        <f>HLOOKUP(A541,'Tabela 2022'!$D$3:$BG$56,12,FALSE)</f>
        <v>0.88085539714867622</v>
      </c>
      <c r="D541" s="9" t="str">
        <f t="shared" ref="D541:D579" si="197">IF(B541&lt;=50%,B541,"")</f>
        <v/>
      </c>
      <c r="E541" s="9">
        <f t="shared" ref="E541:E579" si="198">IF(B541&gt;=75%,B541,"")</f>
        <v>0.88085539714867622</v>
      </c>
      <c r="F541" s="9" t="str">
        <f t="shared" ref="F541:F579" si="199">IF(AND(B541&gt;50%,B541&lt;75%),B541,"")</f>
        <v/>
      </c>
      <c r="H541" s="31" t="s">
        <v>102</v>
      </c>
      <c r="I541" s="37">
        <f>COUNT(D540:D553)</f>
        <v>0</v>
      </c>
      <c r="J541" s="37">
        <f t="shared" ref="J541" si="200">COUNT(E540:E553)</f>
        <v>13</v>
      </c>
      <c r="K541" s="37">
        <f>COUNT(F540:F553)</f>
        <v>0</v>
      </c>
      <c r="L541" s="29">
        <f t="shared" ref="L541:L544" si="201">SUM(I541:K541)</f>
        <v>13</v>
      </c>
      <c r="O541" s="52" t="s">
        <v>71</v>
      </c>
      <c r="P541" s="25">
        <f>HLOOKUP(O541,'Tabela 2022'!$D$3:$BG$56,12,FALSE)</f>
        <v>0.88085539714867622</v>
      </c>
      <c r="R541" s="9" t="str">
        <f t="shared" ref="R541:R578" si="202">IF(P541&lt;=50%,P541,"")</f>
        <v/>
      </c>
      <c r="S541" s="9">
        <f t="shared" ref="S541:S578" si="203">IF(P541&gt;=75%,P541,"")</f>
        <v>0.88085539714867622</v>
      </c>
      <c r="T541" s="9" t="str">
        <f t="shared" ref="T541:T578" si="204">IF(AND(P541&gt;50%,P541&lt;75%),P541,"")</f>
        <v/>
      </c>
      <c r="V541" s="31" t="s">
        <v>115</v>
      </c>
      <c r="W541" s="37">
        <f>COUNT(R540:R555)</f>
        <v>0</v>
      </c>
      <c r="X541" s="37">
        <f t="shared" ref="X541" si="205">COUNT(S540:S555)</f>
        <v>14</v>
      </c>
      <c r="Y541" s="37">
        <f>COUNT(T540:T555)</f>
        <v>2</v>
      </c>
      <c r="Z541" s="29">
        <f t="shared" ref="Z541:Z543" si="206">SUM(W541:Y541)</f>
        <v>16</v>
      </c>
    </row>
    <row r="542" spans="1:26">
      <c r="A542" s="26" t="s">
        <v>72</v>
      </c>
      <c r="B542" s="25">
        <f>HLOOKUP(A542,'Tabela 2022'!$D$3:$BG$56,12,FALSE)</f>
        <v>0.78471337579617839</v>
      </c>
      <c r="D542" s="9" t="str">
        <f t="shared" si="197"/>
        <v/>
      </c>
      <c r="E542" s="9">
        <f t="shared" si="198"/>
        <v>0.78471337579617839</v>
      </c>
      <c r="F542" s="9" t="str">
        <f t="shared" si="199"/>
        <v/>
      </c>
      <c r="H542" s="31" t="s">
        <v>103</v>
      </c>
      <c r="I542" s="37">
        <f>COUNT(D554:D568)</f>
        <v>0</v>
      </c>
      <c r="J542" s="37">
        <f t="shared" ref="J542" si="207">COUNT(E554:E568)</f>
        <v>8</v>
      </c>
      <c r="K542" s="37">
        <f>COUNT(F554:F568)</f>
        <v>5</v>
      </c>
      <c r="L542" s="29">
        <f t="shared" si="201"/>
        <v>13</v>
      </c>
      <c r="O542" s="52" t="s">
        <v>82</v>
      </c>
      <c r="P542" s="25">
        <f>HLOOKUP(O542,'Tabela 2022'!$D$3:$BG$56,12,FALSE)</f>
        <v>0.73060528559249782</v>
      </c>
      <c r="R542" s="9" t="str">
        <f t="shared" si="202"/>
        <v/>
      </c>
      <c r="S542" s="66">
        <v>0.75</v>
      </c>
      <c r="T542" s="9"/>
      <c r="V542" s="31" t="s">
        <v>116</v>
      </c>
      <c r="W542" s="37">
        <f>COUNT(R556:R569)</f>
        <v>0</v>
      </c>
      <c r="X542" s="37">
        <f t="shared" ref="X542" si="208">COUNT(S556:S569)</f>
        <v>11</v>
      </c>
      <c r="Y542" s="37">
        <f>COUNT(T556:T569)</f>
        <v>2</v>
      </c>
      <c r="Z542" s="29">
        <f t="shared" si="206"/>
        <v>13</v>
      </c>
    </row>
    <row r="543" spans="1:26">
      <c r="A543" s="26" t="s">
        <v>73</v>
      </c>
      <c r="B543" s="25">
        <f>HLOOKUP(A543,'Tabela 2022'!$D$3:$BG$56,12,FALSE)</f>
        <v>0.8582151793160967</v>
      </c>
      <c r="D543" s="9" t="str">
        <f t="shared" si="197"/>
        <v/>
      </c>
      <c r="E543" s="9">
        <f t="shared" si="198"/>
        <v>0.8582151793160967</v>
      </c>
      <c r="F543" s="9" t="str">
        <f t="shared" si="199"/>
        <v/>
      </c>
      <c r="H543" s="31" t="s">
        <v>104</v>
      </c>
      <c r="I543" s="37">
        <f>COUNT(D569:D572)</f>
        <v>0</v>
      </c>
      <c r="J543" s="37">
        <f t="shared" ref="J543" si="209">COUNT(E569:E572)</f>
        <v>4</v>
      </c>
      <c r="K543" s="37">
        <f>COUNT(F569:F572)</f>
        <v>0</v>
      </c>
      <c r="L543" s="29">
        <f t="shared" si="201"/>
        <v>4</v>
      </c>
      <c r="O543" s="52" t="s">
        <v>73</v>
      </c>
      <c r="P543" s="25">
        <f>HLOOKUP(O543,'Tabela 2022'!$D$3:$BG$56,12,FALSE)</f>
        <v>0.8582151793160967</v>
      </c>
      <c r="R543" s="9" t="str">
        <f t="shared" si="202"/>
        <v/>
      </c>
      <c r="S543" s="9">
        <f t="shared" si="203"/>
        <v>0.8582151793160967</v>
      </c>
      <c r="T543" s="9" t="str">
        <f t="shared" si="204"/>
        <v/>
      </c>
      <c r="V543" s="31" t="s">
        <v>117</v>
      </c>
      <c r="W543" s="37">
        <f>COUNT(R570:R576)</f>
        <v>0</v>
      </c>
      <c r="X543" s="37">
        <f t="shared" ref="X543" si="210">COUNT(S570:S576)</f>
        <v>4</v>
      </c>
      <c r="Y543" s="37">
        <f>COUNT(T570:T576)</f>
        <v>1</v>
      </c>
      <c r="Z543" s="29">
        <f t="shared" si="206"/>
        <v>5</v>
      </c>
    </row>
    <row r="544" spans="1:26">
      <c r="A544" s="26" t="s">
        <v>112</v>
      </c>
      <c r="B544" s="25">
        <f>HLOOKUP(A544,'Tabela 2022'!$D$3:$BG$56,12,FALSE)</f>
        <v>0.8408862034239678</v>
      </c>
      <c r="D544" s="9" t="str">
        <f t="shared" si="197"/>
        <v/>
      </c>
      <c r="E544" s="9">
        <f t="shared" si="198"/>
        <v>0.8408862034239678</v>
      </c>
      <c r="F544" s="9" t="str">
        <f t="shared" si="199"/>
        <v/>
      </c>
      <c r="H544" s="31" t="s">
        <v>134</v>
      </c>
      <c r="I544" s="37">
        <f>COUNT(D573:D579)</f>
        <v>0</v>
      </c>
      <c r="J544" s="37">
        <f t="shared" ref="J544" si="211">COUNT(E573:E579)</f>
        <v>6</v>
      </c>
      <c r="K544" s="37">
        <f>COUNT(F573:F579)</f>
        <v>0</v>
      </c>
      <c r="L544" s="29">
        <f t="shared" si="201"/>
        <v>6</v>
      </c>
      <c r="O544" s="52" t="s">
        <v>112</v>
      </c>
      <c r="P544" s="25">
        <f>HLOOKUP(O544,'Tabela 2022'!$D$3:$BG$56,12,FALSE)</f>
        <v>0.8408862034239678</v>
      </c>
      <c r="R544" s="9" t="str">
        <f t="shared" si="202"/>
        <v/>
      </c>
      <c r="S544" s="9">
        <f t="shared" si="203"/>
        <v>0.8408862034239678</v>
      </c>
      <c r="T544" s="9" t="str">
        <f t="shared" si="204"/>
        <v/>
      </c>
      <c r="V544" s="31" t="s">
        <v>135</v>
      </c>
      <c r="W544" s="37">
        <f>COUNT(R577:R579)</f>
        <v>0</v>
      </c>
      <c r="X544" s="37">
        <f t="shared" ref="X544" si="212">COUNT(S577:S579)</f>
        <v>2</v>
      </c>
      <c r="Y544" s="37">
        <f>COUNT(T577:T579)</f>
        <v>0</v>
      </c>
      <c r="Z544" s="29">
        <f>SUM(W544:Y544)</f>
        <v>2</v>
      </c>
    </row>
    <row r="545" spans="1:26">
      <c r="A545" s="26" t="s">
        <v>99</v>
      </c>
      <c r="B545" s="25" t="e">
        <f>HLOOKUP(A545,'Tabela 2022'!$D$3:$BG$56,12,FALSE)</f>
        <v>#N/A</v>
      </c>
      <c r="D545" s="9" t="e">
        <f t="shared" si="197"/>
        <v>#N/A</v>
      </c>
      <c r="E545" s="9" t="e">
        <f t="shared" si="198"/>
        <v>#N/A</v>
      </c>
      <c r="F545" s="9" t="e">
        <f t="shared" si="199"/>
        <v>#N/A</v>
      </c>
      <c r="O545" s="52" t="s">
        <v>93</v>
      </c>
      <c r="P545" s="25">
        <f>HLOOKUP(O545,'Tabela 2022'!$D$3:$BG$56,12,FALSE)</f>
        <v>0.84080717488789236</v>
      </c>
      <c r="R545" s="9" t="str">
        <f t="shared" si="202"/>
        <v/>
      </c>
      <c r="S545" s="9">
        <f t="shared" si="203"/>
        <v>0.84080717488789236</v>
      </c>
      <c r="T545" s="9" t="str">
        <f t="shared" si="204"/>
        <v/>
      </c>
    </row>
    <row r="546" spans="1:26">
      <c r="A546" s="26" t="s">
        <v>132</v>
      </c>
      <c r="B546" s="25">
        <f>HLOOKUP(A546,'Tabela 2022'!$D$3:$BG$56,12,FALSE)</f>
        <v>0.85409252669039148</v>
      </c>
      <c r="D546" s="9" t="str">
        <f t="shared" si="197"/>
        <v/>
      </c>
      <c r="E546" s="9">
        <f t="shared" si="198"/>
        <v>0.85409252669039148</v>
      </c>
      <c r="F546" s="9" t="str">
        <f t="shared" si="199"/>
        <v/>
      </c>
      <c r="O546" s="52" t="s">
        <v>133</v>
      </c>
      <c r="P546" s="25">
        <f>HLOOKUP(O546,'Tabela 2022'!$D$3:$BG$56,12,FALSE)</f>
        <v>0.8539719626168224</v>
      </c>
      <c r="R546" s="9" t="str">
        <f t="shared" si="202"/>
        <v/>
      </c>
      <c r="S546" s="9">
        <f t="shared" si="203"/>
        <v>0.8539719626168224</v>
      </c>
      <c r="T546" s="9" t="str">
        <f t="shared" si="204"/>
        <v/>
      </c>
    </row>
    <row r="547" spans="1:26">
      <c r="A547" s="26" t="s">
        <v>74</v>
      </c>
      <c r="B547" s="25">
        <f>HLOOKUP(A547,'Tabela 2022'!$D$3:$BG$56,12,FALSE)</f>
        <v>0.82021276595744685</v>
      </c>
      <c r="D547" s="9" t="str">
        <f t="shared" si="197"/>
        <v/>
      </c>
      <c r="E547" s="9">
        <f t="shared" si="198"/>
        <v>0.82021276595744685</v>
      </c>
      <c r="F547" s="9" t="str">
        <f t="shared" si="199"/>
        <v/>
      </c>
      <c r="H547" s="31"/>
      <c r="I547" s="32" t="s">
        <v>98</v>
      </c>
      <c r="J547" s="33" t="s">
        <v>97</v>
      </c>
      <c r="K547" s="34" t="s">
        <v>100</v>
      </c>
      <c r="L547" s="29" t="s">
        <v>105</v>
      </c>
      <c r="O547" s="52" t="s">
        <v>89</v>
      </c>
      <c r="P547" s="25">
        <f>HLOOKUP(O547,'Tabela 2022'!$D$3:$BG$56,12,FALSE)</f>
        <v>0.92493049119555149</v>
      </c>
      <c r="R547" s="9" t="str">
        <f t="shared" si="202"/>
        <v/>
      </c>
      <c r="S547" s="9">
        <f t="shared" si="203"/>
        <v>0.92493049119555149</v>
      </c>
      <c r="T547" s="9" t="str">
        <f t="shared" si="204"/>
        <v/>
      </c>
      <c r="V547" s="31"/>
      <c r="W547" s="32" t="s">
        <v>98</v>
      </c>
      <c r="X547" s="33" t="s">
        <v>97</v>
      </c>
      <c r="Y547" s="34" t="s">
        <v>100</v>
      </c>
      <c r="Z547" t="s">
        <v>105</v>
      </c>
    </row>
    <row r="548" spans="1:26">
      <c r="A548" s="26" t="s">
        <v>75</v>
      </c>
      <c r="B548" s="25">
        <f>HLOOKUP(A548,'Tabela 2022'!$D$3:$BG$56,12,FALSE)</f>
        <v>0.80053191489361697</v>
      </c>
      <c r="D548" s="9" t="str">
        <f t="shared" si="197"/>
        <v/>
      </c>
      <c r="E548" s="9">
        <f t="shared" si="198"/>
        <v>0.80053191489361697</v>
      </c>
      <c r="F548" s="9" t="str">
        <f t="shared" si="199"/>
        <v/>
      </c>
      <c r="H548" s="31" t="s">
        <v>101</v>
      </c>
      <c r="I548" s="42">
        <f>I540/$L540</f>
        <v>0</v>
      </c>
      <c r="J548" s="42">
        <f t="shared" ref="J548:K548" si="213">J540/$L540</f>
        <v>0.86111111111111116</v>
      </c>
      <c r="K548" s="42">
        <f t="shared" si="213"/>
        <v>0.1388888888888889</v>
      </c>
      <c r="L548" s="29">
        <f>L540</f>
        <v>36</v>
      </c>
      <c r="O548" s="52" t="s">
        <v>84</v>
      </c>
      <c r="P548" s="25">
        <f>HLOOKUP(O548,'Tabela 2022'!$D$3:$BG$56,12,FALSE)</f>
        <v>0.78367134685387418</v>
      </c>
      <c r="R548" s="9" t="str">
        <f t="shared" si="202"/>
        <v/>
      </c>
      <c r="S548" s="9">
        <f t="shared" si="203"/>
        <v>0.78367134685387418</v>
      </c>
      <c r="T548" s="9" t="str">
        <f t="shared" si="204"/>
        <v/>
      </c>
      <c r="V548" s="31" t="s">
        <v>101</v>
      </c>
      <c r="W548" s="42">
        <f t="shared" ref="W548:Y552" si="214">W540/$Z540</f>
        <v>0</v>
      </c>
      <c r="X548" s="42">
        <f t="shared" si="214"/>
        <v>0.86111111111111116</v>
      </c>
      <c r="Y548" s="42">
        <f t="shared" si="214"/>
        <v>0.1388888888888889</v>
      </c>
      <c r="Z548" s="29">
        <f>Z540</f>
        <v>36</v>
      </c>
    </row>
    <row r="549" spans="1:26">
      <c r="A549" s="26" t="s">
        <v>76</v>
      </c>
      <c r="B549" s="25">
        <f>HLOOKUP(A549,'Tabela 2022'!$D$3:$BG$56,12,FALSE)</f>
        <v>0.78097125867195238</v>
      </c>
      <c r="D549" s="9" t="str">
        <f t="shared" si="197"/>
        <v/>
      </c>
      <c r="E549" s="9">
        <f t="shared" si="198"/>
        <v>0.78097125867195238</v>
      </c>
      <c r="F549" s="9" t="str">
        <f t="shared" si="199"/>
        <v/>
      </c>
      <c r="H549" s="31" t="s">
        <v>102</v>
      </c>
      <c r="I549" s="42">
        <f t="shared" ref="I549:K549" si="215">I541/$L541</f>
        <v>0</v>
      </c>
      <c r="J549" s="42">
        <f t="shared" si="215"/>
        <v>1</v>
      </c>
      <c r="K549" s="42">
        <f t="shared" si="215"/>
        <v>0</v>
      </c>
      <c r="L549" s="29">
        <f t="shared" ref="L549:L552" si="216">L541</f>
        <v>13</v>
      </c>
      <c r="O549" s="52" t="s">
        <v>85</v>
      </c>
      <c r="P549" s="25">
        <f>HLOOKUP(O549,'Tabela 2022'!$D$3:$BG$56,12,FALSE)</f>
        <v>0.74396642182581318</v>
      </c>
      <c r="R549" s="9" t="str">
        <f t="shared" si="202"/>
        <v/>
      </c>
      <c r="S549" s="9" t="str">
        <f t="shared" si="203"/>
        <v/>
      </c>
      <c r="T549" s="9">
        <f t="shared" si="204"/>
        <v>0.74396642182581318</v>
      </c>
      <c r="V549" s="31" t="s">
        <v>115</v>
      </c>
      <c r="W549" s="42">
        <f t="shared" si="214"/>
        <v>0</v>
      </c>
      <c r="X549" s="42">
        <f t="shared" si="214"/>
        <v>0.875</v>
      </c>
      <c r="Y549" s="42">
        <f t="shared" si="214"/>
        <v>0.125</v>
      </c>
      <c r="Z549" s="29">
        <f>Z541</f>
        <v>16</v>
      </c>
    </row>
    <row r="550" spans="1:26">
      <c r="A550" s="26" t="s">
        <v>77</v>
      </c>
      <c r="B550" s="25">
        <f>HLOOKUP(A550,'Tabela 2022'!$D$3:$BG$56,12,FALSE)</f>
        <v>0.8288288288288288</v>
      </c>
      <c r="D550" s="9" t="str">
        <f t="shared" si="197"/>
        <v/>
      </c>
      <c r="E550" s="9">
        <f t="shared" si="198"/>
        <v>0.8288288288288288</v>
      </c>
      <c r="F550" s="9" t="str">
        <f t="shared" si="199"/>
        <v/>
      </c>
      <c r="H550" s="31" t="s">
        <v>103</v>
      </c>
      <c r="I550" s="42">
        <f t="shared" ref="I550:K550" si="217">I542/$L542</f>
        <v>0</v>
      </c>
      <c r="J550" s="42">
        <f t="shared" si="217"/>
        <v>0.61538461538461542</v>
      </c>
      <c r="K550" s="42">
        <f t="shared" si="217"/>
        <v>0.38461538461538464</v>
      </c>
      <c r="L550" s="29">
        <f t="shared" si="216"/>
        <v>13</v>
      </c>
      <c r="O550" s="52" t="s">
        <v>77</v>
      </c>
      <c r="P550" s="25">
        <f>HLOOKUP(O550,'Tabela 2022'!$D$3:$BG$56,12,FALSE)</f>
        <v>0.8288288288288288</v>
      </c>
      <c r="R550" s="9" t="str">
        <f t="shared" si="202"/>
        <v/>
      </c>
      <c r="S550" s="9">
        <f t="shared" si="203"/>
        <v>0.8288288288288288</v>
      </c>
      <c r="T550" s="9" t="str">
        <f t="shared" si="204"/>
        <v/>
      </c>
      <c r="V550" s="31" t="s">
        <v>116</v>
      </c>
      <c r="W550" s="42">
        <f t="shared" si="214"/>
        <v>0</v>
      </c>
      <c r="X550" s="42">
        <f t="shared" si="214"/>
        <v>0.84615384615384615</v>
      </c>
      <c r="Y550" s="42">
        <f t="shared" si="214"/>
        <v>0.15384615384615385</v>
      </c>
      <c r="Z550" s="29">
        <f>Z542</f>
        <v>13</v>
      </c>
    </row>
    <row r="551" spans="1:26">
      <c r="A551" s="26" t="s">
        <v>113</v>
      </c>
      <c r="B551" s="25">
        <f>HLOOKUP(A551,'Tabela 2022'!$D$3:$BG$56,12,FALSE)</f>
        <v>0.83333333333333337</v>
      </c>
      <c r="D551" s="9" t="str">
        <f t="shared" si="197"/>
        <v/>
      </c>
      <c r="E551" s="9">
        <f t="shared" si="198"/>
        <v>0.83333333333333337</v>
      </c>
      <c r="F551" s="9" t="str">
        <f t="shared" si="199"/>
        <v/>
      </c>
      <c r="H551" s="31" t="s">
        <v>104</v>
      </c>
      <c r="I551" s="42">
        <f t="shared" ref="I551:K551" si="218">I543/$L543</f>
        <v>0</v>
      </c>
      <c r="J551" s="42">
        <f t="shared" si="218"/>
        <v>1</v>
      </c>
      <c r="K551" s="42">
        <f t="shared" si="218"/>
        <v>0</v>
      </c>
      <c r="L551" s="29">
        <f t="shared" si="216"/>
        <v>4</v>
      </c>
      <c r="O551" s="52" t="s">
        <v>95</v>
      </c>
      <c r="P551" s="25">
        <f>HLOOKUP(O551,'Tabela 2022'!$D$3:$BG$56,12,FALSE)</f>
        <v>0.8268482490272373</v>
      </c>
      <c r="R551" s="9" t="str">
        <f t="shared" si="202"/>
        <v/>
      </c>
      <c r="S551" s="9">
        <f t="shared" si="203"/>
        <v>0.8268482490272373</v>
      </c>
      <c r="T551" s="9" t="str">
        <f t="shared" si="204"/>
        <v/>
      </c>
      <c r="V551" s="31" t="s">
        <v>117</v>
      </c>
      <c r="W551" s="42">
        <f t="shared" si="214"/>
        <v>0</v>
      </c>
      <c r="X551" s="42">
        <f t="shared" si="214"/>
        <v>0.8</v>
      </c>
      <c r="Y551" s="42">
        <f t="shared" si="214"/>
        <v>0.2</v>
      </c>
      <c r="Z551" s="29">
        <f>Z543</f>
        <v>5</v>
      </c>
    </row>
    <row r="552" spans="1:26">
      <c r="A552" s="26" t="s">
        <v>78</v>
      </c>
      <c r="B552" s="25">
        <f>HLOOKUP(A552,'Tabela 2022'!$D$3:$BG$56,12,FALSE)</f>
        <v>0.83137254901960789</v>
      </c>
      <c r="D552" s="9" t="str">
        <f t="shared" si="197"/>
        <v/>
      </c>
      <c r="E552" s="9">
        <f t="shared" si="198"/>
        <v>0.83137254901960789</v>
      </c>
      <c r="F552" s="9" t="str">
        <f t="shared" si="199"/>
        <v/>
      </c>
      <c r="H552" s="31" t="s">
        <v>134</v>
      </c>
      <c r="I552" s="42">
        <f t="shared" ref="I552:K552" si="219">I544/$L544</f>
        <v>0</v>
      </c>
      <c r="J552" s="42">
        <f t="shared" si="219"/>
        <v>1</v>
      </c>
      <c r="K552" s="42">
        <f t="shared" si="219"/>
        <v>0</v>
      </c>
      <c r="L552" s="29">
        <f t="shared" si="216"/>
        <v>6</v>
      </c>
      <c r="O552" s="52" t="s">
        <v>131</v>
      </c>
      <c r="P552" s="25">
        <f>HLOOKUP(O552,'Tabela 2022'!$D$3:$BG$56,12,FALSE)</f>
        <v>0.924314096499527</v>
      </c>
      <c r="R552" s="9" t="str">
        <f t="shared" si="202"/>
        <v/>
      </c>
      <c r="S552" s="9">
        <f t="shared" si="203"/>
        <v>0.924314096499527</v>
      </c>
      <c r="T552" s="9" t="str">
        <f t="shared" si="204"/>
        <v/>
      </c>
      <c r="V552" s="31" t="s">
        <v>135</v>
      </c>
      <c r="W552" s="42">
        <f t="shared" si="214"/>
        <v>0</v>
      </c>
      <c r="X552" s="42">
        <f t="shared" si="214"/>
        <v>1</v>
      </c>
      <c r="Y552" s="42">
        <f t="shared" si="214"/>
        <v>0</v>
      </c>
      <c r="Z552" s="29">
        <f>Z544</f>
        <v>2</v>
      </c>
    </row>
    <row r="553" spans="1:26" ht="15.75" thickBot="1">
      <c r="A553" s="24" t="s">
        <v>114</v>
      </c>
      <c r="B553" s="25">
        <f>HLOOKUP(A553,'Tabela 2022'!$D$3:$BG$56,12,FALSE)</f>
        <v>0.75605536332179935</v>
      </c>
      <c r="D553" s="36" t="str">
        <f t="shared" si="197"/>
        <v/>
      </c>
      <c r="E553" s="36">
        <f t="shared" si="198"/>
        <v>0.75605536332179935</v>
      </c>
      <c r="F553" s="36" t="str">
        <f t="shared" si="199"/>
        <v/>
      </c>
      <c r="O553" s="52" t="s">
        <v>129</v>
      </c>
      <c r="P553" s="25">
        <f>HLOOKUP(O553,'Tabela 2022'!$D$3:$BG$56,12,FALSE)</f>
        <v>0.91358936484490394</v>
      </c>
      <c r="R553" s="9" t="str">
        <f t="shared" si="202"/>
        <v/>
      </c>
      <c r="S553" s="9">
        <f t="shared" si="203"/>
        <v>0.91358936484490394</v>
      </c>
      <c r="T553" s="9" t="str">
        <f t="shared" si="204"/>
        <v/>
      </c>
      <c r="Y553"/>
    </row>
    <row r="554" spans="1:26">
      <c r="A554" s="23" t="s">
        <v>109</v>
      </c>
      <c r="B554" s="25" t="e">
        <f>HLOOKUP(A554,'Tabela 2022'!$D$3:$BG$56,12,FALSE)</f>
        <v>#N/A</v>
      </c>
      <c r="D554" s="56" t="e">
        <f t="shared" si="197"/>
        <v>#N/A</v>
      </c>
      <c r="E554" s="56" t="e">
        <f t="shared" si="198"/>
        <v>#N/A</v>
      </c>
      <c r="F554" s="56" t="e">
        <f t="shared" si="199"/>
        <v>#N/A</v>
      </c>
      <c r="O554" s="59" t="s">
        <v>114</v>
      </c>
      <c r="P554" s="25">
        <f>HLOOKUP(O554,'Tabela 2022'!$D$3:$BG$56,12,FALSE)</f>
        <v>0.75605536332179935</v>
      </c>
      <c r="R554" s="9" t="str">
        <f t="shared" si="202"/>
        <v/>
      </c>
      <c r="S554" s="9">
        <f t="shared" si="203"/>
        <v>0.75605536332179935</v>
      </c>
      <c r="T554" s="9" t="str">
        <f t="shared" si="204"/>
        <v/>
      </c>
    </row>
    <row r="555" spans="1:26" ht="15.75" thickBot="1">
      <c r="A555" s="22" t="s">
        <v>79</v>
      </c>
      <c r="B555" s="25">
        <f>HLOOKUP(A555,'Tabela 2022'!$D$3:$BG$56,12,FALSE)</f>
        <v>0.67589285714285718</v>
      </c>
      <c r="D555" s="9" t="str">
        <f t="shared" si="197"/>
        <v/>
      </c>
      <c r="E555" s="9" t="str">
        <f t="shared" si="198"/>
        <v/>
      </c>
      <c r="F555" s="9">
        <f t="shared" si="199"/>
        <v>0.67589285714285718</v>
      </c>
      <c r="O555" s="59" t="s">
        <v>130</v>
      </c>
      <c r="P555" s="25">
        <f>HLOOKUP(O555,'Tabela 2022'!$D$3:$BG$56,12,FALSE)</f>
        <v>0.81916167664670658</v>
      </c>
      <c r="R555" s="36" t="str">
        <f t="shared" si="202"/>
        <v/>
      </c>
      <c r="S555" s="36">
        <f t="shared" si="203"/>
        <v>0.81916167664670658</v>
      </c>
      <c r="T555" s="36" t="str">
        <f t="shared" si="204"/>
        <v/>
      </c>
    </row>
    <row r="556" spans="1:26">
      <c r="A556" s="22" t="s">
        <v>80</v>
      </c>
      <c r="B556" s="25">
        <f>HLOOKUP(A556,'Tabela 2022'!$D$3:$BG$56,12,FALSE)</f>
        <v>0.78653530377668313</v>
      </c>
      <c r="D556" s="9" t="str">
        <f t="shared" si="197"/>
        <v/>
      </c>
      <c r="E556" s="9">
        <f t="shared" si="198"/>
        <v>0.78653530377668313</v>
      </c>
      <c r="F556" s="9" t="str">
        <f t="shared" si="199"/>
        <v/>
      </c>
      <c r="O556" s="60" t="s">
        <v>80</v>
      </c>
      <c r="P556" s="25">
        <f>HLOOKUP(O556,'Tabela 2022'!$D$3:$BG$56,12,FALSE)</f>
        <v>0.78653530377668313</v>
      </c>
      <c r="R556" s="56" t="str">
        <f t="shared" si="202"/>
        <v/>
      </c>
      <c r="S556" s="56">
        <f t="shared" si="203"/>
        <v>0.78653530377668313</v>
      </c>
      <c r="T556" s="56" t="str">
        <f t="shared" si="204"/>
        <v/>
      </c>
    </row>
    <row r="557" spans="1:26">
      <c r="A557" s="22" t="s">
        <v>81</v>
      </c>
      <c r="B557" s="25">
        <f>HLOOKUP(A557,'Tabela 2022'!$D$3:$BG$56,12,FALSE)</f>
        <v>0.66067864271457089</v>
      </c>
      <c r="D557" s="9" t="str">
        <f t="shared" si="197"/>
        <v/>
      </c>
      <c r="E557" s="9" t="str">
        <f t="shared" si="198"/>
        <v/>
      </c>
      <c r="F557" s="9">
        <f t="shared" si="199"/>
        <v>0.66067864271457089</v>
      </c>
      <c r="O557" s="26" t="s">
        <v>72</v>
      </c>
      <c r="P557" s="25">
        <f>HLOOKUP(O557,'Tabela 2022'!$D$3:$BG$56,12,FALSE)</f>
        <v>0.78471337579617839</v>
      </c>
      <c r="R557" s="9" t="str">
        <f t="shared" si="202"/>
        <v/>
      </c>
      <c r="S557" s="9">
        <f t="shared" si="203"/>
        <v>0.78471337579617839</v>
      </c>
      <c r="T557" s="9" t="str">
        <f t="shared" si="204"/>
        <v/>
      </c>
    </row>
    <row r="558" spans="1:26">
      <c r="A558" s="22" t="s">
        <v>82</v>
      </c>
      <c r="B558" s="25">
        <f>HLOOKUP(A558,'Tabela 2022'!$D$3:$BG$56,12,FALSE)</f>
        <v>0.73060528559249782</v>
      </c>
      <c r="D558" s="9" t="str">
        <f t="shared" si="197"/>
        <v/>
      </c>
      <c r="E558" s="66">
        <v>0.75</v>
      </c>
      <c r="F558" s="9"/>
      <c r="O558" s="26" t="s">
        <v>90</v>
      </c>
      <c r="P558" s="25">
        <f>HLOOKUP(O558,'Tabela 2022'!$D$3:$BG$56,12,FALSE)</f>
        <v>0.90187891440501045</v>
      </c>
      <c r="R558" s="9" t="str">
        <f t="shared" si="202"/>
        <v/>
      </c>
      <c r="S558" s="9">
        <f t="shared" si="203"/>
        <v>0.90187891440501045</v>
      </c>
      <c r="T558" s="9" t="str">
        <f t="shared" si="204"/>
        <v/>
      </c>
    </row>
    <row r="559" spans="1:26">
      <c r="A559" s="22" t="s">
        <v>83</v>
      </c>
      <c r="B559" s="25">
        <f>HLOOKUP(A559,'Tabela 2022'!$D$3:$BG$56,12,FALSE)</f>
        <v>0.87622149837133545</v>
      </c>
      <c r="D559" s="9" t="str">
        <f t="shared" si="197"/>
        <v/>
      </c>
      <c r="E559" s="9">
        <f t="shared" si="198"/>
        <v>0.87622149837133545</v>
      </c>
      <c r="F559" s="9" t="str">
        <f t="shared" si="199"/>
        <v/>
      </c>
      <c r="O559" s="26" t="s">
        <v>121</v>
      </c>
      <c r="P559" s="25">
        <f>HLOOKUP(O559,'Tabela 2022'!$D$3:$BG$56,12,FALSE)</f>
        <v>0.74871794871794872</v>
      </c>
      <c r="R559" s="9" t="str">
        <f t="shared" si="202"/>
        <v/>
      </c>
      <c r="S559" s="9" t="str">
        <f t="shared" si="203"/>
        <v/>
      </c>
      <c r="T559" s="9">
        <f t="shared" si="204"/>
        <v>0.74871794871794872</v>
      </c>
    </row>
    <row r="560" spans="1:26">
      <c r="A560" s="22" t="s">
        <v>84</v>
      </c>
      <c r="B560" s="25">
        <f>HLOOKUP(A560,'Tabela 2022'!$D$3:$BG$56,12,FALSE)</f>
        <v>0.78367134685387418</v>
      </c>
      <c r="D560" s="9" t="str">
        <f t="shared" si="197"/>
        <v/>
      </c>
      <c r="E560" s="9">
        <f t="shared" si="198"/>
        <v>0.78367134685387418</v>
      </c>
      <c r="F560" s="9" t="str">
        <f t="shared" si="199"/>
        <v/>
      </c>
      <c r="O560" s="26" t="s">
        <v>91</v>
      </c>
      <c r="P560" s="25" t="e">
        <f>HLOOKUP(O560,'Tabela 2022'!$D$3:$BG$56,12,FALSE)</f>
        <v>#N/A</v>
      </c>
      <c r="R560" s="9" t="e">
        <f t="shared" si="202"/>
        <v>#N/A</v>
      </c>
      <c r="S560" s="9" t="e">
        <f t="shared" si="203"/>
        <v>#N/A</v>
      </c>
      <c r="T560" s="9" t="e">
        <f t="shared" si="204"/>
        <v>#N/A</v>
      </c>
    </row>
    <row r="561" spans="1:20">
      <c r="A561" s="22" t="s">
        <v>121</v>
      </c>
      <c r="B561" s="25">
        <f>HLOOKUP(A561,'Tabela 2022'!$D$3:$BG$56,12,FALSE)</f>
        <v>0.74871794871794872</v>
      </c>
      <c r="D561" s="9" t="str">
        <f t="shared" si="197"/>
        <v/>
      </c>
      <c r="E561" s="9" t="str">
        <f t="shared" si="198"/>
        <v/>
      </c>
      <c r="F561" s="9">
        <f t="shared" si="199"/>
        <v>0.74871794871794872</v>
      </c>
      <c r="O561" s="26" t="s">
        <v>74</v>
      </c>
      <c r="P561" s="25">
        <f>HLOOKUP(O561,'Tabela 2022'!$D$3:$BG$56,12,FALSE)</f>
        <v>0.82021276595744685</v>
      </c>
      <c r="R561" s="9" t="str">
        <f t="shared" si="202"/>
        <v/>
      </c>
      <c r="S561" s="9">
        <f t="shared" si="203"/>
        <v>0.82021276595744685</v>
      </c>
      <c r="T561" s="9" t="str">
        <f t="shared" si="204"/>
        <v/>
      </c>
    </row>
    <row r="562" spans="1:20">
      <c r="A562" s="22" t="s">
        <v>85</v>
      </c>
      <c r="B562" s="25">
        <f>HLOOKUP(A562,'Tabela 2022'!$D$3:$BG$56,12,FALSE)</f>
        <v>0.74396642182581318</v>
      </c>
      <c r="D562" s="9" t="str">
        <f t="shared" si="197"/>
        <v/>
      </c>
      <c r="E562" s="9" t="str">
        <f t="shared" si="198"/>
        <v/>
      </c>
      <c r="F562" s="9">
        <f t="shared" si="199"/>
        <v>0.74396642182581318</v>
      </c>
      <c r="O562" s="26" t="s">
        <v>75</v>
      </c>
      <c r="P562" s="25">
        <f>HLOOKUP(O562,'Tabela 2022'!$D$3:$BG$56,12,FALSE)</f>
        <v>0.80053191489361697</v>
      </c>
      <c r="R562" s="9" t="str">
        <f t="shared" si="202"/>
        <v/>
      </c>
      <c r="S562" s="9">
        <f t="shared" si="203"/>
        <v>0.80053191489361697</v>
      </c>
      <c r="T562" s="9" t="str">
        <f t="shared" si="204"/>
        <v/>
      </c>
    </row>
    <row r="563" spans="1:20">
      <c r="A563" s="22" t="s">
        <v>110</v>
      </c>
      <c r="B563" s="25">
        <f>HLOOKUP(A563,'Tabela 2022'!$D$3:$BG$56,12,FALSE)</f>
        <v>0.89522342064714944</v>
      </c>
      <c r="D563" s="9" t="str">
        <f t="shared" si="197"/>
        <v/>
      </c>
      <c r="E563" s="9">
        <f t="shared" si="198"/>
        <v>0.89522342064714944</v>
      </c>
      <c r="F563" s="9" t="str">
        <f t="shared" si="199"/>
        <v/>
      </c>
      <c r="O563" s="26" t="s">
        <v>76</v>
      </c>
      <c r="P563" s="25">
        <f>HLOOKUP(O563,'Tabela 2022'!$D$3:$BG$56,12,FALSE)</f>
        <v>0.78097125867195238</v>
      </c>
      <c r="R563" s="9" t="str">
        <f t="shared" si="202"/>
        <v/>
      </c>
      <c r="S563" s="9">
        <f t="shared" si="203"/>
        <v>0.78097125867195238</v>
      </c>
      <c r="T563" s="9" t="str">
        <f t="shared" si="204"/>
        <v/>
      </c>
    </row>
    <row r="564" spans="1:20">
      <c r="A564" s="22" t="s">
        <v>111</v>
      </c>
      <c r="B564" s="25">
        <f>HLOOKUP(A564,'Tabela 2022'!$D$3:$BG$56,12,FALSE)</f>
        <v>0.81965006729475098</v>
      </c>
      <c r="D564" s="9" t="str">
        <f t="shared" si="197"/>
        <v/>
      </c>
      <c r="E564" s="9">
        <f t="shared" si="198"/>
        <v>0.81965006729475098</v>
      </c>
      <c r="F564" s="9" t="str">
        <f t="shared" si="199"/>
        <v/>
      </c>
      <c r="O564" s="26" t="s">
        <v>78</v>
      </c>
      <c r="P564" s="25">
        <f>HLOOKUP(O564,'Tabela 2022'!$D$3:$BG$56,12,FALSE)</f>
        <v>0.83137254901960789</v>
      </c>
      <c r="R564" s="9" t="str">
        <f t="shared" si="202"/>
        <v/>
      </c>
      <c r="S564" s="9">
        <f t="shared" si="203"/>
        <v>0.83137254901960789</v>
      </c>
      <c r="T564" s="9" t="str">
        <f t="shared" si="204"/>
        <v/>
      </c>
    </row>
    <row r="565" spans="1:20">
      <c r="A565" s="22" t="s">
        <v>86</v>
      </c>
      <c r="B565" s="25" t="e">
        <f>HLOOKUP(A565,'Tabela 2022'!$D$3:$BG$56,12,FALSE)</f>
        <v>#N/A</v>
      </c>
      <c r="D565" s="9" t="e">
        <f t="shared" si="197"/>
        <v>#N/A</v>
      </c>
      <c r="E565" s="9" t="e">
        <f t="shared" si="198"/>
        <v>#N/A</v>
      </c>
      <c r="F565" s="9" t="e">
        <f t="shared" si="199"/>
        <v>#N/A</v>
      </c>
      <c r="O565" s="26" t="s">
        <v>94</v>
      </c>
      <c r="P565" s="25">
        <f>HLOOKUP(O565,'Tabela 2022'!$D$3:$BG$56,12,FALSE)</f>
        <v>0.84248424842484249</v>
      </c>
      <c r="R565" s="9" t="str">
        <f t="shared" si="202"/>
        <v/>
      </c>
      <c r="S565" s="9">
        <f t="shared" si="203"/>
        <v>0.84248424842484249</v>
      </c>
      <c r="T565" s="9" t="str">
        <f t="shared" si="204"/>
        <v/>
      </c>
    </row>
    <row r="566" spans="1:20">
      <c r="A566" s="22" t="s">
        <v>130</v>
      </c>
      <c r="B566" s="25">
        <f>HLOOKUP(A566,'Tabela 2022'!$D$3:$BG$56,12,FALSE)</f>
        <v>0.81916167664670658</v>
      </c>
      <c r="D566" s="9" t="str">
        <f t="shared" si="197"/>
        <v/>
      </c>
      <c r="E566" s="9">
        <f t="shared" si="198"/>
        <v>0.81916167664670658</v>
      </c>
      <c r="F566" s="9" t="str">
        <f t="shared" si="199"/>
        <v/>
      </c>
      <c r="O566" s="26" t="s">
        <v>111</v>
      </c>
      <c r="P566" s="25">
        <f>HLOOKUP(O566,'Tabela 2022'!$D$3:$BG$56,12,FALSE)</f>
        <v>0.81965006729475098</v>
      </c>
      <c r="R566" s="9" t="str">
        <f t="shared" si="202"/>
        <v/>
      </c>
      <c r="S566" s="9">
        <f t="shared" si="203"/>
        <v>0.81965006729475098</v>
      </c>
      <c r="T566" s="9" t="str">
        <f t="shared" si="204"/>
        <v/>
      </c>
    </row>
    <row r="567" spans="1:20">
      <c r="A567" s="22" t="s">
        <v>87</v>
      </c>
      <c r="B567" s="25">
        <f>HLOOKUP(A567,'Tabela 2022'!$D$3:$BG$56,12,FALSE)</f>
        <v>0.73163418290854576</v>
      </c>
      <c r="D567" s="9" t="str">
        <f t="shared" si="197"/>
        <v/>
      </c>
      <c r="E567" s="9" t="str">
        <f t="shared" si="198"/>
        <v/>
      </c>
      <c r="F567" s="9">
        <f t="shared" si="199"/>
        <v>0.73163418290854576</v>
      </c>
      <c r="O567" s="26" t="s">
        <v>122</v>
      </c>
      <c r="P567" s="25">
        <f>HLOOKUP(O567,'Tabela 2022'!$D$3:$BG$56,12,FALSE)</f>
        <v>0.87283671933784801</v>
      </c>
      <c r="R567" s="9" t="str">
        <f t="shared" si="202"/>
        <v/>
      </c>
      <c r="S567" s="9">
        <f t="shared" si="203"/>
        <v>0.87283671933784801</v>
      </c>
      <c r="T567" s="9" t="str">
        <f t="shared" si="204"/>
        <v/>
      </c>
    </row>
    <row r="568" spans="1:20" ht="15.75" thickBot="1">
      <c r="A568" s="21" t="s">
        <v>88</v>
      </c>
      <c r="B568" s="25">
        <f>HLOOKUP(A568,'Tabela 2022'!$D$3:$BG$56,12,FALSE)</f>
        <v>0.83916849015317285</v>
      </c>
      <c r="D568" s="57" t="str">
        <f t="shared" si="197"/>
        <v/>
      </c>
      <c r="E568" s="57">
        <f t="shared" si="198"/>
        <v>0.83916849015317285</v>
      </c>
      <c r="F568" s="57" t="str">
        <f t="shared" si="199"/>
        <v/>
      </c>
      <c r="O568" s="26" t="s">
        <v>87</v>
      </c>
      <c r="P568" s="25">
        <f>HLOOKUP(O568,'Tabela 2022'!$D$3:$BG$56,12,FALSE)</f>
        <v>0.73163418290854576</v>
      </c>
      <c r="R568" s="9" t="str">
        <f t="shared" si="202"/>
        <v/>
      </c>
      <c r="S568" s="9" t="str">
        <f t="shared" si="203"/>
        <v/>
      </c>
      <c r="T568" s="9">
        <f t="shared" si="204"/>
        <v>0.73163418290854576</v>
      </c>
    </row>
    <row r="569" spans="1:20" ht="15.75" thickBot="1">
      <c r="A569" s="17" t="s">
        <v>93</v>
      </c>
      <c r="B569" s="25">
        <f>HLOOKUP(A569,'Tabela 2022'!$D$3:$BG$56,12,FALSE)</f>
        <v>0.84080717488789236</v>
      </c>
      <c r="D569" s="56" t="str">
        <f t="shared" si="197"/>
        <v/>
      </c>
      <c r="E569" s="56">
        <f t="shared" si="198"/>
        <v>0.84080717488789236</v>
      </c>
      <c r="F569" s="56" t="str">
        <f t="shared" si="199"/>
        <v/>
      </c>
      <c r="O569" s="53" t="s">
        <v>88</v>
      </c>
      <c r="P569" s="25">
        <f>HLOOKUP(O569,'Tabela 2022'!$D$3:$BG$56,12,FALSE)</f>
        <v>0.83916849015317285</v>
      </c>
      <c r="R569" s="57" t="str">
        <f t="shared" si="202"/>
        <v/>
      </c>
      <c r="S569" s="57">
        <f t="shared" si="203"/>
        <v>0.83916849015317285</v>
      </c>
      <c r="T569" s="57" t="str">
        <f t="shared" si="204"/>
        <v/>
      </c>
    </row>
    <row r="570" spans="1:20">
      <c r="A570" s="16" t="s">
        <v>133</v>
      </c>
      <c r="B570" s="25">
        <f>HLOOKUP(A570,'Tabela 2022'!$D$3:$BG$56,12,FALSE)</f>
        <v>0.8539719626168224</v>
      </c>
      <c r="D570" s="9" t="str">
        <f t="shared" si="197"/>
        <v/>
      </c>
      <c r="E570" s="9">
        <f t="shared" si="198"/>
        <v>0.8539719626168224</v>
      </c>
      <c r="F570" s="9" t="str">
        <f t="shared" si="199"/>
        <v/>
      </c>
      <c r="O570" s="17" t="s">
        <v>109</v>
      </c>
      <c r="P570" s="25" t="e">
        <f>HLOOKUP(O570,'Tabela 2022'!$D$3:$BG$56,12,FALSE)</f>
        <v>#N/A</v>
      </c>
      <c r="R570" s="35" t="e">
        <f t="shared" si="202"/>
        <v>#N/A</v>
      </c>
      <c r="S570" s="35" t="e">
        <f t="shared" si="203"/>
        <v>#N/A</v>
      </c>
      <c r="T570" s="35" t="e">
        <f t="shared" si="204"/>
        <v>#N/A</v>
      </c>
    </row>
    <row r="571" spans="1:20">
      <c r="A571" s="16" t="s">
        <v>94</v>
      </c>
      <c r="B571" s="25">
        <f>HLOOKUP(A571,'Tabela 2022'!$D$3:$BG$56,12,FALSE)</f>
        <v>0.84248424842484249</v>
      </c>
      <c r="D571" s="9" t="str">
        <f t="shared" si="197"/>
        <v/>
      </c>
      <c r="E571" s="9">
        <f t="shared" si="198"/>
        <v>0.84248424842484249</v>
      </c>
      <c r="F571" s="9" t="str">
        <f t="shared" si="199"/>
        <v/>
      </c>
      <c r="O571" s="16" t="s">
        <v>70</v>
      </c>
      <c r="P571" s="25">
        <f>HLOOKUP(O571,'Tabela 2022'!$D$3:$BG$56,12,FALSE)</f>
        <v>0.84036144578313254</v>
      </c>
      <c r="R571" s="9" t="str">
        <f t="shared" si="202"/>
        <v/>
      </c>
      <c r="S571" s="9">
        <f t="shared" si="203"/>
        <v>0.84036144578313254</v>
      </c>
      <c r="T571" s="9" t="str">
        <f t="shared" si="204"/>
        <v/>
      </c>
    </row>
    <row r="572" spans="1:20" ht="15.75" thickBot="1">
      <c r="A572" s="15" t="s">
        <v>95</v>
      </c>
      <c r="B572" s="25">
        <f>HLOOKUP(A572,'Tabela 2022'!$D$3:$BG$56,12,FALSE)</f>
        <v>0.8268482490272373</v>
      </c>
      <c r="D572" s="57" t="str">
        <f t="shared" si="197"/>
        <v/>
      </c>
      <c r="E572" s="57">
        <f t="shared" si="198"/>
        <v>0.8268482490272373</v>
      </c>
      <c r="F572" s="57" t="str">
        <f t="shared" si="199"/>
        <v/>
      </c>
      <c r="O572" s="16" t="s">
        <v>81</v>
      </c>
      <c r="P572" s="25">
        <f>HLOOKUP(O572,'Tabela 2022'!$D$3:$BG$56,12,FALSE)</f>
        <v>0.66067864271457089</v>
      </c>
      <c r="R572" s="9" t="str">
        <f t="shared" si="202"/>
        <v/>
      </c>
      <c r="S572" s="9" t="str">
        <f t="shared" si="203"/>
        <v/>
      </c>
      <c r="T572" s="9">
        <f t="shared" si="204"/>
        <v>0.66067864271457089</v>
      </c>
    </row>
    <row r="573" spans="1:20">
      <c r="A573" s="20" t="s">
        <v>89</v>
      </c>
      <c r="B573" s="25">
        <f>HLOOKUP(A573,'Tabela 2022'!$D$3:$BG$56,12,FALSE)</f>
        <v>0.92493049119555149</v>
      </c>
      <c r="D573" s="35" t="str">
        <f t="shared" si="197"/>
        <v/>
      </c>
      <c r="E573" s="35">
        <f t="shared" si="198"/>
        <v>0.92493049119555149</v>
      </c>
      <c r="F573" s="35" t="str">
        <f t="shared" si="199"/>
        <v/>
      </c>
      <c r="O573" s="16" t="s">
        <v>83</v>
      </c>
      <c r="P573" s="25">
        <f>HLOOKUP(O573,'Tabela 2022'!$D$3:$BG$56,12,FALSE)</f>
        <v>0.87622149837133545</v>
      </c>
      <c r="R573" s="9" t="str">
        <f t="shared" si="202"/>
        <v/>
      </c>
      <c r="S573" s="9">
        <f t="shared" si="203"/>
        <v>0.87622149837133545</v>
      </c>
      <c r="T573" s="9" t="str">
        <f t="shared" si="204"/>
        <v/>
      </c>
    </row>
    <row r="574" spans="1:20">
      <c r="A574" s="19" t="s">
        <v>90</v>
      </c>
      <c r="B574" s="25">
        <f>HLOOKUP(A574,'Tabela 2022'!$D$3:$BG$56,12,FALSE)</f>
        <v>0.90187891440501045</v>
      </c>
      <c r="D574" s="9" t="str">
        <f t="shared" si="197"/>
        <v/>
      </c>
      <c r="E574" s="9">
        <f t="shared" si="198"/>
        <v>0.90187891440501045</v>
      </c>
      <c r="F574" s="9" t="str">
        <f t="shared" si="199"/>
        <v/>
      </c>
      <c r="O574" s="16" t="s">
        <v>110</v>
      </c>
      <c r="P574" s="25">
        <f>HLOOKUP(O574,'Tabela 2022'!$D$3:$BG$56,12,FALSE)</f>
        <v>0.89522342064714944</v>
      </c>
      <c r="R574" s="9" t="str">
        <f t="shared" si="202"/>
        <v/>
      </c>
      <c r="S574" s="9">
        <f t="shared" si="203"/>
        <v>0.89522342064714944</v>
      </c>
      <c r="T574" s="9" t="str">
        <f t="shared" si="204"/>
        <v/>
      </c>
    </row>
    <row r="575" spans="1:20">
      <c r="A575" s="18" t="s">
        <v>91</v>
      </c>
      <c r="B575" s="25" t="e">
        <f>HLOOKUP(A575,'Tabela 2022'!$D$3:$BG$56,12,FALSE)</f>
        <v>#N/A</v>
      </c>
      <c r="D575" s="9" t="e">
        <f t="shared" si="197"/>
        <v>#N/A</v>
      </c>
      <c r="E575" s="9" t="e">
        <f t="shared" si="198"/>
        <v>#N/A</v>
      </c>
      <c r="F575" s="9" t="e">
        <f t="shared" si="199"/>
        <v>#N/A</v>
      </c>
      <c r="O575" s="54" t="s">
        <v>92</v>
      </c>
      <c r="P575" s="25">
        <f>HLOOKUP(O575,'Tabela 2022'!$D$3:$BG$56,12,FALSE)</f>
        <v>0.87326120556414222</v>
      </c>
      <c r="R575" s="9" t="str">
        <f t="shared" si="202"/>
        <v/>
      </c>
      <c r="S575" s="9">
        <f t="shared" si="203"/>
        <v>0.87326120556414222</v>
      </c>
      <c r="T575" s="9" t="str">
        <f t="shared" si="204"/>
        <v/>
      </c>
    </row>
    <row r="576" spans="1:20" ht="15.75" thickBot="1">
      <c r="A576" s="18" t="s">
        <v>131</v>
      </c>
      <c r="B576" s="25">
        <f>HLOOKUP(A576,'Tabela 2022'!$D$3:$BG$56,12,FALSE)</f>
        <v>0.924314096499527</v>
      </c>
      <c r="D576" s="9" t="str">
        <f t="shared" si="197"/>
        <v/>
      </c>
      <c r="E576" s="9">
        <f t="shared" si="198"/>
        <v>0.924314096499527</v>
      </c>
      <c r="F576" s="9" t="str">
        <f t="shared" si="199"/>
        <v/>
      </c>
      <c r="O576" s="15" t="s">
        <v>86</v>
      </c>
      <c r="P576" s="25" t="e">
        <f>HLOOKUP(O576,'Tabela 2022'!$D$3:$BG$56,12,FALSE)</f>
        <v>#N/A</v>
      </c>
      <c r="R576" s="36" t="e">
        <f t="shared" si="202"/>
        <v>#N/A</v>
      </c>
      <c r="S576" s="36" t="e">
        <f t="shared" si="203"/>
        <v>#N/A</v>
      </c>
      <c r="T576" s="36" t="e">
        <f t="shared" si="204"/>
        <v>#N/A</v>
      </c>
    </row>
    <row r="577" spans="1:20">
      <c r="A577" s="18" t="s">
        <v>92</v>
      </c>
      <c r="B577" s="25">
        <f>HLOOKUP(A577,'Tabela 2022'!$D$3:$BG$56,12,FALSE)</f>
        <v>0.87326120556414222</v>
      </c>
      <c r="D577" s="9" t="str">
        <f t="shared" si="197"/>
        <v/>
      </c>
      <c r="E577" s="9">
        <f t="shared" si="198"/>
        <v>0.87326120556414222</v>
      </c>
      <c r="F577" s="9" t="str">
        <f t="shared" si="199"/>
        <v/>
      </c>
      <c r="O577" s="61" t="s">
        <v>99</v>
      </c>
      <c r="P577" s="25" t="e">
        <f>HLOOKUP(O577,'Tabela 2022'!$D$3:$BG$56,12,FALSE)</f>
        <v>#N/A</v>
      </c>
      <c r="R577" s="56" t="e">
        <f t="shared" si="202"/>
        <v>#N/A</v>
      </c>
      <c r="S577" s="56" t="e">
        <f t="shared" si="203"/>
        <v>#N/A</v>
      </c>
      <c r="T577" s="56" t="e">
        <f t="shared" si="204"/>
        <v>#N/A</v>
      </c>
    </row>
    <row r="578" spans="1:20">
      <c r="A578" s="18" t="s">
        <v>129</v>
      </c>
      <c r="B578" s="25">
        <f>HLOOKUP(A578,'Tabela 2022'!$D$3:$BG$56,12,FALSE)</f>
        <v>0.91358936484490394</v>
      </c>
      <c r="D578" s="9" t="str">
        <f t="shared" si="197"/>
        <v/>
      </c>
      <c r="E578" s="9">
        <f t="shared" si="198"/>
        <v>0.91358936484490394</v>
      </c>
      <c r="F578" s="9" t="str">
        <f t="shared" si="199"/>
        <v/>
      </c>
      <c r="O578" s="55" t="s">
        <v>132</v>
      </c>
      <c r="P578" s="25">
        <f>HLOOKUP(O578,'Tabela 2022'!$D$3:$BG$56,12,FALSE)</f>
        <v>0.85409252669039148</v>
      </c>
      <c r="R578" s="9" t="str">
        <f t="shared" si="202"/>
        <v/>
      </c>
      <c r="S578" s="9">
        <f t="shared" si="203"/>
        <v>0.85409252669039148</v>
      </c>
      <c r="T578" s="9" t="str">
        <f t="shared" si="204"/>
        <v/>
      </c>
    </row>
    <row r="579" spans="1:20" ht="15.75" thickBot="1">
      <c r="A579" s="18" t="s">
        <v>122</v>
      </c>
      <c r="B579" s="25">
        <f>HLOOKUP(A579,'Tabela 2022'!$D$3:$BG$56,12,FALSE)</f>
        <v>0.87283671933784801</v>
      </c>
      <c r="D579" s="57" t="str">
        <f t="shared" si="197"/>
        <v/>
      </c>
      <c r="E579" s="57">
        <f t="shared" si="198"/>
        <v>0.87283671933784801</v>
      </c>
      <c r="F579" s="57" t="str">
        <f t="shared" si="199"/>
        <v/>
      </c>
      <c r="O579" s="55" t="s">
        <v>113</v>
      </c>
      <c r="P579" s="25">
        <f>HLOOKUP(O579,'Tabela 2022'!$D$3:$BG$56,12,FALSE)</f>
        <v>0.83333333333333337</v>
      </c>
      <c r="R579" s="9" t="str">
        <f t="shared" ref="R579" si="220">IF(P579&lt;=50%,P579,"")</f>
        <v/>
      </c>
      <c r="S579" s="9">
        <f t="shared" ref="S579" si="221">IF(P579&gt;=75%,P579,"")</f>
        <v>0.83333333333333337</v>
      </c>
      <c r="T579" s="9" t="str">
        <f t="shared" ref="T579" si="222">IF(AND(P579&gt;50%,P579&lt;75%),P579,"")</f>
        <v/>
      </c>
    </row>
    <row r="580" spans="1:20">
      <c r="D580" s="41">
        <f>COUNT(D540:D579)</f>
        <v>0</v>
      </c>
      <c r="E580" s="41">
        <f>COUNT(E540:E579)</f>
        <v>31</v>
      </c>
      <c r="F580" s="41">
        <f>COUNT(F540:F579)</f>
        <v>5</v>
      </c>
      <c r="R580" s="41">
        <f>COUNT(R540:R579)</f>
        <v>0</v>
      </c>
      <c r="S580" s="41">
        <f>COUNT(S540:S579)</f>
        <v>31</v>
      </c>
      <c r="T580" s="41">
        <f>COUNT(T540:T579)</f>
        <v>5</v>
      </c>
    </row>
    <row r="593" spans="1:26">
      <c r="A593" s="28">
        <v>13</v>
      </c>
      <c r="B593" s="27" t="s">
        <v>17</v>
      </c>
      <c r="O593" s="28">
        <v>13</v>
      </c>
      <c r="P593" s="27" t="s">
        <v>17</v>
      </c>
    </row>
    <row r="594" spans="1:26">
      <c r="A594" s="8" t="s">
        <v>69</v>
      </c>
      <c r="B594" s="7" t="s">
        <v>96</v>
      </c>
      <c r="D594" s="12" t="s">
        <v>98</v>
      </c>
      <c r="E594" s="11" t="s">
        <v>97</v>
      </c>
      <c r="F594" s="10" t="s">
        <v>100</v>
      </c>
      <c r="H594" s="31"/>
      <c r="I594" s="32" t="s">
        <v>98</v>
      </c>
      <c r="J594" s="33" t="s">
        <v>97</v>
      </c>
      <c r="K594" s="34" t="s">
        <v>100</v>
      </c>
      <c r="L594" t="s">
        <v>105</v>
      </c>
      <c r="O594" s="8" t="s">
        <v>69</v>
      </c>
      <c r="P594" s="7" t="s">
        <v>96</v>
      </c>
      <c r="R594" s="12" t="s">
        <v>98</v>
      </c>
      <c r="S594" s="11" t="s">
        <v>97</v>
      </c>
      <c r="T594" s="10" t="s">
        <v>100</v>
      </c>
      <c r="V594" s="31"/>
      <c r="W594" s="32" t="s">
        <v>98</v>
      </c>
      <c r="X594" s="33" t="s">
        <v>97</v>
      </c>
      <c r="Y594" s="34" t="s">
        <v>100</v>
      </c>
      <c r="Z594" t="s">
        <v>105</v>
      </c>
    </row>
    <row r="595" spans="1:26">
      <c r="A595" s="26" t="s">
        <v>70</v>
      </c>
      <c r="B595" s="25">
        <f>HLOOKUP(A595,'Tabela 2022'!$D$3:$BG$56,13,FALSE)</f>
        <v>0.68674698795180722</v>
      </c>
      <c r="D595" s="9" t="str">
        <f>IF(B595&lt;=50%,B595,"")</f>
        <v/>
      </c>
      <c r="E595" s="9" t="str">
        <f>IF(B595&gt;=75%,B595,"")</f>
        <v/>
      </c>
      <c r="F595" s="9">
        <f t="shared" ref="F595" si="223">IF(AND(B595&gt;50%,B595&lt;75%),B595,"")</f>
        <v>0.68674698795180722</v>
      </c>
      <c r="H595" s="31" t="s">
        <v>101</v>
      </c>
      <c r="I595" s="37">
        <f>COUNT(D595:D634)</f>
        <v>0</v>
      </c>
      <c r="J595" s="37">
        <f t="shared" ref="J595" si="224">COUNT(E595:E634)</f>
        <v>6</v>
      </c>
      <c r="K595" s="37">
        <f>COUNT(F595:F634)</f>
        <v>30</v>
      </c>
      <c r="L595" s="29">
        <f>SUM(I595:K595)</f>
        <v>36</v>
      </c>
      <c r="O595" s="52" t="s">
        <v>79</v>
      </c>
      <c r="P595" s="25">
        <f>HLOOKUP(O595,'Tabela 2022'!$D$3:$BG$56,13,FALSE)</f>
        <v>0.54755555555555557</v>
      </c>
      <c r="R595" s="9" t="str">
        <f>IF(P595&lt;=50%,P595,"")</f>
        <v/>
      </c>
      <c r="S595" s="9" t="str">
        <f>IF(P595&gt;=75%,P595,"")</f>
        <v/>
      </c>
      <c r="T595" s="9">
        <f>IF(AND(P595&gt;50%,P595&lt;75%),P595,"")</f>
        <v>0.54755555555555557</v>
      </c>
      <c r="V595" s="31" t="s">
        <v>101</v>
      </c>
      <c r="W595" s="37">
        <f>COUNT(R595:R634)</f>
        <v>0</v>
      </c>
      <c r="X595" s="37">
        <f t="shared" ref="X595" si="225">COUNT(S595:S634)</f>
        <v>6</v>
      </c>
      <c r="Y595" s="37">
        <f>COUNT(T595:T634)</f>
        <v>30</v>
      </c>
      <c r="Z595" s="29">
        <f>SUM(W595:Y595)</f>
        <v>36</v>
      </c>
    </row>
    <row r="596" spans="1:26">
      <c r="A596" s="26" t="s">
        <v>71</v>
      </c>
      <c r="B596" s="25">
        <f>HLOOKUP(A596,'Tabela 2022'!$D$3:$BG$56,13,FALSE)</f>
        <v>0.76398779247202442</v>
      </c>
      <c r="D596" s="9" t="str">
        <f t="shared" ref="D596:D634" si="226">IF(B596&lt;=50%,B596,"")</f>
        <v/>
      </c>
      <c r="E596" s="9">
        <f t="shared" ref="E596:E634" si="227">IF(B596&gt;=75%,B596,"")</f>
        <v>0.76398779247202442</v>
      </c>
      <c r="F596" s="9" t="str">
        <f t="shared" ref="F596:F634" si="228">IF(AND(B596&gt;50%,B596&lt;75%),B596,"")</f>
        <v/>
      </c>
      <c r="H596" s="31" t="s">
        <v>102</v>
      </c>
      <c r="I596" s="37">
        <f>COUNT(D595:D608)</f>
        <v>0</v>
      </c>
      <c r="J596" s="37">
        <f t="shared" ref="J596" si="229">COUNT(E595:E608)</f>
        <v>2</v>
      </c>
      <c r="K596" s="37">
        <f>COUNT(F595:F608)</f>
        <v>11</v>
      </c>
      <c r="L596" s="29">
        <f t="shared" ref="L596:L599" si="230">SUM(I596:K596)</f>
        <v>13</v>
      </c>
      <c r="O596" s="52" t="s">
        <v>71</v>
      </c>
      <c r="P596" s="25">
        <f>HLOOKUP(O596,'Tabela 2022'!$D$3:$BG$56,13,FALSE)</f>
        <v>0.76398779247202442</v>
      </c>
      <c r="R596" s="9" t="str">
        <f t="shared" ref="R596:R634" si="231">IF(P596&lt;=50%,P596,"")</f>
        <v/>
      </c>
      <c r="S596" s="9">
        <f t="shared" ref="S596:S634" si="232">IF(P596&gt;=75%,P596,"")</f>
        <v>0.76398779247202442</v>
      </c>
      <c r="T596" s="9" t="str">
        <f t="shared" ref="T596:T634" si="233">IF(AND(P596&gt;50%,P596&lt;75%),P596,"")</f>
        <v/>
      </c>
      <c r="V596" s="31" t="s">
        <v>115</v>
      </c>
      <c r="W596" s="37">
        <f>COUNT(R595:R610)</f>
        <v>0</v>
      </c>
      <c r="X596" s="37">
        <f t="shared" ref="X596" si="234">COUNT(S595:S610)</f>
        <v>4</v>
      </c>
      <c r="Y596" s="37">
        <f>COUNT(T595:T610)</f>
        <v>12</v>
      </c>
      <c r="Z596" s="29">
        <f t="shared" ref="Z596:Z599" si="235">SUM(W596:Y596)</f>
        <v>16</v>
      </c>
    </row>
    <row r="597" spans="1:26">
      <c r="A597" s="26" t="s">
        <v>72</v>
      </c>
      <c r="B597" s="25">
        <f>HLOOKUP(A597,'Tabela 2022'!$D$3:$BG$56,13,FALSE)</f>
        <v>0.60991105463786532</v>
      </c>
      <c r="D597" s="9" t="str">
        <f t="shared" si="226"/>
        <v/>
      </c>
      <c r="E597" s="9" t="str">
        <f t="shared" si="227"/>
        <v/>
      </c>
      <c r="F597" s="9">
        <f t="shared" si="228"/>
        <v>0.60991105463786532</v>
      </c>
      <c r="H597" s="31" t="s">
        <v>103</v>
      </c>
      <c r="I597" s="37">
        <f>COUNT(D609:D623)</f>
        <v>0</v>
      </c>
      <c r="J597" s="37">
        <f t="shared" ref="J597" si="236">COUNT(E609:E623)</f>
        <v>0</v>
      </c>
      <c r="K597" s="37">
        <f>COUNT(F609:F623)</f>
        <v>13</v>
      </c>
      <c r="L597" s="29">
        <f t="shared" si="230"/>
        <v>13</v>
      </c>
      <c r="O597" s="52" t="s">
        <v>82</v>
      </c>
      <c r="P597" s="25">
        <f>HLOOKUP(O597,'Tabela 2022'!$D$3:$BG$56,13,FALSE)</f>
        <v>0.57943925233644855</v>
      </c>
      <c r="R597" s="9" t="str">
        <f t="shared" si="231"/>
        <v/>
      </c>
      <c r="S597" s="9" t="str">
        <f t="shared" si="232"/>
        <v/>
      </c>
      <c r="T597" s="9">
        <f t="shared" si="233"/>
        <v>0.57943925233644855</v>
      </c>
      <c r="V597" s="31" t="s">
        <v>116</v>
      </c>
      <c r="W597" s="37">
        <f>COUNT(R611:R624)</f>
        <v>0</v>
      </c>
      <c r="X597" s="37">
        <f t="shared" ref="X597" si="237">COUNT(S611:S624)</f>
        <v>1</v>
      </c>
      <c r="Y597" s="37">
        <f>COUNT(T611:T624)</f>
        <v>12</v>
      </c>
      <c r="Z597" s="29">
        <f t="shared" si="235"/>
        <v>13</v>
      </c>
    </row>
    <row r="598" spans="1:26">
      <c r="A598" s="26" t="s">
        <v>73</v>
      </c>
      <c r="B598" s="25">
        <f>HLOOKUP(A598,'Tabela 2022'!$D$3:$BG$56,13,FALSE)</f>
        <v>0.74228523769808175</v>
      </c>
      <c r="D598" s="9" t="str">
        <f t="shared" si="226"/>
        <v/>
      </c>
      <c r="E598" s="9" t="str">
        <f t="shared" si="227"/>
        <v/>
      </c>
      <c r="F598" s="9">
        <f t="shared" si="228"/>
        <v>0.74228523769808175</v>
      </c>
      <c r="H598" s="31" t="s">
        <v>104</v>
      </c>
      <c r="I598" s="37">
        <f>COUNT(D624:D627)</f>
        <v>0</v>
      </c>
      <c r="J598" s="37">
        <f t="shared" ref="J598" si="238">COUNT(E624:E627)</f>
        <v>0</v>
      </c>
      <c r="K598" s="37">
        <f>COUNT(F624:F627)</f>
        <v>4</v>
      </c>
      <c r="L598" s="29">
        <f t="shared" si="230"/>
        <v>4</v>
      </c>
      <c r="O598" s="52" t="s">
        <v>73</v>
      </c>
      <c r="P598" s="25">
        <f>HLOOKUP(O598,'Tabela 2022'!$D$3:$BG$56,13,FALSE)</f>
        <v>0.74228523769808175</v>
      </c>
      <c r="R598" s="9" t="str">
        <f t="shared" si="231"/>
        <v/>
      </c>
      <c r="S598" s="9" t="str">
        <f t="shared" si="232"/>
        <v/>
      </c>
      <c r="T598" s="9">
        <f t="shared" si="233"/>
        <v>0.74228523769808175</v>
      </c>
      <c r="V598" s="31" t="s">
        <v>117</v>
      </c>
      <c r="W598" s="37">
        <f>COUNT(R625:R631)</f>
        <v>0</v>
      </c>
      <c r="X598" s="37">
        <f t="shared" ref="X598" si="239">COUNT(S625:S631)</f>
        <v>0</v>
      </c>
      <c r="Y598" s="37">
        <f>COUNT(T625:T631)</f>
        <v>5</v>
      </c>
      <c r="Z598" s="29">
        <f t="shared" si="235"/>
        <v>5</v>
      </c>
    </row>
    <row r="599" spans="1:26">
      <c r="A599" s="26" t="s">
        <v>112</v>
      </c>
      <c r="B599" s="25">
        <f>HLOOKUP(A599,'Tabela 2022'!$D$3:$BG$56,13,FALSE)</f>
        <v>0.69797979797979803</v>
      </c>
      <c r="D599" s="9" t="str">
        <f t="shared" si="226"/>
        <v/>
      </c>
      <c r="E599" s="9" t="str">
        <f t="shared" si="227"/>
        <v/>
      </c>
      <c r="F599" s="9">
        <f t="shared" si="228"/>
        <v>0.69797979797979803</v>
      </c>
      <c r="H599" s="31" t="s">
        <v>134</v>
      </c>
      <c r="I599" s="37">
        <f>COUNT(D628:D634)</f>
        <v>0</v>
      </c>
      <c r="J599" s="37">
        <f t="shared" ref="J599" si="240">COUNT(E628:E634)</f>
        <v>4</v>
      </c>
      <c r="K599" s="37">
        <f>COUNT(F628:F634)</f>
        <v>2</v>
      </c>
      <c r="L599" s="29">
        <f t="shared" si="230"/>
        <v>6</v>
      </c>
      <c r="O599" s="52" t="s">
        <v>112</v>
      </c>
      <c r="P599" s="25">
        <f>HLOOKUP(O599,'Tabela 2022'!$D$3:$BG$56,13,FALSE)</f>
        <v>0.69797979797979803</v>
      </c>
      <c r="R599" s="9" t="str">
        <f t="shared" si="231"/>
        <v/>
      </c>
      <c r="S599" s="9" t="str">
        <f t="shared" si="232"/>
        <v/>
      </c>
      <c r="T599" s="9">
        <f t="shared" si="233"/>
        <v>0.69797979797979803</v>
      </c>
      <c r="V599" s="31" t="s">
        <v>135</v>
      </c>
      <c r="W599" s="37">
        <f>COUNT(R632:R634)</f>
        <v>0</v>
      </c>
      <c r="X599" s="37">
        <f t="shared" ref="X599" si="241">COUNT(S632:S634)</f>
        <v>1</v>
      </c>
      <c r="Y599" s="37">
        <f>COUNT(T632:T634)</f>
        <v>1</v>
      </c>
      <c r="Z599" s="29">
        <f t="shared" si="235"/>
        <v>2</v>
      </c>
    </row>
    <row r="600" spans="1:26">
      <c r="A600" s="26" t="s">
        <v>99</v>
      </c>
      <c r="B600" s="25" t="e">
        <f>HLOOKUP(A600,'Tabela 2022'!$D$3:$BG$56,13,FALSE)</f>
        <v>#N/A</v>
      </c>
      <c r="D600" s="9" t="e">
        <f t="shared" si="226"/>
        <v>#N/A</v>
      </c>
      <c r="E600" s="9" t="e">
        <f t="shared" si="227"/>
        <v>#N/A</v>
      </c>
      <c r="F600" s="9" t="e">
        <f t="shared" si="228"/>
        <v>#N/A</v>
      </c>
      <c r="O600" s="52" t="s">
        <v>93</v>
      </c>
      <c r="P600" s="25">
        <f>HLOOKUP(O600,'Tabela 2022'!$D$3:$BG$56,13,FALSE)</f>
        <v>0.6941964285714286</v>
      </c>
      <c r="R600" s="9" t="str">
        <f t="shared" si="231"/>
        <v/>
      </c>
      <c r="S600" s="9" t="str">
        <f t="shared" si="232"/>
        <v/>
      </c>
      <c r="T600" s="9">
        <f t="shared" si="233"/>
        <v>0.6941964285714286</v>
      </c>
    </row>
    <row r="601" spans="1:26">
      <c r="A601" s="26" t="s">
        <v>132</v>
      </c>
      <c r="B601" s="25">
        <f>HLOOKUP(A601,'Tabela 2022'!$D$3:$BG$56,13,FALSE)</f>
        <v>0.76428571428571423</v>
      </c>
      <c r="D601" s="9" t="str">
        <f t="shared" si="226"/>
        <v/>
      </c>
      <c r="E601" s="9">
        <f t="shared" si="227"/>
        <v>0.76428571428571423</v>
      </c>
      <c r="F601" s="9" t="str">
        <f t="shared" si="228"/>
        <v/>
      </c>
      <c r="O601" s="52" t="s">
        <v>133</v>
      </c>
      <c r="P601" s="25">
        <f>HLOOKUP(O601,'Tabela 2022'!$D$3:$BG$56,13,FALSE)</f>
        <v>0.66238317757009346</v>
      </c>
      <c r="R601" s="9" t="str">
        <f t="shared" si="231"/>
        <v/>
      </c>
      <c r="S601" s="9" t="str">
        <f t="shared" si="232"/>
        <v/>
      </c>
      <c r="T601" s="9">
        <f t="shared" si="233"/>
        <v>0.66238317757009346</v>
      </c>
    </row>
    <row r="602" spans="1:26">
      <c r="A602" s="26" t="s">
        <v>74</v>
      </c>
      <c r="B602" s="25">
        <f>HLOOKUP(A602,'Tabela 2022'!$D$3:$BG$56,13,FALSE)</f>
        <v>0.66453674121405748</v>
      </c>
      <c r="D602" s="9" t="str">
        <f t="shared" si="226"/>
        <v/>
      </c>
      <c r="E602" s="9" t="str">
        <f t="shared" si="227"/>
        <v/>
      </c>
      <c r="F602" s="9">
        <f t="shared" si="228"/>
        <v>0.66453674121405748</v>
      </c>
      <c r="H602" s="31"/>
      <c r="I602" s="32" t="s">
        <v>98</v>
      </c>
      <c r="J602" s="33" t="s">
        <v>97</v>
      </c>
      <c r="K602" s="34" t="s">
        <v>100</v>
      </c>
      <c r="L602" s="29" t="s">
        <v>105</v>
      </c>
      <c r="O602" s="52" t="s">
        <v>89</v>
      </c>
      <c r="P602" s="25">
        <f>HLOOKUP(O602,'Tabela 2022'!$D$3:$BG$56,13,FALSE)</f>
        <v>0.81522748375116061</v>
      </c>
      <c r="R602" s="9" t="str">
        <f t="shared" si="231"/>
        <v/>
      </c>
      <c r="S602" s="9">
        <f t="shared" si="232"/>
        <v>0.81522748375116061</v>
      </c>
      <c r="T602" s="9" t="str">
        <f t="shared" si="233"/>
        <v/>
      </c>
      <c r="V602" s="31"/>
      <c r="W602" s="32" t="s">
        <v>98</v>
      </c>
      <c r="X602" s="33" t="s">
        <v>97</v>
      </c>
      <c r="Y602" s="34" t="s">
        <v>100</v>
      </c>
      <c r="Z602" t="s">
        <v>105</v>
      </c>
    </row>
    <row r="603" spans="1:26">
      <c r="A603" s="26" t="s">
        <v>75</v>
      </c>
      <c r="B603" s="25">
        <f>HLOOKUP(A603,'Tabela 2022'!$D$3:$BG$56,13,FALSE)</f>
        <v>0.61569148936170215</v>
      </c>
      <c r="D603" s="9" t="str">
        <f t="shared" si="226"/>
        <v/>
      </c>
      <c r="E603" s="9" t="str">
        <f t="shared" si="227"/>
        <v/>
      </c>
      <c r="F603" s="9">
        <f t="shared" si="228"/>
        <v>0.61569148936170215</v>
      </c>
      <c r="H603" s="31" t="s">
        <v>101</v>
      </c>
      <c r="I603" s="42">
        <f>I595/$L595</f>
        <v>0</v>
      </c>
      <c r="J603" s="42">
        <f t="shared" ref="J603:K603" si="242">J595/$L595</f>
        <v>0.16666666666666666</v>
      </c>
      <c r="K603" s="42">
        <f t="shared" si="242"/>
        <v>0.83333333333333337</v>
      </c>
      <c r="L603" s="29">
        <f>L595</f>
        <v>36</v>
      </c>
      <c r="O603" s="52" t="s">
        <v>84</v>
      </c>
      <c r="P603" s="25">
        <f>HLOOKUP(O603,'Tabela 2022'!$D$3:$BG$56,13,FALSE)</f>
        <v>0.61835245046923881</v>
      </c>
      <c r="R603" s="9" t="str">
        <f t="shared" si="231"/>
        <v/>
      </c>
      <c r="S603" s="9" t="str">
        <f t="shared" si="232"/>
        <v/>
      </c>
      <c r="T603" s="9">
        <f t="shared" si="233"/>
        <v>0.61835245046923881</v>
      </c>
      <c r="V603" s="31" t="s">
        <v>101</v>
      </c>
      <c r="W603" s="42">
        <f t="shared" ref="W603:Y607" si="243">W595/$Z595</f>
        <v>0</v>
      </c>
      <c r="X603" s="42">
        <f t="shared" si="243"/>
        <v>0.16666666666666666</v>
      </c>
      <c r="Y603" s="42">
        <f t="shared" si="243"/>
        <v>0.83333333333333337</v>
      </c>
      <c r="Z603" s="29">
        <f>Z595</f>
        <v>36</v>
      </c>
    </row>
    <row r="604" spans="1:26">
      <c r="A604" s="26" t="s">
        <v>76</v>
      </c>
      <c r="B604" s="25">
        <f>HLOOKUP(A604,'Tabela 2022'!$D$3:$BG$56,13,FALSE)</f>
        <v>0.64554455445544556</v>
      </c>
      <c r="D604" s="9" t="str">
        <f t="shared" si="226"/>
        <v/>
      </c>
      <c r="E604" s="9" t="str">
        <f t="shared" si="227"/>
        <v/>
      </c>
      <c r="F604" s="9">
        <f t="shared" si="228"/>
        <v>0.64554455445544556</v>
      </c>
      <c r="H604" s="31" t="s">
        <v>102</v>
      </c>
      <c r="I604" s="42">
        <f t="shared" ref="I604:K604" si="244">I596/$L596</f>
        <v>0</v>
      </c>
      <c r="J604" s="42">
        <f t="shared" si="244"/>
        <v>0.15384615384615385</v>
      </c>
      <c r="K604" s="42">
        <f t="shared" si="244"/>
        <v>0.84615384615384615</v>
      </c>
      <c r="L604" s="29">
        <f t="shared" ref="L604:L607" si="245">L596</f>
        <v>13</v>
      </c>
      <c r="O604" s="52" t="s">
        <v>85</v>
      </c>
      <c r="P604" s="25">
        <f>HLOOKUP(O604,'Tabela 2022'!$D$3:$BG$56,13,FALSE)</f>
        <v>0.59033613445378152</v>
      </c>
      <c r="R604" s="9" t="str">
        <f t="shared" si="231"/>
        <v/>
      </c>
      <c r="S604" s="9" t="str">
        <f t="shared" si="232"/>
        <v/>
      </c>
      <c r="T604" s="9">
        <f t="shared" si="233"/>
        <v>0.59033613445378152</v>
      </c>
      <c r="V604" s="31" t="s">
        <v>115</v>
      </c>
      <c r="W604" s="42">
        <f t="shared" si="243"/>
        <v>0</v>
      </c>
      <c r="X604" s="42">
        <f t="shared" si="243"/>
        <v>0.25</v>
      </c>
      <c r="Y604" s="42">
        <f t="shared" si="243"/>
        <v>0.75</v>
      </c>
      <c r="Z604" s="29">
        <f>Z596</f>
        <v>16</v>
      </c>
    </row>
    <row r="605" spans="1:26">
      <c r="A605" s="26" t="s">
        <v>77</v>
      </c>
      <c r="B605" s="25">
        <f>HLOOKUP(A605,'Tabela 2022'!$D$3:$BG$56,13,FALSE)</f>
        <v>0.66366612111292966</v>
      </c>
      <c r="D605" s="9" t="str">
        <f t="shared" si="226"/>
        <v/>
      </c>
      <c r="E605" s="9" t="str">
        <f t="shared" si="227"/>
        <v/>
      </c>
      <c r="F605" s="9">
        <f t="shared" si="228"/>
        <v>0.66366612111292966</v>
      </c>
      <c r="H605" s="31" t="s">
        <v>103</v>
      </c>
      <c r="I605" s="42">
        <f t="shared" ref="I605:K605" si="246">I597/$L597</f>
        <v>0</v>
      </c>
      <c r="J605" s="42">
        <f t="shared" si="246"/>
        <v>0</v>
      </c>
      <c r="K605" s="42">
        <f t="shared" si="246"/>
        <v>1</v>
      </c>
      <c r="L605" s="29">
        <f t="shared" si="245"/>
        <v>13</v>
      </c>
      <c r="O605" s="52" t="s">
        <v>77</v>
      </c>
      <c r="P605" s="25">
        <f>HLOOKUP(O605,'Tabela 2022'!$D$3:$BG$56,13,FALSE)</f>
        <v>0.66366612111292966</v>
      </c>
      <c r="R605" s="9" t="str">
        <f t="shared" si="231"/>
        <v/>
      </c>
      <c r="S605" s="9" t="str">
        <f t="shared" si="232"/>
        <v/>
      </c>
      <c r="T605" s="9">
        <f t="shared" si="233"/>
        <v>0.66366612111292966</v>
      </c>
      <c r="V605" s="31" t="s">
        <v>116</v>
      </c>
      <c r="W605" s="42">
        <f t="shared" si="243"/>
        <v>0</v>
      </c>
      <c r="X605" s="42">
        <f t="shared" si="243"/>
        <v>7.6923076923076927E-2</v>
      </c>
      <c r="Y605" s="42">
        <f t="shared" si="243"/>
        <v>0.92307692307692313</v>
      </c>
      <c r="Z605" s="29">
        <f>Z597</f>
        <v>13</v>
      </c>
    </row>
    <row r="606" spans="1:26">
      <c r="A606" s="26" t="s">
        <v>113</v>
      </c>
      <c r="B606" s="25">
        <f>HLOOKUP(A606,'Tabela 2022'!$D$3:$BG$56,13,FALSE)</f>
        <v>0.67006802721088432</v>
      </c>
      <c r="D606" s="9" t="str">
        <f t="shared" si="226"/>
        <v/>
      </c>
      <c r="E606" s="9" t="str">
        <f t="shared" si="227"/>
        <v/>
      </c>
      <c r="F606" s="9">
        <f t="shared" si="228"/>
        <v>0.67006802721088432</v>
      </c>
      <c r="H606" s="31" t="s">
        <v>104</v>
      </c>
      <c r="I606" s="42">
        <f t="shared" ref="I606:K606" si="247">I598/$L598</f>
        <v>0</v>
      </c>
      <c r="J606" s="42">
        <f t="shared" si="247"/>
        <v>0</v>
      </c>
      <c r="K606" s="42">
        <f t="shared" si="247"/>
        <v>1</v>
      </c>
      <c r="L606" s="29">
        <f t="shared" si="245"/>
        <v>4</v>
      </c>
      <c r="O606" s="52" t="s">
        <v>95</v>
      </c>
      <c r="P606" s="25">
        <f>HLOOKUP(O606,'Tabela 2022'!$D$3:$BG$56,13,FALSE)</f>
        <v>0.64654333008763387</v>
      </c>
      <c r="R606" s="9" t="str">
        <f t="shared" si="231"/>
        <v/>
      </c>
      <c r="S606" s="9" t="str">
        <f t="shared" si="232"/>
        <v/>
      </c>
      <c r="T606" s="9">
        <f t="shared" si="233"/>
        <v>0.64654333008763387</v>
      </c>
      <c r="V606" s="31" t="s">
        <v>117</v>
      </c>
      <c r="W606" s="42">
        <f t="shared" si="243"/>
        <v>0</v>
      </c>
      <c r="X606" s="42">
        <f t="shared" si="243"/>
        <v>0</v>
      </c>
      <c r="Y606" s="42">
        <f t="shared" si="243"/>
        <v>1</v>
      </c>
      <c r="Z606" s="29">
        <f>Z598</f>
        <v>5</v>
      </c>
    </row>
    <row r="607" spans="1:26">
      <c r="A607" s="26" t="s">
        <v>78</v>
      </c>
      <c r="B607" s="25">
        <f>HLOOKUP(A607,'Tabela 2022'!$D$3:$BG$56,13,FALSE)</f>
        <v>0.64267015706806285</v>
      </c>
      <c r="D607" s="9" t="str">
        <f t="shared" si="226"/>
        <v/>
      </c>
      <c r="E607" s="9" t="str">
        <f t="shared" si="227"/>
        <v/>
      </c>
      <c r="F607" s="9">
        <f t="shared" si="228"/>
        <v>0.64267015706806285</v>
      </c>
      <c r="H607" s="31" t="s">
        <v>134</v>
      </c>
      <c r="I607" s="42">
        <f t="shared" ref="I607:K607" si="248">I599/$L599</f>
        <v>0</v>
      </c>
      <c r="J607" s="42">
        <f t="shared" si="248"/>
        <v>0.66666666666666663</v>
      </c>
      <c r="K607" s="42">
        <f t="shared" si="248"/>
        <v>0.33333333333333331</v>
      </c>
      <c r="L607" s="29">
        <f t="shared" si="245"/>
        <v>6</v>
      </c>
      <c r="O607" s="52" t="s">
        <v>131</v>
      </c>
      <c r="P607" s="25">
        <f>HLOOKUP(O607,'Tabela 2022'!$D$3:$BG$56,13,FALSE)</f>
        <v>0.81397544853635506</v>
      </c>
      <c r="R607" s="9" t="str">
        <f t="shared" si="231"/>
        <v/>
      </c>
      <c r="S607" s="9">
        <f t="shared" si="232"/>
        <v>0.81397544853635506</v>
      </c>
      <c r="T607" s="9" t="str">
        <f t="shared" si="233"/>
        <v/>
      </c>
      <c r="V607" s="31" t="s">
        <v>135</v>
      </c>
      <c r="W607" s="42">
        <f t="shared" si="243"/>
        <v>0</v>
      </c>
      <c r="X607" s="42">
        <f t="shared" si="243"/>
        <v>0.5</v>
      </c>
      <c r="Y607" s="42">
        <f t="shared" si="243"/>
        <v>0.5</v>
      </c>
      <c r="Z607" s="29">
        <f>Z599</f>
        <v>2</v>
      </c>
    </row>
    <row r="608" spans="1:26" ht="15.75" thickBot="1">
      <c r="A608" s="24" t="s">
        <v>114</v>
      </c>
      <c r="B608" s="25">
        <f>HLOOKUP(A608,'Tabela 2022'!$D$3:$BG$56,13,FALSE)</f>
        <v>0.65277777777777779</v>
      </c>
      <c r="D608" s="36" t="str">
        <f t="shared" si="226"/>
        <v/>
      </c>
      <c r="E608" s="36" t="str">
        <f t="shared" si="227"/>
        <v/>
      </c>
      <c r="F608" s="36">
        <f t="shared" si="228"/>
        <v>0.65277777777777779</v>
      </c>
      <c r="O608" s="52" t="s">
        <v>129</v>
      </c>
      <c r="P608" s="25">
        <f>HLOOKUP(O608,'Tabela 2022'!$D$3:$BG$56,13,FALSE)</f>
        <v>0.84904270986745212</v>
      </c>
      <c r="R608" s="9" t="str">
        <f t="shared" si="231"/>
        <v/>
      </c>
      <c r="S608" s="9">
        <f t="shared" si="232"/>
        <v>0.84904270986745212</v>
      </c>
      <c r="T608" s="9" t="str">
        <f t="shared" si="233"/>
        <v/>
      </c>
    </row>
    <row r="609" spans="1:20">
      <c r="A609" s="23" t="s">
        <v>109</v>
      </c>
      <c r="B609" s="25" t="e">
        <f>HLOOKUP(A609,'Tabela 2022'!$D$3:$BG$56,13,FALSE)</f>
        <v>#N/A</v>
      </c>
      <c r="D609" s="56" t="e">
        <f t="shared" si="226"/>
        <v>#N/A</v>
      </c>
      <c r="E609" s="56" t="e">
        <f t="shared" si="227"/>
        <v>#N/A</v>
      </c>
      <c r="F609" s="56" t="e">
        <f t="shared" si="228"/>
        <v>#N/A</v>
      </c>
      <c r="O609" s="59" t="s">
        <v>114</v>
      </c>
      <c r="P609" s="25">
        <f>HLOOKUP(O609,'Tabela 2022'!$D$3:$BG$56,13,FALSE)</f>
        <v>0.65277777777777779</v>
      </c>
      <c r="R609" s="9" t="str">
        <f t="shared" si="231"/>
        <v/>
      </c>
      <c r="S609" s="9" t="str">
        <f t="shared" si="232"/>
        <v/>
      </c>
      <c r="T609" s="9">
        <f t="shared" si="233"/>
        <v>0.65277777777777779</v>
      </c>
    </row>
    <row r="610" spans="1:20" ht="15.75" thickBot="1">
      <c r="A610" s="22" t="s">
        <v>79</v>
      </c>
      <c r="B610" s="25">
        <f>HLOOKUP(A610,'Tabela 2022'!$D$3:$BG$56,13,FALSE)</f>
        <v>0.54755555555555557</v>
      </c>
      <c r="D610" s="9" t="str">
        <f t="shared" si="226"/>
        <v/>
      </c>
      <c r="E610" s="9" t="str">
        <f t="shared" si="227"/>
        <v/>
      </c>
      <c r="F610" s="9">
        <f t="shared" si="228"/>
        <v>0.54755555555555557</v>
      </c>
      <c r="O610" s="59" t="s">
        <v>130</v>
      </c>
      <c r="P610" s="25">
        <f>HLOOKUP(O610,'Tabela 2022'!$D$3:$BG$56,13,FALSE)</f>
        <v>0.64825930372148854</v>
      </c>
      <c r="R610" s="36" t="str">
        <f t="shared" si="231"/>
        <v/>
      </c>
      <c r="S610" s="36" t="str">
        <f t="shared" si="232"/>
        <v/>
      </c>
      <c r="T610" s="36">
        <f t="shared" si="233"/>
        <v>0.64825930372148854</v>
      </c>
    </row>
    <row r="611" spans="1:20">
      <c r="A611" s="22" t="s">
        <v>80</v>
      </c>
      <c r="B611" s="25">
        <f>HLOOKUP(A611,'Tabela 2022'!$D$3:$BG$56,13,FALSE)</f>
        <v>0.61359867330016582</v>
      </c>
      <c r="D611" s="9" t="str">
        <f t="shared" si="226"/>
        <v/>
      </c>
      <c r="E611" s="9" t="str">
        <f t="shared" si="227"/>
        <v/>
      </c>
      <c r="F611" s="9">
        <f t="shared" si="228"/>
        <v>0.61359867330016582</v>
      </c>
      <c r="O611" s="60" t="s">
        <v>80</v>
      </c>
      <c r="P611" s="25">
        <f>HLOOKUP(O611,'Tabela 2022'!$D$3:$BG$56,13,FALSE)</f>
        <v>0.61359867330016582</v>
      </c>
      <c r="R611" s="56" t="str">
        <f t="shared" si="231"/>
        <v/>
      </c>
      <c r="S611" s="56" t="str">
        <f t="shared" si="232"/>
        <v/>
      </c>
      <c r="T611" s="56">
        <f t="shared" si="233"/>
        <v>0.61359867330016582</v>
      </c>
    </row>
    <row r="612" spans="1:20">
      <c r="A612" s="22" t="s">
        <v>81</v>
      </c>
      <c r="B612" s="25">
        <f>HLOOKUP(A612,'Tabela 2022'!$D$3:$BG$56,13,FALSE)</f>
        <v>0.5410821643286573</v>
      </c>
      <c r="D612" s="9" t="str">
        <f t="shared" si="226"/>
        <v/>
      </c>
      <c r="E612" s="9" t="str">
        <f t="shared" si="227"/>
        <v/>
      </c>
      <c r="F612" s="9">
        <f t="shared" si="228"/>
        <v>0.5410821643286573</v>
      </c>
      <c r="O612" s="26" t="s">
        <v>72</v>
      </c>
      <c r="P612" s="25">
        <f>HLOOKUP(O612,'Tabela 2022'!$D$3:$BG$56,13,FALSE)</f>
        <v>0.60991105463786532</v>
      </c>
      <c r="R612" s="9" t="str">
        <f t="shared" si="231"/>
        <v/>
      </c>
      <c r="S612" s="9" t="str">
        <f t="shared" si="232"/>
        <v/>
      </c>
      <c r="T612" s="9">
        <f t="shared" si="233"/>
        <v>0.60991105463786532</v>
      </c>
    </row>
    <row r="613" spans="1:20">
      <c r="A613" s="22" t="s">
        <v>82</v>
      </c>
      <c r="B613" s="25">
        <f>HLOOKUP(A613,'Tabela 2022'!$D$3:$BG$56,13,FALSE)</f>
        <v>0.57943925233644855</v>
      </c>
      <c r="D613" s="9" t="str">
        <f t="shared" si="226"/>
        <v/>
      </c>
      <c r="E613" s="9" t="str">
        <f t="shared" si="227"/>
        <v/>
      </c>
      <c r="F613" s="9">
        <f t="shared" si="228"/>
        <v>0.57943925233644855</v>
      </c>
      <c r="O613" s="26" t="s">
        <v>90</v>
      </c>
      <c r="P613" s="25">
        <f>HLOOKUP(O613,'Tabela 2022'!$D$3:$BG$56,13,FALSE)</f>
        <v>0.7739583333333333</v>
      </c>
      <c r="R613" s="9" t="str">
        <f t="shared" si="231"/>
        <v/>
      </c>
      <c r="S613" s="9">
        <f t="shared" si="232"/>
        <v>0.7739583333333333</v>
      </c>
      <c r="T613" s="9" t="str">
        <f t="shared" si="233"/>
        <v/>
      </c>
    </row>
    <row r="614" spans="1:20">
      <c r="A614" s="22" t="s">
        <v>83</v>
      </c>
      <c r="B614" s="25">
        <f>HLOOKUP(A614,'Tabela 2022'!$D$3:$BG$56,13,FALSE)</f>
        <v>0.71753246753246758</v>
      </c>
      <c r="D614" s="9" t="str">
        <f t="shared" si="226"/>
        <v/>
      </c>
      <c r="E614" s="9" t="str">
        <f t="shared" si="227"/>
        <v/>
      </c>
      <c r="F614" s="9">
        <f t="shared" si="228"/>
        <v>0.71753246753246758</v>
      </c>
      <c r="O614" s="26" t="s">
        <v>121</v>
      </c>
      <c r="P614" s="25">
        <f>HLOOKUP(O614,'Tabela 2022'!$D$3:$BG$56,13,FALSE)</f>
        <v>0.58316221765913756</v>
      </c>
      <c r="R614" s="9" t="str">
        <f t="shared" si="231"/>
        <v/>
      </c>
      <c r="S614" s="9" t="str">
        <f t="shared" si="232"/>
        <v/>
      </c>
      <c r="T614" s="9">
        <f t="shared" si="233"/>
        <v>0.58316221765913756</v>
      </c>
    </row>
    <row r="615" spans="1:20">
      <c r="A615" s="22" t="s">
        <v>84</v>
      </c>
      <c r="B615" s="25">
        <f>HLOOKUP(A615,'Tabela 2022'!$D$3:$BG$56,13,FALSE)</f>
        <v>0.61835245046923881</v>
      </c>
      <c r="D615" s="9" t="str">
        <f t="shared" si="226"/>
        <v/>
      </c>
      <c r="E615" s="9" t="str">
        <f t="shared" si="227"/>
        <v/>
      </c>
      <c r="F615" s="9">
        <f t="shared" si="228"/>
        <v>0.61835245046923881</v>
      </c>
      <c r="O615" s="26" t="s">
        <v>91</v>
      </c>
      <c r="P615" s="25" t="e">
        <f>HLOOKUP(O615,'Tabela 2022'!$D$3:$BG$56,13,FALSE)</f>
        <v>#N/A</v>
      </c>
      <c r="R615" s="9" t="e">
        <f t="shared" si="231"/>
        <v>#N/A</v>
      </c>
      <c r="S615" s="9" t="e">
        <f t="shared" si="232"/>
        <v>#N/A</v>
      </c>
      <c r="T615" s="9" t="e">
        <f t="shared" si="233"/>
        <v>#N/A</v>
      </c>
    </row>
    <row r="616" spans="1:20">
      <c r="A616" s="22" t="s">
        <v>121</v>
      </c>
      <c r="B616" s="25">
        <f>HLOOKUP(A616,'Tabela 2022'!$D$3:$BG$56,13,FALSE)</f>
        <v>0.58316221765913756</v>
      </c>
      <c r="D616" s="9" t="str">
        <f t="shared" si="226"/>
        <v/>
      </c>
      <c r="E616" s="9" t="str">
        <f t="shared" si="227"/>
        <v/>
      </c>
      <c r="F616" s="9">
        <f t="shared" si="228"/>
        <v>0.58316221765913756</v>
      </c>
      <c r="O616" s="26" t="s">
        <v>74</v>
      </c>
      <c r="P616" s="25">
        <f>HLOOKUP(O616,'Tabela 2022'!$D$3:$BG$56,13,FALSE)</f>
        <v>0.66453674121405748</v>
      </c>
      <c r="R616" s="9" t="str">
        <f t="shared" si="231"/>
        <v/>
      </c>
      <c r="S616" s="9" t="str">
        <f t="shared" si="232"/>
        <v/>
      </c>
      <c r="T616" s="9">
        <f t="shared" si="233"/>
        <v>0.66453674121405748</v>
      </c>
    </row>
    <row r="617" spans="1:20">
      <c r="A617" s="22" t="s">
        <v>85</v>
      </c>
      <c r="B617" s="25">
        <f>HLOOKUP(A617,'Tabela 2022'!$D$3:$BG$56,13,FALSE)</f>
        <v>0.59033613445378152</v>
      </c>
      <c r="D617" s="9" t="str">
        <f t="shared" si="226"/>
        <v/>
      </c>
      <c r="E617" s="9" t="str">
        <f t="shared" si="227"/>
        <v/>
      </c>
      <c r="F617" s="9">
        <f t="shared" si="228"/>
        <v>0.59033613445378152</v>
      </c>
      <c r="O617" s="26" t="s">
        <v>75</v>
      </c>
      <c r="P617" s="25">
        <f>HLOOKUP(O617,'Tabela 2022'!$D$3:$BG$56,13,FALSE)</f>
        <v>0.61569148936170215</v>
      </c>
      <c r="R617" s="9" t="str">
        <f t="shared" si="231"/>
        <v/>
      </c>
      <c r="S617" s="9" t="str">
        <f t="shared" si="232"/>
        <v/>
      </c>
      <c r="T617" s="9">
        <f t="shared" si="233"/>
        <v>0.61569148936170215</v>
      </c>
    </row>
    <row r="618" spans="1:20">
      <c r="A618" s="22" t="s">
        <v>110</v>
      </c>
      <c r="B618" s="25">
        <f>HLOOKUP(A618,'Tabela 2022'!$D$3:$BG$56,13,FALSE)</f>
        <v>0.74347158218125964</v>
      </c>
      <c r="D618" s="9" t="str">
        <f t="shared" si="226"/>
        <v/>
      </c>
      <c r="E618" s="9" t="str">
        <f t="shared" si="227"/>
        <v/>
      </c>
      <c r="F618" s="9">
        <f t="shared" si="228"/>
        <v>0.74347158218125964</v>
      </c>
      <c r="O618" s="26" t="s">
        <v>76</v>
      </c>
      <c r="P618" s="25">
        <f>HLOOKUP(O618,'Tabela 2022'!$D$3:$BG$56,13,FALSE)</f>
        <v>0.64554455445544556</v>
      </c>
      <c r="R618" s="9" t="str">
        <f t="shared" si="231"/>
        <v/>
      </c>
      <c r="S618" s="9" t="str">
        <f t="shared" si="232"/>
        <v/>
      </c>
      <c r="T618" s="9">
        <f t="shared" si="233"/>
        <v>0.64554455445544556</v>
      </c>
    </row>
    <row r="619" spans="1:20">
      <c r="A619" s="22" t="s">
        <v>111</v>
      </c>
      <c r="B619" s="25">
        <f>HLOOKUP(A619,'Tabela 2022'!$D$3:$BG$56,13,FALSE)</f>
        <v>0.65456989247311825</v>
      </c>
      <c r="D619" s="9" t="str">
        <f t="shared" si="226"/>
        <v/>
      </c>
      <c r="E619" s="9" t="str">
        <f t="shared" si="227"/>
        <v/>
      </c>
      <c r="F619" s="9">
        <f t="shared" si="228"/>
        <v>0.65456989247311825</v>
      </c>
      <c r="O619" s="26" t="s">
        <v>78</v>
      </c>
      <c r="P619" s="25">
        <f>HLOOKUP(O619,'Tabela 2022'!$D$3:$BG$56,13,FALSE)</f>
        <v>0.64267015706806285</v>
      </c>
      <c r="R619" s="9" t="str">
        <f t="shared" si="231"/>
        <v/>
      </c>
      <c r="S619" s="9" t="str">
        <f t="shared" si="232"/>
        <v/>
      </c>
      <c r="T619" s="9">
        <f t="shared" si="233"/>
        <v>0.64267015706806285</v>
      </c>
    </row>
    <row r="620" spans="1:20">
      <c r="A620" s="22" t="s">
        <v>86</v>
      </c>
      <c r="B620" s="25" t="e">
        <f>HLOOKUP(A620,'Tabela 2022'!$D$3:$BG$56,13,FALSE)</f>
        <v>#N/A</v>
      </c>
      <c r="D620" s="9" t="e">
        <f t="shared" si="226"/>
        <v>#N/A</v>
      </c>
      <c r="E620" s="9" t="e">
        <f t="shared" si="227"/>
        <v>#N/A</v>
      </c>
      <c r="F620" s="9" t="e">
        <f t="shared" si="228"/>
        <v>#N/A</v>
      </c>
      <c r="O620" s="26" t="s">
        <v>94</v>
      </c>
      <c r="P620" s="25">
        <f>HLOOKUP(O620,'Tabela 2022'!$D$3:$BG$56,13,FALSE)</f>
        <v>0.64118705035971224</v>
      </c>
      <c r="R620" s="9" t="str">
        <f t="shared" si="231"/>
        <v/>
      </c>
      <c r="S620" s="9" t="str">
        <f t="shared" si="232"/>
        <v/>
      </c>
      <c r="T620" s="9">
        <f t="shared" si="233"/>
        <v>0.64118705035971224</v>
      </c>
    </row>
    <row r="621" spans="1:20">
      <c r="A621" s="22" t="s">
        <v>130</v>
      </c>
      <c r="B621" s="25">
        <f>HLOOKUP(A621,'Tabela 2022'!$D$3:$BG$56,13,FALSE)</f>
        <v>0.64825930372148854</v>
      </c>
      <c r="D621" s="9" t="str">
        <f t="shared" si="226"/>
        <v/>
      </c>
      <c r="E621" s="9" t="str">
        <f t="shared" si="227"/>
        <v/>
      </c>
      <c r="F621" s="9">
        <f t="shared" si="228"/>
        <v>0.64825930372148854</v>
      </c>
      <c r="O621" s="26" t="s">
        <v>111</v>
      </c>
      <c r="P621" s="25">
        <f>HLOOKUP(O621,'Tabela 2022'!$D$3:$BG$56,13,FALSE)</f>
        <v>0.65456989247311825</v>
      </c>
      <c r="R621" s="9" t="str">
        <f t="shared" si="231"/>
        <v/>
      </c>
      <c r="S621" s="9" t="str">
        <f t="shared" si="232"/>
        <v/>
      </c>
      <c r="T621" s="9">
        <f t="shared" si="233"/>
        <v>0.65456989247311825</v>
      </c>
    </row>
    <row r="622" spans="1:20">
      <c r="A622" s="22" t="s">
        <v>87</v>
      </c>
      <c r="B622" s="25">
        <f>HLOOKUP(A622,'Tabela 2022'!$D$3:$BG$56,13,FALSE)</f>
        <v>0.56865671641791049</v>
      </c>
      <c r="D622" s="9" t="str">
        <f t="shared" si="226"/>
        <v/>
      </c>
      <c r="E622" s="9" t="str">
        <f t="shared" si="227"/>
        <v/>
      </c>
      <c r="F622" s="9">
        <f t="shared" si="228"/>
        <v>0.56865671641791049</v>
      </c>
      <c r="O622" s="26" t="s">
        <v>122</v>
      </c>
      <c r="P622" s="25">
        <f>HLOOKUP(O622,'Tabela 2022'!$D$3:$BG$56,13,FALSE)</f>
        <v>0.71159638554216864</v>
      </c>
      <c r="R622" s="9" t="str">
        <f t="shared" si="231"/>
        <v/>
      </c>
      <c r="S622" s="9" t="str">
        <f t="shared" si="232"/>
        <v/>
      </c>
      <c r="T622" s="9">
        <f t="shared" si="233"/>
        <v>0.71159638554216864</v>
      </c>
    </row>
    <row r="623" spans="1:20" ht="15.75" thickBot="1">
      <c r="A623" s="21" t="s">
        <v>88</v>
      </c>
      <c r="B623" s="25">
        <f>HLOOKUP(A623,'Tabela 2022'!$D$3:$BG$56,13,FALSE)</f>
        <v>0.67688937568455643</v>
      </c>
      <c r="D623" s="57" t="str">
        <f t="shared" si="226"/>
        <v/>
      </c>
      <c r="E623" s="57" t="str">
        <f t="shared" si="227"/>
        <v/>
      </c>
      <c r="F623" s="57">
        <f t="shared" si="228"/>
        <v>0.67688937568455643</v>
      </c>
      <c r="O623" s="26" t="s">
        <v>87</v>
      </c>
      <c r="P623" s="25">
        <f>HLOOKUP(O623,'Tabela 2022'!$D$3:$BG$56,13,FALSE)</f>
        <v>0.56865671641791049</v>
      </c>
      <c r="R623" s="9" t="str">
        <f t="shared" si="231"/>
        <v/>
      </c>
      <c r="S623" s="9" t="str">
        <f t="shared" si="232"/>
        <v/>
      </c>
      <c r="T623" s="9">
        <f t="shared" si="233"/>
        <v>0.56865671641791049</v>
      </c>
    </row>
    <row r="624" spans="1:20" ht="15.75" thickBot="1">
      <c r="A624" s="17" t="s">
        <v>93</v>
      </c>
      <c r="B624" s="25">
        <f>HLOOKUP(A624,'Tabela 2022'!$D$3:$BG$56,13,FALSE)</f>
        <v>0.6941964285714286</v>
      </c>
      <c r="D624" s="56" t="str">
        <f t="shared" si="226"/>
        <v/>
      </c>
      <c r="E624" s="56" t="str">
        <f t="shared" si="227"/>
        <v/>
      </c>
      <c r="F624" s="56">
        <f t="shared" si="228"/>
        <v>0.6941964285714286</v>
      </c>
      <c r="O624" s="53" t="s">
        <v>88</v>
      </c>
      <c r="P624" s="25">
        <f>HLOOKUP(O624,'Tabela 2022'!$D$3:$BG$56,13,FALSE)</f>
        <v>0.67688937568455643</v>
      </c>
      <c r="R624" s="57" t="str">
        <f t="shared" si="231"/>
        <v/>
      </c>
      <c r="S624" s="57" t="str">
        <f t="shared" si="232"/>
        <v/>
      </c>
      <c r="T624" s="57">
        <f t="shared" si="233"/>
        <v>0.67688937568455643</v>
      </c>
    </row>
    <row r="625" spans="1:20">
      <c r="A625" s="16" t="s">
        <v>133</v>
      </c>
      <c r="B625" s="25">
        <f>HLOOKUP(A625,'Tabela 2022'!$D$3:$BG$56,13,FALSE)</f>
        <v>0.66238317757009346</v>
      </c>
      <c r="D625" s="9" t="str">
        <f t="shared" si="226"/>
        <v/>
      </c>
      <c r="E625" s="9" t="str">
        <f t="shared" si="227"/>
        <v/>
      </c>
      <c r="F625" s="9">
        <f t="shared" si="228"/>
        <v>0.66238317757009346</v>
      </c>
      <c r="O625" s="17" t="s">
        <v>109</v>
      </c>
      <c r="P625" s="25" t="e">
        <f>HLOOKUP(O625,'Tabela 2022'!$D$3:$BG$56,13,FALSE)</f>
        <v>#N/A</v>
      </c>
      <c r="R625" s="35" t="e">
        <f t="shared" si="231"/>
        <v>#N/A</v>
      </c>
      <c r="S625" s="35" t="e">
        <f t="shared" si="232"/>
        <v>#N/A</v>
      </c>
      <c r="T625" s="35" t="e">
        <f t="shared" si="233"/>
        <v>#N/A</v>
      </c>
    </row>
    <row r="626" spans="1:20">
      <c r="A626" s="16" t="s">
        <v>94</v>
      </c>
      <c r="B626" s="25">
        <f>HLOOKUP(A626,'Tabela 2022'!$D$3:$BG$56,13,FALSE)</f>
        <v>0.64118705035971224</v>
      </c>
      <c r="D626" s="9" t="str">
        <f t="shared" si="226"/>
        <v/>
      </c>
      <c r="E626" s="9" t="str">
        <f t="shared" si="227"/>
        <v/>
      </c>
      <c r="F626" s="9">
        <f t="shared" si="228"/>
        <v>0.64118705035971224</v>
      </c>
      <c r="O626" s="16" t="s">
        <v>70</v>
      </c>
      <c r="P626" s="25">
        <f>HLOOKUP(O626,'Tabela 2022'!$D$3:$BG$56,13,FALSE)</f>
        <v>0.68674698795180722</v>
      </c>
      <c r="R626" s="9" t="str">
        <f t="shared" si="231"/>
        <v/>
      </c>
      <c r="S626" s="9" t="str">
        <f t="shared" si="232"/>
        <v/>
      </c>
      <c r="T626" s="9">
        <f t="shared" si="233"/>
        <v>0.68674698795180722</v>
      </c>
    </row>
    <row r="627" spans="1:20" ht="15.75" thickBot="1">
      <c r="A627" s="15" t="s">
        <v>95</v>
      </c>
      <c r="B627" s="25">
        <f>HLOOKUP(A627,'Tabela 2022'!$D$3:$BG$56,13,FALSE)</f>
        <v>0.64654333008763387</v>
      </c>
      <c r="D627" s="57" t="str">
        <f t="shared" si="226"/>
        <v/>
      </c>
      <c r="E627" s="57" t="str">
        <f t="shared" si="227"/>
        <v/>
      </c>
      <c r="F627" s="57">
        <f t="shared" si="228"/>
        <v>0.64654333008763387</v>
      </c>
      <c r="O627" s="16" t="s">
        <v>81</v>
      </c>
      <c r="P627" s="25">
        <f>HLOOKUP(O627,'Tabela 2022'!$D$3:$BG$56,13,FALSE)</f>
        <v>0.5410821643286573</v>
      </c>
      <c r="R627" s="9" t="str">
        <f t="shared" si="231"/>
        <v/>
      </c>
      <c r="S627" s="9" t="str">
        <f t="shared" si="232"/>
        <v/>
      </c>
      <c r="T627" s="9">
        <f t="shared" si="233"/>
        <v>0.5410821643286573</v>
      </c>
    </row>
    <row r="628" spans="1:20">
      <c r="A628" s="20" t="s">
        <v>89</v>
      </c>
      <c r="B628" s="25">
        <f>HLOOKUP(A628,'Tabela 2022'!$D$3:$BG$56,13,FALSE)</f>
        <v>0.81522748375116061</v>
      </c>
      <c r="D628" s="35" t="str">
        <f t="shared" si="226"/>
        <v/>
      </c>
      <c r="E628" s="35">
        <f t="shared" si="227"/>
        <v>0.81522748375116061</v>
      </c>
      <c r="F628" s="35" t="str">
        <f t="shared" si="228"/>
        <v/>
      </c>
      <c r="O628" s="16" t="s">
        <v>83</v>
      </c>
      <c r="P628" s="25">
        <f>HLOOKUP(O628,'Tabela 2022'!$D$3:$BG$56,13,FALSE)</f>
        <v>0.71753246753246758</v>
      </c>
      <c r="R628" s="9" t="str">
        <f t="shared" si="231"/>
        <v/>
      </c>
      <c r="S628" s="9" t="str">
        <f t="shared" si="232"/>
        <v/>
      </c>
      <c r="T628" s="9">
        <f t="shared" si="233"/>
        <v>0.71753246753246758</v>
      </c>
    </row>
    <row r="629" spans="1:20">
      <c r="A629" s="19" t="s">
        <v>90</v>
      </c>
      <c r="B629" s="25">
        <f>HLOOKUP(A629,'Tabela 2022'!$D$3:$BG$56,13,FALSE)</f>
        <v>0.7739583333333333</v>
      </c>
      <c r="D629" s="9" t="str">
        <f t="shared" si="226"/>
        <v/>
      </c>
      <c r="E629" s="9">
        <f t="shared" si="227"/>
        <v>0.7739583333333333</v>
      </c>
      <c r="F629" s="9" t="str">
        <f t="shared" si="228"/>
        <v/>
      </c>
      <c r="O629" s="16" t="s">
        <v>110</v>
      </c>
      <c r="P629" s="25">
        <f>HLOOKUP(O629,'Tabela 2022'!$D$3:$BG$56,13,FALSE)</f>
        <v>0.74347158218125964</v>
      </c>
      <c r="R629" s="9" t="str">
        <f t="shared" si="231"/>
        <v/>
      </c>
      <c r="S629" s="9" t="str">
        <f t="shared" si="232"/>
        <v/>
      </c>
      <c r="T629" s="9">
        <f t="shared" si="233"/>
        <v>0.74347158218125964</v>
      </c>
    </row>
    <row r="630" spans="1:20">
      <c r="A630" s="18" t="s">
        <v>91</v>
      </c>
      <c r="B630" s="25" t="e">
        <f>HLOOKUP(A630,'Tabela 2022'!$D$3:$BG$56,13,FALSE)</f>
        <v>#N/A</v>
      </c>
      <c r="D630" s="9" t="e">
        <f t="shared" si="226"/>
        <v>#N/A</v>
      </c>
      <c r="E630" s="9" t="e">
        <f t="shared" si="227"/>
        <v>#N/A</v>
      </c>
      <c r="F630" s="9" t="e">
        <f t="shared" si="228"/>
        <v>#N/A</v>
      </c>
      <c r="O630" s="54" t="s">
        <v>92</v>
      </c>
      <c r="P630" s="25">
        <f>HLOOKUP(O630,'Tabela 2022'!$D$3:$BG$56,13,FALSE)</f>
        <v>0.74303405572755421</v>
      </c>
      <c r="R630" s="9" t="str">
        <f t="shared" si="231"/>
        <v/>
      </c>
      <c r="S630" s="9" t="str">
        <f t="shared" si="232"/>
        <v/>
      </c>
      <c r="T630" s="9">
        <f t="shared" si="233"/>
        <v>0.74303405572755421</v>
      </c>
    </row>
    <row r="631" spans="1:20" ht="15.75" thickBot="1">
      <c r="A631" s="18" t="s">
        <v>131</v>
      </c>
      <c r="B631" s="25">
        <f>HLOOKUP(A631,'Tabela 2022'!$D$3:$BG$56,13,FALSE)</f>
        <v>0.81397544853635506</v>
      </c>
      <c r="D631" s="9" t="str">
        <f t="shared" si="226"/>
        <v/>
      </c>
      <c r="E631" s="9">
        <f t="shared" si="227"/>
        <v>0.81397544853635506</v>
      </c>
      <c r="F631" s="9" t="str">
        <f t="shared" si="228"/>
        <v/>
      </c>
      <c r="O631" s="15" t="s">
        <v>86</v>
      </c>
      <c r="P631" s="25" t="e">
        <f>HLOOKUP(O631,'Tabela 2022'!$D$3:$BG$56,13,FALSE)</f>
        <v>#N/A</v>
      </c>
      <c r="R631" s="36" t="e">
        <f t="shared" si="231"/>
        <v>#N/A</v>
      </c>
      <c r="S631" s="36" t="e">
        <f t="shared" si="232"/>
        <v>#N/A</v>
      </c>
      <c r="T631" s="36" t="e">
        <f t="shared" si="233"/>
        <v>#N/A</v>
      </c>
    </row>
    <row r="632" spans="1:20">
      <c r="A632" s="18" t="s">
        <v>92</v>
      </c>
      <c r="B632" s="25">
        <f>HLOOKUP(A632,'Tabela 2022'!$D$3:$BG$56,13,FALSE)</f>
        <v>0.74303405572755421</v>
      </c>
      <c r="D632" s="9" t="str">
        <f t="shared" si="226"/>
        <v/>
      </c>
      <c r="E632" s="9" t="str">
        <f t="shared" si="227"/>
        <v/>
      </c>
      <c r="F632" s="9">
        <f t="shared" si="228"/>
        <v>0.74303405572755421</v>
      </c>
      <c r="O632" s="61" t="s">
        <v>99</v>
      </c>
      <c r="P632" s="25" t="e">
        <f>HLOOKUP(O632,'Tabela 2022'!$D$3:$BG$56,13,FALSE)</f>
        <v>#N/A</v>
      </c>
      <c r="R632" s="56" t="e">
        <f t="shared" si="231"/>
        <v>#N/A</v>
      </c>
      <c r="S632" s="56" t="e">
        <f t="shared" si="232"/>
        <v>#N/A</v>
      </c>
      <c r="T632" s="56" t="e">
        <f t="shared" si="233"/>
        <v>#N/A</v>
      </c>
    </row>
    <row r="633" spans="1:20">
      <c r="A633" s="18" t="s">
        <v>129</v>
      </c>
      <c r="B633" s="25">
        <f>HLOOKUP(A633,'Tabela 2022'!$D$3:$BG$56,13,FALSE)</f>
        <v>0.84904270986745212</v>
      </c>
      <c r="D633" s="9" t="str">
        <f t="shared" si="226"/>
        <v/>
      </c>
      <c r="E633" s="9">
        <f t="shared" si="227"/>
        <v>0.84904270986745212</v>
      </c>
      <c r="F633" s="9" t="str">
        <f t="shared" si="228"/>
        <v/>
      </c>
      <c r="O633" s="55" t="s">
        <v>132</v>
      </c>
      <c r="P633" s="25">
        <f>HLOOKUP(O633,'Tabela 2022'!$D$3:$BG$56,13,FALSE)</f>
        <v>0.76428571428571423</v>
      </c>
      <c r="R633" s="9" t="str">
        <f t="shared" si="231"/>
        <v/>
      </c>
      <c r="S633" s="9">
        <f t="shared" si="232"/>
        <v>0.76428571428571423</v>
      </c>
      <c r="T633" s="9" t="str">
        <f t="shared" si="233"/>
        <v/>
      </c>
    </row>
    <row r="634" spans="1:20" ht="15.75" thickBot="1">
      <c r="A634" s="18" t="s">
        <v>122</v>
      </c>
      <c r="B634" s="25">
        <f>HLOOKUP(A634,'Tabela 2022'!$D$3:$BG$56,13,FALSE)</f>
        <v>0.71159638554216864</v>
      </c>
      <c r="D634" s="57" t="str">
        <f t="shared" si="226"/>
        <v/>
      </c>
      <c r="E634" s="57" t="str">
        <f t="shared" si="227"/>
        <v/>
      </c>
      <c r="F634" s="57">
        <f t="shared" si="228"/>
        <v>0.71159638554216864</v>
      </c>
      <c r="O634" s="55" t="s">
        <v>113</v>
      </c>
      <c r="P634" s="25">
        <f>HLOOKUP(O634,'Tabela 2022'!$D$3:$BG$56,13,FALSE)</f>
        <v>0.67006802721088432</v>
      </c>
      <c r="R634" s="9" t="str">
        <f t="shared" si="231"/>
        <v/>
      </c>
      <c r="S634" s="9" t="str">
        <f t="shared" si="232"/>
        <v/>
      </c>
      <c r="T634" s="9">
        <f t="shared" si="233"/>
        <v>0.67006802721088432</v>
      </c>
    </row>
    <row r="635" spans="1:20">
      <c r="D635" s="41">
        <f>COUNT(D595:D634)</f>
        <v>0</v>
      </c>
      <c r="E635" s="41">
        <f>COUNT(E595:E634)</f>
        <v>6</v>
      </c>
      <c r="F635" s="41">
        <f>COUNT(F595:F634)</f>
        <v>30</v>
      </c>
      <c r="R635" s="41">
        <f>COUNT(R595:R634)</f>
        <v>0</v>
      </c>
      <c r="S635" s="41">
        <f>COUNT(S595:S634)</f>
        <v>6</v>
      </c>
      <c r="T635" s="41">
        <f>COUNT(T595:T634)</f>
        <v>30</v>
      </c>
    </row>
    <row r="648" spans="1:26">
      <c r="A648" s="28">
        <v>14</v>
      </c>
      <c r="B648" s="27" t="s">
        <v>19</v>
      </c>
      <c r="O648" s="28">
        <v>14</v>
      </c>
      <c r="P648" s="27" t="s">
        <v>19</v>
      </c>
    </row>
    <row r="649" spans="1:26">
      <c r="A649" s="8" t="s">
        <v>69</v>
      </c>
      <c r="B649" s="7" t="s">
        <v>96</v>
      </c>
      <c r="D649" s="12" t="s">
        <v>98</v>
      </c>
      <c r="E649" s="11" t="s">
        <v>97</v>
      </c>
      <c r="F649" s="10" t="s">
        <v>100</v>
      </c>
      <c r="H649" s="31"/>
      <c r="I649" s="32" t="s">
        <v>98</v>
      </c>
      <c r="J649" s="33" t="s">
        <v>97</v>
      </c>
      <c r="K649" s="34" t="s">
        <v>100</v>
      </c>
      <c r="L649" t="s">
        <v>105</v>
      </c>
      <c r="O649" s="8" t="s">
        <v>69</v>
      </c>
      <c r="P649" s="7" t="s">
        <v>96</v>
      </c>
      <c r="R649" s="12" t="s">
        <v>98</v>
      </c>
      <c r="S649" s="11" t="s">
        <v>97</v>
      </c>
      <c r="T649" s="10" t="s">
        <v>100</v>
      </c>
      <c r="V649" s="31"/>
      <c r="W649" s="32" t="s">
        <v>98</v>
      </c>
      <c r="X649" s="33" t="s">
        <v>97</v>
      </c>
      <c r="Y649" s="34" t="s">
        <v>100</v>
      </c>
      <c r="Z649" t="s">
        <v>105</v>
      </c>
    </row>
    <row r="650" spans="1:26">
      <c r="A650" s="26" t="s">
        <v>70</v>
      </c>
      <c r="B650" s="25">
        <f>HLOOKUP(A650,'Tabela 2022'!$D$3:$BG$56,14,FALSE)</f>
        <v>0.60542168674698793</v>
      </c>
      <c r="D650" s="9" t="str">
        <f>IF(B650&lt;=50%,B650,"")</f>
        <v/>
      </c>
      <c r="E650" s="9" t="str">
        <f>IF(B650&gt;=75%,B650,"")</f>
        <v/>
      </c>
      <c r="F650" s="9">
        <f t="shared" ref="F650" si="249">IF(AND(B650&gt;50%,B650&lt;75%),B650,"")</f>
        <v>0.60542168674698793</v>
      </c>
      <c r="H650" s="31" t="s">
        <v>101</v>
      </c>
      <c r="I650" s="37">
        <f>COUNT(D650:D689)</f>
        <v>6</v>
      </c>
      <c r="J650" s="37">
        <f t="shared" ref="J650" si="250">COUNT(E650:E689)</f>
        <v>0</v>
      </c>
      <c r="K650" s="37">
        <f>COUNT(F650:F689)</f>
        <v>30</v>
      </c>
      <c r="L650" s="29">
        <f>SUM(I650:K650)</f>
        <v>36</v>
      </c>
      <c r="O650" s="52" t="s">
        <v>79</v>
      </c>
      <c r="P650" s="25">
        <f>HLOOKUP(O650,'Tabela 2022'!$D$3:$BG$56,14,FALSE)</f>
        <v>0.43111111111111111</v>
      </c>
      <c r="R650" s="9">
        <f>IF(P650&lt;=50%,P650,"")</f>
        <v>0.43111111111111111</v>
      </c>
      <c r="S650" s="9" t="str">
        <f>IF(P650&gt;=75%,P650,"")</f>
        <v/>
      </c>
      <c r="T650" s="9" t="str">
        <f>IF(AND(P650&gt;50%,P650&lt;75%),P650,"")</f>
        <v/>
      </c>
      <c r="V650" s="31" t="s">
        <v>101</v>
      </c>
      <c r="W650" s="37">
        <f>COUNT(R650:R689)</f>
        <v>6</v>
      </c>
      <c r="X650" s="37">
        <f t="shared" ref="X650" si="251">COUNT(S650:S689)</f>
        <v>0</v>
      </c>
      <c r="Y650" s="37">
        <f>COUNT(T650:T689)</f>
        <v>30</v>
      </c>
      <c r="Z650" s="29">
        <f>SUM(W650:Y650)</f>
        <v>36</v>
      </c>
    </row>
    <row r="651" spans="1:26">
      <c r="A651" s="26" t="s">
        <v>71</v>
      </c>
      <c r="B651" s="25">
        <f>HLOOKUP(A651,'Tabela 2022'!$D$3:$BG$56,14,FALSE)</f>
        <v>0.68223350253807102</v>
      </c>
      <c r="D651" s="9" t="str">
        <f t="shared" ref="D651:D689" si="252">IF(B651&lt;=50%,B651,"")</f>
        <v/>
      </c>
      <c r="E651" s="9" t="str">
        <f t="shared" ref="E651:E689" si="253">IF(B651&gt;=75%,B651,"")</f>
        <v/>
      </c>
      <c r="F651" s="9">
        <f t="shared" ref="F651:F689" si="254">IF(AND(B651&gt;50%,B651&lt;75%),B651,"")</f>
        <v>0.68223350253807102</v>
      </c>
      <c r="H651" s="31" t="s">
        <v>102</v>
      </c>
      <c r="I651" s="37">
        <f>COUNT(D650:D663)</f>
        <v>0</v>
      </c>
      <c r="J651" s="37">
        <f t="shared" ref="J651" si="255">COUNT(E650:E663)</f>
        <v>0</v>
      </c>
      <c r="K651" s="37">
        <f>COUNT(F650:F663)</f>
        <v>13</v>
      </c>
      <c r="L651" s="29">
        <f t="shared" ref="L651:L654" si="256">SUM(I651:K651)</f>
        <v>13</v>
      </c>
      <c r="O651" s="52" t="s">
        <v>71</v>
      </c>
      <c r="P651" s="25">
        <f>HLOOKUP(O651,'Tabela 2022'!$D$3:$BG$56,14,FALSE)</f>
        <v>0.68223350253807102</v>
      </c>
      <c r="R651" s="9" t="str">
        <f t="shared" ref="R651:R689" si="257">IF(P651&lt;=50%,P651,"")</f>
        <v/>
      </c>
      <c r="S651" s="9" t="str">
        <f t="shared" ref="S651:S689" si="258">IF(P651&gt;=75%,P651,"")</f>
        <v/>
      </c>
      <c r="T651" s="9">
        <f t="shared" ref="T651:T689" si="259">IF(AND(P651&gt;50%,P651&lt;75%),P651,"")</f>
        <v>0.68223350253807102</v>
      </c>
      <c r="V651" s="31" t="s">
        <v>115</v>
      </c>
      <c r="W651" s="37">
        <f>COUNT(R650:R665)</f>
        <v>3</v>
      </c>
      <c r="X651" s="37">
        <f t="shared" ref="X651" si="260">COUNT(S650:S665)</f>
        <v>0</v>
      </c>
      <c r="Y651" s="37">
        <f>COUNT(T650:T665)</f>
        <v>13</v>
      </c>
      <c r="Z651" s="29">
        <f t="shared" ref="Z651:Z654" si="261">SUM(W651:Y651)</f>
        <v>16</v>
      </c>
    </row>
    <row r="652" spans="1:26">
      <c r="A652" s="26" t="s">
        <v>72</v>
      </c>
      <c r="B652" s="25">
        <f>HLOOKUP(A652,'Tabela 2022'!$D$3:$BG$56,14,FALSE)</f>
        <v>0.51457541191381495</v>
      </c>
      <c r="D652" s="9" t="str">
        <f t="shared" si="252"/>
        <v/>
      </c>
      <c r="E652" s="9" t="str">
        <f t="shared" si="253"/>
        <v/>
      </c>
      <c r="F652" s="9">
        <f t="shared" si="254"/>
        <v>0.51457541191381495</v>
      </c>
      <c r="H652" s="31" t="s">
        <v>103</v>
      </c>
      <c r="I652" s="37">
        <f>COUNT(D664:D678)</f>
        <v>6</v>
      </c>
      <c r="J652" s="37">
        <f t="shared" ref="J652" si="262">COUNT(E664:E678)</f>
        <v>0</v>
      </c>
      <c r="K652" s="37">
        <f>COUNT(F664:F678)</f>
        <v>7</v>
      </c>
      <c r="L652" s="29">
        <f t="shared" si="256"/>
        <v>13</v>
      </c>
      <c r="O652" s="52" t="s">
        <v>82</v>
      </c>
      <c r="P652" s="25">
        <f>HLOOKUP(O652,'Tabela 2022'!$D$3:$BG$56,14,FALSE)</f>
        <v>0.48934356351236147</v>
      </c>
      <c r="R652" s="9">
        <f t="shared" si="257"/>
        <v>0.48934356351236147</v>
      </c>
      <c r="S652" s="9" t="str">
        <f t="shared" si="258"/>
        <v/>
      </c>
      <c r="T652" s="9" t="str">
        <f t="shared" si="259"/>
        <v/>
      </c>
      <c r="V652" s="31" t="s">
        <v>116</v>
      </c>
      <c r="W652" s="37">
        <f>COUNT(R666:R679)</f>
        <v>1</v>
      </c>
      <c r="X652" s="37">
        <f t="shared" ref="X652" si="263">COUNT(S666:S679)</f>
        <v>0</v>
      </c>
      <c r="Y652" s="37">
        <f>COUNT(T666:T679)</f>
        <v>12</v>
      </c>
      <c r="Z652" s="29">
        <f t="shared" si="261"/>
        <v>13</v>
      </c>
    </row>
    <row r="653" spans="1:26">
      <c r="A653" s="26" t="s">
        <v>73</v>
      </c>
      <c r="B653" s="25">
        <f>HLOOKUP(A653,'Tabela 2022'!$D$3:$BG$56,14,FALSE)</f>
        <v>0.55796497080900753</v>
      </c>
      <c r="D653" s="9" t="str">
        <f t="shared" si="252"/>
        <v/>
      </c>
      <c r="E653" s="9" t="str">
        <f t="shared" si="253"/>
        <v/>
      </c>
      <c r="F653" s="9">
        <f t="shared" si="254"/>
        <v>0.55796497080900753</v>
      </c>
      <c r="H653" s="31" t="s">
        <v>104</v>
      </c>
      <c r="I653" s="37">
        <f>COUNT(D679:D682)</f>
        <v>0</v>
      </c>
      <c r="J653" s="37">
        <f t="shared" ref="J653" si="264">COUNT(E679:E682)</f>
        <v>0</v>
      </c>
      <c r="K653" s="37">
        <f>COUNT(F679:F682)</f>
        <v>4</v>
      </c>
      <c r="L653" s="29">
        <f t="shared" si="256"/>
        <v>4</v>
      </c>
      <c r="O653" s="52" t="s">
        <v>73</v>
      </c>
      <c r="P653" s="25">
        <f>HLOOKUP(O653,'Tabela 2022'!$D$3:$BG$56,14,FALSE)</f>
        <v>0.55796497080900753</v>
      </c>
      <c r="R653" s="9" t="str">
        <f t="shared" si="257"/>
        <v/>
      </c>
      <c r="S653" s="9" t="str">
        <f t="shared" si="258"/>
        <v/>
      </c>
      <c r="T653" s="9">
        <f t="shared" si="259"/>
        <v>0.55796497080900753</v>
      </c>
      <c r="V653" s="31" t="s">
        <v>117</v>
      </c>
      <c r="W653" s="37">
        <f>COUNT(R680:R686)</f>
        <v>2</v>
      </c>
      <c r="X653" s="37">
        <f t="shared" ref="X653" si="265">COUNT(S680:S686)</f>
        <v>0</v>
      </c>
      <c r="Y653" s="37">
        <f>COUNT(T680:T686)</f>
        <v>3</v>
      </c>
      <c r="Z653" s="29">
        <f t="shared" si="261"/>
        <v>5</v>
      </c>
    </row>
    <row r="654" spans="1:26">
      <c r="A654" s="26" t="s">
        <v>112</v>
      </c>
      <c r="B654" s="25">
        <f>HLOOKUP(A654,'Tabela 2022'!$D$3:$BG$56,14,FALSE)</f>
        <v>0.56955645161290325</v>
      </c>
      <c r="D654" s="9" t="str">
        <f t="shared" si="252"/>
        <v/>
      </c>
      <c r="E654" s="9" t="str">
        <f t="shared" si="253"/>
        <v/>
      </c>
      <c r="F654" s="9">
        <f t="shared" si="254"/>
        <v>0.56955645161290325</v>
      </c>
      <c r="H654" s="31" t="s">
        <v>134</v>
      </c>
      <c r="I654" s="37">
        <f>COUNT(D683:D689)</f>
        <v>0</v>
      </c>
      <c r="J654" s="37">
        <f t="shared" ref="J654" si="266">COUNT(E683:E689)</f>
        <v>0</v>
      </c>
      <c r="K654" s="37">
        <f>COUNT(F683:F689)</f>
        <v>6</v>
      </c>
      <c r="L654" s="29">
        <f t="shared" si="256"/>
        <v>6</v>
      </c>
      <c r="O654" s="52" t="s">
        <v>112</v>
      </c>
      <c r="P654" s="25">
        <f>HLOOKUP(O654,'Tabela 2022'!$D$3:$BG$56,14,FALSE)</f>
        <v>0.56955645161290325</v>
      </c>
      <c r="R654" s="9" t="str">
        <f t="shared" si="257"/>
        <v/>
      </c>
      <c r="S654" s="9" t="str">
        <f t="shared" si="258"/>
        <v/>
      </c>
      <c r="T654" s="9">
        <f t="shared" si="259"/>
        <v>0.56955645161290325</v>
      </c>
      <c r="V654" s="31" t="s">
        <v>135</v>
      </c>
      <c r="W654" s="37">
        <f>COUNT(R687:R689)</f>
        <v>0</v>
      </c>
      <c r="X654" s="37">
        <f t="shared" ref="X654" si="267">COUNT(S687:S689)</f>
        <v>0</v>
      </c>
      <c r="Y654" s="37">
        <f>COUNT(T687:T689)</f>
        <v>2</v>
      </c>
      <c r="Z654" s="29">
        <f t="shared" si="261"/>
        <v>2</v>
      </c>
    </row>
    <row r="655" spans="1:26">
      <c r="A655" s="26" t="s">
        <v>99</v>
      </c>
      <c r="B655" s="25" t="e">
        <f>HLOOKUP(A655,'Tabela 2022'!$D$3:$BG$56,14,FALSE)</f>
        <v>#N/A</v>
      </c>
      <c r="D655" s="9" t="e">
        <f t="shared" si="252"/>
        <v>#N/A</v>
      </c>
      <c r="E655" s="9" t="e">
        <f t="shared" si="253"/>
        <v>#N/A</v>
      </c>
      <c r="F655" s="9" t="e">
        <f t="shared" si="254"/>
        <v>#N/A</v>
      </c>
      <c r="O655" s="52" t="s">
        <v>93</v>
      </c>
      <c r="P655" s="25">
        <f>HLOOKUP(O655,'Tabela 2022'!$D$3:$BG$56,14,FALSE)</f>
        <v>0.59731543624161076</v>
      </c>
      <c r="R655" s="9" t="str">
        <f t="shared" si="257"/>
        <v/>
      </c>
      <c r="S655" s="9" t="str">
        <f t="shared" si="258"/>
        <v/>
      </c>
      <c r="T655" s="9">
        <f t="shared" si="259"/>
        <v>0.59731543624161076</v>
      </c>
    </row>
    <row r="656" spans="1:26">
      <c r="A656" s="26" t="s">
        <v>132</v>
      </c>
      <c r="B656" s="25">
        <f>HLOOKUP(A656,'Tabela 2022'!$D$3:$BG$56,14,FALSE)</f>
        <v>0.6</v>
      </c>
      <c r="D656" s="9" t="str">
        <f t="shared" si="252"/>
        <v/>
      </c>
      <c r="E656" s="9" t="str">
        <f t="shared" si="253"/>
        <v/>
      </c>
      <c r="F656" s="9">
        <f t="shared" si="254"/>
        <v>0.6</v>
      </c>
      <c r="O656" s="52" t="s">
        <v>133</v>
      </c>
      <c r="P656" s="25">
        <f>HLOOKUP(O656,'Tabela 2022'!$D$3:$BG$56,14,FALSE)</f>
        <v>0.58488372093023255</v>
      </c>
      <c r="R656" s="9" t="str">
        <f t="shared" si="257"/>
        <v/>
      </c>
      <c r="S656" s="9" t="str">
        <f t="shared" si="258"/>
        <v/>
      </c>
      <c r="T656" s="9">
        <f t="shared" si="259"/>
        <v>0.58488372093023255</v>
      </c>
    </row>
    <row r="657" spans="1:26">
      <c r="A657" s="26" t="s">
        <v>74</v>
      </c>
      <c r="B657" s="25">
        <f>HLOOKUP(A657,'Tabela 2022'!$D$3:$BG$56,14,FALSE)</f>
        <v>0.55520169851380041</v>
      </c>
      <c r="D657" s="9" t="str">
        <f t="shared" si="252"/>
        <v/>
      </c>
      <c r="E657" s="9" t="str">
        <f t="shared" si="253"/>
        <v/>
      </c>
      <c r="F657" s="9">
        <f t="shared" si="254"/>
        <v>0.55520169851380041</v>
      </c>
      <c r="H657" s="31"/>
      <c r="I657" s="32" t="s">
        <v>98</v>
      </c>
      <c r="J657" s="33" t="s">
        <v>97</v>
      </c>
      <c r="K657" s="34" t="s">
        <v>100</v>
      </c>
      <c r="L657" s="29" t="s">
        <v>105</v>
      </c>
      <c r="O657" s="52" t="s">
        <v>89</v>
      </c>
      <c r="P657" s="25">
        <f>HLOOKUP(O657,'Tabela 2022'!$D$3:$BG$56,14,FALSE)</f>
        <v>0.73518518518518516</v>
      </c>
      <c r="R657" s="9" t="str">
        <f t="shared" si="257"/>
        <v/>
      </c>
      <c r="S657" s="9" t="str">
        <f t="shared" si="258"/>
        <v/>
      </c>
      <c r="T657" s="9">
        <f t="shared" si="259"/>
        <v>0.73518518518518516</v>
      </c>
      <c r="V657" s="31"/>
      <c r="W657" s="32" t="s">
        <v>98</v>
      </c>
      <c r="X657" s="33" t="s">
        <v>97</v>
      </c>
      <c r="Y657" s="34" t="s">
        <v>100</v>
      </c>
      <c r="Z657" t="s">
        <v>105</v>
      </c>
    </row>
    <row r="658" spans="1:26">
      <c r="A658" s="26" t="s">
        <v>75</v>
      </c>
      <c r="B658" s="25">
        <f>HLOOKUP(A658,'Tabela 2022'!$D$3:$BG$56,14,FALSE)</f>
        <v>0.53466666666666662</v>
      </c>
      <c r="D658" s="9" t="str">
        <f t="shared" si="252"/>
        <v/>
      </c>
      <c r="E658" s="9" t="str">
        <f t="shared" si="253"/>
        <v/>
      </c>
      <c r="F658" s="9">
        <f t="shared" si="254"/>
        <v>0.53466666666666662</v>
      </c>
      <c r="H658" s="31" t="s">
        <v>101</v>
      </c>
      <c r="I658" s="42">
        <f>I650/$L650</f>
        <v>0.16666666666666666</v>
      </c>
      <c r="J658" s="42">
        <f t="shared" ref="J658:K658" si="268">J650/$L650</f>
        <v>0</v>
      </c>
      <c r="K658" s="42">
        <f t="shared" si="268"/>
        <v>0.83333333333333337</v>
      </c>
      <c r="L658" s="29">
        <f>L650</f>
        <v>36</v>
      </c>
      <c r="O658" s="52" t="s">
        <v>84</v>
      </c>
      <c r="P658" s="25">
        <f>HLOOKUP(O658,'Tabela 2022'!$D$3:$BG$56,14,FALSE)</f>
        <v>0.48076923076923078</v>
      </c>
      <c r="R658" s="9">
        <f t="shared" si="257"/>
        <v>0.48076923076923078</v>
      </c>
      <c r="S658" s="9" t="str">
        <f t="shared" si="258"/>
        <v/>
      </c>
      <c r="T658" s="9" t="str">
        <f t="shared" si="259"/>
        <v/>
      </c>
      <c r="V658" s="31" t="s">
        <v>101</v>
      </c>
      <c r="W658" s="42">
        <f t="shared" ref="W658:Y662" si="269">W650/$Z650</f>
        <v>0.16666666666666666</v>
      </c>
      <c r="X658" s="42">
        <f t="shared" si="269"/>
        <v>0</v>
      </c>
      <c r="Y658" s="42">
        <f t="shared" si="269"/>
        <v>0.83333333333333337</v>
      </c>
      <c r="Z658" s="29">
        <f>Z650</f>
        <v>36</v>
      </c>
    </row>
    <row r="659" spans="1:26">
      <c r="A659" s="26" t="s">
        <v>76</v>
      </c>
      <c r="B659" s="25">
        <f>HLOOKUP(A659,'Tabela 2022'!$D$3:$BG$56,14,FALSE)</f>
        <v>0.56818181818181823</v>
      </c>
      <c r="D659" s="9" t="str">
        <f t="shared" si="252"/>
        <v/>
      </c>
      <c r="E659" s="9" t="str">
        <f t="shared" si="253"/>
        <v/>
      </c>
      <c r="F659" s="9">
        <f t="shared" si="254"/>
        <v>0.56818181818181823</v>
      </c>
      <c r="H659" s="31" t="s">
        <v>102</v>
      </c>
      <c r="I659" s="42">
        <f t="shared" ref="I659:K659" si="270">I651/$L651</f>
        <v>0</v>
      </c>
      <c r="J659" s="42">
        <f t="shared" si="270"/>
        <v>0</v>
      </c>
      <c r="K659" s="42">
        <f t="shared" si="270"/>
        <v>1</v>
      </c>
      <c r="L659" s="29">
        <f t="shared" ref="L659:L662" si="271">L651</f>
        <v>13</v>
      </c>
      <c r="O659" s="52" t="s">
        <v>85</v>
      </c>
      <c r="P659" s="25">
        <f>HLOOKUP(O659,'Tabela 2022'!$D$3:$BG$56,14,FALSE)</f>
        <v>0.51941238195173134</v>
      </c>
      <c r="R659" s="9" t="str">
        <f t="shared" si="257"/>
        <v/>
      </c>
      <c r="S659" s="9" t="str">
        <f t="shared" si="258"/>
        <v/>
      </c>
      <c r="T659" s="9">
        <f t="shared" si="259"/>
        <v>0.51941238195173134</v>
      </c>
      <c r="V659" s="31" t="s">
        <v>115</v>
      </c>
      <c r="W659" s="42">
        <f t="shared" si="269"/>
        <v>0.1875</v>
      </c>
      <c r="X659" s="42">
        <f t="shared" si="269"/>
        <v>0</v>
      </c>
      <c r="Y659" s="42">
        <f t="shared" si="269"/>
        <v>0.8125</v>
      </c>
      <c r="Z659" s="29">
        <f>Z651</f>
        <v>16</v>
      </c>
    </row>
    <row r="660" spans="1:26">
      <c r="A660" s="26" t="s">
        <v>77</v>
      </c>
      <c r="B660" s="25">
        <f>HLOOKUP(A660,'Tabela 2022'!$D$3:$BG$56,14,FALSE)</f>
        <v>0.54255319148936165</v>
      </c>
      <c r="D660" s="9" t="str">
        <f t="shared" si="252"/>
        <v/>
      </c>
      <c r="E660" s="9" t="str">
        <f t="shared" si="253"/>
        <v/>
      </c>
      <c r="F660" s="9">
        <f t="shared" si="254"/>
        <v>0.54255319148936165</v>
      </c>
      <c r="H660" s="31" t="s">
        <v>103</v>
      </c>
      <c r="I660" s="42">
        <f t="shared" ref="I660:K660" si="272">I652/$L652</f>
        <v>0.46153846153846156</v>
      </c>
      <c r="J660" s="42">
        <f t="shared" si="272"/>
        <v>0</v>
      </c>
      <c r="K660" s="42">
        <f t="shared" si="272"/>
        <v>0.53846153846153844</v>
      </c>
      <c r="L660" s="29">
        <f t="shared" si="271"/>
        <v>13</v>
      </c>
      <c r="O660" s="52" t="s">
        <v>77</v>
      </c>
      <c r="P660" s="25">
        <f>HLOOKUP(O660,'Tabela 2022'!$D$3:$BG$56,14,FALSE)</f>
        <v>0.54255319148936165</v>
      </c>
      <c r="R660" s="9" t="str">
        <f t="shared" si="257"/>
        <v/>
      </c>
      <c r="S660" s="9" t="str">
        <f t="shared" si="258"/>
        <v/>
      </c>
      <c r="T660" s="9">
        <f t="shared" si="259"/>
        <v>0.54255319148936165</v>
      </c>
      <c r="V660" s="31" t="s">
        <v>116</v>
      </c>
      <c r="W660" s="42">
        <f t="shared" si="269"/>
        <v>7.6923076923076927E-2</v>
      </c>
      <c r="X660" s="42">
        <f t="shared" si="269"/>
        <v>0</v>
      </c>
      <c r="Y660" s="42">
        <f t="shared" si="269"/>
        <v>0.92307692307692313</v>
      </c>
      <c r="Z660" s="29">
        <f>Z652</f>
        <v>13</v>
      </c>
    </row>
    <row r="661" spans="1:26">
      <c r="A661" s="26" t="s">
        <v>113</v>
      </c>
      <c r="B661" s="25">
        <f>HLOOKUP(A661,'Tabela 2022'!$D$3:$BG$56,14,FALSE)</f>
        <v>0.65319865319865322</v>
      </c>
      <c r="D661" s="9" t="str">
        <f t="shared" si="252"/>
        <v/>
      </c>
      <c r="E661" s="9" t="str">
        <f t="shared" si="253"/>
        <v/>
      </c>
      <c r="F661" s="9">
        <f t="shared" si="254"/>
        <v>0.65319865319865322</v>
      </c>
      <c r="H661" s="31" t="s">
        <v>104</v>
      </c>
      <c r="I661" s="42">
        <f t="shared" ref="I661:K661" si="273">I653/$L653</f>
        <v>0</v>
      </c>
      <c r="J661" s="42">
        <f t="shared" si="273"/>
        <v>0</v>
      </c>
      <c r="K661" s="42">
        <f t="shared" si="273"/>
        <v>1</v>
      </c>
      <c r="L661" s="29">
        <f t="shared" si="271"/>
        <v>4</v>
      </c>
      <c r="O661" s="52" t="s">
        <v>95</v>
      </c>
      <c r="P661" s="25">
        <f>HLOOKUP(O661,'Tabela 2022'!$D$3:$BG$56,14,FALSE)</f>
        <v>0.54130223517978615</v>
      </c>
      <c r="R661" s="9" t="str">
        <f t="shared" si="257"/>
        <v/>
      </c>
      <c r="S661" s="9" t="str">
        <f t="shared" si="258"/>
        <v/>
      </c>
      <c r="T661" s="9">
        <f t="shared" si="259"/>
        <v>0.54130223517978615</v>
      </c>
      <c r="V661" s="31" t="s">
        <v>117</v>
      </c>
      <c r="W661" s="42">
        <f t="shared" si="269"/>
        <v>0.4</v>
      </c>
      <c r="X661" s="42">
        <f t="shared" si="269"/>
        <v>0</v>
      </c>
      <c r="Y661" s="42">
        <f t="shared" si="269"/>
        <v>0.6</v>
      </c>
      <c r="Z661" s="29">
        <f>Z653</f>
        <v>5</v>
      </c>
    </row>
    <row r="662" spans="1:26">
      <c r="A662" s="26" t="s">
        <v>78</v>
      </c>
      <c r="B662" s="25">
        <f>HLOOKUP(A662,'Tabela 2022'!$D$3:$BG$56,14,FALSE)</f>
        <v>0.58638743455497377</v>
      </c>
      <c r="D662" s="9" t="str">
        <f t="shared" si="252"/>
        <v/>
      </c>
      <c r="E662" s="9" t="str">
        <f t="shared" si="253"/>
        <v/>
      </c>
      <c r="F662" s="9">
        <f t="shared" si="254"/>
        <v>0.58638743455497377</v>
      </c>
      <c r="H662" s="31" t="s">
        <v>134</v>
      </c>
      <c r="I662" s="42">
        <f t="shared" ref="I662:K662" si="274">I654/$L654</f>
        <v>0</v>
      </c>
      <c r="J662" s="42">
        <f t="shared" si="274"/>
        <v>0</v>
      </c>
      <c r="K662" s="42">
        <f t="shared" si="274"/>
        <v>1</v>
      </c>
      <c r="L662" s="29">
        <f t="shared" si="271"/>
        <v>6</v>
      </c>
      <c r="O662" s="52" t="s">
        <v>131</v>
      </c>
      <c r="P662" s="25">
        <f>HLOOKUP(O662,'Tabela 2022'!$D$3:$BG$56,14,FALSE)</f>
        <v>0.70928030303030298</v>
      </c>
      <c r="R662" s="9" t="str">
        <f t="shared" si="257"/>
        <v/>
      </c>
      <c r="S662" s="9" t="str">
        <f t="shared" si="258"/>
        <v/>
      </c>
      <c r="T662" s="9">
        <f t="shared" si="259"/>
        <v>0.70928030303030298</v>
      </c>
      <c r="V662" s="31" t="s">
        <v>135</v>
      </c>
      <c r="W662" s="42">
        <f t="shared" si="269"/>
        <v>0</v>
      </c>
      <c r="X662" s="42">
        <f t="shared" si="269"/>
        <v>0</v>
      </c>
      <c r="Y662" s="42">
        <f t="shared" si="269"/>
        <v>1</v>
      </c>
      <c r="Z662" s="29">
        <f>Z654</f>
        <v>2</v>
      </c>
    </row>
    <row r="663" spans="1:26" ht="15.75" thickBot="1">
      <c r="A663" s="24" t="s">
        <v>114</v>
      </c>
      <c r="B663" s="25">
        <f>HLOOKUP(A663,'Tabela 2022'!$D$3:$BG$56,14,FALSE)</f>
        <v>0.52068965517241383</v>
      </c>
      <c r="D663" s="36" t="str">
        <f t="shared" si="252"/>
        <v/>
      </c>
      <c r="E663" s="36" t="str">
        <f t="shared" si="253"/>
        <v/>
      </c>
      <c r="F663" s="36">
        <f t="shared" si="254"/>
        <v>0.52068965517241383</v>
      </c>
      <c r="O663" s="52" t="s">
        <v>129</v>
      </c>
      <c r="P663" s="25">
        <f>HLOOKUP(O663,'Tabela 2022'!$D$3:$BG$56,14,FALSE)</f>
        <v>0.73485967503692762</v>
      </c>
      <c r="R663" s="9" t="str">
        <f t="shared" si="257"/>
        <v/>
      </c>
      <c r="S663" s="9" t="str">
        <f t="shared" si="258"/>
        <v/>
      </c>
      <c r="T663" s="9">
        <f t="shared" si="259"/>
        <v>0.73485967503692762</v>
      </c>
    </row>
    <row r="664" spans="1:26">
      <c r="A664" s="23" t="s">
        <v>109</v>
      </c>
      <c r="B664" s="25" t="e">
        <f>HLOOKUP(A664,'Tabela 2022'!$D$3:$BG$56,14,FALSE)</f>
        <v>#N/A</v>
      </c>
      <c r="D664" s="56" t="e">
        <f t="shared" si="252"/>
        <v>#N/A</v>
      </c>
      <c r="E664" s="56" t="e">
        <f t="shared" si="253"/>
        <v>#N/A</v>
      </c>
      <c r="F664" s="56" t="e">
        <f t="shared" si="254"/>
        <v>#N/A</v>
      </c>
      <c r="O664" s="59" t="s">
        <v>114</v>
      </c>
      <c r="P664" s="25">
        <f>HLOOKUP(O664,'Tabela 2022'!$D$3:$BG$56,14,FALSE)</f>
        <v>0.52068965517241383</v>
      </c>
      <c r="R664" s="9" t="str">
        <f t="shared" si="257"/>
        <v/>
      </c>
      <c r="S664" s="9" t="str">
        <f t="shared" si="258"/>
        <v/>
      </c>
      <c r="T664" s="9">
        <f t="shared" si="259"/>
        <v>0.52068965517241383</v>
      </c>
    </row>
    <row r="665" spans="1:26" ht="15.75" thickBot="1">
      <c r="A665" s="22" t="s">
        <v>79</v>
      </c>
      <c r="B665" s="25">
        <f>HLOOKUP(A665,'Tabela 2022'!$D$3:$BG$56,14,FALSE)</f>
        <v>0.43111111111111111</v>
      </c>
      <c r="D665" s="9">
        <f t="shared" si="252"/>
        <v>0.43111111111111111</v>
      </c>
      <c r="E665" s="9" t="str">
        <f t="shared" si="253"/>
        <v/>
      </c>
      <c r="F665" s="9" t="str">
        <f t="shared" si="254"/>
        <v/>
      </c>
      <c r="O665" s="59" t="s">
        <v>130</v>
      </c>
      <c r="P665" s="25">
        <f>HLOOKUP(O665,'Tabela 2022'!$D$3:$BG$56,14,FALSE)</f>
        <v>0.53532934131736531</v>
      </c>
      <c r="R665" s="36" t="str">
        <f t="shared" si="257"/>
        <v/>
      </c>
      <c r="S665" s="36" t="str">
        <f t="shared" si="258"/>
        <v/>
      </c>
      <c r="T665" s="36">
        <f t="shared" si="259"/>
        <v>0.53532934131736531</v>
      </c>
    </row>
    <row r="666" spans="1:26">
      <c r="A666" s="22" t="s">
        <v>80</v>
      </c>
      <c r="B666" s="25">
        <f>HLOOKUP(A666,'Tabela 2022'!$D$3:$BG$56,14,FALSE)</f>
        <v>0.55024711696869855</v>
      </c>
      <c r="D666" s="9" t="str">
        <f t="shared" si="252"/>
        <v/>
      </c>
      <c r="E666" s="9" t="str">
        <f t="shared" si="253"/>
        <v/>
      </c>
      <c r="F666" s="9">
        <f t="shared" si="254"/>
        <v>0.55024711696869855</v>
      </c>
      <c r="O666" s="60" t="s">
        <v>80</v>
      </c>
      <c r="P666" s="25">
        <f>HLOOKUP(O666,'Tabela 2022'!$D$3:$BG$56,14,FALSE)</f>
        <v>0.55024711696869855</v>
      </c>
      <c r="R666" s="56" t="str">
        <f t="shared" si="257"/>
        <v/>
      </c>
      <c r="S666" s="56" t="str">
        <f t="shared" si="258"/>
        <v/>
      </c>
      <c r="T666" s="56">
        <f t="shared" si="259"/>
        <v>0.55024711696869855</v>
      </c>
    </row>
    <row r="667" spans="1:26">
      <c r="A667" s="22" t="s">
        <v>81</v>
      </c>
      <c r="B667" s="25">
        <f>HLOOKUP(A667,'Tabela 2022'!$D$3:$BG$56,14,FALSE)</f>
        <v>0.37848605577689243</v>
      </c>
      <c r="D667" s="9">
        <f t="shared" si="252"/>
        <v>0.37848605577689243</v>
      </c>
      <c r="E667" s="9" t="str">
        <f t="shared" si="253"/>
        <v/>
      </c>
      <c r="F667" s="9" t="str">
        <f t="shared" si="254"/>
        <v/>
      </c>
      <c r="O667" s="26" t="s">
        <v>72</v>
      </c>
      <c r="P667" s="25">
        <f>HLOOKUP(O667,'Tabela 2022'!$D$3:$BG$56,14,FALSE)</f>
        <v>0.51457541191381495</v>
      </c>
      <c r="R667" s="9" t="str">
        <f t="shared" si="257"/>
        <v/>
      </c>
      <c r="S667" s="9" t="str">
        <f t="shared" si="258"/>
        <v/>
      </c>
      <c r="T667" s="9">
        <f t="shared" si="259"/>
        <v>0.51457541191381495</v>
      </c>
    </row>
    <row r="668" spans="1:26">
      <c r="A668" s="22" t="s">
        <v>82</v>
      </c>
      <c r="B668" s="25">
        <f>HLOOKUP(A668,'Tabela 2022'!$D$3:$BG$56,14,FALSE)</f>
        <v>0.48934356351236147</v>
      </c>
      <c r="D668" s="9">
        <f t="shared" si="252"/>
        <v>0.48934356351236147</v>
      </c>
      <c r="E668" s="9" t="str">
        <f t="shared" si="253"/>
        <v/>
      </c>
      <c r="F668" s="9" t="str">
        <f t="shared" si="254"/>
        <v/>
      </c>
      <c r="O668" s="26" t="s">
        <v>90</v>
      </c>
      <c r="P668" s="25">
        <f>HLOOKUP(O668,'Tabela 2022'!$D$3:$BG$56,14,FALSE)</f>
        <v>0.6910229645093946</v>
      </c>
      <c r="R668" s="9" t="str">
        <f t="shared" si="257"/>
        <v/>
      </c>
      <c r="S668" s="9" t="str">
        <f t="shared" si="258"/>
        <v/>
      </c>
      <c r="T668" s="9">
        <f t="shared" si="259"/>
        <v>0.6910229645093946</v>
      </c>
    </row>
    <row r="669" spans="1:26">
      <c r="A669" s="22" t="s">
        <v>83</v>
      </c>
      <c r="B669" s="25">
        <f>HLOOKUP(A669,'Tabela 2022'!$D$3:$BG$56,14,FALSE)</f>
        <v>0.67207792207792205</v>
      </c>
      <c r="D669" s="9" t="str">
        <f t="shared" si="252"/>
        <v/>
      </c>
      <c r="E669" s="9" t="str">
        <f t="shared" si="253"/>
        <v/>
      </c>
      <c r="F669" s="9">
        <f t="shared" si="254"/>
        <v>0.67207792207792205</v>
      </c>
      <c r="O669" s="26" t="s">
        <v>121</v>
      </c>
      <c r="P669" s="25">
        <f>HLOOKUP(O669,'Tabela 2022'!$D$3:$BG$56,14,FALSE)</f>
        <v>0.51851851851851849</v>
      </c>
      <c r="R669" s="9" t="str">
        <f t="shared" si="257"/>
        <v/>
      </c>
      <c r="S669" s="9" t="str">
        <f t="shared" si="258"/>
        <v/>
      </c>
      <c r="T669" s="9">
        <f t="shared" si="259"/>
        <v>0.51851851851851849</v>
      </c>
    </row>
    <row r="670" spans="1:26">
      <c r="A670" s="22" t="s">
        <v>84</v>
      </c>
      <c r="B670" s="25">
        <f>HLOOKUP(A670,'Tabela 2022'!$D$3:$BG$56,14,FALSE)</f>
        <v>0.48076923076923078</v>
      </c>
      <c r="D670" s="9">
        <f t="shared" si="252"/>
        <v>0.48076923076923078</v>
      </c>
      <c r="E670" s="9" t="str">
        <f t="shared" si="253"/>
        <v/>
      </c>
      <c r="F670" s="9" t="str">
        <f t="shared" si="254"/>
        <v/>
      </c>
      <c r="O670" s="26" t="s">
        <v>91</v>
      </c>
      <c r="P670" s="25" t="e">
        <f>HLOOKUP(O670,'Tabela 2022'!$D$3:$BG$56,14,FALSE)</f>
        <v>#N/A</v>
      </c>
      <c r="R670" s="9" t="e">
        <f t="shared" si="257"/>
        <v>#N/A</v>
      </c>
      <c r="S670" s="9" t="e">
        <f t="shared" si="258"/>
        <v>#N/A</v>
      </c>
      <c r="T670" s="9" t="e">
        <f t="shared" si="259"/>
        <v>#N/A</v>
      </c>
    </row>
    <row r="671" spans="1:26">
      <c r="A671" s="22" t="s">
        <v>121</v>
      </c>
      <c r="B671" s="25">
        <f>HLOOKUP(A671,'Tabela 2022'!$D$3:$BG$56,14,FALSE)</f>
        <v>0.51851851851851849</v>
      </c>
      <c r="D671" s="9" t="str">
        <f t="shared" si="252"/>
        <v/>
      </c>
      <c r="E671" s="9" t="str">
        <f t="shared" si="253"/>
        <v/>
      </c>
      <c r="F671" s="9">
        <f t="shared" si="254"/>
        <v>0.51851851851851849</v>
      </c>
      <c r="O671" s="26" t="s">
        <v>74</v>
      </c>
      <c r="P671" s="25">
        <f>HLOOKUP(O671,'Tabela 2022'!$D$3:$BG$56,14,FALSE)</f>
        <v>0.55520169851380041</v>
      </c>
      <c r="R671" s="9" t="str">
        <f t="shared" si="257"/>
        <v/>
      </c>
      <c r="S671" s="9" t="str">
        <f t="shared" si="258"/>
        <v/>
      </c>
      <c r="T671" s="9">
        <f t="shared" si="259"/>
        <v>0.55520169851380041</v>
      </c>
    </row>
    <row r="672" spans="1:26">
      <c r="A672" s="22" t="s">
        <v>85</v>
      </c>
      <c r="B672" s="25">
        <f>HLOOKUP(A672,'Tabela 2022'!$D$3:$BG$56,14,FALSE)</f>
        <v>0.51941238195173134</v>
      </c>
      <c r="D672" s="9" t="str">
        <f t="shared" si="252"/>
        <v/>
      </c>
      <c r="E672" s="9" t="str">
        <f t="shared" si="253"/>
        <v/>
      </c>
      <c r="F672" s="9">
        <f t="shared" si="254"/>
        <v>0.51941238195173134</v>
      </c>
      <c r="O672" s="26" t="s">
        <v>75</v>
      </c>
      <c r="P672" s="25">
        <f>HLOOKUP(O672,'Tabela 2022'!$D$3:$BG$56,14,FALSE)</f>
        <v>0.53466666666666662</v>
      </c>
      <c r="R672" s="9" t="str">
        <f t="shared" si="257"/>
        <v/>
      </c>
      <c r="S672" s="9" t="str">
        <f t="shared" si="258"/>
        <v/>
      </c>
      <c r="T672" s="9">
        <f t="shared" si="259"/>
        <v>0.53466666666666662</v>
      </c>
    </row>
    <row r="673" spans="1:20">
      <c r="A673" s="22" t="s">
        <v>110</v>
      </c>
      <c r="B673" s="25">
        <f>HLOOKUP(A673,'Tabela 2022'!$D$3:$BG$56,14,FALSE)</f>
        <v>0.71362940275650844</v>
      </c>
      <c r="D673" s="66">
        <v>0.5</v>
      </c>
      <c r="E673" s="9" t="str">
        <f t="shared" si="253"/>
        <v/>
      </c>
      <c r="F673" s="9"/>
      <c r="O673" s="26" t="s">
        <v>76</v>
      </c>
      <c r="P673" s="25">
        <f>HLOOKUP(O673,'Tabela 2022'!$D$3:$BG$56,14,FALSE)</f>
        <v>0.56818181818181823</v>
      </c>
      <c r="R673" s="9" t="str">
        <f t="shared" si="257"/>
        <v/>
      </c>
      <c r="S673" s="9" t="str">
        <f t="shared" si="258"/>
        <v/>
      </c>
      <c r="T673" s="9">
        <f t="shared" si="259"/>
        <v>0.56818181818181823</v>
      </c>
    </row>
    <row r="674" spans="1:20">
      <c r="A674" s="22" t="s">
        <v>111</v>
      </c>
      <c r="B674" s="25">
        <f>HLOOKUP(A674,'Tabela 2022'!$D$3:$BG$56,14,FALSE)</f>
        <v>0.54704301075268813</v>
      </c>
      <c r="D674" s="9" t="str">
        <f t="shared" si="252"/>
        <v/>
      </c>
      <c r="E674" s="9" t="str">
        <f t="shared" si="253"/>
        <v/>
      </c>
      <c r="F674" s="9">
        <f t="shared" si="254"/>
        <v>0.54704301075268813</v>
      </c>
      <c r="O674" s="26" t="s">
        <v>78</v>
      </c>
      <c r="P674" s="25">
        <f>HLOOKUP(O674,'Tabela 2022'!$D$3:$BG$56,14,FALSE)</f>
        <v>0.58638743455497377</v>
      </c>
      <c r="R674" s="9" t="str">
        <f t="shared" si="257"/>
        <v/>
      </c>
      <c r="S674" s="9" t="str">
        <f t="shared" si="258"/>
        <v/>
      </c>
      <c r="T674" s="9">
        <f t="shared" si="259"/>
        <v>0.58638743455497377</v>
      </c>
    </row>
    <row r="675" spans="1:20">
      <c r="A675" s="22" t="s">
        <v>86</v>
      </c>
      <c r="B675" s="25" t="e">
        <f>HLOOKUP(A675,'Tabela 2022'!$D$3:$BG$56,14,FALSE)</f>
        <v>#N/A</v>
      </c>
      <c r="D675" s="9" t="e">
        <f t="shared" si="252"/>
        <v>#N/A</v>
      </c>
      <c r="E675" s="9" t="e">
        <f t="shared" si="253"/>
        <v>#N/A</v>
      </c>
      <c r="F675" s="9" t="e">
        <f t="shared" si="254"/>
        <v>#N/A</v>
      </c>
      <c r="O675" s="26" t="s">
        <v>94</v>
      </c>
      <c r="P675" s="25">
        <f>HLOOKUP(O675,'Tabela 2022'!$D$3:$BG$56,14,FALSE)</f>
        <v>0.56744604316546765</v>
      </c>
      <c r="R675" s="9" t="str">
        <f t="shared" si="257"/>
        <v/>
      </c>
      <c r="S675" s="9" t="str">
        <f t="shared" si="258"/>
        <v/>
      </c>
      <c r="T675" s="9">
        <f t="shared" si="259"/>
        <v>0.56744604316546765</v>
      </c>
    </row>
    <row r="676" spans="1:20">
      <c r="A676" s="22" t="s">
        <v>130</v>
      </c>
      <c r="B676" s="25">
        <f>HLOOKUP(A676,'Tabela 2022'!$D$3:$BG$56,14,FALSE)</f>
        <v>0.53532934131736531</v>
      </c>
      <c r="D676" s="9" t="str">
        <f t="shared" si="252"/>
        <v/>
      </c>
      <c r="E676" s="9" t="str">
        <f t="shared" si="253"/>
        <v/>
      </c>
      <c r="F676" s="9">
        <f t="shared" si="254"/>
        <v>0.53532934131736531</v>
      </c>
      <c r="O676" s="26" t="s">
        <v>111</v>
      </c>
      <c r="P676" s="25">
        <f>HLOOKUP(O676,'Tabela 2022'!$D$3:$BG$56,14,FALSE)</f>
        <v>0.54704301075268813</v>
      </c>
      <c r="R676" s="9" t="str">
        <f t="shared" si="257"/>
        <v/>
      </c>
      <c r="S676" s="9" t="str">
        <f t="shared" si="258"/>
        <v/>
      </c>
      <c r="T676" s="9">
        <f t="shared" si="259"/>
        <v>0.54704301075268813</v>
      </c>
    </row>
    <row r="677" spans="1:20">
      <c r="A677" s="22" t="s">
        <v>87</v>
      </c>
      <c r="B677" s="25">
        <f>HLOOKUP(A677,'Tabela 2022'!$D$3:$BG$56,14,FALSE)</f>
        <v>0.47826086956521741</v>
      </c>
      <c r="D677" s="9">
        <f t="shared" si="252"/>
        <v>0.47826086956521741</v>
      </c>
      <c r="E677" s="9" t="str">
        <f t="shared" si="253"/>
        <v/>
      </c>
      <c r="F677" s="9" t="str">
        <f t="shared" si="254"/>
        <v/>
      </c>
      <c r="O677" s="26" t="s">
        <v>122</v>
      </c>
      <c r="P677" s="25">
        <f>HLOOKUP(O677,'Tabela 2022'!$D$3:$BG$56,14,FALSE)</f>
        <v>0.64156626506024095</v>
      </c>
      <c r="R677" s="9" t="str">
        <f t="shared" si="257"/>
        <v/>
      </c>
      <c r="S677" s="9" t="str">
        <f t="shared" si="258"/>
        <v/>
      </c>
      <c r="T677" s="9">
        <f t="shared" si="259"/>
        <v>0.64156626506024095</v>
      </c>
    </row>
    <row r="678" spans="1:20" ht="15.75" thickBot="1">
      <c r="A678" s="21" t="s">
        <v>88</v>
      </c>
      <c r="B678" s="25">
        <f>HLOOKUP(A678,'Tabela 2022'!$D$3:$BG$56,14,FALSE)</f>
        <v>0.57299670691547755</v>
      </c>
      <c r="D678" s="57" t="str">
        <f t="shared" si="252"/>
        <v/>
      </c>
      <c r="E678" s="57" t="str">
        <f t="shared" si="253"/>
        <v/>
      </c>
      <c r="F678" s="57">
        <f t="shared" si="254"/>
        <v>0.57299670691547755</v>
      </c>
      <c r="O678" s="26" t="s">
        <v>87</v>
      </c>
      <c r="P678" s="25">
        <f>HLOOKUP(O678,'Tabela 2022'!$D$3:$BG$56,14,FALSE)</f>
        <v>0.47826086956521741</v>
      </c>
      <c r="R678" s="9">
        <f t="shared" si="257"/>
        <v>0.47826086956521741</v>
      </c>
      <c r="S678" s="9" t="str">
        <f t="shared" si="258"/>
        <v/>
      </c>
      <c r="T678" s="9" t="str">
        <f t="shared" si="259"/>
        <v/>
      </c>
    </row>
    <row r="679" spans="1:20" ht="15.75" thickBot="1">
      <c r="A679" s="17" t="s">
        <v>93</v>
      </c>
      <c r="B679" s="25">
        <f>HLOOKUP(A679,'Tabela 2022'!$D$3:$BG$56,14,FALSE)</f>
        <v>0.59731543624161076</v>
      </c>
      <c r="D679" s="56" t="str">
        <f t="shared" si="252"/>
        <v/>
      </c>
      <c r="E679" s="56" t="str">
        <f t="shared" si="253"/>
        <v/>
      </c>
      <c r="F679" s="56">
        <f t="shared" si="254"/>
        <v>0.59731543624161076</v>
      </c>
      <c r="O679" s="53" t="s">
        <v>88</v>
      </c>
      <c r="P679" s="25">
        <f>HLOOKUP(O679,'Tabela 2022'!$D$3:$BG$56,14,FALSE)</f>
        <v>0.57299670691547755</v>
      </c>
      <c r="R679" s="57" t="str">
        <f t="shared" si="257"/>
        <v/>
      </c>
      <c r="S679" s="57" t="str">
        <f t="shared" si="258"/>
        <v/>
      </c>
      <c r="T679" s="57">
        <f t="shared" si="259"/>
        <v>0.57299670691547755</v>
      </c>
    </row>
    <row r="680" spans="1:20">
      <c r="A680" s="16" t="s">
        <v>133</v>
      </c>
      <c r="B680" s="25">
        <f>HLOOKUP(A680,'Tabela 2022'!$D$3:$BG$56,14,FALSE)</f>
        <v>0.58488372093023255</v>
      </c>
      <c r="D680" s="9" t="str">
        <f t="shared" si="252"/>
        <v/>
      </c>
      <c r="E680" s="9" t="str">
        <f t="shared" si="253"/>
        <v/>
      </c>
      <c r="F680" s="9">
        <f t="shared" si="254"/>
        <v>0.58488372093023255</v>
      </c>
      <c r="O680" s="17" t="s">
        <v>109</v>
      </c>
      <c r="P680" s="25" t="e">
        <f>HLOOKUP(O680,'Tabela 2022'!$D$3:$BG$56,14,FALSE)</f>
        <v>#N/A</v>
      </c>
      <c r="R680" s="35" t="e">
        <f t="shared" si="257"/>
        <v>#N/A</v>
      </c>
      <c r="S680" s="35" t="e">
        <f t="shared" si="258"/>
        <v>#N/A</v>
      </c>
      <c r="T680" s="35" t="e">
        <f t="shared" si="259"/>
        <v>#N/A</v>
      </c>
    </row>
    <row r="681" spans="1:20">
      <c r="A681" s="16" t="s">
        <v>94</v>
      </c>
      <c r="B681" s="25">
        <f>HLOOKUP(A681,'Tabela 2022'!$D$3:$BG$56,14,FALSE)</f>
        <v>0.56744604316546765</v>
      </c>
      <c r="D681" s="9" t="str">
        <f t="shared" si="252"/>
        <v/>
      </c>
      <c r="E681" s="9" t="str">
        <f t="shared" si="253"/>
        <v/>
      </c>
      <c r="F681" s="9">
        <f t="shared" si="254"/>
        <v>0.56744604316546765</v>
      </c>
      <c r="O681" s="16" t="s">
        <v>70</v>
      </c>
      <c r="P681" s="25">
        <f>HLOOKUP(O681,'Tabela 2022'!$D$3:$BG$56,14,FALSE)</f>
        <v>0.60542168674698793</v>
      </c>
      <c r="R681" s="9" t="str">
        <f t="shared" si="257"/>
        <v/>
      </c>
      <c r="S681" s="9" t="str">
        <f t="shared" si="258"/>
        <v/>
      </c>
      <c r="T681" s="9">
        <f t="shared" si="259"/>
        <v>0.60542168674698793</v>
      </c>
    </row>
    <row r="682" spans="1:20" ht="15.75" thickBot="1">
      <c r="A682" s="15" t="s">
        <v>95</v>
      </c>
      <c r="B682" s="25">
        <f>HLOOKUP(A682,'Tabela 2022'!$D$3:$BG$56,14,FALSE)</f>
        <v>0.54130223517978615</v>
      </c>
      <c r="D682" s="57" t="str">
        <f t="shared" si="252"/>
        <v/>
      </c>
      <c r="E682" s="57" t="str">
        <f t="shared" si="253"/>
        <v/>
      </c>
      <c r="F682" s="57">
        <f t="shared" si="254"/>
        <v>0.54130223517978615</v>
      </c>
      <c r="O682" s="16" t="s">
        <v>81</v>
      </c>
      <c r="P682" s="25">
        <f>HLOOKUP(O682,'Tabela 2022'!$D$3:$BG$56,14,FALSE)</f>
        <v>0.37848605577689243</v>
      </c>
      <c r="R682" s="9">
        <f t="shared" si="257"/>
        <v>0.37848605577689243</v>
      </c>
      <c r="S682" s="9" t="str">
        <f t="shared" si="258"/>
        <v/>
      </c>
      <c r="T682" s="9" t="str">
        <f t="shared" si="259"/>
        <v/>
      </c>
    </row>
    <row r="683" spans="1:20">
      <c r="A683" s="20" t="s">
        <v>89</v>
      </c>
      <c r="B683" s="25">
        <f>HLOOKUP(A683,'Tabela 2022'!$D$3:$BG$56,14,FALSE)</f>
        <v>0.73518518518518516</v>
      </c>
      <c r="D683" s="35" t="str">
        <f t="shared" si="252"/>
        <v/>
      </c>
      <c r="E683" s="35" t="str">
        <f t="shared" si="253"/>
        <v/>
      </c>
      <c r="F683" s="35">
        <f t="shared" si="254"/>
        <v>0.73518518518518516</v>
      </c>
      <c r="O683" s="16" t="s">
        <v>83</v>
      </c>
      <c r="P683" s="25">
        <f>HLOOKUP(O683,'Tabela 2022'!$D$3:$BG$56,14,FALSE)</f>
        <v>0.67207792207792205</v>
      </c>
      <c r="R683" s="9" t="str">
        <f t="shared" si="257"/>
        <v/>
      </c>
      <c r="S683" s="9" t="str">
        <f t="shared" si="258"/>
        <v/>
      </c>
      <c r="T683" s="9">
        <f t="shared" si="259"/>
        <v>0.67207792207792205</v>
      </c>
    </row>
    <row r="684" spans="1:20">
      <c r="A684" s="19" t="s">
        <v>90</v>
      </c>
      <c r="B684" s="25">
        <f>HLOOKUP(A684,'Tabela 2022'!$D$3:$BG$56,14,FALSE)</f>
        <v>0.6910229645093946</v>
      </c>
      <c r="D684" s="9" t="str">
        <f t="shared" si="252"/>
        <v/>
      </c>
      <c r="E684" s="9" t="str">
        <f t="shared" si="253"/>
        <v/>
      </c>
      <c r="F684" s="9">
        <f t="shared" si="254"/>
        <v>0.6910229645093946</v>
      </c>
      <c r="O684" s="16" t="s">
        <v>110</v>
      </c>
      <c r="P684" s="25">
        <f>HLOOKUP(O684,'Tabela 2022'!$D$3:$BG$56,14,FALSE)</f>
        <v>0.71362940275650844</v>
      </c>
      <c r="R684" s="66">
        <v>0.5</v>
      </c>
      <c r="S684" s="9" t="str">
        <f t="shared" si="258"/>
        <v/>
      </c>
      <c r="T684" s="9"/>
    </row>
    <row r="685" spans="1:20">
      <c r="A685" s="18" t="s">
        <v>91</v>
      </c>
      <c r="B685" s="25" t="e">
        <f>HLOOKUP(A685,'Tabela 2022'!$D$3:$BG$56,14,FALSE)</f>
        <v>#N/A</v>
      </c>
      <c r="D685" s="9" t="e">
        <f t="shared" si="252"/>
        <v>#N/A</v>
      </c>
      <c r="E685" s="9" t="e">
        <f t="shared" si="253"/>
        <v>#N/A</v>
      </c>
      <c r="F685" s="9" t="e">
        <f t="shared" si="254"/>
        <v>#N/A</v>
      </c>
      <c r="O685" s="54" t="s">
        <v>92</v>
      </c>
      <c r="P685" s="25">
        <f>HLOOKUP(O685,'Tabela 2022'!$D$3:$BG$56,14,FALSE)</f>
        <v>0.63734567901234573</v>
      </c>
      <c r="R685" s="9" t="str">
        <f t="shared" si="257"/>
        <v/>
      </c>
      <c r="S685" s="9" t="str">
        <f t="shared" si="258"/>
        <v/>
      </c>
      <c r="T685" s="9">
        <f t="shared" si="259"/>
        <v>0.63734567901234573</v>
      </c>
    </row>
    <row r="686" spans="1:20" ht="15.75" thickBot="1">
      <c r="A686" s="18" t="s">
        <v>131</v>
      </c>
      <c r="B686" s="25">
        <f>HLOOKUP(A686,'Tabela 2022'!$D$3:$BG$56,14,FALSE)</f>
        <v>0.70928030303030298</v>
      </c>
      <c r="D686" s="9" t="str">
        <f t="shared" si="252"/>
        <v/>
      </c>
      <c r="E686" s="9" t="str">
        <f t="shared" si="253"/>
        <v/>
      </c>
      <c r="F686" s="9">
        <f t="shared" si="254"/>
        <v>0.70928030303030298</v>
      </c>
      <c r="O686" s="15" t="s">
        <v>86</v>
      </c>
      <c r="P686" s="25" t="e">
        <f>HLOOKUP(O686,'Tabela 2022'!$D$3:$BG$56,14,FALSE)</f>
        <v>#N/A</v>
      </c>
      <c r="R686" s="36" t="e">
        <f t="shared" si="257"/>
        <v>#N/A</v>
      </c>
      <c r="S686" s="36" t="e">
        <f t="shared" si="258"/>
        <v>#N/A</v>
      </c>
      <c r="T686" s="36" t="e">
        <f t="shared" si="259"/>
        <v>#N/A</v>
      </c>
    </row>
    <row r="687" spans="1:20">
      <c r="A687" s="18" t="s">
        <v>92</v>
      </c>
      <c r="B687" s="25">
        <f>HLOOKUP(A687,'Tabela 2022'!$D$3:$BG$56,14,FALSE)</f>
        <v>0.63734567901234573</v>
      </c>
      <c r="D687" s="9" t="str">
        <f t="shared" si="252"/>
        <v/>
      </c>
      <c r="E687" s="9" t="str">
        <f t="shared" si="253"/>
        <v/>
      </c>
      <c r="F687" s="9">
        <f t="shared" si="254"/>
        <v>0.63734567901234573</v>
      </c>
      <c r="O687" s="61" t="s">
        <v>99</v>
      </c>
      <c r="P687" s="25" t="e">
        <f>HLOOKUP(O687,'Tabela 2022'!$D$3:$BG$56,14,FALSE)</f>
        <v>#N/A</v>
      </c>
      <c r="R687" s="56" t="e">
        <f t="shared" si="257"/>
        <v>#N/A</v>
      </c>
      <c r="S687" s="56" t="e">
        <f t="shared" si="258"/>
        <v>#N/A</v>
      </c>
      <c r="T687" s="56" t="e">
        <f t="shared" si="259"/>
        <v>#N/A</v>
      </c>
    </row>
    <row r="688" spans="1:20">
      <c r="A688" s="18" t="s">
        <v>129</v>
      </c>
      <c r="B688" s="25">
        <f>HLOOKUP(A688,'Tabela 2022'!$D$3:$BG$56,14,FALSE)</f>
        <v>0.73485967503692762</v>
      </c>
      <c r="D688" s="9" t="str">
        <f t="shared" si="252"/>
        <v/>
      </c>
      <c r="E688" s="9" t="str">
        <f t="shared" si="253"/>
        <v/>
      </c>
      <c r="F688" s="9">
        <f t="shared" si="254"/>
        <v>0.73485967503692762</v>
      </c>
      <c r="O688" s="55" t="s">
        <v>132</v>
      </c>
      <c r="P688" s="25">
        <f>HLOOKUP(O688,'Tabela 2022'!$D$3:$BG$56,14,FALSE)</f>
        <v>0.6</v>
      </c>
      <c r="R688" s="9" t="str">
        <f t="shared" si="257"/>
        <v/>
      </c>
      <c r="S688" s="9" t="str">
        <f t="shared" si="258"/>
        <v/>
      </c>
      <c r="T688" s="9">
        <f t="shared" si="259"/>
        <v>0.6</v>
      </c>
    </row>
    <row r="689" spans="1:26" ht="15.75" thickBot="1">
      <c r="A689" s="18" t="s">
        <v>122</v>
      </c>
      <c r="B689" s="25">
        <f>HLOOKUP(A689,'Tabela 2022'!$D$3:$BG$56,14,FALSE)</f>
        <v>0.64156626506024095</v>
      </c>
      <c r="D689" s="57" t="str">
        <f t="shared" si="252"/>
        <v/>
      </c>
      <c r="E689" s="57" t="str">
        <f t="shared" si="253"/>
        <v/>
      </c>
      <c r="F689" s="57">
        <f t="shared" si="254"/>
        <v>0.64156626506024095</v>
      </c>
      <c r="O689" s="55" t="s">
        <v>113</v>
      </c>
      <c r="P689" s="25">
        <f>HLOOKUP(O689,'Tabela 2022'!$D$3:$BG$56,14,FALSE)</f>
        <v>0.65319865319865322</v>
      </c>
      <c r="R689" s="9" t="str">
        <f t="shared" si="257"/>
        <v/>
      </c>
      <c r="S689" s="9" t="str">
        <f t="shared" si="258"/>
        <v/>
      </c>
      <c r="T689" s="9">
        <f t="shared" si="259"/>
        <v>0.65319865319865322</v>
      </c>
    </row>
    <row r="690" spans="1:26">
      <c r="D690" s="41">
        <f>COUNT(D650:D689)</f>
        <v>6</v>
      </c>
      <c r="E690" s="41">
        <f>COUNT(E650:E689)</f>
        <v>0</v>
      </c>
      <c r="F690" s="41">
        <f>COUNT(F650:F689)</f>
        <v>30</v>
      </c>
      <c r="R690" s="41">
        <f>COUNT(R650:R689)</f>
        <v>6</v>
      </c>
      <c r="S690" s="41">
        <f>COUNT(S650:S689)</f>
        <v>0</v>
      </c>
      <c r="T690" s="41">
        <f>COUNT(T650:T689)</f>
        <v>30</v>
      </c>
    </row>
    <row r="697" spans="1:26">
      <c r="A697" s="28">
        <v>15</v>
      </c>
      <c r="B697" s="27" t="s">
        <v>20</v>
      </c>
      <c r="O697" s="28">
        <v>15</v>
      </c>
      <c r="P697" s="27" t="s">
        <v>20</v>
      </c>
    </row>
    <row r="698" spans="1:26">
      <c r="A698" s="8" t="s">
        <v>69</v>
      </c>
      <c r="B698" s="7" t="s">
        <v>96</v>
      </c>
      <c r="D698" s="12" t="s">
        <v>98</v>
      </c>
      <c r="E698" s="11" t="s">
        <v>97</v>
      </c>
      <c r="F698" s="10" t="s">
        <v>100</v>
      </c>
      <c r="H698" s="31"/>
      <c r="I698" s="32" t="s">
        <v>98</v>
      </c>
      <c r="J698" s="33" t="s">
        <v>97</v>
      </c>
      <c r="K698" s="34" t="s">
        <v>100</v>
      </c>
      <c r="L698" t="s">
        <v>105</v>
      </c>
      <c r="O698" s="8" t="s">
        <v>69</v>
      </c>
      <c r="P698" s="7" t="s">
        <v>96</v>
      </c>
      <c r="R698" s="12" t="s">
        <v>98</v>
      </c>
      <c r="S698" s="11" t="s">
        <v>97</v>
      </c>
      <c r="T698" s="10" t="s">
        <v>100</v>
      </c>
      <c r="V698" s="31"/>
      <c r="W698" s="32" t="s">
        <v>98</v>
      </c>
      <c r="X698" s="33" t="s">
        <v>97</v>
      </c>
      <c r="Y698" s="34" t="s">
        <v>100</v>
      </c>
      <c r="Z698" t="s">
        <v>105</v>
      </c>
    </row>
    <row r="699" spans="1:26">
      <c r="A699" s="26" t="s">
        <v>70</v>
      </c>
      <c r="B699" s="25">
        <f>HLOOKUP(A699,'Tabela 2022'!$D$3:$BG$56,15,FALSE)</f>
        <v>0.71084337349397586</v>
      </c>
      <c r="D699" s="9" t="str">
        <f>IF(B699&lt;=50%,B699,"")</f>
        <v/>
      </c>
      <c r="E699" s="9" t="str">
        <f>IF(B699&gt;=75%,B699,"")</f>
        <v/>
      </c>
      <c r="F699" s="9">
        <f t="shared" ref="F699" si="275">IF(AND(B699&gt;50%,B699&lt;75%),B699,"")</f>
        <v>0.71084337349397586</v>
      </c>
      <c r="H699" s="31" t="s">
        <v>101</v>
      </c>
      <c r="I699" s="37">
        <f>COUNT(D699:D738)</f>
        <v>1</v>
      </c>
      <c r="J699" s="37">
        <f t="shared" ref="J699" si="276">COUNT(E699:E738)</f>
        <v>4</v>
      </c>
      <c r="K699" s="37">
        <f>COUNT(F699:F738)</f>
        <v>31</v>
      </c>
      <c r="L699" s="29">
        <f>SUM(I699:K699)</f>
        <v>36</v>
      </c>
      <c r="O699" s="52" t="s">
        <v>79</v>
      </c>
      <c r="P699" s="25">
        <f>HLOOKUP(O699,'Tabela 2022'!$D$3:$BG$56,15,FALSE)</f>
        <v>0.47779751332149201</v>
      </c>
      <c r="R699" s="9">
        <f>IF(P699&lt;=50%,P699,"")</f>
        <v>0.47779751332149201</v>
      </c>
      <c r="S699" s="9" t="str">
        <f>IF(P699&gt;=75%,P699,"")</f>
        <v/>
      </c>
      <c r="T699" s="9" t="str">
        <f>IF(AND(P699&gt;50%,P699&lt;75%),P699,"")</f>
        <v/>
      </c>
      <c r="V699" s="31" t="s">
        <v>101</v>
      </c>
      <c r="W699" s="37">
        <f>COUNT(R699:R738)</f>
        <v>1</v>
      </c>
      <c r="X699" s="37">
        <f t="shared" ref="X699" si="277">COUNT(S699:S738)</f>
        <v>4</v>
      </c>
      <c r="Y699" s="37">
        <f>COUNT(T699:T738)</f>
        <v>31</v>
      </c>
      <c r="Z699" s="29">
        <f>SUM(W699:Y699)</f>
        <v>36</v>
      </c>
    </row>
    <row r="700" spans="1:26">
      <c r="A700" s="26" t="s">
        <v>71</v>
      </c>
      <c r="B700" s="25">
        <f>HLOOKUP(A700,'Tabela 2022'!$D$3:$BG$56,15,FALSE)</f>
        <v>0.74617737003058104</v>
      </c>
      <c r="D700" s="9" t="str">
        <f t="shared" ref="D700:D738" si="278">IF(B700&lt;=50%,B700,"")</f>
        <v/>
      </c>
      <c r="E700" s="9" t="str">
        <f t="shared" ref="E700:E738" si="279">IF(B700&gt;=75%,B700,"")</f>
        <v/>
      </c>
      <c r="F700" s="9">
        <f t="shared" ref="F700:F738" si="280">IF(AND(B700&gt;50%,B700&lt;75%),B700,"")</f>
        <v>0.74617737003058104</v>
      </c>
      <c r="H700" s="31" t="s">
        <v>102</v>
      </c>
      <c r="I700" s="37">
        <f>COUNT(D699:D712)</f>
        <v>0</v>
      </c>
      <c r="J700" s="37">
        <f t="shared" ref="J700" si="281">COUNT(E699:E712)</f>
        <v>0</v>
      </c>
      <c r="K700" s="37">
        <f>COUNT(F699:F712)</f>
        <v>13</v>
      </c>
      <c r="L700" s="29">
        <f t="shared" ref="L700:L703" si="282">SUM(I700:K700)</f>
        <v>13</v>
      </c>
      <c r="O700" s="52" t="s">
        <v>71</v>
      </c>
      <c r="P700" s="25">
        <f>HLOOKUP(O700,'Tabela 2022'!$D$3:$BG$56,15,FALSE)</f>
        <v>0.74617737003058104</v>
      </c>
      <c r="R700" s="9" t="str">
        <f t="shared" ref="R700:R738" si="283">IF(P700&lt;=50%,P700,"")</f>
        <v/>
      </c>
      <c r="S700" s="9" t="str">
        <f t="shared" ref="S700:S738" si="284">IF(P700&gt;=75%,P700,"")</f>
        <v/>
      </c>
      <c r="T700" s="9">
        <f t="shared" ref="T700:T738" si="285">IF(AND(P700&gt;50%,P700&lt;75%),P700,"")</f>
        <v>0.74617737003058104</v>
      </c>
      <c r="V700" s="31" t="s">
        <v>115</v>
      </c>
      <c r="W700" s="37">
        <f>COUNT(R699:R714)</f>
        <v>1</v>
      </c>
      <c r="X700" s="37">
        <f t="shared" ref="X700" si="286">COUNT(S699:S714)</f>
        <v>2</v>
      </c>
      <c r="Y700" s="37">
        <f>COUNT(T699:T714)</f>
        <v>13</v>
      </c>
      <c r="Z700" s="29">
        <f t="shared" ref="Z700:Z703" si="287">SUM(W700:Y700)</f>
        <v>16</v>
      </c>
    </row>
    <row r="701" spans="1:26">
      <c r="A701" s="26" t="s">
        <v>72</v>
      </c>
      <c r="B701" s="25">
        <f>HLOOKUP(A701,'Tabela 2022'!$D$3:$BG$56,15,FALSE)</f>
        <v>0.56852791878172593</v>
      </c>
      <c r="D701" s="9" t="str">
        <f t="shared" si="278"/>
        <v/>
      </c>
      <c r="E701" s="9" t="str">
        <f t="shared" si="279"/>
        <v/>
      </c>
      <c r="F701" s="9">
        <f t="shared" si="280"/>
        <v>0.56852791878172593</v>
      </c>
      <c r="H701" s="31" t="s">
        <v>103</v>
      </c>
      <c r="I701" s="37">
        <f>COUNT(D713:D727)</f>
        <v>1</v>
      </c>
      <c r="J701" s="37">
        <f t="shared" ref="J701" si="288">COUNT(E713:E727)</f>
        <v>2</v>
      </c>
      <c r="K701" s="37">
        <f>COUNT(F713:F727)</f>
        <v>10</v>
      </c>
      <c r="L701" s="29">
        <f t="shared" si="282"/>
        <v>13</v>
      </c>
      <c r="O701" s="52" t="s">
        <v>82</v>
      </c>
      <c r="P701" s="25">
        <f>HLOOKUP(O701,'Tabela 2022'!$D$3:$BG$56,15,FALSE)</f>
        <v>0.54923599320882854</v>
      </c>
      <c r="R701" s="9" t="str">
        <f t="shared" si="283"/>
        <v/>
      </c>
      <c r="S701" s="9" t="str">
        <f t="shared" si="284"/>
        <v/>
      </c>
      <c r="T701" s="9">
        <f t="shared" si="285"/>
        <v>0.54923599320882854</v>
      </c>
      <c r="V701" s="31" t="s">
        <v>116</v>
      </c>
      <c r="W701" s="37">
        <f>COUNT(R715:R728)</f>
        <v>0</v>
      </c>
      <c r="X701" s="37">
        <f t="shared" ref="X701" si="289">COUNT(S715:S728)</f>
        <v>0</v>
      </c>
      <c r="Y701" s="37">
        <f>COUNT(T715:T728)</f>
        <v>13</v>
      </c>
      <c r="Z701" s="29">
        <f t="shared" si="287"/>
        <v>13</v>
      </c>
    </row>
    <row r="702" spans="1:26">
      <c r="A702" s="26" t="s">
        <v>73</v>
      </c>
      <c r="B702" s="25">
        <f>HLOOKUP(A702,'Tabela 2022'!$D$3:$BG$56,15,FALSE)</f>
        <v>0.64720600500417014</v>
      </c>
      <c r="D702" s="9" t="str">
        <f t="shared" si="278"/>
        <v/>
      </c>
      <c r="E702" s="9" t="str">
        <f t="shared" si="279"/>
        <v/>
      </c>
      <c r="F702" s="9">
        <f t="shared" si="280"/>
        <v>0.64720600500417014</v>
      </c>
      <c r="H702" s="31" t="s">
        <v>104</v>
      </c>
      <c r="I702" s="37">
        <f>COUNT(D728:D731)</f>
        <v>0</v>
      </c>
      <c r="J702" s="37">
        <f t="shared" ref="J702" si="290">COUNT(E728:E731)</f>
        <v>1</v>
      </c>
      <c r="K702" s="37">
        <f>COUNT(F728:F731)</f>
        <v>3</v>
      </c>
      <c r="L702" s="29">
        <f t="shared" si="282"/>
        <v>4</v>
      </c>
      <c r="O702" s="52" t="s">
        <v>73</v>
      </c>
      <c r="P702" s="25">
        <f>HLOOKUP(O702,'Tabela 2022'!$D$3:$BG$56,15,FALSE)</f>
        <v>0.64720600500417014</v>
      </c>
      <c r="R702" s="9" t="str">
        <f t="shared" si="283"/>
        <v/>
      </c>
      <c r="S702" s="9" t="str">
        <f t="shared" si="284"/>
        <v/>
      </c>
      <c r="T702" s="9">
        <f t="shared" si="285"/>
        <v>0.64720600500417014</v>
      </c>
      <c r="V702" s="31" t="s">
        <v>117</v>
      </c>
      <c r="W702" s="37">
        <f>COUNT(R729:R735)</f>
        <v>0</v>
      </c>
      <c r="X702" s="37">
        <f t="shared" ref="X702" si="291">COUNT(S729:S735)</f>
        <v>2</v>
      </c>
      <c r="Y702" s="37">
        <f>COUNT(T729:T735)</f>
        <v>3</v>
      </c>
      <c r="Z702" s="29">
        <f t="shared" si="287"/>
        <v>5</v>
      </c>
    </row>
    <row r="703" spans="1:26">
      <c r="A703" s="26" t="s">
        <v>112</v>
      </c>
      <c r="B703" s="25">
        <f>HLOOKUP(A703,'Tabela 2022'!$D$3:$BG$56,15,FALSE)</f>
        <v>0.61832829808660628</v>
      </c>
      <c r="D703" s="9" t="str">
        <f t="shared" si="278"/>
        <v/>
      </c>
      <c r="E703" s="9" t="str">
        <f t="shared" si="279"/>
        <v/>
      </c>
      <c r="F703" s="9">
        <f t="shared" si="280"/>
        <v>0.61832829808660628</v>
      </c>
      <c r="H703" s="31" t="s">
        <v>134</v>
      </c>
      <c r="I703" s="37">
        <f>COUNT(D732:D738)</f>
        <v>0</v>
      </c>
      <c r="J703" s="37">
        <f t="shared" ref="J703" si="292">COUNT(E732:E738)</f>
        <v>1</v>
      </c>
      <c r="K703" s="37">
        <f>COUNT(F732:F738)</f>
        <v>5</v>
      </c>
      <c r="L703" s="29">
        <f t="shared" si="282"/>
        <v>6</v>
      </c>
      <c r="O703" s="52" t="s">
        <v>112</v>
      </c>
      <c r="P703" s="25">
        <f>HLOOKUP(O703,'Tabela 2022'!$D$3:$BG$56,15,FALSE)</f>
        <v>0.61832829808660628</v>
      </c>
      <c r="R703" s="9" t="str">
        <f t="shared" si="283"/>
        <v/>
      </c>
      <c r="S703" s="9" t="str">
        <f t="shared" si="284"/>
        <v/>
      </c>
      <c r="T703" s="9">
        <f t="shared" si="285"/>
        <v>0.61832829808660628</v>
      </c>
      <c r="V703" s="31" t="s">
        <v>135</v>
      </c>
      <c r="W703" s="37">
        <f>COUNT(R736:R738)</f>
        <v>0</v>
      </c>
      <c r="X703" s="37">
        <f t="shared" ref="X703" si="293">COUNT(S736:S738)</f>
        <v>0</v>
      </c>
      <c r="Y703" s="37">
        <f>COUNT(T736:T738)</f>
        <v>2</v>
      </c>
      <c r="Z703" s="29">
        <f t="shared" si="287"/>
        <v>2</v>
      </c>
    </row>
    <row r="704" spans="1:26">
      <c r="A704" s="26" t="s">
        <v>99</v>
      </c>
      <c r="B704" s="25" t="e">
        <f>HLOOKUP(A704,'Tabela 2022'!$D$3:$BG$56,15,FALSE)</f>
        <v>#N/A</v>
      </c>
      <c r="D704" s="9" t="e">
        <f t="shared" si="278"/>
        <v>#N/A</v>
      </c>
      <c r="E704" s="9" t="e">
        <f t="shared" si="279"/>
        <v>#N/A</v>
      </c>
      <c r="F704" s="9" t="e">
        <f t="shared" si="280"/>
        <v>#N/A</v>
      </c>
      <c r="O704" s="52" t="s">
        <v>93</v>
      </c>
      <c r="P704" s="25">
        <f>HLOOKUP(O704,'Tabela 2022'!$D$3:$BG$56,15,FALSE)</f>
        <v>0.66516853932584274</v>
      </c>
      <c r="R704" s="9" t="str">
        <f t="shared" si="283"/>
        <v/>
      </c>
      <c r="S704" s="66">
        <v>0.75</v>
      </c>
      <c r="T704" s="9"/>
    </row>
    <row r="705" spans="1:26">
      <c r="A705" s="26" t="s">
        <v>132</v>
      </c>
      <c r="B705" s="25">
        <f>HLOOKUP(A705,'Tabela 2022'!$D$3:$BG$56,15,FALSE)</f>
        <v>0.66192170818505336</v>
      </c>
      <c r="D705" s="9" t="str">
        <f t="shared" si="278"/>
        <v/>
      </c>
      <c r="E705" s="9" t="str">
        <f t="shared" si="279"/>
        <v/>
      </c>
      <c r="F705" s="9">
        <f t="shared" si="280"/>
        <v>0.66192170818505336</v>
      </c>
      <c r="O705" s="52" t="s">
        <v>133</v>
      </c>
      <c r="P705" s="25">
        <f>HLOOKUP(O705,'Tabela 2022'!$D$3:$BG$56,15,FALSE)</f>
        <v>0.59743290548424732</v>
      </c>
      <c r="R705" s="9" t="str">
        <f t="shared" si="283"/>
        <v/>
      </c>
      <c r="S705" s="9" t="str">
        <f t="shared" si="284"/>
        <v/>
      </c>
      <c r="T705" s="9">
        <f t="shared" si="285"/>
        <v>0.59743290548424732</v>
      </c>
    </row>
    <row r="706" spans="1:26">
      <c r="A706" s="26" t="s">
        <v>74</v>
      </c>
      <c r="B706" s="25">
        <f>HLOOKUP(A706,'Tabela 2022'!$D$3:$BG$56,15,FALSE)</f>
        <v>0.63800424628450103</v>
      </c>
      <c r="D706" s="9" t="str">
        <f t="shared" si="278"/>
        <v/>
      </c>
      <c r="E706" s="9" t="str">
        <f t="shared" si="279"/>
        <v/>
      </c>
      <c r="F706" s="9">
        <f t="shared" si="280"/>
        <v>0.63800424628450103</v>
      </c>
      <c r="H706" s="31"/>
      <c r="I706" s="32" t="s">
        <v>98</v>
      </c>
      <c r="J706" s="33" t="s">
        <v>97</v>
      </c>
      <c r="K706" s="34" t="s">
        <v>100</v>
      </c>
      <c r="L706" s="29" t="s">
        <v>105</v>
      </c>
      <c r="O706" s="52" t="s">
        <v>89</v>
      </c>
      <c r="P706" s="25">
        <f>HLOOKUP(O706,'Tabela 2022'!$D$3:$BG$56,15,FALSE)</f>
        <v>0.78365831012070564</v>
      </c>
      <c r="R706" s="9" t="str">
        <f t="shared" si="283"/>
        <v/>
      </c>
      <c r="S706" s="9">
        <f t="shared" si="284"/>
        <v>0.78365831012070564</v>
      </c>
      <c r="T706" s="9" t="str">
        <f t="shared" si="285"/>
        <v/>
      </c>
      <c r="V706" s="31"/>
      <c r="W706" s="32" t="s">
        <v>98</v>
      </c>
      <c r="X706" s="33" t="s">
        <v>97</v>
      </c>
      <c r="Y706" s="34" t="s">
        <v>100</v>
      </c>
      <c r="Z706" t="s">
        <v>105</v>
      </c>
    </row>
    <row r="707" spans="1:26">
      <c r="A707" s="26" t="s">
        <v>75</v>
      </c>
      <c r="B707" s="25">
        <f>HLOOKUP(A707,'Tabela 2022'!$D$3:$BG$56,15,FALSE)</f>
        <v>0.56324900133155797</v>
      </c>
      <c r="D707" s="9" t="str">
        <f t="shared" si="278"/>
        <v/>
      </c>
      <c r="E707" s="9" t="str">
        <f t="shared" si="279"/>
        <v/>
      </c>
      <c r="F707" s="9">
        <f t="shared" si="280"/>
        <v>0.56324900133155797</v>
      </c>
      <c r="H707" s="31" t="s">
        <v>101</v>
      </c>
      <c r="I707" s="42">
        <f>I699/$L699</f>
        <v>2.7777777777777776E-2</v>
      </c>
      <c r="J707" s="42">
        <f t="shared" ref="J707:K707" si="294">J699/$L699</f>
        <v>0.1111111111111111</v>
      </c>
      <c r="K707" s="42">
        <f t="shared" si="294"/>
        <v>0.86111111111111116</v>
      </c>
      <c r="L707" s="29">
        <f>L699</f>
        <v>36</v>
      </c>
      <c r="O707" s="52" t="s">
        <v>84</v>
      </c>
      <c r="P707" s="25">
        <f>HLOOKUP(O707,'Tabela 2022'!$D$3:$BG$56,15,FALSE)</f>
        <v>0.56116605934409158</v>
      </c>
      <c r="R707" s="9" t="str">
        <f t="shared" si="283"/>
        <v/>
      </c>
      <c r="S707" s="9" t="str">
        <f t="shared" si="284"/>
        <v/>
      </c>
      <c r="T707" s="9">
        <f t="shared" si="285"/>
        <v>0.56116605934409158</v>
      </c>
      <c r="V707" s="31" t="s">
        <v>101</v>
      </c>
      <c r="W707" s="42">
        <f t="shared" ref="W707:Y711" si="295">W699/$Z699</f>
        <v>2.7777777777777776E-2</v>
      </c>
      <c r="X707" s="42">
        <f t="shared" si="295"/>
        <v>0.1111111111111111</v>
      </c>
      <c r="Y707" s="42">
        <f t="shared" si="295"/>
        <v>0.86111111111111116</v>
      </c>
      <c r="Z707" s="29">
        <f>Z699</f>
        <v>36</v>
      </c>
    </row>
    <row r="708" spans="1:26">
      <c r="A708" s="26" t="s">
        <v>76</v>
      </c>
      <c r="B708" s="25">
        <f>HLOOKUP(A708,'Tabela 2022'!$D$3:$BG$56,15,FALSE)</f>
        <v>0.65677546983184965</v>
      </c>
      <c r="D708" s="9" t="str">
        <f t="shared" si="278"/>
        <v/>
      </c>
      <c r="E708" s="9" t="str">
        <f t="shared" si="279"/>
        <v/>
      </c>
      <c r="F708" s="9">
        <f t="shared" si="280"/>
        <v>0.65677546983184965</v>
      </c>
      <c r="H708" s="31" t="s">
        <v>102</v>
      </c>
      <c r="I708" s="42">
        <f t="shared" ref="I708:K708" si="296">I700/$L700</f>
        <v>0</v>
      </c>
      <c r="J708" s="42">
        <f t="shared" si="296"/>
        <v>0</v>
      </c>
      <c r="K708" s="42">
        <f t="shared" si="296"/>
        <v>1</v>
      </c>
      <c r="L708" s="29">
        <f t="shared" ref="L708:L711" si="297">L700</f>
        <v>13</v>
      </c>
      <c r="O708" s="52" t="s">
        <v>85</v>
      </c>
      <c r="P708" s="25">
        <f>HLOOKUP(O708,'Tabela 2022'!$D$3:$BG$56,15,FALSE)</f>
        <v>0.56827731092436973</v>
      </c>
      <c r="R708" s="9" t="str">
        <f t="shared" si="283"/>
        <v/>
      </c>
      <c r="S708" s="9" t="str">
        <f t="shared" si="284"/>
        <v/>
      </c>
      <c r="T708" s="9">
        <f t="shared" si="285"/>
        <v>0.56827731092436973</v>
      </c>
      <c r="V708" s="31" t="s">
        <v>115</v>
      </c>
      <c r="W708" s="42">
        <f t="shared" si="295"/>
        <v>6.25E-2</v>
      </c>
      <c r="X708" s="42">
        <f t="shared" si="295"/>
        <v>0.125</v>
      </c>
      <c r="Y708" s="42">
        <f t="shared" si="295"/>
        <v>0.8125</v>
      </c>
      <c r="Z708" s="29">
        <f>Z700</f>
        <v>16</v>
      </c>
    </row>
    <row r="709" spans="1:26">
      <c r="A709" s="26" t="s">
        <v>77</v>
      </c>
      <c r="B709" s="25">
        <f>HLOOKUP(A709,'Tabela 2022'!$D$3:$BG$56,15,FALSE)</f>
        <v>0.59280457890433358</v>
      </c>
      <c r="D709" s="9" t="str">
        <f t="shared" si="278"/>
        <v/>
      </c>
      <c r="E709" s="9" t="str">
        <f t="shared" si="279"/>
        <v/>
      </c>
      <c r="F709" s="9">
        <f t="shared" si="280"/>
        <v>0.59280457890433358</v>
      </c>
      <c r="H709" s="31" t="s">
        <v>103</v>
      </c>
      <c r="I709" s="42">
        <f t="shared" ref="I709:K709" si="298">I701/$L701</f>
        <v>7.6923076923076927E-2</v>
      </c>
      <c r="J709" s="42">
        <f t="shared" si="298"/>
        <v>0.15384615384615385</v>
      </c>
      <c r="K709" s="42">
        <f t="shared" si="298"/>
        <v>0.76923076923076927</v>
      </c>
      <c r="L709" s="29">
        <f t="shared" si="297"/>
        <v>13</v>
      </c>
      <c r="O709" s="52" t="s">
        <v>77</v>
      </c>
      <c r="P709" s="25">
        <f>HLOOKUP(O709,'Tabela 2022'!$D$3:$BG$56,15,FALSE)</f>
        <v>0.59280457890433358</v>
      </c>
      <c r="R709" s="9" t="str">
        <f t="shared" si="283"/>
        <v/>
      </c>
      <c r="S709" s="9" t="str">
        <f t="shared" si="284"/>
        <v/>
      </c>
      <c r="T709" s="9">
        <f t="shared" si="285"/>
        <v>0.59280457890433358</v>
      </c>
      <c r="V709" s="31" t="s">
        <v>116</v>
      </c>
      <c r="W709" s="42">
        <f t="shared" si="295"/>
        <v>0</v>
      </c>
      <c r="X709" s="42">
        <f t="shared" si="295"/>
        <v>0</v>
      </c>
      <c r="Y709" s="42">
        <f t="shared" si="295"/>
        <v>1</v>
      </c>
      <c r="Z709" s="29">
        <f>Z701</f>
        <v>13</v>
      </c>
    </row>
    <row r="710" spans="1:26">
      <c r="A710" s="26" t="s">
        <v>113</v>
      </c>
      <c r="B710" s="25">
        <f>HLOOKUP(A710,'Tabela 2022'!$D$3:$BG$56,15,FALSE)</f>
        <v>0.74832214765100669</v>
      </c>
      <c r="D710" s="9" t="str">
        <f t="shared" si="278"/>
        <v/>
      </c>
      <c r="E710" s="9" t="str">
        <f t="shared" si="279"/>
        <v/>
      </c>
      <c r="F710" s="9">
        <f t="shared" si="280"/>
        <v>0.74832214765100669</v>
      </c>
      <c r="H710" s="31" t="s">
        <v>104</v>
      </c>
      <c r="I710" s="42">
        <f t="shared" ref="I710:K710" si="299">I702/$L702</f>
        <v>0</v>
      </c>
      <c r="J710" s="42">
        <f t="shared" si="299"/>
        <v>0.25</v>
      </c>
      <c r="K710" s="42">
        <f t="shared" si="299"/>
        <v>0.75</v>
      </c>
      <c r="L710" s="29">
        <f t="shared" si="297"/>
        <v>4</v>
      </c>
      <c r="O710" s="52" t="s">
        <v>95</v>
      </c>
      <c r="P710" s="25">
        <f>HLOOKUP(O710,'Tabela 2022'!$D$3:$BG$56,15,FALSE)</f>
        <v>0.61927945472249268</v>
      </c>
      <c r="R710" s="9" t="str">
        <f t="shared" si="283"/>
        <v/>
      </c>
      <c r="S710" s="9" t="str">
        <f t="shared" si="284"/>
        <v/>
      </c>
      <c r="T710" s="9">
        <f t="shared" si="285"/>
        <v>0.61927945472249268</v>
      </c>
      <c r="V710" s="31" t="s">
        <v>117</v>
      </c>
      <c r="W710" s="42">
        <f t="shared" si="295"/>
        <v>0</v>
      </c>
      <c r="X710" s="42">
        <f t="shared" si="295"/>
        <v>0.4</v>
      </c>
      <c r="Y710" s="42">
        <f t="shared" si="295"/>
        <v>0.6</v>
      </c>
      <c r="Z710" s="29">
        <f>Z702</f>
        <v>5</v>
      </c>
    </row>
    <row r="711" spans="1:26">
      <c r="A711" s="26" t="s">
        <v>78</v>
      </c>
      <c r="B711" s="25">
        <f>HLOOKUP(A711,'Tabela 2022'!$D$3:$BG$56,15,FALSE)</f>
        <v>0.67279894875164259</v>
      </c>
      <c r="D711" s="9" t="str">
        <f t="shared" si="278"/>
        <v/>
      </c>
      <c r="E711" s="9" t="str">
        <f t="shared" si="279"/>
        <v/>
      </c>
      <c r="F711" s="9">
        <f t="shared" si="280"/>
        <v>0.67279894875164259</v>
      </c>
      <c r="H711" s="31" t="s">
        <v>134</v>
      </c>
      <c r="I711" s="42">
        <f t="shared" ref="I711:K711" si="300">I703/$L703</f>
        <v>0</v>
      </c>
      <c r="J711" s="42">
        <f t="shared" si="300"/>
        <v>0.16666666666666666</v>
      </c>
      <c r="K711" s="42">
        <f t="shared" si="300"/>
        <v>0.83333333333333337</v>
      </c>
      <c r="L711" s="29">
        <f t="shared" si="297"/>
        <v>6</v>
      </c>
      <c r="O711" s="52" t="s">
        <v>131</v>
      </c>
      <c r="P711" s="25">
        <f>HLOOKUP(O711,'Tabela 2022'!$D$3:$BG$56,15,FALSE)</f>
        <v>0.72710103871576959</v>
      </c>
      <c r="R711" s="9" t="str">
        <f t="shared" si="283"/>
        <v/>
      </c>
      <c r="S711" s="9" t="str">
        <f t="shared" si="284"/>
        <v/>
      </c>
      <c r="T711" s="9">
        <f t="shared" si="285"/>
        <v>0.72710103871576959</v>
      </c>
      <c r="V711" s="31" t="s">
        <v>135</v>
      </c>
      <c r="W711" s="42">
        <f t="shared" si="295"/>
        <v>0</v>
      </c>
      <c r="X711" s="42">
        <f t="shared" si="295"/>
        <v>0</v>
      </c>
      <c r="Y711" s="42">
        <f t="shared" si="295"/>
        <v>1</v>
      </c>
      <c r="Z711" s="29">
        <f>Z703</f>
        <v>2</v>
      </c>
    </row>
    <row r="712" spans="1:26" ht="15.75" thickBot="1">
      <c r="A712" s="24" t="s">
        <v>114</v>
      </c>
      <c r="B712" s="25">
        <f>HLOOKUP(A712,'Tabela 2022'!$D$3:$BG$56,15,FALSE)</f>
        <v>0.62694300518134716</v>
      </c>
      <c r="D712" s="36" t="str">
        <f t="shared" si="278"/>
        <v/>
      </c>
      <c r="E712" s="36" t="str">
        <f t="shared" si="279"/>
        <v/>
      </c>
      <c r="F712" s="36">
        <f t="shared" si="280"/>
        <v>0.62694300518134716</v>
      </c>
      <c r="O712" s="52" t="s">
        <v>129</v>
      </c>
      <c r="P712" s="25">
        <f>HLOOKUP(O712,'Tabela 2022'!$D$3:$BG$56,15,FALSE)</f>
        <v>0.73096821877309681</v>
      </c>
      <c r="R712" s="9" t="str">
        <f t="shared" si="283"/>
        <v/>
      </c>
      <c r="S712" s="9" t="str">
        <f t="shared" si="284"/>
        <v/>
      </c>
      <c r="T712" s="9">
        <f t="shared" si="285"/>
        <v>0.73096821877309681</v>
      </c>
    </row>
    <row r="713" spans="1:26">
      <c r="A713" s="23" t="s">
        <v>109</v>
      </c>
      <c r="B713" s="25" t="e">
        <f>HLOOKUP(A713,'Tabela 2022'!$D$3:$BG$56,15,FALSE)</f>
        <v>#N/A</v>
      </c>
      <c r="D713" s="56" t="e">
        <f t="shared" si="278"/>
        <v>#N/A</v>
      </c>
      <c r="E713" s="56" t="e">
        <f t="shared" si="279"/>
        <v>#N/A</v>
      </c>
      <c r="F713" s="56" t="e">
        <f t="shared" si="280"/>
        <v>#N/A</v>
      </c>
      <c r="O713" s="59" t="s">
        <v>114</v>
      </c>
      <c r="P713" s="25">
        <f>HLOOKUP(O713,'Tabela 2022'!$D$3:$BG$56,15,FALSE)</f>
        <v>0.62694300518134716</v>
      </c>
      <c r="R713" s="9" t="str">
        <f t="shared" si="283"/>
        <v/>
      </c>
      <c r="S713" s="9" t="str">
        <f t="shared" si="284"/>
        <v/>
      </c>
      <c r="T713" s="9">
        <f t="shared" si="285"/>
        <v>0.62694300518134716</v>
      </c>
    </row>
    <row r="714" spans="1:26" ht="15.75" thickBot="1">
      <c r="A714" s="22" t="s">
        <v>79</v>
      </c>
      <c r="B714" s="25">
        <f>HLOOKUP(A714,'Tabela 2022'!$D$3:$BG$56,15,FALSE)</f>
        <v>0.47779751332149201</v>
      </c>
      <c r="D714" s="9">
        <f t="shared" si="278"/>
        <v>0.47779751332149201</v>
      </c>
      <c r="E714" s="9" t="str">
        <f t="shared" si="279"/>
        <v/>
      </c>
      <c r="F714" s="9" t="str">
        <f t="shared" si="280"/>
        <v/>
      </c>
      <c r="O714" s="59" t="s">
        <v>130</v>
      </c>
      <c r="P714" s="25">
        <f>HLOOKUP(O714,'Tabela 2022'!$D$3:$BG$56,15,FALSE)</f>
        <v>0.63321385902031069</v>
      </c>
      <c r="R714" s="36" t="str">
        <f t="shared" si="283"/>
        <v/>
      </c>
      <c r="S714" s="36" t="str">
        <f t="shared" si="284"/>
        <v/>
      </c>
      <c r="T714" s="36">
        <f t="shared" si="285"/>
        <v>0.63321385902031069</v>
      </c>
    </row>
    <row r="715" spans="1:26">
      <c r="A715" s="22" t="s">
        <v>80</v>
      </c>
      <c r="B715" s="25">
        <f>HLOOKUP(A715,'Tabela 2022'!$D$3:$BG$56,15,FALSE)</f>
        <v>0.60955518945634268</v>
      </c>
      <c r="D715" s="9" t="str">
        <f t="shared" si="278"/>
        <v/>
      </c>
      <c r="E715" s="9" t="str">
        <f t="shared" si="279"/>
        <v/>
      </c>
      <c r="F715" s="9">
        <f t="shared" si="280"/>
        <v>0.60955518945634268</v>
      </c>
      <c r="O715" s="60" t="s">
        <v>80</v>
      </c>
      <c r="P715" s="25">
        <f>HLOOKUP(O715,'Tabela 2022'!$D$3:$BG$56,15,FALSE)</f>
        <v>0.60955518945634268</v>
      </c>
      <c r="R715" s="56" t="str">
        <f t="shared" si="283"/>
        <v/>
      </c>
      <c r="S715" s="56" t="str">
        <f t="shared" si="284"/>
        <v/>
      </c>
      <c r="T715" s="56">
        <f t="shared" si="285"/>
        <v>0.60955518945634268</v>
      </c>
    </row>
    <row r="716" spans="1:26">
      <c r="A716" s="22" t="s">
        <v>81</v>
      </c>
      <c r="B716" s="25">
        <f>HLOOKUP(A716,'Tabela 2022'!$D$3:$BG$56,15,FALSE)</f>
        <v>0.51896207584830334</v>
      </c>
      <c r="D716" s="9" t="str">
        <f t="shared" si="278"/>
        <v/>
      </c>
      <c r="E716" s="9" t="str">
        <f t="shared" si="279"/>
        <v/>
      </c>
      <c r="F716" s="9">
        <f t="shared" si="280"/>
        <v>0.51896207584830334</v>
      </c>
      <c r="O716" s="26" t="s">
        <v>72</v>
      </c>
      <c r="P716" s="25">
        <f>HLOOKUP(O716,'Tabela 2022'!$D$3:$BG$56,15,FALSE)</f>
        <v>0.56852791878172593</v>
      </c>
      <c r="R716" s="9" t="str">
        <f t="shared" si="283"/>
        <v/>
      </c>
      <c r="S716" s="9" t="str">
        <f t="shared" si="284"/>
        <v/>
      </c>
      <c r="T716" s="9">
        <f t="shared" si="285"/>
        <v>0.56852791878172593</v>
      </c>
    </row>
    <row r="717" spans="1:26">
      <c r="A717" s="22" t="s">
        <v>82</v>
      </c>
      <c r="B717" s="25">
        <f>HLOOKUP(A717,'Tabela 2022'!$D$3:$BG$56,15,FALSE)</f>
        <v>0.54923599320882854</v>
      </c>
      <c r="D717" s="9" t="str">
        <f t="shared" si="278"/>
        <v/>
      </c>
      <c r="E717" s="9" t="str">
        <f t="shared" si="279"/>
        <v/>
      </c>
      <c r="F717" s="9">
        <f t="shared" si="280"/>
        <v>0.54923599320882854</v>
      </c>
      <c r="O717" s="26" t="s">
        <v>90</v>
      </c>
      <c r="P717" s="25">
        <f>HLOOKUP(O717,'Tabela 2022'!$D$3:$BG$56,15,FALSE)</f>
        <v>0.74213836477987416</v>
      </c>
      <c r="R717" s="9" t="str">
        <f t="shared" si="283"/>
        <v/>
      </c>
      <c r="S717" s="9" t="str">
        <f t="shared" si="284"/>
        <v/>
      </c>
      <c r="T717" s="9">
        <f t="shared" si="285"/>
        <v>0.74213836477987416</v>
      </c>
    </row>
    <row r="718" spans="1:26">
      <c r="A718" s="22" t="s">
        <v>83</v>
      </c>
      <c r="B718" s="25">
        <f>HLOOKUP(A718,'Tabela 2022'!$D$3:$BG$56,15,FALSE)</f>
        <v>0.79870129870129869</v>
      </c>
      <c r="D718" s="9" t="str">
        <f t="shared" si="278"/>
        <v/>
      </c>
      <c r="E718" s="9">
        <f t="shared" si="279"/>
        <v>0.79870129870129869</v>
      </c>
      <c r="F718" s="9" t="str">
        <f t="shared" si="280"/>
        <v/>
      </c>
      <c r="O718" s="26" t="s">
        <v>121</v>
      </c>
      <c r="P718" s="25">
        <f>HLOOKUP(O718,'Tabela 2022'!$D$3:$BG$56,15,FALSE)</f>
        <v>0.54432989690721645</v>
      </c>
      <c r="R718" s="9" t="str">
        <f t="shared" si="283"/>
        <v/>
      </c>
      <c r="S718" s="9" t="str">
        <f t="shared" si="284"/>
        <v/>
      </c>
      <c r="T718" s="9">
        <f t="shared" si="285"/>
        <v>0.54432989690721645</v>
      </c>
    </row>
    <row r="719" spans="1:26">
      <c r="A719" s="22" t="s">
        <v>84</v>
      </c>
      <c r="B719" s="25">
        <f>HLOOKUP(A719,'Tabela 2022'!$D$3:$BG$56,15,FALSE)</f>
        <v>0.56116605934409158</v>
      </c>
      <c r="D719" s="9" t="str">
        <f t="shared" si="278"/>
        <v/>
      </c>
      <c r="E719" s="9" t="str">
        <f t="shared" si="279"/>
        <v/>
      </c>
      <c r="F719" s="9">
        <f t="shared" si="280"/>
        <v>0.56116605934409158</v>
      </c>
      <c r="O719" s="26" t="s">
        <v>91</v>
      </c>
      <c r="P719" s="25" t="e">
        <f>HLOOKUP(O719,'Tabela 2022'!$D$3:$BG$56,15,FALSE)</f>
        <v>#N/A</v>
      </c>
      <c r="R719" s="9" t="e">
        <f t="shared" si="283"/>
        <v>#N/A</v>
      </c>
      <c r="S719" s="9" t="e">
        <f t="shared" si="284"/>
        <v>#N/A</v>
      </c>
      <c r="T719" s="9" t="e">
        <f t="shared" si="285"/>
        <v>#N/A</v>
      </c>
    </row>
    <row r="720" spans="1:26">
      <c r="A720" s="22" t="s">
        <v>121</v>
      </c>
      <c r="B720" s="25">
        <f>HLOOKUP(A720,'Tabela 2022'!$D$3:$BG$56,15,FALSE)</f>
        <v>0.54432989690721645</v>
      </c>
      <c r="D720" s="9" t="str">
        <f t="shared" si="278"/>
        <v/>
      </c>
      <c r="E720" s="9" t="str">
        <f t="shared" si="279"/>
        <v/>
      </c>
      <c r="F720" s="9">
        <f t="shared" si="280"/>
        <v>0.54432989690721645</v>
      </c>
      <c r="O720" s="26" t="s">
        <v>74</v>
      </c>
      <c r="P720" s="25">
        <f>HLOOKUP(O720,'Tabela 2022'!$D$3:$BG$56,15,FALSE)</f>
        <v>0.63800424628450103</v>
      </c>
      <c r="R720" s="9" t="str">
        <f t="shared" si="283"/>
        <v/>
      </c>
      <c r="S720" s="9" t="str">
        <f t="shared" si="284"/>
        <v/>
      </c>
      <c r="T720" s="9">
        <f t="shared" si="285"/>
        <v>0.63800424628450103</v>
      </c>
    </row>
    <row r="721" spans="1:20">
      <c r="A721" s="22" t="s">
        <v>85</v>
      </c>
      <c r="B721" s="25">
        <f>HLOOKUP(A721,'Tabela 2022'!$D$3:$BG$56,15,FALSE)</f>
        <v>0.56827731092436973</v>
      </c>
      <c r="D721" s="9" t="str">
        <f t="shared" si="278"/>
        <v/>
      </c>
      <c r="E721" s="9" t="str">
        <f t="shared" si="279"/>
        <v/>
      </c>
      <c r="F721" s="9">
        <f t="shared" si="280"/>
        <v>0.56827731092436973</v>
      </c>
      <c r="O721" s="26" t="s">
        <v>75</v>
      </c>
      <c r="P721" s="25">
        <f>HLOOKUP(O721,'Tabela 2022'!$D$3:$BG$56,15,FALSE)</f>
        <v>0.56324900133155797</v>
      </c>
      <c r="R721" s="9" t="str">
        <f t="shared" si="283"/>
        <v/>
      </c>
      <c r="S721" s="9" t="str">
        <f t="shared" si="284"/>
        <v/>
      </c>
      <c r="T721" s="9">
        <f t="shared" si="285"/>
        <v>0.56324900133155797</v>
      </c>
    </row>
    <row r="722" spans="1:20">
      <c r="A722" s="22" t="s">
        <v>110</v>
      </c>
      <c r="B722" s="25">
        <f>HLOOKUP(A722,'Tabela 2022'!$D$3:$BG$56,15,FALSE)</f>
        <v>0.79326186830015311</v>
      </c>
      <c r="D722" s="9" t="str">
        <f t="shared" si="278"/>
        <v/>
      </c>
      <c r="E722" s="9">
        <f t="shared" si="279"/>
        <v>0.79326186830015311</v>
      </c>
      <c r="F722" s="9" t="str">
        <f t="shared" si="280"/>
        <v/>
      </c>
      <c r="O722" s="26" t="s">
        <v>76</v>
      </c>
      <c r="P722" s="25">
        <f>HLOOKUP(O722,'Tabela 2022'!$D$3:$BG$56,15,FALSE)</f>
        <v>0.65677546983184965</v>
      </c>
      <c r="R722" s="9" t="str">
        <f t="shared" si="283"/>
        <v/>
      </c>
      <c r="S722" s="9" t="str">
        <f t="shared" si="284"/>
        <v/>
      </c>
      <c r="T722" s="9">
        <f t="shared" si="285"/>
        <v>0.65677546983184965</v>
      </c>
    </row>
    <row r="723" spans="1:20">
      <c r="A723" s="22" t="s">
        <v>111</v>
      </c>
      <c r="B723" s="25">
        <f>HLOOKUP(A723,'Tabela 2022'!$D$3:$BG$56,15,FALSE)</f>
        <v>0.59514170040485825</v>
      </c>
      <c r="D723" s="9" t="str">
        <f t="shared" si="278"/>
        <v/>
      </c>
      <c r="E723" s="9" t="str">
        <f t="shared" si="279"/>
        <v/>
      </c>
      <c r="F723" s="9">
        <f t="shared" si="280"/>
        <v>0.59514170040485825</v>
      </c>
      <c r="O723" s="26" t="s">
        <v>78</v>
      </c>
      <c r="P723" s="25">
        <f>HLOOKUP(O723,'Tabela 2022'!$D$3:$BG$56,15,FALSE)</f>
        <v>0.67279894875164259</v>
      </c>
      <c r="R723" s="9" t="str">
        <f t="shared" si="283"/>
        <v/>
      </c>
      <c r="S723" s="9" t="str">
        <f t="shared" si="284"/>
        <v/>
      </c>
      <c r="T723" s="9">
        <f t="shared" si="285"/>
        <v>0.67279894875164259</v>
      </c>
    </row>
    <row r="724" spans="1:20">
      <c r="A724" s="22" t="s">
        <v>86</v>
      </c>
      <c r="B724" s="25" t="e">
        <f>HLOOKUP(A724,'Tabela 2022'!$D$3:$BG$56,15,FALSE)</f>
        <v>#N/A</v>
      </c>
      <c r="D724" s="9" t="e">
        <f t="shared" si="278"/>
        <v>#N/A</v>
      </c>
      <c r="E724" s="9" t="e">
        <f t="shared" si="279"/>
        <v>#N/A</v>
      </c>
      <c r="F724" s="9" t="e">
        <f t="shared" si="280"/>
        <v>#N/A</v>
      </c>
      <c r="O724" s="26" t="s">
        <v>94</v>
      </c>
      <c r="P724" s="25">
        <f>HLOOKUP(O724,'Tabela 2022'!$D$3:$BG$56,15,FALSE)</f>
        <v>0.62759242560865647</v>
      </c>
      <c r="R724" s="9" t="str">
        <f t="shared" si="283"/>
        <v/>
      </c>
      <c r="S724" s="9" t="str">
        <f t="shared" si="284"/>
        <v/>
      </c>
      <c r="T724" s="9">
        <f t="shared" si="285"/>
        <v>0.62759242560865647</v>
      </c>
    </row>
    <row r="725" spans="1:20">
      <c r="A725" s="22" t="s">
        <v>130</v>
      </c>
      <c r="B725" s="25">
        <f>HLOOKUP(A725,'Tabela 2022'!$D$3:$BG$56,15,FALSE)</f>
        <v>0.63321385902031069</v>
      </c>
      <c r="D725" s="9" t="str">
        <f t="shared" si="278"/>
        <v/>
      </c>
      <c r="E725" s="9" t="str">
        <f t="shared" si="279"/>
        <v/>
      </c>
      <c r="F725" s="9">
        <f t="shared" si="280"/>
        <v>0.63321385902031069</v>
      </c>
      <c r="O725" s="26" t="s">
        <v>111</v>
      </c>
      <c r="P725" s="25">
        <f>HLOOKUP(O725,'Tabela 2022'!$D$3:$BG$56,15,FALSE)</f>
        <v>0.59514170040485825</v>
      </c>
      <c r="R725" s="9" t="str">
        <f t="shared" si="283"/>
        <v/>
      </c>
      <c r="S725" s="9" t="str">
        <f t="shared" si="284"/>
        <v/>
      </c>
      <c r="T725" s="9">
        <f t="shared" si="285"/>
        <v>0.59514170040485825</v>
      </c>
    </row>
    <row r="726" spans="1:20">
      <c r="A726" s="22" t="s">
        <v>87</v>
      </c>
      <c r="B726" s="25">
        <f>HLOOKUP(A726,'Tabela 2022'!$D$3:$BG$56,15,FALSE)</f>
        <v>0.54491017964071853</v>
      </c>
      <c r="D726" s="9" t="str">
        <f t="shared" si="278"/>
        <v/>
      </c>
      <c r="E726" s="9" t="str">
        <f t="shared" si="279"/>
        <v/>
      </c>
      <c r="F726" s="9">
        <f t="shared" si="280"/>
        <v>0.54491017964071853</v>
      </c>
      <c r="O726" s="26" t="s">
        <v>122</v>
      </c>
      <c r="P726" s="25">
        <f>HLOOKUP(O726,'Tabela 2022'!$D$3:$BG$56,15,FALSE)</f>
        <v>0.68452830188679248</v>
      </c>
      <c r="R726" s="9" t="str">
        <f t="shared" si="283"/>
        <v/>
      </c>
      <c r="S726" s="9" t="str">
        <f t="shared" si="284"/>
        <v/>
      </c>
      <c r="T726" s="9">
        <f t="shared" si="285"/>
        <v>0.68452830188679248</v>
      </c>
    </row>
    <row r="727" spans="1:20" ht="15.75" thickBot="1">
      <c r="A727" s="21" t="s">
        <v>88</v>
      </c>
      <c r="B727" s="25">
        <f>HLOOKUP(A727,'Tabela 2022'!$D$3:$BG$56,15,FALSE)</f>
        <v>0.60592755214050498</v>
      </c>
      <c r="D727" s="57" t="str">
        <f t="shared" si="278"/>
        <v/>
      </c>
      <c r="E727" s="57" t="str">
        <f t="shared" si="279"/>
        <v/>
      </c>
      <c r="F727" s="57">
        <f t="shared" si="280"/>
        <v>0.60592755214050498</v>
      </c>
      <c r="O727" s="26" t="s">
        <v>87</v>
      </c>
      <c r="P727" s="25">
        <f>HLOOKUP(O727,'Tabela 2022'!$D$3:$BG$56,15,FALSE)</f>
        <v>0.54491017964071853</v>
      </c>
      <c r="R727" s="9" t="str">
        <f t="shared" si="283"/>
        <v/>
      </c>
      <c r="S727" s="9" t="str">
        <f t="shared" si="284"/>
        <v/>
      </c>
      <c r="T727" s="9">
        <f t="shared" si="285"/>
        <v>0.54491017964071853</v>
      </c>
    </row>
    <row r="728" spans="1:20" ht="15.75" thickBot="1">
      <c r="A728" s="17" t="s">
        <v>93</v>
      </c>
      <c r="B728" s="25">
        <f>HLOOKUP(A728,'Tabela 2022'!$D$3:$BG$56,15,FALSE)</f>
        <v>0.66516853932584274</v>
      </c>
      <c r="D728" s="56" t="str">
        <f t="shared" si="278"/>
        <v/>
      </c>
      <c r="E728" s="70">
        <v>0.75</v>
      </c>
      <c r="F728" s="56"/>
      <c r="O728" s="53" t="s">
        <v>88</v>
      </c>
      <c r="P728" s="25">
        <f>HLOOKUP(O728,'Tabela 2022'!$D$3:$BG$56,15,FALSE)</f>
        <v>0.60592755214050498</v>
      </c>
      <c r="R728" s="57" t="str">
        <f t="shared" si="283"/>
        <v/>
      </c>
      <c r="S728" s="57" t="str">
        <f t="shared" si="284"/>
        <v/>
      </c>
      <c r="T728" s="57">
        <f t="shared" si="285"/>
        <v>0.60592755214050498</v>
      </c>
    </row>
    <row r="729" spans="1:20">
      <c r="A729" s="16" t="s">
        <v>133</v>
      </c>
      <c r="B729" s="25">
        <f>HLOOKUP(A729,'Tabela 2022'!$D$3:$BG$56,15,FALSE)</f>
        <v>0.59743290548424732</v>
      </c>
      <c r="D729" s="9" t="str">
        <f t="shared" si="278"/>
        <v/>
      </c>
      <c r="E729" s="9" t="str">
        <f t="shared" si="279"/>
        <v/>
      </c>
      <c r="F729" s="9">
        <f t="shared" si="280"/>
        <v>0.59743290548424732</v>
      </c>
      <c r="O729" s="17" t="s">
        <v>109</v>
      </c>
      <c r="P729" s="25" t="e">
        <f>HLOOKUP(O729,'Tabela 2022'!$D$3:$BG$56,15,FALSE)</f>
        <v>#N/A</v>
      </c>
      <c r="R729" s="35" t="e">
        <f t="shared" si="283"/>
        <v>#N/A</v>
      </c>
      <c r="S729" s="35" t="e">
        <f t="shared" si="284"/>
        <v>#N/A</v>
      </c>
      <c r="T729" s="35" t="e">
        <f t="shared" si="285"/>
        <v>#N/A</v>
      </c>
    </row>
    <row r="730" spans="1:20">
      <c r="A730" s="16" t="s">
        <v>94</v>
      </c>
      <c r="B730" s="25">
        <f>HLOOKUP(A730,'Tabela 2022'!$D$3:$BG$56,15,FALSE)</f>
        <v>0.62759242560865647</v>
      </c>
      <c r="D730" s="9" t="str">
        <f t="shared" si="278"/>
        <v/>
      </c>
      <c r="E730" s="9" t="str">
        <f t="shared" si="279"/>
        <v/>
      </c>
      <c r="F730" s="9">
        <f t="shared" si="280"/>
        <v>0.62759242560865647</v>
      </c>
      <c r="O730" s="16" t="s">
        <v>70</v>
      </c>
      <c r="P730" s="25">
        <f>HLOOKUP(O730,'Tabela 2022'!$D$3:$BG$56,15,FALSE)</f>
        <v>0.71084337349397586</v>
      </c>
      <c r="R730" s="9" t="str">
        <f t="shared" si="283"/>
        <v/>
      </c>
      <c r="S730" s="9" t="str">
        <f t="shared" si="284"/>
        <v/>
      </c>
      <c r="T730" s="9">
        <f t="shared" si="285"/>
        <v>0.71084337349397586</v>
      </c>
    </row>
    <row r="731" spans="1:20" ht="15.75" thickBot="1">
      <c r="A731" s="15" t="s">
        <v>95</v>
      </c>
      <c r="B731" s="25">
        <f>HLOOKUP(A731,'Tabela 2022'!$D$3:$BG$56,15,FALSE)</f>
        <v>0.61927945472249268</v>
      </c>
      <c r="D731" s="57" t="str">
        <f t="shared" si="278"/>
        <v/>
      </c>
      <c r="E731" s="57" t="str">
        <f t="shared" si="279"/>
        <v/>
      </c>
      <c r="F731" s="57">
        <f t="shared" si="280"/>
        <v>0.61927945472249268</v>
      </c>
      <c r="O731" s="16" t="s">
        <v>81</v>
      </c>
      <c r="P731" s="25">
        <f>HLOOKUP(O731,'Tabela 2022'!$D$3:$BG$56,15,FALSE)</f>
        <v>0.51896207584830334</v>
      </c>
      <c r="R731" s="9" t="str">
        <f t="shared" si="283"/>
        <v/>
      </c>
      <c r="S731" s="9" t="str">
        <f t="shared" si="284"/>
        <v/>
      </c>
      <c r="T731" s="9">
        <f t="shared" si="285"/>
        <v>0.51896207584830334</v>
      </c>
    </row>
    <row r="732" spans="1:20">
      <c r="A732" s="20" t="s">
        <v>89</v>
      </c>
      <c r="B732" s="25">
        <f>HLOOKUP(A732,'Tabela 2022'!$D$3:$BG$56,15,FALSE)</f>
        <v>0.78365831012070564</v>
      </c>
      <c r="D732" s="35" t="str">
        <f t="shared" si="278"/>
        <v/>
      </c>
      <c r="E732" s="35">
        <f t="shared" si="279"/>
        <v>0.78365831012070564</v>
      </c>
      <c r="F732" s="35" t="str">
        <f t="shared" si="280"/>
        <v/>
      </c>
      <c r="O732" s="16" t="s">
        <v>83</v>
      </c>
      <c r="P732" s="25">
        <f>HLOOKUP(O732,'Tabela 2022'!$D$3:$BG$56,15,FALSE)</f>
        <v>0.79870129870129869</v>
      </c>
      <c r="R732" s="9" t="str">
        <f t="shared" si="283"/>
        <v/>
      </c>
      <c r="S732" s="9">
        <f t="shared" si="284"/>
        <v>0.79870129870129869</v>
      </c>
      <c r="T732" s="9" t="str">
        <f t="shared" si="285"/>
        <v/>
      </c>
    </row>
    <row r="733" spans="1:20">
      <c r="A733" s="19" t="s">
        <v>90</v>
      </c>
      <c r="B733" s="25">
        <f>HLOOKUP(A733,'Tabela 2022'!$D$3:$BG$56,15,FALSE)</f>
        <v>0.74213836477987416</v>
      </c>
      <c r="D733" s="9" t="str">
        <f t="shared" si="278"/>
        <v/>
      </c>
      <c r="E733" s="9" t="str">
        <f t="shared" si="279"/>
        <v/>
      </c>
      <c r="F733" s="9">
        <f t="shared" si="280"/>
        <v>0.74213836477987416</v>
      </c>
      <c r="O733" s="16" t="s">
        <v>110</v>
      </c>
      <c r="P733" s="25">
        <f>HLOOKUP(O733,'Tabela 2022'!$D$3:$BG$56,15,FALSE)</f>
        <v>0.79326186830015311</v>
      </c>
      <c r="R733" s="9" t="str">
        <f t="shared" si="283"/>
        <v/>
      </c>
      <c r="S733" s="9">
        <f t="shared" si="284"/>
        <v>0.79326186830015311</v>
      </c>
      <c r="T733" s="9" t="str">
        <f t="shared" si="285"/>
        <v/>
      </c>
    </row>
    <row r="734" spans="1:20">
      <c r="A734" s="18" t="s">
        <v>91</v>
      </c>
      <c r="B734" s="25" t="e">
        <f>HLOOKUP(A734,'Tabela 2022'!$D$3:$BG$56,15,FALSE)</f>
        <v>#N/A</v>
      </c>
      <c r="D734" s="9" t="e">
        <f t="shared" si="278"/>
        <v>#N/A</v>
      </c>
      <c r="E734" s="9" t="e">
        <f t="shared" si="279"/>
        <v>#N/A</v>
      </c>
      <c r="F734" s="9" t="e">
        <f t="shared" si="280"/>
        <v>#N/A</v>
      </c>
      <c r="O734" s="54" t="s">
        <v>92</v>
      </c>
      <c r="P734" s="25">
        <f>HLOOKUP(O734,'Tabela 2022'!$D$3:$BG$56,15,FALSE)</f>
        <v>0.71561051004636789</v>
      </c>
      <c r="R734" s="9" t="str">
        <f t="shared" si="283"/>
        <v/>
      </c>
      <c r="S734" s="9" t="str">
        <f t="shared" si="284"/>
        <v/>
      </c>
      <c r="T734" s="9">
        <f t="shared" si="285"/>
        <v>0.71561051004636789</v>
      </c>
    </row>
    <row r="735" spans="1:20" ht="15.75" thickBot="1">
      <c r="A735" s="18" t="s">
        <v>131</v>
      </c>
      <c r="B735" s="25">
        <f>HLOOKUP(A735,'Tabela 2022'!$D$3:$BG$56,15,FALSE)</f>
        <v>0.72710103871576959</v>
      </c>
      <c r="D735" s="9" t="str">
        <f t="shared" si="278"/>
        <v/>
      </c>
      <c r="E735" s="9" t="str">
        <f t="shared" si="279"/>
        <v/>
      </c>
      <c r="F735" s="9">
        <f t="shared" si="280"/>
        <v>0.72710103871576959</v>
      </c>
      <c r="O735" s="15" t="s">
        <v>86</v>
      </c>
      <c r="P735" s="25" t="e">
        <f>HLOOKUP(O735,'Tabela 2022'!$D$3:$BG$56,15,FALSE)</f>
        <v>#N/A</v>
      </c>
      <c r="R735" s="36" t="e">
        <f t="shared" si="283"/>
        <v>#N/A</v>
      </c>
      <c r="S735" s="36" t="e">
        <f t="shared" si="284"/>
        <v>#N/A</v>
      </c>
      <c r="T735" s="36" t="e">
        <f t="shared" si="285"/>
        <v>#N/A</v>
      </c>
    </row>
    <row r="736" spans="1:20">
      <c r="A736" s="18" t="s">
        <v>92</v>
      </c>
      <c r="B736" s="25">
        <f>HLOOKUP(A736,'Tabela 2022'!$D$3:$BG$56,15,FALSE)</f>
        <v>0.71561051004636789</v>
      </c>
      <c r="D736" s="9" t="str">
        <f t="shared" si="278"/>
        <v/>
      </c>
      <c r="E736" s="9" t="str">
        <f t="shared" si="279"/>
        <v/>
      </c>
      <c r="F736" s="9">
        <f t="shared" si="280"/>
        <v>0.71561051004636789</v>
      </c>
      <c r="O736" s="61" t="s">
        <v>99</v>
      </c>
      <c r="P736" s="25" t="e">
        <f>HLOOKUP(O736,'Tabela 2022'!$D$3:$BG$56,15,FALSE)</f>
        <v>#N/A</v>
      </c>
      <c r="R736" s="56" t="e">
        <f t="shared" si="283"/>
        <v>#N/A</v>
      </c>
      <c r="S736" s="56" t="e">
        <f t="shared" si="284"/>
        <v>#N/A</v>
      </c>
      <c r="T736" s="56" t="e">
        <f t="shared" si="285"/>
        <v>#N/A</v>
      </c>
    </row>
    <row r="737" spans="1:26">
      <c r="A737" s="18" t="s">
        <v>129</v>
      </c>
      <c r="B737" s="25">
        <f>HLOOKUP(A737,'Tabela 2022'!$D$3:$BG$56,15,FALSE)</f>
        <v>0.73096821877309681</v>
      </c>
      <c r="D737" s="9" t="str">
        <f t="shared" si="278"/>
        <v/>
      </c>
      <c r="E737" s="9" t="str">
        <f t="shared" si="279"/>
        <v/>
      </c>
      <c r="F737" s="9">
        <f t="shared" si="280"/>
        <v>0.73096821877309681</v>
      </c>
      <c r="O737" s="55" t="s">
        <v>132</v>
      </c>
      <c r="P737" s="25">
        <f>HLOOKUP(O737,'Tabela 2022'!$D$3:$BG$56,15,FALSE)</f>
        <v>0.66192170818505336</v>
      </c>
      <c r="R737" s="9" t="str">
        <f t="shared" si="283"/>
        <v/>
      </c>
      <c r="S737" s="9" t="str">
        <f t="shared" si="284"/>
        <v/>
      </c>
      <c r="T737" s="9">
        <f t="shared" si="285"/>
        <v>0.66192170818505336</v>
      </c>
    </row>
    <row r="738" spans="1:26" ht="15.75" thickBot="1">
      <c r="A738" s="18" t="s">
        <v>122</v>
      </c>
      <c r="B738" s="25">
        <f>HLOOKUP(A738,'Tabela 2022'!$D$3:$BG$56,15,FALSE)</f>
        <v>0.68452830188679248</v>
      </c>
      <c r="D738" s="57" t="str">
        <f t="shared" si="278"/>
        <v/>
      </c>
      <c r="E738" s="57" t="str">
        <f t="shared" si="279"/>
        <v/>
      </c>
      <c r="F738" s="57">
        <f t="shared" si="280"/>
        <v>0.68452830188679248</v>
      </c>
      <c r="O738" s="55" t="s">
        <v>113</v>
      </c>
      <c r="P738" s="25">
        <f>HLOOKUP(O738,'Tabela 2022'!$D$3:$BG$56,15,FALSE)</f>
        <v>0.74832214765100669</v>
      </c>
      <c r="R738" s="9" t="str">
        <f t="shared" si="283"/>
        <v/>
      </c>
      <c r="S738" s="9" t="str">
        <f t="shared" si="284"/>
        <v/>
      </c>
      <c r="T738" s="9">
        <f t="shared" si="285"/>
        <v>0.74832214765100669</v>
      </c>
    </row>
    <row r="739" spans="1:26">
      <c r="D739" s="41">
        <f>COUNT(D699:D738)</f>
        <v>1</v>
      </c>
      <c r="E739" s="41">
        <f>COUNT(E699:E738)</f>
        <v>4</v>
      </c>
      <c r="F739" s="41">
        <f>COUNT(F699:F738)</f>
        <v>31</v>
      </c>
      <c r="R739" s="41">
        <f>COUNT(R699:R738)</f>
        <v>1</v>
      </c>
      <c r="S739" s="41">
        <f>COUNT(S699:S738)</f>
        <v>4</v>
      </c>
      <c r="T739" s="41">
        <f>COUNT(T699:T738)</f>
        <v>31</v>
      </c>
    </row>
    <row r="746" spans="1:26">
      <c r="A746" s="28">
        <v>16</v>
      </c>
      <c r="B746" s="27" t="s">
        <v>21</v>
      </c>
      <c r="O746" s="28">
        <v>16</v>
      </c>
      <c r="P746" s="27" t="s">
        <v>21</v>
      </c>
    </row>
    <row r="747" spans="1:26">
      <c r="A747" s="8" t="s">
        <v>69</v>
      </c>
      <c r="B747" s="7" t="s">
        <v>96</v>
      </c>
      <c r="D747" s="12" t="s">
        <v>98</v>
      </c>
      <c r="E747" s="11" t="s">
        <v>97</v>
      </c>
      <c r="F747" s="10" t="s">
        <v>100</v>
      </c>
      <c r="H747" s="31"/>
      <c r="I747" s="32" t="s">
        <v>98</v>
      </c>
      <c r="J747" s="33" t="s">
        <v>97</v>
      </c>
      <c r="K747" s="34" t="s">
        <v>100</v>
      </c>
      <c r="L747" t="s">
        <v>105</v>
      </c>
      <c r="O747" s="8" t="s">
        <v>69</v>
      </c>
      <c r="P747" s="7" t="s">
        <v>96</v>
      </c>
      <c r="R747" s="12" t="s">
        <v>98</v>
      </c>
      <c r="S747" s="11" t="s">
        <v>97</v>
      </c>
      <c r="T747" s="10" t="s">
        <v>100</v>
      </c>
      <c r="V747" s="31"/>
      <c r="W747" s="32" t="s">
        <v>98</v>
      </c>
      <c r="X747" s="33" t="s">
        <v>97</v>
      </c>
      <c r="Y747" s="34" t="s">
        <v>100</v>
      </c>
      <c r="Z747" t="s">
        <v>105</v>
      </c>
    </row>
    <row r="748" spans="1:26">
      <c r="A748" s="26" t="s">
        <v>70</v>
      </c>
      <c r="B748" s="25">
        <f>HLOOKUP(A748,'Tabela 2022'!$D$3:$BG$56,16,FALSE)</f>
        <v>0.60240963855421692</v>
      </c>
      <c r="D748" s="9" t="str">
        <f>IF(B748&lt;=50%,B748,"")</f>
        <v/>
      </c>
      <c r="E748" s="9" t="str">
        <f>IF(B748&gt;=75%,B748,"")</f>
        <v/>
      </c>
      <c r="F748" s="9">
        <f t="shared" ref="F748" si="301">IF(AND(B748&gt;50%,B748&lt;75%),B748,"")</f>
        <v>0.60240963855421692</v>
      </c>
      <c r="H748" s="31" t="s">
        <v>101</v>
      </c>
      <c r="I748" s="37">
        <f>COUNT(D748:D787)</f>
        <v>1</v>
      </c>
      <c r="J748" s="37">
        <f t="shared" ref="J748" si="302">COUNT(E748:E787)</f>
        <v>1</v>
      </c>
      <c r="K748" s="37">
        <f>COUNT(F748:F787)</f>
        <v>34</v>
      </c>
      <c r="L748" s="29">
        <f>SUM(I748:K748)</f>
        <v>36</v>
      </c>
      <c r="O748" s="52" t="s">
        <v>79</v>
      </c>
      <c r="P748" s="25">
        <f>HLOOKUP(O748,'Tabela 2022'!$D$3:$BG$56,16,FALSE)</f>
        <v>0.482174688057041</v>
      </c>
      <c r="R748" s="9">
        <f>IF(P748&lt;=50%,P748,"")</f>
        <v>0.482174688057041</v>
      </c>
      <c r="S748" s="9" t="str">
        <f>IF(P748&gt;=75%,P748,"")</f>
        <v/>
      </c>
      <c r="T748" s="9" t="str">
        <f>IF(AND(P748&gt;50%,P748&lt;75%),P748,"")</f>
        <v/>
      </c>
      <c r="V748" s="31" t="s">
        <v>101</v>
      </c>
      <c r="W748" s="37">
        <f>COUNT(R748:R787)</f>
        <v>1</v>
      </c>
      <c r="X748" s="37">
        <f t="shared" ref="X748" si="303">COUNT(S748:S787)</f>
        <v>1</v>
      </c>
      <c r="Y748" s="37">
        <f>COUNT(T748:T787)</f>
        <v>34</v>
      </c>
      <c r="Z748" s="29">
        <f>SUM(W748:Y748)</f>
        <v>36</v>
      </c>
    </row>
    <row r="749" spans="1:26">
      <c r="A749" s="26" t="s">
        <v>71</v>
      </c>
      <c r="B749" s="25">
        <f>HLOOKUP(A749,'Tabela 2022'!$D$3:$BG$56,16,FALSE)</f>
        <v>0.65720081135902642</v>
      </c>
      <c r="D749" s="9" t="str">
        <f t="shared" ref="D749:D787" si="304">IF(B749&lt;=50%,B749,"")</f>
        <v/>
      </c>
      <c r="E749" s="9" t="str">
        <f t="shared" ref="E749:E787" si="305">IF(B749&gt;=75%,B749,"")</f>
        <v/>
      </c>
      <c r="F749" s="9">
        <f t="shared" ref="F749:F787" si="306">IF(AND(B749&gt;50%,B749&lt;75%),B749,"")</f>
        <v>0.65720081135902642</v>
      </c>
      <c r="H749" s="31" t="s">
        <v>102</v>
      </c>
      <c r="I749" s="37">
        <f>COUNT(D748:D761)</f>
        <v>0</v>
      </c>
      <c r="J749" s="37">
        <f t="shared" ref="J749" si="307">COUNT(E748:E761)</f>
        <v>0</v>
      </c>
      <c r="K749" s="37">
        <f>COUNT(F748:F761)</f>
        <v>13</v>
      </c>
      <c r="L749" s="29">
        <f t="shared" ref="L749:L752" si="308">SUM(I749:K749)</f>
        <v>13</v>
      </c>
      <c r="O749" s="52" t="s">
        <v>71</v>
      </c>
      <c r="P749" s="25">
        <f>HLOOKUP(O749,'Tabela 2022'!$D$3:$BG$56,16,FALSE)</f>
        <v>0.65720081135902642</v>
      </c>
      <c r="R749" s="9" t="str">
        <f t="shared" ref="R749:R787" si="309">IF(P749&lt;=50%,P749,"")</f>
        <v/>
      </c>
      <c r="S749" s="9" t="str">
        <f t="shared" ref="S749:S787" si="310">IF(P749&gt;=75%,P749,"")</f>
        <v/>
      </c>
      <c r="T749" s="9">
        <f t="shared" ref="T749:T787" si="311">IF(AND(P749&gt;50%,P749&lt;75%),P749,"")</f>
        <v>0.65720081135902642</v>
      </c>
      <c r="V749" s="31" t="s">
        <v>115</v>
      </c>
      <c r="W749" s="37">
        <f>COUNT(R748:R763)</f>
        <v>1</v>
      </c>
      <c r="X749" s="37">
        <f t="shared" ref="X749" si="312">COUNT(S748:S763)</f>
        <v>0</v>
      </c>
      <c r="Y749" s="37">
        <f>COUNT(T748:T763)</f>
        <v>15</v>
      </c>
      <c r="Z749" s="29">
        <f t="shared" ref="Z749:Z752" si="313">SUM(W749:Y749)</f>
        <v>16</v>
      </c>
    </row>
    <row r="750" spans="1:26">
      <c r="A750" s="26" t="s">
        <v>72</v>
      </c>
      <c r="B750" s="25">
        <f>HLOOKUP(A750,'Tabela 2022'!$D$3:$BG$56,16,FALSE)</f>
        <v>0.5412960609911055</v>
      </c>
      <c r="D750" s="9" t="str">
        <f t="shared" si="304"/>
        <v/>
      </c>
      <c r="E750" s="9" t="str">
        <f t="shared" si="305"/>
        <v/>
      </c>
      <c r="F750" s="9">
        <f t="shared" si="306"/>
        <v>0.5412960609911055</v>
      </c>
      <c r="H750" s="31" t="s">
        <v>103</v>
      </c>
      <c r="I750" s="37">
        <f>COUNT(D762:D776)</f>
        <v>1</v>
      </c>
      <c r="J750" s="37">
        <f t="shared" ref="J750" si="314">COUNT(E762:E776)</f>
        <v>1</v>
      </c>
      <c r="K750" s="37">
        <f>COUNT(F762:F776)</f>
        <v>11</v>
      </c>
      <c r="L750" s="29">
        <f t="shared" si="308"/>
        <v>13</v>
      </c>
      <c r="O750" s="52" t="s">
        <v>82</v>
      </c>
      <c r="P750" s="25">
        <f>HLOOKUP(O750,'Tabela 2022'!$D$3:$BG$56,16,FALSE)</f>
        <v>0.55564995751911639</v>
      </c>
      <c r="R750" s="9" t="str">
        <f t="shared" si="309"/>
        <v/>
      </c>
      <c r="S750" s="9" t="str">
        <f t="shared" si="310"/>
        <v/>
      </c>
      <c r="T750" s="9">
        <f t="shared" si="311"/>
        <v>0.55564995751911639</v>
      </c>
      <c r="V750" s="31" t="s">
        <v>116</v>
      </c>
      <c r="W750" s="37">
        <f>COUNT(R764:R777)</f>
        <v>0</v>
      </c>
      <c r="X750" s="37">
        <f t="shared" ref="X750" si="315">COUNT(S764:S777)</f>
        <v>0</v>
      </c>
      <c r="Y750" s="37">
        <f>COUNT(T764:T777)</f>
        <v>13</v>
      </c>
      <c r="Z750" s="29">
        <f t="shared" si="313"/>
        <v>13</v>
      </c>
    </row>
    <row r="751" spans="1:26">
      <c r="A751" s="26" t="s">
        <v>73</v>
      </c>
      <c r="B751" s="25">
        <f>HLOOKUP(A751,'Tabela 2022'!$D$3:$BG$56,16,FALSE)</f>
        <v>0.57907949790794977</v>
      </c>
      <c r="D751" s="9" t="str">
        <f t="shared" si="304"/>
        <v/>
      </c>
      <c r="E751" s="9" t="str">
        <f t="shared" si="305"/>
        <v/>
      </c>
      <c r="F751" s="9">
        <f t="shared" si="306"/>
        <v>0.57907949790794977</v>
      </c>
      <c r="H751" s="31" t="s">
        <v>104</v>
      </c>
      <c r="I751" s="37">
        <f>COUNT(D777:D780)</f>
        <v>0</v>
      </c>
      <c r="J751" s="37">
        <f t="shared" ref="J751" si="316">COUNT(E777:E780)</f>
        <v>0</v>
      </c>
      <c r="K751" s="37">
        <f>COUNT(F777:F780)</f>
        <v>4</v>
      </c>
      <c r="L751" s="29">
        <f t="shared" si="308"/>
        <v>4</v>
      </c>
      <c r="O751" s="52" t="s">
        <v>73</v>
      </c>
      <c r="P751" s="25">
        <f>HLOOKUP(O751,'Tabela 2022'!$D$3:$BG$56,16,FALSE)</f>
        <v>0.57907949790794977</v>
      </c>
      <c r="R751" s="9" t="str">
        <f t="shared" si="309"/>
        <v/>
      </c>
      <c r="S751" s="9" t="str">
        <f t="shared" si="310"/>
        <v/>
      </c>
      <c r="T751" s="9">
        <f t="shared" si="311"/>
        <v>0.57907949790794977</v>
      </c>
      <c r="V751" s="31" t="s">
        <v>117</v>
      </c>
      <c r="W751" s="37">
        <f>COUNT(R778:R784)</f>
        <v>0</v>
      </c>
      <c r="X751" s="37">
        <f t="shared" ref="X751" si="317">COUNT(S778:S784)</f>
        <v>1</v>
      </c>
      <c r="Y751" s="37">
        <f>COUNT(T778:T784)</f>
        <v>4</v>
      </c>
      <c r="Z751" s="29">
        <f t="shared" si="313"/>
        <v>5</v>
      </c>
    </row>
    <row r="752" spans="1:26">
      <c r="A752" s="26" t="s">
        <v>112</v>
      </c>
      <c r="B752" s="25">
        <f>HLOOKUP(A752,'Tabela 2022'!$D$3:$BG$56,16,FALSE)</f>
        <v>0.52318548387096775</v>
      </c>
      <c r="D752" s="9" t="str">
        <f t="shared" si="304"/>
        <v/>
      </c>
      <c r="E752" s="9" t="str">
        <f t="shared" si="305"/>
        <v/>
      </c>
      <c r="F752" s="9">
        <f t="shared" si="306"/>
        <v>0.52318548387096775</v>
      </c>
      <c r="H752" s="31" t="s">
        <v>134</v>
      </c>
      <c r="I752" s="37">
        <f>COUNT(D781:D787)</f>
        <v>0</v>
      </c>
      <c r="J752" s="37">
        <f t="shared" ref="J752" si="318">COUNT(E781:E787)</f>
        <v>0</v>
      </c>
      <c r="K752" s="37">
        <f>COUNT(F781:F787)</f>
        <v>6</v>
      </c>
      <c r="L752" s="29">
        <f t="shared" si="308"/>
        <v>6</v>
      </c>
      <c r="O752" s="52" t="s">
        <v>112</v>
      </c>
      <c r="P752" s="25">
        <f>HLOOKUP(O752,'Tabela 2022'!$D$3:$BG$56,16,FALSE)</f>
        <v>0.52318548387096775</v>
      </c>
      <c r="R752" s="9" t="str">
        <f t="shared" si="309"/>
        <v/>
      </c>
      <c r="S752" s="9" t="str">
        <f t="shared" si="310"/>
        <v/>
      </c>
      <c r="T752" s="9">
        <f t="shared" si="311"/>
        <v>0.52318548387096775</v>
      </c>
      <c r="V752" s="31" t="s">
        <v>135</v>
      </c>
      <c r="W752" s="37">
        <f>COUNT(R785:R787)</f>
        <v>0</v>
      </c>
      <c r="X752" s="37">
        <f t="shared" ref="X752" si="319">COUNT(S785:S787)</f>
        <v>0</v>
      </c>
      <c r="Y752" s="37">
        <f>COUNT(T785:T787)</f>
        <v>2</v>
      </c>
      <c r="Z752" s="29">
        <f t="shared" si="313"/>
        <v>2</v>
      </c>
    </row>
    <row r="753" spans="1:26">
      <c r="A753" s="26" t="s">
        <v>99</v>
      </c>
      <c r="B753" s="25" t="e">
        <f>HLOOKUP(A753,'Tabela 2022'!$D$3:$BG$56,16,FALSE)</f>
        <v>#N/A</v>
      </c>
      <c r="D753" s="9" t="e">
        <f t="shared" si="304"/>
        <v>#N/A</v>
      </c>
      <c r="E753" s="9" t="e">
        <f t="shared" si="305"/>
        <v>#N/A</v>
      </c>
      <c r="F753" s="9" t="e">
        <f t="shared" si="306"/>
        <v>#N/A</v>
      </c>
      <c r="O753" s="52" t="s">
        <v>93</v>
      </c>
      <c r="P753" s="25">
        <f>HLOOKUP(O753,'Tabela 2022'!$D$3:$BG$56,16,FALSE)</f>
        <v>0.56306306306306309</v>
      </c>
      <c r="R753" s="9" t="str">
        <f t="shared" si="309"/>
        <v/>
      </c>
      <c r="S753" s="9" t="str">
        <f t="shared" si="310"/>
        <v/>
      </c>
      <c r="T753" s="9">
        <f t="shared" si="311"/>
        <v>0.56306306306306309</v>
      </c>
    </row>
    <row r="754" spans="1:26">
      <c r="A754" s="26" t="s">
        <v>132</v>
      </c>
      <c r="B754" s="25">
        <f>HLOOKUP(A754,'Tabela 2022'!$D$3:$BG$56,16,FALSE)</f>
        <v>0.61565836298932386</v>
      </c>
      <c r="D754" s="9" t="str">
        <f t="shared" si="304"/>
        <v/>
      </c>
      <c r="E754" s="9" t="str">
        <f t="shared" si="305"/>
        <v/>
      </c>
      <c r="F754" s="9">
        <f t="shared" si="306"/>
        <v>0.61565836298932386</v>
      </c>
      <c r="O754" s="52" t="s">
        <v>133</v>
      </c>
      <c r="P754" s="25">
        <f>HLOOKUP(O754,'Tabela 2022'!$D$3:$BG$56,16,FALSE)</f>
        <v>0.57059509918319717</v>
      </c>
      <c r="R754" s="9" t="str">
        <f t="shared" si="309"/>
        <v/>
      </c>
      <c r="S754" s="9" t="str">
        <f t="shared" si="310"/>
        <v/>
      </c>
      <c r="T754" s="9">
        <f t="shared" si="311"/>
        <v>0.57059509918319717</v>
      </c>
    </row>
    <row r="755" spans="1:26">
      <c r="A755" s="26" t="s">
        <v>74</v>
      </c>
      <c r="B755" s="25">
        <f>HLOOKUP(A755,'Tabela 2022'!$D$3:$BG$56,16,FALSE)</f>
        <v>0.57765957446808514</v>
      </c>
      <c r="D755" s="9" t="str">
        <f t="shared" si="304"/>
        <v/>
      </c>
      <c r="E755" s="9" t="str">
        <f t="shared" si="305"/>
        <v/>
      </c>
      <c r="F755" s="9">
        <f t="shared" si="306"/>
        <v>0.57765957446808514</v>
      </c>
      <c r="H755" s="31"/>
      <c r="I755" s="32" t="s">
        <v>98</v>
      </c>
      <c r="J755" s="33" t="s">
        <v>97</v>
      </c>
      <c r="K755" s="34" t="s">
        <v>100</v>
      </c>
      <c r="L755" s="29" t="s">
        <v>105</v>
      </c>
      <c r="O755" s="52" t="s">
        <v>89</v>
      </c>
      <c r="P755" s="25">
        <f>HLOOKUP(O755,'Tabela 2022'!$D$3:$BG$56,16,FALSE)</f>
        <v>0.66326530612244894</v>
      </c>
      <c r="R755" s="9" t="str">
        <f t="shared" si="309"/>
        <v/>
      </c>
      <c r="S755" s="9" t="str">
        <f t="shared" si="310"/>
        <v/>
      </c>
      <c r="T755" s="9">
        <f t="shared" si="311"/>
        <v>0.66326530612244894</v>
      </c>
      <c r="V755" s="31"/>
      <c r="W755" s="32" t="s">
        <v>98</v>
      </c>
      <c r="X755" s="33" t="s">
        <v>97</v>
      </c>
      <c r="Y755" s="34" t="s">
        <v>100</v>
      </c>
      <c r="Z755" t="s">
        <v>105</v>
      </c>
    </row>
    <row r="756" spans="1:26">
      <c r="A756" s="26" t="s">
        <v>75</v>
      </c>
      <c r="B756" s="25">
        <f>HLOOKUP(A756,'Tabela 2022'!$D$3:$BG$56,16,FALSE)</f>
        <v>0.54255319148936165</v>
      </c>
      <c r="D756" s="9" t="str">
        <f t="shared" si="304"/>
        <v/>
      </c>
      <c r="E756" s="9" t="str">
        <f t="shared" si="305"/>
        <v/>
      </c>
      <c r="F756" s="9">
        <f t="shared" si="306"/>
        <v>0.54255319148936165</v>
      </c>
      <c r="H756" s="31" t="s">
        <v>101</v>
      </c>
      <c r="I756" s="42">
        <f>I748/$L748</f>
        <v>2.7777777777777776E-2</v>
      </c>
      <c r="J756" s="42">
        <f t="shared" ref="J756:K756" si="320">J748/$L748</f>
        <v>2.7777777777777776E-2</v>
      </c>
      <c r="K756" s="42">
        <f t="shared" si="320"/>
        <v>0.94444444444444442</v>
      </c>
      <c r="L756" s="29">
        <f>L748</f>
        <v>36</v>
      </c>
      <c r="O756" s="52" t="s">
        <v>84</v>
      </c>
      <c r="P756" s="25">
        <f>HLOOKUP(O756,'Tabela 2022'!$D$3:$BG$56,16,FALSE)</f>
        <v>0.52842983828899326</v>
      </c>
      <c r="R756" s="9" t="str">
        <f t="shared" si="309"/>
        <v/>
      </c>
      <c r="S756" s="9" t="str">
        <f t="shared" si="310"/>
        <v/>
      </c>
      <c r="T756" s="9">
        <f t="shared" si="311"/>
        <v>0.52842983828899326</v>
      </c>
      <c r="V756" s="31" t="s">
        <v>101</v>
      </c>
      <c r="W756" s="42">
        <f t="shared" ref="W756:Y760" si="321">W748/$Z748</f>
        <v>2.7777777777777776E-2</v>
      </c>
      <c r="X756" s="42">
        <f t="shared" si="321"/>
        <v>2.7777777777777776E-2</v>
      </c>
      <c r="Y756" s="42">
        <f t="shared" si="321"/>
        <v>0.94444444444444442</v>
      </c>
      <c r="Z756" s="29">
        <f>Z748</f>
        <v>36</v>
      </c>
    </row>
    <row r="757" spans="1:26">
      <c r="A757" s="26" t="s">
        <v>76</v>
      </c>
      <c r="B757" s="25">
        <f>HLOOKUP(A757,'Tabela 2022'!$D$3:$BG$56,16,FALSE)</f>
        <v>0.62017804154302669</v>
      </c>
      <c r="D757" s="9" t="str">
        <f t="shared" si="304"/>
        <v/>
      </c>
      <c r="E757" s="9" t="str">
        <f t="shared" si="305"/>
        <v/>
      </c>
      <c r="F757" s="9">
        <f t="shared" si="306"/>
        <v>0.62017804154302669</v>
      </c>
      <c r="H757" s="31" t="s">
        <v>102</v>
      </c>
      <c r="I757" s="42">
        <f t="shared" ref="I757:K757" si="322">I749/$L749</f>
        <v>0</v>
      </c>
      <c r="J757" s="42">
        <f t="shared" si="322"/>
        <v>0</v>
      </c>
      <c r="K757" s="42">
        <f t="shared" si="322"/>
        <v>1</v>
      </c>
      <c r="L757" s="29">
        <f t="shared" ref="L757:L760" si="323">L749</f>
        <v>13</v>
      </c>
      <c r="O757" s="52" t="s">
        <v>85</v>
      </c>
      <c r="P757" s="25">
        <f>HLOOKUP(O757,'Tabela 2022'!$D$3:$BG$56,16,FALSE)</f>
        <v>0.56138509968520467</v>
      </c>
      <c r="R757" s="9" t="str">
        <f t="shared" si="309"/>
        <v/>
      </c>
      <c r="S757" s="9" t="str">
        <f t="shared" si="310"/>
        <v/>
      </c>
      <c r="T757" s="9">
        <f t="shared" si="311"/>
        <v>0.56138509968520467</v>
      </c>
      <c r="V757" s="31" t="s">
        <v>115</v>
      </c>
      <c r="W757" s="42">
        <f t="shared" si="321"/>
        <v>6.25E-2</v>
      </c>
      <c r="X757" s="42">
        <f t="shared" si="321"/>
        <v>0</v>
      </c>
      <c r="Y757" s="42">
        <f t="shared" si="321"/>
        <v>0.9375</v>
      </c>
      <c r="Z757" s="29">
        <f>Z749</f>
        <v>16</v>
      </c>
    </row>
    <row r="758" spans="1:26">
      <c r="A758" s="26" t="s">
        <v>77</v>
      </c>
      <c r="B758" s="25">
        <f>HLOOKUP(A758,'Tabela 2022'!$D$3:$BG$56,16,FALSE)</f>
        <v>0.54664484451718498</v>
      </c>
      <c r="D758" s="9" t="str">
        <f t="shared" si="304"/>
        <v/>
      </c>
      <c r="E758" s="9" t="str">
        <f t="shared" si="305"/>
        <v/>
      </c>
      <c r="F758" s="9">
        <f t="shared" si="306"/>
        <v>0.54664484451718498</v>
      </c>
      <c r="H758" s="31" t="s">
        <v>103</v>
      </c>
      <c r="I758" s="42">
        <f t="shared" ref="I758:K758" si="324">I750/$L750</f>
        <v>7.6923076923076927E-2</v>
      </c>
      <c r="J758" s="42">
        <f t="shared" si="324"/>
        <v>7.6923076923076927E-2</v>
      </c>
      <c r="K758" s="42">
        <f t="shared" si="324"/>
        <v>0.84615384615384615</v>
      </c>
      <c r="L758" s="29">
        <f t="shared" si="323"/>
        <v>13</v>
      </c>
      <c r="O758" s="52" t="s">
        <v>77</v>
      </c>
      <c r="P758" s="25">
        <f>HLOOKUP(O758,'Tabela 2022'!$D$3:$BG$56,16,FALSE)</f>
        <v>0.54664484451718498</v>
      </c>
      <c r="R758" s="9" t="str">
        <f t="shared" si="309"/>
        <v/>
      </c>
      <c r="S758" s="9" t="str">
        <f t="shared" si="310"/>
        <v/>
      </c>
      <c r="T758" s="9">
        <f t="shared" si="311"/>
        <v>0.54664484451718498</v>
      </c>
      <c r="V758" s="31" t="s">
        <v>116</v>
      </c>
      <c r="W758" s="42">
        <f t="shared" si="321"/>
        <v>0</v>
      </c>
      <c r="X758" s="42">
        <f t="shared" si="321"/>
        <v>0</v>
      </c>
      <c r="Y758" s="42">
        <f t="shared" si="321"/>
        <v>1</v>
      </c>
      <c r="Z758" s="29">
        <f>Z750</f>
        <v>13</v>
      </c>
    </row>
    <row r="759" spans="1:26">
      <c r="A759" s="26" t="s">
        <v>113</v>
      </c>
      <c r="B759" s="25">
        <f>HLOOKUP(A759,'Tabela 2022'!$D$3:$BG$56,16,FALSE)</f>
        <v>0.68027210884353739</v>
      </c>
      <c r="D759" s="9" t="str">
        <f t="shared" si="304"/>
        <v/>
      </c>
      <c r="E759" s="9" t="str">
        <f t="shared" si="305"/>
        <v/>
      </c>
      <c r="F759" s="9">
        <f t="shared" si="306"/>
        <v>0.68027210884353739</v>
      </c>
      <c r="H759" s="31" t="s">
        <v>104</v>
      </c>
      <c r="I759" s="42">
        <f t="shared" ref="I759:K759" si="325">I751/$L751</f>
        <v>0</v>
      </c>
      <c r="J759" s="42">
        <f t="shared" si="325"/>
        <v>0</v>
      </c>
      <c r="K759" s="42">
        <f t="shared" si="325"/>
        <v>1</v>
      </c>
      <c r="L759" s="29">
        <f t="shared" si="323"/>
        <v>4</v>
      </c>
      <c r="O759" s="52" t="s">
        <v>95</v>
      </c>
      <c r="P759" s="25">
        <f>HLOOKUP(O759,'Tabela 2022'!$D$3:$BG$56,16,FALSE)</f>
        <v>0.51848249027237359</v>
      </c>
      <c r="R759" s="9" t="str">
        <f t="shared" si="309"/>
        <v/>
      </c>
      <c r="S759" s="9" t="str">
        <f t="shared" si="310"/>
        <v/>
      </c>
      <c r="T759" s="9">
        <f t="shared" si="311"/>
        <v>0.51848249027237359</v>
      </c>
      <c r="V759" s="31" t="s">
        <v>117</v>
      </c>
      <c r="W759" s="42">
        <f t="shared" si="321"/>
        <v>0</v>
      </c>
      <c r="X759" s="42">
        <f t="shared" si="321"/>
        <v>0.2</v>
      </c>
      <c r="Y759" s="42">
        <f t="shared" si="321"/>
        <v>0.8</v>
      </c>
      <c r="Z759" s="29">
        <f>Z751</f>
        <v>5</v>
      </c>
    </row>
    <row r="760" spans="1:26">
      <c r="A760" s="26" t="s">
        <v>78</v>
      </c>
      <c r="B760" s="25">
        <f>HLOOKUP(A760,'Tabela 2022'!$D$3:$BG$56,16,FALSE)</f>
        <v>0.54057591623036649</v>
      </c>
      <c r="D760" s="9" t="str">
        <f t="shared" si="304"/>
        <v/>
      </c>
      <c r="E760" s="9" t="str">
        <f t="shared" si="305"/>
        <v/>
      </c>
      <c r="F760" s="9">
        <f t="shared" si="306"/>
        <v>0.54057591623036649</v>
      </c>
      <c r="H760" s="31" t="s">
        <v>134</v>
      </c>
      <c r="I760" s="42">
        <f t="shared" ref="I760:K760" si="326">I752/$L752</f>
        <v>0</v>
      </c>
      <c r="J760" s="42">
        <f t="shared" si="326"/>
        <v>0</v>
      </c>
      <c r="K760" s="42">
        <f t="shared" si="326"/>
        <v>1</v>
      </c>
      <c r="L760" s="29">
        <f t="shared" si="323"/>
        <v>6</v>
      </c>
      <c r="O760" s="52" t="s">
        <v>131</v>
      </c>
      <c r="P760" s="25">
        <f>HLOOKUP(O760,'Tabela 2022'!$D$3:$BG$56,16,FALSE)</f>
        <v>0.61792452830188682</v>
      </c>
      <c r="R760" s="9" t="str">
        <f t="shared" si="309"/>
        <v/>
      </c>
      <c r="S760" s="9" t="str">
        <f t="shared" si="310"/>
        <v/>
      </c>
      <c r="T760" s="9">
        <f t="shared" si="311"/>
        <v>0.61792452830188682</v>
      </c>
      <c r="V760" s="31" t="s">
        <v>135</v>
      </c>
      <c r="W760" s="42">
        <f t="shared" si="321"/>
        <v>0</v>
      </c>
      <c r="X760" s="42">
        <f t="shared" si="321"/>
        <v>0</v>
      </c>
      <c r="Y760" s="42">
        <f t="shared" si="321"/>
        <v>1</v>
      </c>
      <c r="Z760" s="29">
        <f>Z752</f>
        <v>2</v>
      </c>
    </row>
    <row r="761" spans="1:26" ht="15.75" thickBot="1">
      <c r="A761" s="24" t="s">
        <v>114</v>
      </c>
      <c r="B761" s="25">
        <f>HLOOKUP(A761,'Tabela 2022'!$D$3:$BG$56,16,FALSE)</f>
        <v>0.58131487889273359</v>
      </c>
      <c r="D761" s="36" t="str">
        <f t="shared" si="304"/>
        <v/>
      </c>
      <c r="E761" s="36" t="str">
        <f t="shared" si="305"/>
        <v/>
      </c>
      <c r="F761" s="36">
        <f t="shared" si="306"/>
        <v>0.58131487889273359</v>
      </c>
      <c r="O761" s="52" t="s">
        <v>129</v>
      </c>
      <c r="P761" s="25">
        <f>HLOOKUP(O761,'Tabela 2022'!$D$3:$BG$56,16,FALSE)</f>
        <v>0.62361623616236161</v>
      </c>
      <c r="R761" s="9" t="str">
        <f t="shared" si="309"/>
        <v/>
      </c>
      <c r="S761" s="9" t="str">
        <f t="shared" si="310"/>
        <v/>
      </c>
      <c r="T761" s="9">
        <f t="shared" si="311"/>
        <v>0.62361623616236161</v>
      </c>
    </row>
    <row r="762" spans="1:26">
      <c r="A762" s="23" t="s">
        <v>109</v>
      </c>
      <c r="B762" s="25" t="e">
        <f>HLOOKUP(A762,'Tabela 2022'!$D$3:$BG$56,16,FALSE)</f>
        <v>#N/A</v>
      </c>
      <c r="D762" s="56" t="e">
        <f t="shared" si="304"/>
        <v>#N/A</v>
      </c>
      <c r="E762" s="56" t="e">
        <f t="shared" si="305"/>
        <v>#N/A</v>
      </c>
      <c r="F762" s="56" t="e">
        <f t="shared" si="306"/>
        <v>#N/A</v>
      </c>
      <c r="O762" s="59" t="s">
        <v>114</v>
      </c>
      <c r="P762" s="25">
        <f>HLOOKUP(O762,'Tabela 2022'!$D$3:$BG$56,16,FALSE)</f>
        <v>0.58131487889273359</v>
      </c>
      <c r="R762" s="9" t="str">
        <f t="shared" si="309"/>
        <v/>
      </c>
      <c r="S762" s="9" t="str">
        <f t="shared" si="310"/>
        <v/>
      </c>
      <c r="T762" s="9">
        <f t="shared" si="311"/>
        <v>0.58131487889273359</v>
      </c>
    </row>
    <row r="763" spans="1:26" ht="15.75" thickBot="1">
      <c r="A763" s="22" t="s">
        <v>79</v>
      </c>
      <c r="B763" s="25">
        <f>HLOOKUP(A763,'Tabela 2022'!$D$3:$BG$56,16,FALSE)</f>
        <v>0.482174688057041</v>
      </c>
      <c r="D763" s="9">
        <f t="shared" si="304"/>
        <v>0.482174688057041</v>
      </c>
      <c r="E763" s="9" t="str">
        <f t="shared" si="305"/>
        <v/>
      </c>
      <c r="F763" s="9" t="str">
        <f t="shared" si="306"/>
        <v/>
      </c>
      <c r="O763" s="59" t="s">
        <v>130</v>
      </c>
      <c r="P763" s="25">
        <f>HLOOKUP(O763,'Tabela 2022'!$D$3:$BG$56,16,FALSE)</f>
        <v>0.62007168458781359</v>
      </c>
      <c r="R763" s="36" t="str">
        <f t="shared" si="309"/>
        <v/>
      </c>
      <c r="S763" s="36" t="str">
        <f t="shared" si="310"/>
        <v/>
      </c>
      <c r="T763" s="36">
        <f t="shared" si="311"/>
        <v>0.62007168458781359</v>
      </c>
    </row>
    <row r="764" spans="1:26">
      <c r="A764" s="22" t="s">
        <v>80</v>
      </c>
      <c r="B764" s="25">
        <f>HLOOKUP(A764,'Tabela 2022'!$D$3:$BG$56,16,FALSE)</f>
        <v>0.59868421052631582</v>
      </c>
      <c r="D764" s="9" t="str">
        <f t="shared" si="304"/>
        <v/>
      </c>
      <c r="E764" s="9" t="str">
        <f t="shared" si="305"/>
        <v/>
      </c>
      <c r="F764" s="9">
        <f t="shared" si="306"/>
        <v>0.59868421052631582</v>
      </c>
      <c r="O764" s="60" t="s">
        <v>80</v>
      </c>
      <c r="P764" s="25">
        <f>HLOOKUP(O764,'Tabela 2022'!$D$3:$BG$56,16,FALSE)</f>
        <v>0.59868421052631582</v>
      </c>
      <c r="R764" s="56" t="str">
        <f t="shared" si="309"/>
        <v/>
      </c>
      <c r="S764" s="56" t="str">
        <f t="shared" si="310"/>
        <v/>
      </c>
      <c r="T764" s="56">
        <f t="shared" si="311"/>
        <v>0.59868421052631582</v>
      </c>
    </row>
    <row r="765" spans="1:26">
      <c r="A765" s="22" t="s">
        <v>81</v>
      </c>
      <c r="B765" s="25">
        <f>HLOOKUP(A765,'Tabela 2022'!$D$3:$BG$56,16,FALSE)</f>
        <v>0.52409638554216864</v>
      </c>
      <c r="D765" s="9" t="str">
        <f t="shared" si="304"/>
        <v/>
      </c>
      <c r="E765" s="9" t="str">
        <f t="shared" si="305"/>
        <v/>
      </c>
      <c r="F765" s="9">
        <f t="shared" si="306"/>
        <v>0.52409638554216864</v>
      </c>
      <c r="O765" s="26" t="s">
        <v>72</v>
      </c>
      <c r="P765" s="25">
        <f>HLOOKUP(O765,'Tabela 2022'!$D$3:$BG$56,16,FALSE)</f>
        <v>0.5412960609911055</v>
      </c>
      <c r="R765" s="9" t="str">
        <f t="shared" si="309"/>
        <v/>
      </c>
      <c r="S765" s="9" t="str">
        <f t="shared" si="310"/>
        <v/>
      </c>
      <c r="T765" s="9">
        <f t="shared" si="311"/>
        <v>0.5412960609911055</v>
      </c>
    </row>
    <row r="766" spans="1:26">
      <c r="A766" s="22" t="s">
        <v>82</v>
      </c>
      <c r="B766" s="25">
        <f>HLOOKUP(A766,'Tabela 2022'!$D$3:$BG$56,16,FALSE)</f>
        <v>0.55564995751911639</v>
      </c>
      <c r="D766" s="9" t="str">
        <f t="shared" si="304"/>
        <v/>
      </c>
      <c r="E766" s="9" t="str">
        <f t="shared" si="305"/>
        <v/>
      </c>
      <c r="F766" s="9">
        <f t="shared" si="306"/>
        <v>0.55564995751911639</v>
      </c>
      <c r="O766" s="26" t="s">
        <v>90</v>
      </c>
      <c r="P766" s="25">
        <f>HLOOKUP(O766,'Tabela 2022'!$D$3:$BG$56,16,FALSE)</f>
        <v>0.68965517241379315</v>
      </c>
      <c r="R766" s="9" t="str">
        <f t="shared" si="309"/>
        <v/>
      </c>
      <c r="S766" s="9" t="str">
        <f t="shared" si="310"/>
        <v/>
      </c>
      <c r="T766" s="9">
        <f t="shared" si="311"/>
        <v>0.68965517241379315</v>
      </c>
    </row>
    <row r="767" spans="1:26">
      <c r="A767" s="22" t="s">
        <v>83</v>
      </c>
      <c r="B767" s="25">
        <f>HLOOKUP(A767,'Tabela 2022'!$D$3:$BG$56,16,FALSE)</f>
        <v>0.76872964169381108</v>
      </c>
      <c r="D767" s="9" t="str">
        <f t="shared" si="304"/>
        <v/>
      </c>
      <c r="E767" s="9">
        <f t="shared" si="305"/>
        <v>0.76872964169381108</v>
      </c>
      <c r="F767" s="9" t="str">
        <f t="shared" si="306"/>
        <v/>
      </c>
      <c r="O767" s="26" t="s">
        <v>121</v>
      </c>
      <c r="P767" s="25">
        <f>HLOOKUP(O767,'Tabela 2022'!$D$3:$BG$56,16,FALSE)</f>
        <v>0.5611510791366906</v>
      </c>
      <c r="R767" s="9" t="str">
        <f t="shared" si="309"/>
        <v/>
      </c>
      <c r="S767" s="9" t="str">
        <f t="shared" si="310"/>
        <v/>
      </c>
      <c r="T767" s="9">
        <f t="shared" si="311"/>
        <v>0.5611510791366906</v>
      </c>
    </row>
    <row r="768" spans="1:26">
      <c r="A768" s="22" t="s">
        <v>84</v>
      </c>
      <c r="B768" s="25">
        <f>HLOOKUP(A768,'Tabela 2022'!$D$3:$BG$56,16,FALSE)</f>
        <v>0.52842983828899326</v>
      </c>
      <c r="D768" s="9" t="str">
        <f t="shared" si="304"/>
        <v/>
      </c>
      <c r="E768" s="9" t="str">
        <f t="shared" si="305"/>
        <v/>
      </c>
      <c r="F768" s="9">
        <f t="shared" si="306"/>
        <v>0.52842983828899326</v>
      </c>
      <c r="O768" s="26" t="s">
        <v>91</v>
      </c>
      <c r="P768" s="25" t="e">
        <f>HLOOKUP(O768,'Tabela 2022'!$D$3:$BG$56,16,FALSE)</f>
        <v>#N/A</v>
      </c>
      <c r="R768" s="9" t="e">
        <f t="shared" si="309"/>
        <v>#N/A</v>
      </c>
      <c r="S768" s="9" t="e">
        <f t="shared" si="310"/>
        <v>#N/A</v>
      </c>
      <c r="T768" s="9" t="e">
        <f t="shared" si="311"/>
        <v>#N/A</v>
      </c>
    </row>
    <row r="769" spans="1:20">
      <c r="A769" s="22" t="s">
        <v>121</v>
      </c>
      <c r="B769" s="25">
        <f>HLOOKUP(A769,'Tabela 2022'!$D$3:$BG$56,16,FALSE)</f>
        <v>0.5611510791366906</v>
      </c>
      <c r="D769" s="9" t="str">
        <f t="shared" si="304"/>
        <v/>
      </c>
      <c r="E769" s="9" t="str">
        <f t="shared" si="305"/>
        <v/>
      </c>
      <c r="F769" s="9">
        <f t="shared" si="306"/>
        <v>0.5611510791366906</v>
      </c>
      <c r="O769" s="26" t="s">
        <v>74</v>
      </c>
      <c r="P769" s="25">
        <f>HLOOKUP(O769,'Tabela 2022'!$D$3:$BG$56,16,FALSE)</f>
        <v>0.57765957446808514</v>
      </c>
      <c r="R769" s="9" t="str">
        <f t="shared" si="309"/>
        <v/>
      </c>
      <c r="S769" s="9" t="str">
        <f t="shared" si="310"/>
        <v/>
      </c>
      <c r="T769" s="9">
        <f t="shared" si="311"/>
        <v>0.57765957446808514</v>
      </c>
    </row>
    <row r="770" spans="1:20">
      <c r="A770" s="22" t="s">
        <v>85</v>
      </c>
      <c r="B770" s="25">
        <f>HLOOKUP(A770,'Tabela 2022'!$D$3:$BG$56,16,FALSE)</f>
        <v>0.56138509968520467</v>
      </c>
      <c r="D770" s="9" t="str">
        <f t="shared" si="304"/>
        <v/>
      </c>
      <c r="E770" s="9" t="str">
        <f t="shared" si="305"/>
        <v/>
      </c>
      <c r="F770" s="9">
        <f t="shared" si="306"/>
        <v>0.56138509968520467</v>
      </c>
      <c r="O770" s="26" t="s">
        <v>75</v>
      </c>
      <c r="P770" s="25">
        <f>HLOOKUP(O770,'Tabela 2022'!$D$3:$BG$56,16,FALSE)</f>
        <v>0.54255319148936165</v>
      </c>
      <c r="R770" s="9" t="str">
        <f t="shared" si="309"/>
        <v/>
      </c>
      <c r="S770" s="9" t="str">
        <f t="shared" si="310"/>
        <v/>
      </c>
      <c r="T770" s="9">
        <f t="shared" si="311"/>
        <v>0.54255319148936165</v>
      </c>
    </row>
    <row r="771" spans="1:20">
      <c r="A771" s="22" t="s">
        <v>110</v>
      </c>
      <c r="B771" s="25">
        <f>HLOOKUP(A771,'Tabela 2022'!$D$3:$BG$56,16,FALSE)</f>
        <v>0.7250384024577573</v>
      </c>
      <c r="D771" s="9" t="str">
        <f t="shared" si="304"/>
        <v/>
      </c>
      <c r="E771" s="9" t="str">
        <f t="shared" si="305"/>
        <v/>
      </c>
      <c r="F771" s="9">
        <f t="shared" si="306"/>
        <v>0.7250384024577573</v>
      </c>
      <c r="O771" s="26" t="s">
        <v>76</v>
      </c>
      <c r="P771" s="25">
        <f>HLOOKUP(O771,'Tabela 2022'!$D$3:$BG$56,16,FALSE)</f>
        <v>0.62017804154302669</v>
      </c>
      <c r="R771" s="9" t="str">
        <f t="shared" si="309"/>
        <v/>
      </c>
      <c r="S771" s="9" t="str">
        <f t="shared" si="310"/>
        <v/>
      </c>
      <c r="T771" s="9">
        <f t="shared" si="311"/>
        <v>0.62017804154302669</v>
      </c>
    </row>
    <row r="772" spans="1:20">
      <c r="A772" s="22" t="s">
        <v>111</v>
      </c>
      <c r="B772" s="25">
        <f>HLOOKUP(A772,'Tabela 2022'!$D$3:$BG$56,16,FALSE)</f>
        <v>0.60969044414535667</v>
      </c>
      <c r="D772" s="9" t="str">
        <f t="shared" si="304"/>
        <v/>
      </c>
      <c r="E772" s="9" t="str">
        <f t="shared" si="305"/>
        <v/>
      </c>
      <c r="F772" s="9">
        <f t="shared" si="306"/>
        <v>0.60969044414535667</v>
      </c>
      <c r="O772" s="26" t="s">
        <v>78</v>
      </c>
      <c r="P772" s="25">
        <f>HLOOKUP(O772,'Tabela 2022'!$D$3:$BG$56,16,FALSE)</f>
        <v>0.54057591623036649</v>
      </c>
      <c r="R772" s="9" t="str">
        <f t="shared" si="309"/>
        <v/>
      </c>
      <c r="S772" s="9" t="str">
        <f t="shared" si="310"/>
        <v/>
      </c>
      <c r="T772" s="9">
        <f t="shared" si="311"/>
        <v>0.54057591623036649</v>
      </c>
    </row>
    <row r="773" spans="1:20">
      <c r="A773" s="22" t="s">
        <v>86</v>
      </c>
      <c r="B773" s="25" t="e">
        <f>HLOOKUP(A773,'Tabela 2022'!$D$3:$BG$56,16,FALSE)</f>
        <v>#N/A</v>
      </c>
      <c r="D773" s="9" t="e">
        <f t="shared" si="304"/>
        <v>#N/A</v>
      </c>
      <c r="E773" s="9" t="e">
        <f t="shared" si="305"/>
        <v>#N/A</v>
      </c>
      <c r="F773" s="9" t="e">
        <f t="shared" si="306"/>
        <v>#N/A</v>
      </c>
      <c r="O773" s="26" t="s">
        <v>94</v>
      </c>
      <c r="P773" s="25">
        <f>HLOOKUP(O773,'Tabela 2022'!$D$3:$BG$56,16,FALSE)</f>
        <v>0.51444043321299637</v>
      </c>
      <c r="R773" s="9" t="str">
        <f t="shared" si="309"/>
        <v/>
      </c>
      <c r="S773" s="9" t="str">
        <f t="shared" si="310"/>
        <v/>
      </c>
      <c r="T773" s="9">
        <f t="shared" si="311"/>
        <v>0.51444043321299637</v>
      </c>
    </row>
    <row r="774" spans="1:20">
      <c r="A774" s="22" t="s">
        <v>130</v>
      </c>
      <c r="B774" s="25">
        <f>HLOOKUP(A774,'Tabela 2022'!$D$3:$BG$56,16,FALSE)</f>
        <v>0.62007168458781359</v>
      </c>
      <c r="D774" s="9" t="str">
        <f t="shared" si="304"/>
        <v/>
      </c>
      <c r="E774" s="9" t="str">
        <f t="shared" si="305"/>
        <v/>
      </c>
      <c r="F774" s="9">
        <f t="shared" si="306"/>
        <v>0.62007168458781359</v>
      </c>
      <c r="O774" s="26" t="s">
        <v>111</v>
      </c>
      <c r="P774" s="25">
        <f>HLOOKUP(O774,'Tabela 2022'!$D$3:$BG$56,16,FALSE)</f>
        <v>0.60969044414535667</v>
      </c>
      <c r="R774" s="9" t="str">
        <f t="shared" si="309"/>
        <v/>
      </c>
      <c r="S774" s="9" t="str">
        <f t="shared" si="310"/>
        <v/>
      </c>
      <c r="T774" s="9">
        <f t="shared" si="311"/>
        <v>0.60969044414535667</v>
      </c>
    </row>
    <row r="775" spans="1:20">
      <c r="A775" s="22" t="s">
        <v>87</v>
      </c>
      <c r="B775" s="25">
        <f>HLOOKUP(A775,'Tabela 2022'!$D$3:$BG$56,16,FALSE)</f>
        <v>0.57657657657657657</v>
      </c>
      <c r="D775" s="9" t="str">
        <f t="shared" si="304"/>
        <v/>
      </c>
      <c r="E775" s="9" t="str">
        <f t="shared" si="305"/>
        <v/>
      </c>
      <c r="F775" s="9">
        <f t="shared" si="306"/>
        <v>0.57657657657657657</v>
      </c>
      <c r="O775" s="26" t="s">
        <v>122</v>
      </c>
      <c r="P775" s="25">
        <f>HLOOKUP(O775,'Tabela 2022'!$D$3:$BG$56,16,FALSE)</f>
        <v>0.62528216704288941</v>
      </c>
      <c r="R775" s="9" t="str">
        <f t="shared" si="309"/>
        <v/>
      </c>
      <c r="S775" s="9" t="str">
        <f t="shared" si="310"/>
        <v/>
      </c>
      <c r="T775" s="9">
        <f t="shared" si="311"/>
        <v>0.62528216704288941</v>
      </c>
    </row>
    <row r="776" spans="1:20" ht="15.75" thickBot="1">
      <c r="A776" s="21" t="s">
        <v>88</v>
      </c>
      <c r="B776" s="25">
        <f>HLOOKUP(A776,'Tabela 2022'!$D$3:$BG$56,16,FALSE)</f>
        <v>0.56907894736842102</v>
      </c>
      <c r="D776" s="57" t="str">
        <f t="shared" si="304"/>
        <v/>
      </c>
      <c r="E776" s="57" t="str">
        <f t="shared" si="305"/>
        <v/>
      </c>
      <c r="F776" s="57">
        <f t="shared" si="306"/>
        <v>0.56907894736842102</v>
      </c>
      <c r="O776" s="26" t="s">
        <v>87</v>
      </c>
      <c r="P776" s="25">
        <f>HLOOKUP(O776,'Tabela 2022'!$D$3:$BG$56,16,FALSE)</f>
        <v>0.57657657657657657</v>
      </c>
      <c r="R776" s="9" t="str">
        <f t="shared" si="309"/>
        <v/>
      </c>
      <c r="S776" s="9" t="str">
        <f t="shared" si="310"/>
        <v/>
      </c>
      <c r="T776" s="9">
        <f t="shared" si="311"/>
        <v>0.57657657657657657</v>
      </c>
    </row>
    <row r="777" spans="1:20" ht="15.75" thickBot="1">
      <c r="A777" s="17" t="s">
        <v>93</v>
      </c>
      <c r="B777" s="25">
        <f>HLOOKUP(A777,'Tabela 2022'!$D$3:$BG$56,16,FALSE)</f>
        <v>0.56306306306306309</v>
      </c>
      <c r="D777" s="56" t="str">
        <f t="shared" si="304"/>
        <v/>
      </c>
      <c r="E777" s="56" t="str">
        <f t="shared" si="305"/>
        <v/>
      </c>
      <c r="F777" s="56">
        <f t="shared" si="306"/>
        <v>0.56306306306306309</v>
      </c>
      <c r="O777" s="53" t="s">
        <v>88</v>
      </c>
      <c r="P777" s="25">
        <f>HLOOKUP(O777,'Tabela 2022'!$D$3:$BG$56,16,FALSE)</f>
        <v>0.56907894736842102</v>
      </c>
      <c r="R777" s="57" t="str">
        <f t="shared" si="309"/>
        <v/>
      </c>
      <c r="S777" s="57" t="str">
        <f t="shared" si="310"/>
        <v/>
      </c>
      <c r="T777" s="57">
        <f t="shared" si="311"/>
        <v>0.56907894736842102</v>
      </c>
    </row>
    <row r="778" spans="1:20">
      <c r="A778" s="16" t="s">
        <v>133</v>
      </c>
      <c r="B778" s="25">
        <f>HLOOKUP(A778,'Tabela 2022'!$D$3:$BG$56,16,FALSE)</f>
        <v>0.57059509918319717</v>
      </c>
      <c r="D778" s="9" t="str">
        <f t="shared" si="304"/>
        <v/>
      </c>
      <c r="E778" s="9" t="str">
        <f t="shared" si="305"/>
        <v/>
      </c>
      <c r="F778" s="9">
        <f t="shared" si="306"/>
        <v>0.57059509918319717</v>
      </c>
      <c r="O778" s="17" t="s">
        <v>109</v>
      </c>
      <c r="P778" s="25" t="e">
        <f>HLOOKUP(O778,'Tabela 2022'!$D$3:$BG$56,16,FALSE)</f>
        <v>#N/A</v>
      </c>
      <c r="R778" s="35" t="e">
        <f t="shared" si="309"/>
        <v>#N/A</v>
      </c>
      <c r="S778" s="35" t="e">
        <f t="shared" si="310"/>
        <v>#N/A</v>
      </c>
      <c r="T778" s="35" t="e">
        <f t="shared" si="311"/>
        <v>#N/A</v>
      </c>
    </row>
    <row r="779" spans="1:20">
      <c r="A779" s="16" t="s">
        <v>94</v>
      </c>
      <c r="B779" s="25">
        <f>HLOOKUP(A779,'Tabela 2022'!$D$3:$BG$56,16,FALSE)</f>
        <v>0.51444043321299637</v>
      </c>
      <c r="D779" s="9" t="str">
        <f t="shared" si="304"/>
        <v/>
      </c>
      <c r="E779" s="9" t="str">
        <f t="shared" si="305"/>
        <v/>
      </c>
      <c r="F779" s="9">
        <f t="shared" si="306"/>
        <v>0.51444043321299637</v>
      </c>
      <c r="O779" s="16" t="s">
        <v>70</v>
      </c>
      <c r="P779" s="25">
        <f>HLOOKUP(O779,'Tabela 2022'!$D$3:$BG$56,16,FALSE)</f>
        <v>0.60240963855421692</v>
      </c>
      <c r="R779" s="9" t="str">
        <f t="shared" si="309"/>
        <v/>
      </c>
      <c r="S779" s="9" t="str">
        <f t="shared" si="310"/>
        <v/>
      </c>
      <c r="T779" s="9">
        <f t="shared" si="311"/>
        <v>0.60240963855421692</v>
      </c>
    </row>
    <row r="780" spans="1:20" ht="15.75" thickBot="1">
      <c r="A780" s="15" t="s">
        <v>95</v>
      </c>
      <c r="B780" s="25">
        <f>HLOOKUP(A780,'Tabela 2022'!$D$3:$BG$56,16,FALSE)</f>
        <v>0.51848249027237359</v>
      </c>
      <c r="D780" s="57" t="str">
        <f t="shared" si="304"/>
        <v/>
      </c>
      <c r="E780" s="57" t="str">
        <f t="shared" si="305"/>
        <v/>
      </c>
      <c r="F780" s="57">
        <f t="shared" si="306"/>
        <v>0.51848249027237359</v>
      </c>
      <c r="O780" s="16" t="s">
        <v>81</v>
      </c>
      <c r="P780" s="25">
        <f>HLOOKUP(O780,'Tabela 2022'!$D$3:$BG$56,16,FALSE)</f>
        <v>0.52409638554216864</v>
      </c>
      <c r="R780" s="9" t="str">
        <f t="shared" si="309"/>
        <v/>
      </c>
      <c r="S780" s="9" t="str">
        <f t="shared" si="310"/>
        <v/>
      </c>
      <c r="T780" s="9">
        <f t="shared" si="311"/>
        <v>0.52409638554216864</v>
      </c>
    </row>
    <row r="781" spans="1:20">
      <c r="A781" s="20" t="s">
        <v>89</v>
      </c>
      <c r="B781" s="25">
        <f>HLOOKUP(A781,'Tabela 2022'!$D$3:$BG$56,16,FALSE)</f>
        <v>0.66326530612244894</v>
      </c>
      <c r="D781" s="35" t="str">
        <f t="shared" si="304"/>
        <v/>
      </c>
      <c r="E781" s="35" t="str">
        <f t="shared" si="305"/>
        <v/>
      </c>
      <c r="F781" s="35">
        <f t="shared" si="306"/>
        <v>0.66326530612244894</v>
      </c>
      <c r="O781" s="16" t="s">
        <v>83</v>
      </c>
      <c r="P781" s="25">
        <f>HLOOKUP(O781,'Tabela 2022'!$D$3:$BG$56,16,FALSE)</f>
        <v>0.76872964169381108</v>
      </c>
      <c r="R781" s="9" t="str">
        <f t="shared" si="309"/>
        <v/>
      </c>
      <c r="S781" s="9">
        <f t="shared" si="310"/>
        <v>0.76872964169381108</v>
      </c>
      <c r="T781" s="9" t="str">
        <f t="shared" si="311"/>
        <v/>
      </c>
    </row>
    <row r="782" spans="1:20">
      <c r="A782" s="19" t="s">
        <v>90</v>
      </c>
      <c r="B782" s="25">
        <f>HLOOKUP(A782,'Tabela 2022'!$D$3:$BG$56,16,FALSE)</f>
        <v>0.68965517241379315</v>
      </c>
      <c r="D782" s="9" t="str">
        <f t="shared" si="304"/>
        <v/>
      </c>
      <c r="E782" s="9" t="str">
        <f t="shared" si="305"/>
        <v/>
      </c>
      <c r="F782" s="9">
        <f t="shared" si="306"/>
        <v>0.68965517241379315</v>
      </c>
      <c r="O782" s="16" t="s">
        <v>110</v>
      </c>
      <c r="P782" s="25">
        <f>HLOOKUP(O782,'Tabela 2022'!$D$3:$BG$56,16,FALSE)</f>
        <v>0.7250384024577573</v>
      </c>
      <c r="R782" s="9" t="str">
        <f t="shared" si="309"/>
        <v/>
      </c>
      <c r="S782" s="9" t="str">
        <f t="shared" si="310"/>
        <v/>
      </c>
      <c r="T782" s="9">
        <f t="shared" si="311"/>
        <v>0.7250384024577573</v>
      </c>
    </row>
    <row r="783" spans="1:20">
      <c r="A783" s="18" t="s">
        <v>91</v>
      </c>
      <c r="B783" s="25" t="e">
        <f>HLOOKUP(A783,'Tabela 2022'!$D$3:$BG$56,16,FALSE)</f>
        <v>#N/A</v>
      </c>
      <c r="D783" s="9" t="e">
        <f t="shared" si="304"/>
        <v>#N/A</v>
      </c>
      <c r="E783" s="9" t="e">
        <f t="shared" si="305"/>
        <v>#N/A</v>
      </c>
      <c r="F783" s="9" t="e">
        <f t="shared" si="306"/>
        <v>#N/A</v>
      </c>
      <c r="O783" s="54" t="s">
        <v>92</v>
      </c>
      <c r="P783" s="25">
        <f>HLOOKUP(O783,'Tabela 2022'!$D$3:$BG$56,16,FALSE)</f>
        <v>0.68933539412673883</v>
      </c>
      <c r="R783" s="9" t="str">
        <f t="shared" si="309"/>
        <v/>
      </c>
      <c r="S783" s="9" t="str">
        <f t="shared" si="310"/>
        <v/>
      </c>
      <c r="T783" s="9">
        <f t="shared" si="311"/>
        <v>0.68933539412673883</v>
      </c>
    </row>
    <row r="784" spans="1:20" ht="15.75" thickBot="1">
      <c r="A784" s="18" t="s">
        <v>131</v>
      </c>
      <c r="B784" s="25">
        <f>HLOOKUP(A784,'Tabela 2022'!$D$3:$BG$56,16,FALSE)</f>
        <v>0.61792452830188682</v>
      </c>
      <c r="D784" s="9" t="str">
        <f t="shared" si="304"/>
        <v/>
      </c>
      <c r="E784" s="9" t="str">
        <f t="shared" si="305"/>
        <v/>
      </c>
      <c r="F784" s="9">
        <f t="shared" si="306"/>
        <v>0.61792452830188682</v>
      </c>
      <c r="O784" s="15" t="s">
        <v>86</v>
      </c>
      <c r="P784" s="25" t="e">
        <f>HLOOKUP(O784,'Tabela 2022'!$D$3:$BG$56,16,FALSE)</f>
        <v>#N/A</v>
      </c>
      <c r="R784" s="36" t="e">
        <f t="shared" si="309"/>
        <v>#N/A</v>
      </c>
      <c r="S784" s="36" t="e">
        <f t="shared" si="310"/>
        <v>#N/A</v>
      </c>
      <c r="T784" s="36" t="e">
        <f t="shared" si="311"/>
        <v>#N/A</v>
      </c>
    </row>
    <row r="785" spans="1:26">
      <c r="A785" s="18" t="s">
        <v>92</v>
      </c>
      <c r="B785" s="25">
        <f>HLOOKUP(A785,'Tabela 2022'!$D$3:$BG$56,16,FALSE)</f>
        <v>0.68933539412673883</v>
      </c>
      <c r="D785" s="9" t="str">
        <f t="shared" si="304"/>
        <v/>
      </c>
      <c r="E785" s="9" t="str">
        <f t="shared" si="305"/>
        <v/>
      </c>
      <c r="F785" s="9">
        <f t="shared" si="306"/>
        <v>0.68933539412673883</v>
      </c>
      <c r="O785" s="61" t="s">
        <v>99</v>
      </c>
      <c r="P785" s="25" t="e">
        <f>HLOOKUP(O785,'Tabela 2022'!$D$3:$BG$56,16,FALSE)</f>
        <v>#N/A</v>
      </c>
      <c r="R785" s="56" t="e">
        <f t="shared" si="309"/>
        <v>#N/A</v>
      </c>
      <c r="S785" s="56" t="e">
        <f t="shared" si="310"/>
        <v>#N/A</v>
      </c>
      <c r="T785" s="56" t="e">
        <f t="shared" si="311"/>
        <v>#N/A</v>
      </c>
    </row>
    <row r="786" spans="1:26">
      <c r="A786" s="18" t="s">
        <v>129</v>
      </c>
      <c r="B786" s="25">
        <f>HLOOKUP(A786,'Tabela 2022'!$D$3:$BG$56,16,FALSE)</f>
        <v>0.62361623616236161</v>
      </c>
      <c r="D786" s="9" t="str">
        <f t="shared" si="304"/>
        <v/>
      </c>
      <c r="E786" s="9" t="str">
        <f t="shared" si="305"/>
        <v/>
      </c>
      <c r="F786" s="9">
        <f t="shared" si="306"/>
        <v>0.62361623616236161</v>
      </c>
      <c r="O786" s="55" t="s">
        <v>132</v>
      </c>
      <c r="P786" s="25">
        <f>HLOOKUP(O786,'Tabela 2022'!$D$3:$BG$56,16,FALSE)</f>
        <v>0.61565836298932386</v>
      </c>
      <c r="R786" s="9" t="str">
        <f t="shared" si="309"/>
        <v/>
      </c>
      <c r="S786" s="9" t="str">
        <f t="shared" si="310"/>
        <v/>
      </c>
      <c r="T786" s="9">
        <f t="shared" si="311"/>
        <v>0.61565836298932386</v>
      </c>
    </row>
    <row r="787" spans="1:26" ht="15.75" thickBot="1">
      <c r="A787" s="18" t="s">
        <v>122</v>
      </c>
      <c r="B787" s="25">
        <f>HLOOKUP(A787,'Tabela 2022'!$D$3:$BG$56,16,FALSE)</f>
        <v>0.62528216704288941</v>
      </c>
      <c r="D787" s="57" t="str">
        <f t="shared" si="304"/>
        <v/>
      </c>
      <c r="E787" s="57" t="str">
        <f t="shared" si="305"/>
        <v/>
      </c>
      <c r="F787" s="57">
        <f t="shared" si="306"/>
        <v>0.62528216704288941</v>
      </c>
      <c r="O787" s="55" t="s">
        <v>113</v>
      </c>
      <c r="P787" s="25">
        <f>HLOOKUP(O787,'Tabela 2022'!$D$3:$BG$56,16,FALSE)</f>
        <v>0.68027210884353739</v>
      </c>
      <c r="R787" s="9" t="str">
        <f t="shared" si="309"/>
        <v/>
      </c>
      <c r="S787" s="9" t="str">
        <f t="shared" si="310"/>
        <v/>
      </c>
      <c r="T787" s="9">
        <f t="shared" si="311"/>
        <v>0.68027210884353739</v>
      </c>
    </row>
    <row r="788" spans="1:26">
      <c r="D788" s="41">
        <f>COUNT(D748:D787)</f>
        <v>1</v>
      </c>
      <c r="E788" s="41">
        <f>COUNT(E748:E787)</f>
        <v>1</v>
      </c>
      <c r="F788" s="41">
        <f>COUNT(F748:F787)</f>
        <v>34</v>
      </c>
      <c r="R788" s="41">
        <f>COUNT(R748:R787)</f>
        <v>1</v>
      </c>
      <c r="S788" s="41">
        <f>COUNT(S748:S787)</f>
        <v>1</v>
      </c>
      <c r="T788" s="41">
        <f>COUNT(T748:T787)</f>
        <v>34</v>
      </c>
    </row>
    <row r="795" spans="1:26">
      <c r="A795" s="28">
        <v>17</v>
      </c>
      <c r="B795" s="27" t="s">
        <v>22</v>
      </c>
      <c r="O795" s="28">
        <v>17</v>
      </c>
      <c r="P795" s="27" t="s">
        <v>22</v>
      </c>
    </row>
    <row r="796" spans="1:26">
      <c r="A796" s="8" t="s">
        <v>69</v>
      </c>
      <c r="B796" s="7" t="s">
        <v>96</v>
      </c>
      <c r="D796" s="12" t="s">
        <v>98</v>
      </c>
      <c r="E796" s="11" t="s">
        <v>97</v>
      </c>
      <c r="F796" s="10" t="s">
        <v>100</v>
      </c>
      <c r="H796" s="31"/>
      <c r="I796" s="32" t="s">
        <v>98</v>
      </c>
      <c r="J796" s="33" t="s">
        <v>97</v>
      </c>
      <c r="K796" s="34" t="s">
        <v>100</v>
      </c>
      <c r="L796" t="s">
        <v>105</v>
      </c>
      <c r="O796" s="8" t="s">
        <v>69</v>
      </c>
      <c r="P796" s="7" t="s">
        <v>96</v>
      </c>
      <c r="R796" s="12" t="s">
        <v>98</v>
      </c>
      <c r="S796" s="11" t="s">
        <v>97</v>
      </c>
      <c r="T796" s="10" t="s">
        <v>100</v>
      </c>
      <c r="V796" s="31"/>
      <c r="W796" s="32" t="s">
        <v>98</v>
      </c>
      <c r="X796" s="33" t="s">
        <v>97</v>
      </c>
      <c r="Y796" s="34" t="s">
        <v>100</v>
      </c>
      <c r="Z796" t="s">
        <v>105</v>
      </c>
    </row>
    <row r="797" spans="1:26">
      <c r="A797" s="26" t="s">
        <v>70</v>
      </c>
      <c r="B797" s="25">
        <f>HLOOKUP(A797,'Tabela 2022'!$D$3:$BG$56,17,FALSE)</f>
        <v>0.797583081570997</v>
      </c>
      <c r="D797" s="9" t="str">
        <f>IF(B797&lt;=50%,B797,"")</f>
        <v/>
      </c>
      <c r="E797" s="9">
        <f>IF(B797&gt;=75%,B797,"")</f>
        <v>0.797583081570997</v>
      </c>
      <c r="F797" s="9" t="str">
        <f t="shared" ref="F797" si="327">IF(AND(B797&gt;50%,B797&lt;75%),B797,"")</f>
        <v/>
      </c>
      <c r="H797" s="31" t="s">
        <v>101</v>
      </c>
      <c r="I797" s="37">
        <f>COUNT(D797:D836)</f>
        <v>0</v>
      </c>
      <c r="J797" s="37">
        <f t="shared" ref="J797" si="328">COUNT(E797:E836)</f>
        <v>20</v>
      </c>
      <c r="K797" s="37">
        <f>COUNT(F797:F836)</f>
        <v>16</v>
      </c>
      <c r="L797" s="29">
        <f>SUM(I797:K797)</f>
        <v>36</v>
      </c>
      <c r="O797" s="52" t="s">
        <v>79</v>
      </c>
      <c r="P797" s="25">
        <f>HLOOKUP(O797,'Tabela 2022'!$D$3:$BG$56,17,FALSE)</f>
        <v>0.57978723404255317</v>
      </c>
      <c r="R797" s="9" t="str">
        <f>IF(P797&lt;=50%,P797,"")</f>
        <v/>
      </c>
      <c r="S797" s="9" t="str">
        <f>IF(P797&gt;=75%,P797,"")</f>
        <v/>
      </c>
      <c r="T797" s="9">
        <f>IF(AND(P797&gt;50%,P797&lt;75%),P797,"")</f>
        <v>0.57978723404255317</v>
      </c>
      <c r="V797" s="31" t="s">
        <v>101</v>
      </c>
      <c r="W797" s="37">
        <f>COUNT(R797:R836)</f>
        <v>0</v>
      </c>
      <c r="X797" s="37">
        <f t="shared" ref="X797" si="329">COUNT(S797:S836)</f>
        <v>20</v>
      </c>
      <c r="Y797" s="37">
        <f>COUNT(T797:T836)</f>
        <v>16</v>
      </c>
      <c r="Z797" s="29">
        <f>SUM(W797:Y797)</f>
        <v>36</v>
      </c>
    </row>
    <row r="798" spans="1:26">
      <c r="A798" s="26" t="s">
        <v>71</v>
      </c>
      <c r="B798" s="25">
        <f>HLOOKUP(A798,'Tabela 2022'!$D$3:$BG$56,17,FALSE)</f>
        <v>0.85859613428280768</v>
      </c>
      <c r="D798" s="9" t="str">
        <f t="shared" ref="D798:D836" si="330">IF(B798&lt;=50%,B798,"")</f>
        <v/>
      </c>
      <c r="E798" s="9">
        <f t="shared" ref="E798:E836" si="331">IF(B798&gt;=75%,B798,"")</f>
        <v>0.85859613428280768</v>
      </c>
      <c r="F798" s="9" t="str">
        <f t="shared" ref="F798:F836" si="332">IF(AND(B798&gt;50%,B798&lt;75%),B798,"")</f>
        <v/>
      </c>
      <c r="H798" s="31" t="s">
        <v>102</v>
      </c>
      <c r="I798" s="37">
        <f>COUNT(D797:D810)</f>
        <v>0</v>
      </c>
      <c r="J798" s="37">
        <f t="shared" ref="J798" si="333">COUNT(E797:E810)</f>
        <v>7</v>
      </c>
      <c r="K798" s="37">
        <f>COUNT(F797:F810)</f>
        <v>6</v>
      </c>
      <c r="L798" s="29">
        <f t="shared" ref="L798:L801" si="334">SUM(I798:K798)</f>
        <v>13</v>
      </c>
      <c r="O798" s="52" t="s">
        <v>71</v>
      </c>
      <c r="P798" s="25">
        <f>HLOOKUP(O798,'Tabela 2022'!$D$3:$BG$56,17,FALSE)</f>
        <v>0.85859613428280768</v>
      </c>
      <c r="R798" s="9" t="str">
        <f t="shared" ref="R798:R836" si="335">IF(P798&lt;=50%,P798,"")</f>
        <v/>
      </c>
      <c r="S798" s="9">
        <f t="shared" ref="S798:S836" si="336">IF(P798&gt;=75%,P798,"")</f>
        <v>0.85859613428280768</v>
      </c>
      <c r="T798" s="9" t="str">
        <f t="shared" ref="T798:T836" si="337">IF(AND(P798&gt;50%,P798&lt;75%),P798,"")</f>
        <v/>
      </c>
      <c r="V798" s="31" t="s">
        <v>115</v>
      </c>
      <c r="W798" s="37">
        <f>COUNT(R797:R812)</f>
        <v>0</v>
      </c>
      <c r="X798" s="37">
        <f t="shared" ref="X798" si="338">COUNT(S797:S812)</f>
        <v>8</v>
      </c>
      <c r="Y798" s="37">
        <f>COUNT(T797:T812)</f>
        <v>8</v>
      </c>
      <c r="Z798" s="29">
        <f t="shared" ref="Z798:Z801" si="339">SUM(W798:Y798)</f>
        <v>16</v>
      </c>
    </row>
    <row r="799" spans="1:26">
      <c r="A799" s="26" t="s">
        <v>72</v>
      </c>
      <c r="B799" s="25">
        <f>HLOOKUP(A799,'Tabela 2022'!$D$3:$BG$56,17,FALSE)</f>
        <v>0.72461928934010156</v>
      </c>
      <c r="D799" s="9" t="str">
        <f t="shared" si="330"/>
        <v/>
      </c>
      <c r="E799" s="9" t="str">
        <f t="shared" si="331"/>
        <v/>
      </c>
      <c r="F799" s="9">
        <f t="shared" si="332"/>
        <v>0.72461928934010156</v>
      </c>
      <c r="H799" s="31" t="s">
        <v>103</v>
      </c>
      <c r="I799" s="37">
        <f>COUNT(D811:D825)</f>
        <v>0</v>
      </c>
      <c r="J799" s="37">
        <f t="shared" ref="J799" si="340">COUNT(E811:E825)</f>
        <v>3</v>
      </c>
      <c r="K799" s="37">
        <f>COUNT(F811:F825)</f>
        <v>10</v>
      </c>
      <c r="L799" s="29">
        <f t="shared" si="334"/>
        <v>13</v>
      </c>
      <c r="O799" s="52" t="s">
        <v>82</v>
      </c>
      <c r="P799" s="25">
        <f>HLOOKUP(O799,'Tabela 2022'!$D$3:$BG$56,17,FALSE)</f>
        <v>0.65473145780051156</v>
      </c>
      <c r="R799" s="9" t="str">
        <f t="shared" si="335"/>
        <v/>
      </c>
      <c r="S799" s="9" t="str">
        <f t="shared" si="336"/>
        <v/>
      </c>
      <c r="T799" s="9">
        <f t="shared" si="337"/>
        <v>0.65473145780051156</v>
      </c>
      <c r="V799" s="31" t="s">
        <v>116</v>
      </c>
      <c r="W799" s="37">
        <f>COUNT(R813:R826)</f>
        <v>0</v>
      </c>
      <c r="X799" s="37">
        <f t="shared" ref="X799" si="341">COUNT(S813:S826)</f>
        <v>6</v>
      </c>
      <c r="Y799" s="37">
        <f>COUNT(T813:T826)</f>
        <v>7</v>
      </c>
      <c r="Z799" s="29">
        <f t="shared" si="339"/>
        <v>13</v>
      </c>
    </row>
    <row r="800" spans="1:26">
      <c r="A800" s="26" t="s">
        <v>73</v>
      </c>
      <c r="B800" s="25">
        <f>HLOOKUP(A800,'Tabela 2022'!$D$3:$BG$56,17,FALSE)</f>
        <v>0.78881469115191982</v>
      </c>
      <c r="D800" s="9" t="str">
        <f t="shared" si="330"/>
        <v/>
      </c>
      <c r="E800" s="9">
        <f t="shared" si="331"/>
        <v>0.78881469115191982</v>
      </c>
      <c r="F800" s="9" t="str">
        <f t="shared" si="332"/>
        <v/>
      </c>
      <c r="H800" s="31" t="s">
        <v>104</v>
      </c>
      <c r="I800" s="37">
        <f>COUNT(D826:D829)</f>
        <v>0</v>
      </c>
      <c r="J800" s="37">
        <f t="shared" ref="J800" si="342">COUNT(E826:E829)</f>
        <v>4</v>
      </c>
      <c r="K800" s="37">
        <f>COUNT(F826:F829)</f>
        <v>0</v>
      </c>
      <c r="L800" s="29">
        <f t="shared" si="334"/>
        <v>4</v>
      </c>
      <c r="O800" s="52" t="s">
        <v>73</v>
      </c>
      <c r="P800" s="25">
        <f>HLOOKUP(O800,'Tabela 2022'!$D$3:$BG$56,17,FALSE)</f>
        <v>0.78881469115191982</v>
      </c>
      <c r="R800" s="9" t="str">
        <f t="shared" si="335"/>
        <v/>
      </c>
      <c r="S800" s="9">
        <f t="shared" si="336"/>
        <v>0.78881469115191982</v>
      </c>
      <c r="T800" s="9" t="str">
        <f t="shared" si="337"/>
        <v/>
      </c>
      <c r="V800" s="31" t="s">
        <v>117</v>
      </c>
      <c r="W800" s="37">
        <f>COUNT(R827:R833)</f>
        <v>0</v>
      </c>
      <c r="X800" s="37">
        <f t="shared" ref="X800" si="343">COUNT(S827:S833)</f>
        <v>4</v>
      </c>
      <c r="Y800" s="37">
        <f>COUNT(T827:T833)</f>
        <v>1</v>
      </c>
      <c r="Z800" s="29">
        <f t="shared" si="339"/>
        <v>5</v>
      </c>
    </row>
    <row r="801" spans="1:26">
      <c r="A801" s="26" t="s">
        <v>112</v>
      </c>
      <c r="B801" s="25">
        <f>HLOOKUP(A801,'Tabela 2022'!$D$3:$BG$56,17,FALSE)</f>
        <v>0.73864783047426841</v>
      </c>
      <c r="D801" s="9" t="str">
        <f t="shared" si="330"/>
        <v/>
      </c>
      <c r="E801" s="9" t="str">
        <f t="shared" si="331"/>
        <v/>
      </c>
      <c r="F801" s="9">
        <f t="shared" si="332"/>
        <v>0.73864783047426841</v>
      </c>
      <c r="H801" s="31" t="s">
        <v>134</v>
      </c>
      <c r="I801" s="37">
        <f>COUNT(D830:D836)</f>
        <v>0</v>
      </c>
      <c r="J801" s="37">
        <f t="shared" ref="J801" si="344">COUNT(E830:E836)</f>
        <v>6</v>
      </c>
      <c r="K801" s="37">
        <f>COUNT(F830:F836)</f>
        <v>0</v>
      </c>
      <c r="L801" s="29">
        <f t="shared" si="334"/>
        <v>6</v>
      </c>
      <c r="O801" s="52" t="s">
        <v>112</v>
      </c>
      <c r="P801" s="25">
        <f>HLOOKUP(O801,'Tabela 2022'!$D$3:$BG$56,17,FALSE)</f>
        <v>0.73864783047426841</v>
      </c>
      <c r="R801" s="9" t="str">
        <f t="shared" si="335"/>
        <v/>
      </c>
      <c r="S801" s="9" t="str">
        <f t="shared" si="336"/>
        <v/>
      </c>
      <c r="T801" s="9">
        <f t="shared" si="337"/>
        <v>0.73864783047426841</v>
      </c>
      <c r="V801" s="31" t="s">
        <v>135</v>
      </c>
      <c r="W801" s="37">
        <f>COUNT(R834:R836)</f>
        <v>0</v>
      </c>
      <c r="X801" s="37">
        <f t="shared" ref="X801" si="345">COUNT(S834:S836)</f>
        <v>2</v>
      </c>
      <c r="Y801" s="37">
        <f>COUNT(T834:T836)</f>
        <v>0</v>
      </c>
      <c r="Z801" s="29">
        <f t="shared" si="339"/>
        <v>2</v>
      </c>
    </row>
    <row r="802" spans="1:26">
      <c r="A802" s="26" t="s">
        <v>99</v>
      </c>
      <c r="B802" s="25" t="e">
        <f>HLOOKUP(A802,'Tabela 2022'!$D$3:$BG$56,17,FALSE)</f>
        <v>#N/A</v>
      </c>
      <c r="D802" s="9" t="e">
        <f t="shared" si="330"/>
        <v>#N/A</v>
      </c>
      <c r="E802" s="9" t="e">
        <f t="shared" si="331"/>
        <v>#N/A</v>
      </c>
      <c r="F802" s="9" t="e">
        <f t="shared" si="332"/>
        <v>#N/A</v>
      </c>
      <c r="O802" s="52" t="s">
        <v>93</v>
      </c>
      <c r="P802" s="25">
        <f>HLOOKUP(O802,'Tabela 2022'!$D$3:$BG$56,17,FALSE)</f>
        <v>0.78396436525612467</v>
      </c>
      <c r="R802" s="9" t="str">
        <f t="shared" si="335"/>
        <v/>
      </c>
      <c r="S802" s="9">
        <f t="shared" si="336"/>
        <v>0.78396436525612467</v>
      </c>
      <c r="T802" s="9" t="str">
        <f t="shared" si="337"/>
        <v/>
      </c>
    </row>
    <row r="803" spans="1:26">
      <c r="A803" s="26" t="s">
        <v>132</v>
      </c>
      <c r="B803" s="25">
        <f>HLOOKUP(A803,'Tabela 2022'!$D$3:$BG$56,17,FALSE)</f>
        <v>0.8214285714285714</v>
      </c>
      <c r="D803" s="9" t="str">
        <f t="shared" si="330"/>
        <v/>
      </c>
      <c r="E803" s="9">
        <f t="shared" si="331"/>
        <v>0.8214285714285714</v>
      </c>
      <c r="F803" s="9" t="str">
        <f t="shared" si="332"/>
        <v/>
      </c>
      <c r="O803" s="52" t="s">
        <v>133</v>
      </c>
      <c r="P803" s="25">
        <f>HLOOKUP(O803,'Tabela 2022'!$D$3:$BG$56,17,FALSE)</f>
        <v>0.757327080890973</v>
      </c>
      <c r="R803" s="9" t="str">
        <f t="shared" si="335"/>
        <v/>
      </c>
      <c r="S803" s="9">
        <f t="shared" si="336"/>
        <v>0.757327080890973</v>
      </c>
      <c r="T803" s="9" t="str">
        <f t="shared" si="337"/>
        <v/>
      </c>
    </row>
    <row r="804" spans="1:26">
      <c r="A804" s="26" t="s">
        <v>74</v>
      </c>
      <c r="B804" s="25">
        <f>HLOOKUP(A804,'Tabela 2022'!$D$3:$BG$56,17,FALSE)</f>
        <v>0.75266524520255862</v>
      </c>
      <c r="D804" s="9" t="str">
        <f t="shared" si="330"/>
        <v/>
      </c>
      <c r="E804" s="9">
        <f t="shared" si="331"/>
        <v>0.75266524520255862</v>
      </c>
      <c r="F804" s="9" t="str">
        <f t="shared" si="332"/>
        <v/>
      </c>
      <c r="H804" s="31"/>
      <c r="I804" s="32" t="s">
        <v>98</v>
      </c>
      <c r="J804" s="33" t="s">
        <v>97</v>
      </c>
      <c r="K804" s="34" t="s">
        <v>100</v>
      </c>
      <c r="L804" s="29" t="s">
        <v>105</v>
      </c>
      <c r="O804" s="52" t="s">
        <v>89</v>
      </c>
      <c r="P804" s="25">
        <f>HLOOKUP(O804,'Tabela 2022'!$D$3:$BG$56,17,FALSE)</f>
        <v>0.86431226765799252</v>
      </c>
      <c r="R804" s="9" t="str">
        <f t="shared" si="335"/>
        <v/>
      </c>
      <c r="S804" s="9">
        <f t="shared" si="336"/>
        <v>0.86431226765799252</v>
      </c>
      <c r="T804" s="9" t="str">
        <f t="shared" si="337"/>
        <v/>
      </c>
      <c r="V804" s="31"/>
      <c r="W804" s="32" t="s">
        <v>98</v>
      </c>
      <c r="X804" s="33" t="s">
        <v>97</v>
      </c>
      <c r="Y804" s="34" t="s">
        <v>100</v>
      </c>
      <c r="Z804" t="s">
        <v>105</v>
      </c>
    </row>
    <row r="805" spans="1:26">
      <c r="A805" s="26" t="s">
        <v>75</v>
      </c>
      <c r="B805" s="25">
        <f>HLOOKUP(A805,'Tabela 2022'!$D$3:$BG$56,17,FALSE)</f>
        <v>0.71105193075898798</v>
      </c>
      <c r="D805" s="9" t="str">
        <f t="shared" si="330"/>
        <v/>
      </c>
      <c r="E805" s="9" t="str">
        <f t="shared" si="331"/>
        <v/>
      </c>
      <c r="F805" s="9">
        <f t="shared" si="332"/>
        <v>0.71105193075898798</v>
      </c>
      <c r="H805" s="31" t="s">
        <v>101</v>
      </c>
      <c r="I805" s="42">
        <f>I797/$L797</f>
        <v>0</v>
      </c>
      <c r="J805" s="42">
        <f t="shared" ref="J805:K805" si="346">J797/$L797</f>
        <v>0.55555555555555558</v>
      </c>
      <c r="K805" s="42">
        <f t="shared" si="346"/>
        <v>0.44444444444444442</v>
      </c>
      <c r="L805" s="29">
        <f>L797</f>
        <v>36</v>
      </c>
      <c r="O805" s="52" t="s">
        <v>84</v>
      </c>
      <c r="P805" s="25">
        <f>HLOOKUP(O805,'Tabela 2022'!$D$3:$BG$56,17,FALSE)</f>
        <v>0.6958115183246073</v>
      </c>
      <c r="R805" s="9" t="str">
        <f t="shared" si="335"/>
        <v/>
      </c>
      <c r="S805" s="9" t="str">
        <f t="shared" si="336"/>
        <v/>
      </c>
      <c r="T805" s="9">
        <f t="shared" si="337"/>
        <v>0.6958115183246073</v>
      </c>
      <c r="V805" s="31" t="s">
        <v>101</v>
      </c>
      <c r="W805" s="42">
        <f t="shared" ref="W805:Y809" si="347">W797/$Z797</f>
        <v>0</v>
      </c>
      <c r="X805" s="42">
        <f t="shared" si="347"/>
        <v>0.55555555555555558</v>
      </c>
      <c r="Y805" s="42">
        <f t="shared" si="347"/>
        <v>0.44444444444444442</v>
      </c>
      <c r="Z805" s="29">
        <f>Z797</f>
        <v>36</v>
      </c>
    </row>
    <row r="806" spans="1:26">
      <c r="A806" s="26" t="s">
        <v>76</v>
      </c>
      <c r="B806" s="25">
        <f>HLOOKUP(A806,'Tabela 2022'!$D$3:$BG$56,17,FALSE)</f>
        <v>0.74626865671641796</v>
      </c>
      <c r="D806" s="9" t="str">
        <f t="shared" si="330"/>
        <v/>
      </c>
      <c r="E806" s="9" t="str">
        <f t="shared" si="331"/>
        <v/>
      </c>
      <c r="F806" s="9">
        <f t="shared" si="332"/>
        <v>0.74626865671641796</v>
      </c>
      <c r="H806" s="31" t="s">
        <v>102</v>
      </c>
      <c r="I806" s="42">
        <f t="shared" ref="I806:K806" si="348">I798/$L798</f>
        <v>0</v>
      </c>
      <c r="J806" s="42">
        <f t="shared" si="348"/>
        <v>0.53846153846153844</v>
      </c>
      <c r="K806" s="42">
        <f t="shared" si="348"/>
        <v>0.46153846153846156</v>
      </c>
      <c r="L806" s="29">
        <f t="shared" ref="L806:L809" si="349">L798</f>
        <v>13</v>
      </c>
      <c r="O806" s="52" t="s">
        <v>85</v>
      </c>
      <c r="P806" s="25">
        <f>HLOOKUP(O806,'Tabela 2022'!$D$3:$BG$56,17,FALSE)</f>
        <v>0.72257383966244726</v>
      </c>
      <c r="R806" s="9" t="str">
        <f t="shared" si="335"/>
        <v/>
      </c>
      <c r="S806" s="9" t="str">
        <f t="shared" si="336"/>
        <v/>
      </c>
      <c r="T806" s="9">
        <f t="shared" si="337"/>
        <v>0.72257383966244726</v>
      </c>
      <c r="V806" s="31" t="s">
        <v>115</v>
      </c>
      <c r="W806" s="42">
        <f t="shared" si="347"/>
        <v>0</v>
      </c>
      <c r="X806" s="42">
        <f t="shared" si="347"/>
        <v>0.5</v>
      </c>
      <c r="Y806" s="42">
        <f t="shared" si="347"/>
        <v>0.5</v>
      </c>
      <c r="Z806" s="29">
        <f>Z798</f>
        <v>16</v>
      </c>
    </row>
    <row r="807" spans="1:26">
      <c r="A807" s="26" t="s">
        <v>77</v>
      </c>
      <c r="B807" s="25">
        <f>HLOOKUP(A807,'Tabela 2022'!$D$3:$BG$56,17,FALSE)</f>
        <v>0.74856674856674854</v>
      </c>
      <c r="D807" s="9" t="str">
        <f t="shared" si="330"/>
        <v/>
      </c>
      <c r="E807" s="9" t="str">
        <f t="shared" si="331"/>
        <v/>
      </c>
      <c r="F807" s="9">
        <f t="shared" si="332"/>
        <v>0.74856674856674854</v>
      </c>
      <c r="H807" s="31" t="s">
        <v>103</v>
      </c>
      <c r="I807" s="42">
        <f t="shared" ref="I807:K807" si="350">I799/$L799</f>
        <v>0</v>
      </c>
      <c r="J807" s="42">
        <f t="shared" si="350"/>
        <v>0.23076923076923078</v>
      </c>
      <c r="K807" s="42">
        <f t="shared" si="350"/>
        <v>0.76923076923076927</v>
      </c>
      <c r="L807" s="29">
        <f t="shared" si="349"/>
        <v>13</v>
      </c>
      <c r="O807" s="52" t="s">
        <v>77</v>
      </c>
      <c r="P807" s="25">
        <f>HLOOKUP(O807,'Tabela 2022'!$D$3:$BG$56,17,FALSE)</f>
        <v>0.74856674856674854</v>
      </c>
      <c r="R807" s="9" t="str">
        <f t="shared" si="335"/>
        <v/>
      </c>
      <c r="S807" s="9" t="str">
        <f t="shared" si="336"/>
        <v/>
      </c>
      <c r="T807" s="9">
        <f t="shared" si="337"/>
        <v>0.74856674856674854</v>
      </c>
      <c r="V807" s="31" t="s">
        <v>116</v>
      </c>
      <c r="W807" s="42">
        <f t="shared" si="347"/>
        <v>0</v>
      </c>
      <c r="X807" s="42">
        <f t="shared" si="347"/>
        <v>0.46153846153846156</v>
      </c>
      <c r="Y807" s="42">
        <f t="shared" si="347"/>
        <v>0.53846153846153844</v>
      </c>
      <c r="Z807" s="29">
        <f>Z799</f>
        <v>13</v>
      </c>
    </row>
    <row r="808" spans="1:26">
      <c r="A808" s="26" t="s">
        <v>113</v>
      </c>
      <c r="B808" s="25">
        <f>HLOOKUP(A808,'Tabela 2022'!$D$3:$BG$56,17,FALSE)</f>
        <v>0.80546075085324231</v>
      </c>
      <c r="D808" s="9" t="str">
        <f t="shared" si="330"/>
        <v/>
      </c>
      <c r="E808" s="9">
        <f t="shared" si="331"/>
        <v>0.80546075085324231</v>
      </c>
      <c r="F808" s="9" t="str">
        <f t="shared" si="332"/>
        <v/>
      </c>
      <c r="H808" s="31" t="s">
        <v>104</v>
      </c>
      <c r="I808" s="42">
        <f t="shared" ref="I808:K808" si="351">I800/$L800</f>
        <v>0</v>
      </c>
      <c r="J808" s="42">
        <f t="shared" si="351"/>
        <v>1</v>
      </c>
      <c r="K808" s="42">
        <f t="shared" si="351"/>
        <v>0</v>
      </c>
      <c r="L808" s="29">
        <f t="shared" si="349"/>
        <v>4</v>
      </c>
      <c r="O808" s="52" t="s">
        <v>95</v>
      </c>
      <c r="P808" s="25">
        <f>HLOOKUP(O808,'Tabela 2022'!$D$3:$BG$56,17,FALSE)</f>
        <v>0.75609756097560976</v>
      </c>
      <c r="R808" s="9" t="str">
        <f t="shared" si="335"/>
        <v/>
      </c>
      <c r="S808" s="9">
        <f t="shared" si="336"/>
        <v>0.75609756097560976</v>
      </c>
      <c r="T808" s="9" t="str">
        <f t="shared" si="337"/>
        <v/>
      </c>
      <c r="V808" s="31" t="s">
        <v>117</v>
      </c>
      <c r="W808" s="42">
        <f t="shared" si="347"/>
        <v>0</v>
      </c>
      <c r="X808" s="42">
        <f t="shared" si="347"/>
        <v>0.8</v>
      </c>
      <c r="Y808" s="42">
        <f t="shared" si="347"/>
        <v>0.2</v>
      </c>
      <c r="Z808" s="29">
        <f>Z800</f>
        <v>5</v>
      </c>
    </row>
    <row r="809" spans="1:26">
      <c r="A809" s="26" t="s">
        <v>78</v>
      </c>
      <c r="B809" s="25">
        <f>HLOOKUP(A809,'Tabela 2022'!$D$3:$BG$56,17,FALSE)</f>
        <v>0.76701570680628273</v>
      </c>
      <c r="D809" s="9" t="str">
        <f t="shared" si="330"/>
        <v/>
      </c>
      <c r="E809" s="9">
        <f t="shared" si="331"/>
        <v>0.76701570680628273</v>
      </c>
      <c r="F809" s="9" t="str">
        <f t="shared" si="332"/>
        <v/>
      </c>
      <c r="H809" s="31" t="s">
        <v>134</v>
      </c>
      <c r="I809" s="42">
        <f t="shared" ref="I809:K809" si="352">I801/$L801</f>
        <v>0</v>
      </c>
      <c r="J809" s="42">
        <f t="shared" si="352"/>
        <v>1</v>
      </c>
      <c r="K809" s="42">
        <f t="shared" si="352"/>
        <v>0</v>
      </c>
      <c r="L809" s="29">
        <f t="shared" si="349"/>
        <v>6</v>
      </c>
      <c r="O809" s="52" t="s">
        <v>131</v>
      </c>
      <c r="P809" s="25">
        <f>HLOOKUP(O809,'Tabela 2022'!$D$3:$BG$56,17,FALSE)</f>
        <v>0.84593572778827975</v>
      </c>
      <c r="R809" s="9" t="str">
        <f t="shared" si="335"/>
        <v/>
      </c>
      <c r="S809" s="9">
        <f t="shared" si="336"/>
        <v>0.84593572778827975</v>
      </c>
      <c r="T809" s="9" t="str">
        <f t="shared" si="337"/>
        <v/>
      </c>
      <c r="V809" s="31" t="s">
        <v>135</v>
      </c>
      <c r="W809" s="42">
        <f t="shared" si="347"/>
        <v>0</v>
      </c>
      <c r="X809" s="42">
        <f t="shared" si="347"/>
        <v>1</v>
      </c>
      <c r="Y809" s="42">
        <f t="shared" si="347"/>
        <v>0</v>
      </c>
      <c r="Z809" s="29">
        <f>Z801</f>
        <v>2</v>
      </c>
    </row>
    <row r="810" spans="1:26" ht="15.75" thickBot="1">
      <c r="A810" s="24" t="s">
        <v>114</v>
      </c>
      <c r="B810" s="25">
        <f>HLOOKUP(A810,'Tabela 2022'!$D$3:$BG$56,17,FALSE)</f>
        <v>0.7081174438687392</v>
      </c>
      <c r="D810" s="36" t="str">
        <f t="shared" si="330"/>
        <v/>
      </c>
      <c r="E810" s="36" t="str">
        <f t="shared" si="331"/>
        <v/>
      </c>
      <c r="F810" s="36">
        <f t="shared" si="332"/>
        <v>0.7081174438687392</v>
      </c>
      <c r="O810" s="52" t="s">
        <v>129</v>
      </c>
      <c r="P810" s="25">
        <f>HLOOKUP(O810,'Tabela 2022'!$D$3:$BG$56,17,FALSE)</f>
        <v>0.85007385524372225</v>
      </c>
      <c r="R810" s="9" t="str">
        <f t="shared" si="335"/>
        <v/>
      </c>
      <c r="S810" s="9">
        <f t="shared" si="336"/>
        <v>0.85007385524372225</v>
      </c>
      <c r="T810" s="9" t="str">
        <f t="shared" si="337"/>
        <v/>
      </c>
    </row>
    <row r="811" spans="1:26">
      <c r="A811" s="23" t="s">
        <v>109</v>
      </c>
      <c r="B811" s="25" t="e">
        <f>HLOOKUP(A811,'Tabela 2022'!$D$3:$BG$56,17,FALSE)</f>
        <v>#N/A</v>
      </c>
      <c r="D811" s="56" t="e">
        <f t="shared" si="330"/>
        <v>#N/A</v>
      </c>
      <c r="E811" s="56" t="e">
        <f t="shared" si="331"/>
        <v>#N/A</v>
      </c>
      <c r="F811" s="56" t="e">
        <f t="shared" si="332"/>
        <v>#N/A</v>
      </c>
      <c r="O811" s="59" t="s">
        <v>114</v>
      </c>
      <c r="P811" s="25">
        <f>HLOOKUP(O811,'Tabela 2022'!$D$3:$BG$56,17,FALSE)</f>
        <v>0.7081174438687392</v>
      </c>
      <c r="R811" s="9" t="str">
        <f t="shared" si="335"/>
        <v/>
      </c>
      <c r="S811" s="9" t="str">
        <f t="shared" si="336"/>
        <v/>
      </c>
      <c r="T811" s="9">
        <f t="shared" si="337"/>
        <v>0.7081174438687392</v>
      </c>
    </row>
    <row r="812" spans="1:26" ht="15.75" thickBot="1">
      <c r="A812" s="22" t="s">
        <v>79</v>
      </c>
      <c r="B812" s="25">
        <f>HLOOKUP(A812,'Tabela 2022'!$D$3:$BG$56,17,FALSE)</f>
        <v>0.57978723404255317</v>
      </c>
      <c r="D812" s="9" t="str">
        <f t="shared" si="330"/>
        <v/>
      </c>
      <c r="E812" s="9" t="str">
        <f t="shared" si="331"/>
        <v/>
      </c>
      <c r="F812" s="9">
        <f t="shared" si="332"/>
        <v>0.57978723404255317</v>
      </c>
      <c r="O812" s="59" t="s">
        <v>130</v>
      </c>
      <c r="P812" s="25">
        <f>HLOOKUP(O812,'Tabela 2022'!$D$3:$BG$56,17,FALSE)</f>
        <v>0.73614457831325297</v>
      </c>
      <c r="R812" s="36" t="str">
        <f t="shared" si="335"/>
        <v/>
      </c>
      <c r="S812" s="36" t="str">
        <f t="shared" si="336"/>
        <v/>
      </c>
      <c r="T812" s="36">
        <f t="shared" si="337"/>
        <v>0.73614457831325297</v>
      </c>
    </row>
    <row r="813" spans="1:26">
      <c r="A813" s="22" t="s">
        <v>80</v>
      </c>
      <c r="B813" s="25">
        <f>HLOOKUP(A813,'Tabela 2022'!$D$3:$BG$56,17,FALSE)</f>
        <v>0.72607260726072609</v>
      </c>
      <c r="D813" s="9" t="str">
        <f t="shared" si="330"/>
        <v/>
      </c>
      <c r="E813" s="9" t="str">
        <f t="shared" si="331"/>
        <v/>
      </c>
      <c r="F813" s="9">
        <f t="shared" si="332"/>
        <v>0.72607260726072609</v>
      </c>
      <c r="O813" s="60" t="s">
        <v>80</v>
      </c>
      <c r="P813" s="25">
        <f>HLOOKUP(O813,'Tabela 2022'!$D$3:$BG$56,17,FALSE)</f>
        <v>0.72607260726072609</v>
      </c>
      <c r="R813" s="56" t="str">
        <f t="shared" si="335"/>
        <v/>
      </c>
      <c r="S813" s="56" t="str">
        <f t="shared" si="336"/>
        <v/>
      </c>
      <c r="T813" s="56">
        <f t="shared" si="337"/>
        <v>0.72607260726072609</v>
      </c>
    </row>
    <row r="814" spans="1:26">
      <c r="A814" s="22" t="s">
        <v>81</v>
      </c>
      <c r="B814" s="25">
        <f>HLOOKUP(A814,'Tabela 2022'!$D$3:$BG$56,17,FALSE)</f>
        <v>0.61399999999999999</v>
      </c>
      <c r="D814" s="9" t="str">
        <f t="shared" si="330"/>
        <v/>
      </c>
      <c r="E814" s="9" t="str">
        <f t="shared" si="331"/>
        <v/>
      </c>
      <c r="F814" s="9">
        <f t="shared" si="332"/>
        <v>0.61399999999999999</v>
      </c>
      <c r="O814" s="26" t="s">
        <v>72</v>
      </c>
      <c r="P814" s="25">
        <f>HLOOKUP(O814,'Tabela 2022'!$D$3:$BG$56,17,FALSE)</f>
        <v>0.72461928934010156</v>
      </c>
      <c r="R814" s="9" t="str">
        <f t="shared" si="335"/>
        <v/>
      </c>
      <c r="S814" s="9" t="str">
        <f t="shared" si="336"/>
        <v/>
      </c>
      <c r="T814" s="9">
        <f t="shared" si="337"/>
        <v>0.72461928934010156</v>
      </c>
    </row>
    <row r="815" spans="1:26">
      <c r="A815" s="22" t="s">
        <v>82</v>
      </c>
      <c r="B815" s="25">
        <f>HLOOKUP(A815,'Tabela 2022'!$D$3:$BG$56,17,FALSE)</f>
        <v>0.65473145780051156</v>
      </c>
      <c r="D815" s="9" t="str">
        <f t="shared" si="330"/>
        <v/>
      </c>
      <c r="E815" s="9" t="str">
        <f t="shared" si="331"/>
        <v/>
      </c>
      <c r="F815" s="9">
        <f t="shared" si="332"/>
        <v>0.65473145780051156</v>
      </c>
      <c r="O815" s="26" t="s">
        <v>90</v>
      </c>
      <c r="P815" s="25">
        <f>HLOOKUP(O815,'Tabela 2022'!$D$3:$BG$56,17,FALSE)</f>
        <v>0.85953878406708595</v>
      </c>
      <c r="R815" s="9" t="str">
        <f t="shared" si="335"/>
        <v/>
      </c>
      <c r="S815" s="9">
        <f t="shared" si="336"/>
        <v>0.85953878406708595</v>
      </c>
      <c r="T815" s="9" t="str">
        <f t="shared" si="337"/>
        <v/>
      </c>
    </row>
    <row r="816" spans="1:26">
      <c r="A816" s="22" t="s">
        <v>83</v>
      </c>
      <c r="B816" s="25">
        <f>HLOOKUP(A816,'Tabela 2022'!$D$3:$BG$56,17,FALSE)</f>
        <v>0.86363636363636365</v>
      </c>
      <c r="D816" s="9" t="str">
        <f t="shared" si="330"/>
        <v/>
      </c>
      <c r="E816" s="9">
        <f t="shared" si="331"/>
        <v>0.86363636363636365</v>
      </c>
      <c r="F816" s="9" t="str">
        <f t="shared" si="332"/>
        <v/>
      </c>
      <c r="O816" s="26" t="s">
        <v>121</v>
      </c>
      <c r="P816" s="25">
        <f>HLOOKUP(O816,'Tabela 2022'!$D$3:$BG$56,17,FALSE)</f>
        <v>0.66872427983539096</v>
      </c>
      <c r="R816" s="9" t="str">
        <f t="shared" si="335"/>
        <v/>
      </c>
      <c r="S816" s="9" t="str">
        <f t="shared" si="336"/>
        <v/>
      </c>
      <c r="T816" s="9">
        <f t="shared" si="337"/>
        <v>0.66872427983539096</v>
      </c>
    </row>
    <row r="817" spans="1:20">
      <c r="A817" s="22" t="s">
        <v>84</v>
      </c>
      <c r="B817" s="25">
        <f>HLOOKUP(A817,'Tabela 2022'!$D$3:$BG$56,17,FALSE)</f>
        <v>0.6958115183246073</v>
      </c>
      <c r="D817" s="9" t="str">
        <f t="shared" si="330"/>
        <v/>
      </c>
      <c r="E817" s="9" t="str">
        <f t="shared" si="331"/>
        <v/>
      </c>
      <c r="F817" s="9">
        <f t="shared" si="332"/>
        <v>0.6958115183246073</v>
      </c>
      <c r="O817" s="26" t="s">
        <v>91</v>
      </c>
      <c r="P817" s="25" t="e">
        <f>HLOOKUP(O817,'Tabela 2022'!$D$3:$BG$56,17,FALSE)</f>
        <v>#N/A</v>
      </c>
      <c r="R817" s="9" t="e">
        <f t="shared" si="335"/>
        <v>#N/A</v>
      </c>
      <c r="S817" s="9" t="e">
        <f t="shared" si="336"/>
        <v>#N/A</v>
      </c>
      <c r="T817" s="9" t="e">
        <f t="shared" si="337"/>
        <v>#N/A</v>
      </c>
    </row>
    <row r="818" spans="1:20">
      <c r="A818" s="22" t="s">
        <v>121</v>
      </c>
      <c r="B818" s="25">
        <f>HLOOKUP(A818,'Tabela 2022'!$D$3:$BG$56,17,FALSE)</f>
        <v>0.66872427983539096</v>
      </c>
      <c r="D818" s="9" t="str">
        <f t="shared" si="330"/>
        <v/>
      </c>
      <c r="E818" s="9" t="str">
        <f t="shared" si="331"/>
        <v/>
      </c>
      <c r="F818" s="9">
        <f t="shared" si="332"/>
        <v>0.66872427983539096</v>
      </c>
      <c r="O818" s="26" t="s">
        <v>74</v>
      </c>
      <c r="P818" s="25">
        <f>HLOOKUP(O818,'Tabela 2022'!$D$3:$BG$56,17,FALSE)</f>
        <v>0.75266524520255862</v>
      </c>
      <c r="R818" s="9" t="str">
        <f t="shared" si="335"/>
        <v/>
      </c>
      <c r="S818" s="9">
        <f t="shared" si="336"/>
        <v>0.75266524520255862</v>
      </c>
      <c r="T818" s="9" t="str">
        <f t="shared" si="337"/>
        <v/>
      </c>
    </row>
    <row r="819" spans="1:20">
      <c r="A819" s="22" t="s">
        <v>85</v>
      </c>
      <c r="B819" s="25">
        <f>HLOOKUP(A819,'Tabela 2022'!$D$3:$BG$56,17,FALSE)</f>
        <v>0.72257383966244726</v>
      </c>
      <c r="D819" s="9" t="str">
        <f t="shared" si="330"/>
        <v/>
      </c>
      <c r="E819" s="9" t="str">
        <f t="shared" si="331"/>
        <v/>
      </c>
      <c r="F819" s="9">
        <f t="shared" si="332"/>
        <v>0.72257383966244726</v>
      </c>
      <c r="O819" s="26" t="s">
        <v>75</v>
      </c>
      <c r="P819" s="25">
        <f>HLOOKUP(O819,'Tabela 2022'!$D$3:$BG$56,17,FALSE)</f>
        <v>0.71105193075898798</v>
      </c>
      <c r="R819" s="9" t="str">
        <f t="shared" si="335"/>
        <v/>
      </c>
      <c r="S819" s="9" t="str">
        <f t="shared" si="336"/>
        <v/>
      </c>
      <c r="T819" s="9">
        <f t="shared" si="337"/>
        <v>0.71105193075898798</v>
      </c>
    </row>
    <row r="820" spans="1:20">
      <c r="A820" s="22" t="s">
        <v>110</v>
      </c>
      <c r="B820" s="25">
        <f>HLOOKUP(A820,'Tabela 2022'!$D$3:$BG$56,17,FALSE)</f>
        <v>0.86349693251533743</v>
      </c>
      <c r="D820" s="9" t="str">
        <f t="shared" si="330"/>
        <v/>
      </c>
      <c r="E820" s="9">
        <f t="shared" si="331"/>
        <v>0.86349693251533743</v>
      </c>
      <c r="F820" s="9" t="str">
        <f t="shared" si="332"/>
        <v/>
      </c>
      <c r="O820" s="26" t="s">
        <v>76</v>
      </c>
      <c r="P820" s="25">
        <f>HLOOKUP(O820,'Tabela 2022'!$D$3:$BG$56,17,FALSE)</f>
        <v>0.74626865671641796</v>
      </c>
      <c r="R820" s="9" t="str">
        <f t="shared" si="335"/>
        <v/>
      </c>
      <c r="S820" s="9" t="str">
        <f t="shared" si="336"/>
        <v/>
      </c>
      <c r="T820" s="9">
        <f t="shared" si="337"/>
        <v>0.74626865671641796</v>
      </c>
    </row>
    <row r="821" spans="1:20">
      <c r="A821" s="22" t="s">
        <v>111</v>
      </c>
      <c r="B821" s="25">
        <f>HLOOKUP(A821,'Tabela 2022'!$D$3:$BG$56,17,FALSE)</f>
        <v>0.71293800539083563</v>
      </c>
      <c r="D821" s="9" t="str">
        <f t="shared" si="330"/>
        <v/>
      </c>
      <c r="E821" s="9" t="str">
        <f t="shared" si="331"/>
        <v/>
      </c>
      <c r="F821" s="9">
        <f t="shared" si="332"/>
        <v>0.71293800539083563</v>
      </c>
      <c r="O821" s="26" t="s">
        <v>78</v>
      </c>
      <c r="P821" s="25">
        <f>HLOOKUP(O821,'Tabela 2022'!$D$3:$BG$56,17,FALSE)</f>
        <v>0.76701570680628273</v>
      </c>
      <c r="R821" s="9" t="str">
        <f t="shared" si="335"/>
        <v/>
      </c>
      <c r="S821" s="9">
        <f t="shared" si="336"/>
        <v>0.76701570680628273</v>
      </c>
      <c r="T821" s="9" t="str">
        <f t="shared" si="337"/>
        <v/>
      </c>
    </row>
    <row r="822" spans="1:20">
      <c r="A822" s="22" t="s">
        <v>86</v>
      </c>
      <c r="B822" s="25" t="e">
        <f>HLOOKUP(A822,'Tabela 2022'!$D$3:$BG$56,17,FALSE)</f>
        <v>#N/A</v>
      </c>
      <c r="D822" s="9" t="e">
        <f t="shared" si="330"/>
        <v>#N/A</v>
      </c>
      <c r="E822" s="9" t="e">
        <f t="shared" si="331"/>
        <v>#N/A</v>
      </c>
      <c r="F822" s="9" t="e">
        <f t="shared" si="332"/>
        <v>#N/A</v>
      </c>
      <c r="O822" s="26" t="s">
        <v>94</v>
      </c>
      <c r="P822" s="25">
        <f>HLOOKUP(O822,'Tabela 2022'!$D$3:$BG$56,17,FALSE)</f>
        <v>0.75022542831379624</v>
      </c>
      <c r="R822" s="9" t="str">
        <f t="shared" si="335"/>
        <v/>
      </c>
      <c r="S822" s="9">
        <f t="shared" si="336"/>
        <v>0.75022542831379624</v>
      </c>
      <c r="T822" s="9" t="str">
        <f t="shared" si="337"/>
        <v/>
      </c>
    </row>
    <row r="823" spans="1:20">
      <c r="A823" s="22" t="s">
        <v>130</v>
      </c>
      <c r="B823" s="25">
        <f>HLOOKUP(A823,'Tabela 2022'!$D$3:$BG$56,17,FALSE)</f>
        <v>0.73614457831325297</v>
      </c>
      <c r="D823" s="9" t="str">
        <f t="shared" si="330"/>
        <v/>
      </c>
      <c r="E823" s="9" t="str">
        <f t="shared" si="331"/>
        <v/>
      </c>
      <c r="F823" s="9">
        <f t="shared" si="332"/>
        <v>0.73614457831325297</v>
      </c>
      <c r="O823" s="26" t="s">
        <v>111</v>
      </c>
      <c r="P823" s="25">
        <f>HLOOKUP(O823,'Tabela 2022'!$D$3:$BG$56,17,FALSE)</f>
        <v>0.71293800539083563</v>
      </c>
      <c r="R823" s="9" t="str">
        <f t="shared" si="335"/>
        <v/>
      </c>
      <c r="S823" s="9" t="str">
        <f t="shared" si="336"/>
        <v/>
      </c>
      <c r="T823" s="9">
        <f t="shared" si="337"/>
        <v>0.71293800539083563</v>
      </c>
    </row>
    <row r="824" spans="1:20">
      <c r="A824" s="22" t="s">
        <v>87</v>
      </c>
      <c r="B824" s="25">
        <f>HLOOKUP(A824,'Tabela 2022'!$D$3:$BG$56,17,FALSE)</f>
        <v>0.68215892053973015</v>
      </c>
      <c r="D824" s="9" t="str">
        <f t="shared" si="330"/>
        <v/>
      </c>
      <c r="E824" s="9" t="str">
        <f t="shared" si="331"/>
        <v/>
      </c>
      <c r="F824" s="9">
        <f t="shared" si="332"/>
        <v>0.68215892053973015</v>
      </c>
      <c r="O824" s="26" t="s">
        <v>122</v>
      </c>
      <c r="P824" s="25">
        <f>HLOOKUP(O824,'Tabela 2022'!$D$3:$BG$56,17,FALSE)</f>
        <v>0.82805429864253388</v>
      </c>
      <c r="R824" s="9" t="str">
        <f t="shared" si="335"/>
        <v/>
      </c>
      <c r="S824" s="9">
        <f t="shared" si="336"/>
        <v>0.82805429864253388</v>
      </c>
      <c r="T824" s="9" t="str">
        <f t="shared" si="337"/>
        <v/>
      </c>
    </row>
    <row r="825" spans="1:20" ht="15.75" thickBot="1">
      <c r="A825" s="21" t="s">
        <v>88</v>
      </c>
      <c r="B825" s="25">
        <f>HLOOKUP(A825,'Tabela 2022'!$D$3:$BG$56,17,FALSE)</f>
        <v>0.76477024070021882</v>
      </c>
      <c r="D825" s="57" t="str">
        <f t="shared" si="330"/>
        <v/>
      </c>
      <c r="E825" s="57">
        <f t="shared" si="331"/>
        <v>0.76477024070021882</v>
      </c>
      <c r="F825" s="57" t="str">
        <f t="shared" si="332"/>
        <v/>
      </c>
      <c r="O825" s="26" t="s">
        <v>87</v>
      </c>
      <c r="P825" s="25">
        <f>HLOOKUP(O825,'Tabela 2022'!$D$3:$BG$56,17,FALSE)</f>
        <v>0.68215892053973015</v>
      </c>
      <c r="R825" s="9" t="str">
        <f t="shared" si="335"/>
        <v/>
      </c>
      <c r="S825" s="9" t="str">
        <f t="shared" si="336"/>
        <v/>
      </c>
      <c r="T825" s="9">
        <f t="shared" si="337"/>
        <v>0.68215892053973015</v>
      </c>
    </row>
    <row r="826" spans="1:20" ht="15.75" thickBot="1">
      <c r="A826" s="17" t="s">
        <v>93</v>
      </c>
      <c r="B826" s="25">
        <f>HLOOKUP(A826,'Tabela 2022'!$D$3:$BG$56,17,FALSE)</f>
        <v>0.78396436525612467</v>
      </c>
      <c r="D826" s="56" t="str">
        <f t="shared" si="330"/>
        <v/>
      </c>
      <c r="E826" s="56">
        <f t="shared" si="331"/>
        <v>0.78396436525612467</v>
      </c>
      <c r="F826" s="56" t="str">
        <f t="shared" si="332"/>
        <v/>
      </c>
      <c r="O826" s="53" t="s">
        <v>88</v>
      </c>
      <c r="P826" s="25">
        <f>HLOOKUP(O826,'Tabela 2022'!$D$3:$BG$56,17,FALSE)</f>
        <v>0.76477024070021882</v>
      </c>
      <c r="R826" s="57" t="str">
        <f t="shared" si="335"/>
        <v/>
      </c>
      <c r="S826" s="57">
        <f t="shared" si="336"/>
        <v>0.76477024070021882</v>
      </c>
      <c r="T826" s="57" t="str">
        <f t="shared" si="337"/>
        <v/>
      </c>
    </row>
    <row r="827" spans="1:20">
      <c r="A827" s="16" t="s">
        <v>133</v>
      </c>
      <c r="B827" s="25">
        <f>HLOOKUP(A827,'Tabela 2022'!$D$3:$BG$56,17,FALSE)</f>
        <v>0.757327080890973</v>
      </c>
      <c r="D827" s="9" t="str">
        <f t="shared" si="330"/>
        <v/>
      </c>
      <c r="E827" s="9">
        <f t="shared" si="331"/>
        <v>0.757327080890973</v>
      </c>
      <c r="F827" s="9" t="str">
        <f t="shared" si="332"/>
        <v/>
      </c>
      <c r="O827" s="17" t="s">
        <v>109</v>
      </c>
      <c r="P827" s="25" t="e">
        <f>HLOOKUP(O827,'Tabela 2022'!$D$3:$BG$56,17,FALSE)</f>
        <v>#N/A</v>
      </c>
      <c r="R827" s="35" t="e">
        <f t="shared" si="335"/>
        <v>#N/A</v>
      </c>
      <c r="S827" s="35" t="e">
        <f t="shared" si="336"/>
        <v>#N/A</v>
      </c>
      <c r="T827" s="35" t="e">
        <f t="shared" si="337"/>
        <v>#N/A</v>
      </c>
    </row>
    <row r="828" spans="1:20">
      <c r="A828" s="16" t="s">
        <v>94</v>
      </c>
      <c r="B828" s="25">
        <f>HLOOKUP(A828,'Tabela 2022'!$D$3:$BG$56,17,FALSE)</f>
        <v>0.75022542831379624</v>
      </c>
      <c r="D828" s="9" t="str">
        <f t="shared" si="330"/>
        <v/>
      </c>
      <c r="E828" s="9">
        <f t="shared" si="331"/>
        <v>0.75022542831379624</v>
      </c>
      <c r="F828" s="9" t="str">
        <f t="shared" si="332"/>
        <v/>
      </c>
      <c r="O828" s="16" t="s">
        <v>70</v>
      </c>
      <c r="P828" s="25">
        <f>HLOOKUP(O828,'Tabela 2022'!$D$3:$BG$56,17,FALSE)</f>
        <v>0.797583081570997</v>
      </c>
      <c r="R828" s="9" t="str">
        <f t="shared" si="335"/>
        <v/>
      </c>
      <c r="S828" s="9">
        <f t="shared" si="336"/>
        <v>0.797583081570997</v>
      </c>
      <c r="T828" s="9" t="str">
        <f t="shared" si="337"/>
        <v/>
      </c>
    </row>
    <row r="829" spans="1:20" ht="15.75" thickBot="1">
      <c r="A829" s="15" t="s">
        <v>95</v>
      </c>
      <c r="B829" s="25">
        <f>HLOOKUP(A829,'Tabela 2022'!$D$3:$BG$56,17,FALSE)</f>
        <v>0.75609756097560976</v>
      </c>
      <c r="D829" s="57" t="str">
        <f t="shared" si="330"/>
        <v/>
      </c>
      <c r="E829" s="57">
        <f t="shared" si="331"/>
        <v>0.75609756097560976</v>
      </c>
      <c r="F829" s="57" t="str">
        <f t="shared" si="332"/>
        <v/>
      </c>
      <c r="O829" s="16" t="s">
        <v>81</v>
      </c>
      <c r="P829" s="25">
        <f>HLOOKUP(O829,'Tabela 2022'!$D$3:$BG$56,17,FALSE)</f>
        <v>0.61399999999999999</v>
      </c>
      <c r="R829" s="9" t="str">
        <f t="shared" si="335"/>
        <v/>
      </c>
      <c r="S829" s="9" t="str">
        <f t="shared" si="336"/>
        <v/>
      </c>
      <c r="T829" s="9">
        <f t="shared" si="337"/>
        <v>0.61399999999999999</v>
      </c>
    </row>
    <row r="830" spans="1:20">
      <c r="A830" s="20" t="s">
        <v>89</v>
      </c>
      <c r="B830" s="25">
        <f>HLOOKUP(A830,'Tabela 2022'!$D$3:$BG$56,17,FALSE)</f>
        <v>0.86431226765799252</v>
      </c>
      <c r="D830" s="35" t="str">
        <f t="shared" si="330"/>
        <v/>
      </c>
      <c r="E830" s="35">
        <f t="shared" si="331"/>
        <v>0.86431226765799252</v>
      </c>
      <c r="F830" s="35" t="str">
        <f t="shared" si="332"/>
        <v/>
      </c>
      <c r="O830" s="16" t="s">
        <v>83</v>
      </c>
      <c r="P830" s="25">
        <f>HLOOKUP(O830,'Tabela 2022'!$D$3:$BG$56,17,FALSE)</f>
        <v>0.86363636363636365</v>
      </c>
      <c r="R830" s="9" t="str">
        <f t="shared" si="335"/>
        <v/>
      </c>
      <c r="S830" s="9">
        <f t="shared" si="336"/>
        <v>0.86363636363636365</v>
      </c>
      <c r="T830" s="9" t="str">
        <f t="shared" si="337"/>
        <v/>
      </c>
    </row>
    <row r="831" spans="1:20">
      <c r="A831" s="19" t="s">
        <v>90</v>
      </c>
      <c r="B831" s="25">
        <f>HLOOKUP(A831,'Tabela 2022'!$D$3:$BG$56,17,FALSE)</f>
        <v>0.85953878406708595</v>
      </c>
      <c r="D831" s="9" t="str">
        <f t="shared" si="330"/>
        <v/>
      </c>
      <c r="E831" s="9">
        <f t="shared" si="331"/>
        <v>0.85953878406708595</v>
      </c>
      <c r="F831" s="9" t="str">
        <f t="shared" si="332"/>
        <v/>
      </c>
      <c r="O831" s="16" t="s">
        <v>110</v>
      </c>
      <c r="P831" s="25">
        <f>HLOOKUP(O831,'Tabela 2022'!$D$3:$BG$56,17,FALSE)</f>
        <v>0.86349693251533743</v>
      </c>
      <c r="R831" s="9" t="str">
        <f t="shared" si="335"/>
        <v/>
      </c>
      <c r="S831" s="9">
        <f t="shared" si="336"/>
        <v>0.86349693251533743</v>
      </c>
      <c r="T831" s="9" t="str">
        <f t="shared" si="337"/>
        <v/>
      </c>
    </row>
    <row r="832" spans="1:20">
      <c r="A832" s="18" t="s">
        <v>91</v>
      </c>
      <c r="B832" s="25" t="e">
        <f>HLOOKUP(A832,'Tabela 2022'!$D$3:$BG$56,17,FALSE)</f>
        <v>#N/A</v>
      </c>
      <c r="D832" s="9" t="e">
        <f t="shared" si="330"/>
        <v>#N/A</v>
      </c>
      <c r="E832" s="9" t="e">
        <f t="shared" si="331"/>
        <v>#N/A</v>
      </c>
      <c r="F832" s="9" t="e">
        <f t="shared" si="332"/>
        <v>#N/A</v>
      </c>
      <c r="O832" s="54" t="s">
        <v>92</v>
      </c>
      <c r="P832" s="25">
        <f>HLOOKUP(O832,'Tabela 2022'!$D$3:$BG$56,17,FALSE)</f>
        <v>0.82710280373831779</v>
      </c>
      <c r="R832" s="9" t="str">
        <f t="shared" si="335"/>
        <v/>
      </c>
      <c r="S832" s="9">
        <f t="shared" si="336"/>
        <v>0.82710280373831779</v>
      </c>
      <c r="T832" s="9" t="str">
        <f t="shared" si="337"/>
        <v/>
      </c>
    </row>
    <row r="833" spans="1:26" ht="15.75" thickBot="1">
      <c r="A833" s="18" t="s">
        <v>131</v>
      </c>
      <c r="B833" s="25">
        <f>HLOOKUP(A833,'Tabela 2022'!$D$3:$BG$56,17,FALSE)</f>
        <v>0.84593572778827975</v>
      </c>
      <c r="D833" s="9" t="str">
        <f t="shared" si="330"/>
        <v/>
      </c>
      <c r="E833" s="9">
        <f t="shared" si="331"/>
        <v>0.84593572778827975</v>
      </c>
      <c r="F833" s="9" t="str">
        <f t="shared" si="332"/>
        <v/>
      </c>
      <c r="O833" s="15" t="s">
        <v>86</v>
      </c>
      <c r="P833" s="25" t="e">
        <f>HLOOKUP(O833,'Tabela 2022'!$D$3:$BG$56,17,FALSE)</f>
        <v>#N/A</v>
      </c>
      <c r="R833" s="36" t="e">
        <f t="shared" si="335"/>
        <v>#N/A</v>
      </c>
      <c r="S833" s="36" t="e">
        <f t="shared" si="336"/>
        <v>#N/A</v>
      </c>
      <c r="T833" s="36" t="e">
        <f t="shared" si="337"/>
        <v>#N/A</v>
      </c>
    </row>
    <row r="834" spans="1:26">
      <c r="A834" s="18" t="s">
        <v>92</v>
      </c>
      <c r="B834" s="25">
        <f>HLOOKUP(A834,'Tabela 2022'!$D$3:$BG$56,17,FALSE)</f>
        <v>0.82710280373831779</v>
      </c>
      <c r="D834" s="9" t="str">
        <f t="shared" si="330"/>
        <v/>
      </c>
      <c r="E834" s="9">
        <f t="shared" si="331"/>
        <v>0.82710280373831779</v>
      </c>
      <c r="F834" s="9" t="str">
        <f t="shared" si="332"/>
        <v/>
      </c>
      <c r="O834" s="61" t="s">
        <v>99</v>
      </c>
      <c r="P834" s="25" t="e">
        <f>HLOOKUP(O834,'Tabela 2022'!$D$3:$BG$56,17,FALSE)</f>
        <v>#N/A</v>
      </c>
      <c r="R834" s="56" t="e">
        <f t="shared" si="335"/>
        <v>#N/A</v>
      </c>
      <c r="S834" s="56" t="e">
        <f t="shared" si="336"/>
        <v>#N/A</v>
      </c>
      <c r="T834" s="56" t="e">
        <f t="shared" si="337"/>
        <v>#N/A</v>
      </c>
    </row>
    <row r="835" spans="1:26">
      <c r="A835" s="18" t="s">
        <v>129</v>
      </c>
      <c r="B835" s="25">
        <f>HLOOKUP(A835,'Tabela 2022'!$D$3:$BG$56,17,FALSE)</f>
        <v>0.85007385524372225</v>
      </c>
      <c r="D835" s="9" t="str">
        <f t="shared" si="330"/>
        <v/>
      </c>
      <c r="E835" s="9">
        <f t="shared" si="331"/>
        <v>0.85007385524372225</v>
      </c>
      <c r="F835" s="9" t="str">
        <f t="shared" si="332"/>
        <v/>
      </c>
      <c r="O835" s="55" t="s">
        <v>132</v>
      </c>
      <c r="P835" s="25">
        <f>HLOOKUP(O835,'Tabela 2022'!$D$3:$BG$56,17,FALSE)</f>
        <v>0.8214285714285714</v>
      </c>
      <c r="R835" s="9" t="str">
        <f t="shared" si="335"/>
        <v/>
      </c>
      <c r="S835" s="9">
        <f t="shared" si="336"/>
        <v>0.8214285714285714</v>
      </c>
      <c r="T835" s="9" t="str">
        <f t="shared" si="337"/>
        <v/>
      </c>
    </row>
    <row r="836" spans="1:26" ht="15.75" thickBot="1">
      <c r="A836" s="18" t="s">
        <v>122</v>
      </c>
      <c r="B836" s="25">
        <f>HLOOKUP(A836,'Tabela 2022'!$D$3:$BG$56,17,FALSE)</f>
        <v>0.82805429864253388</v>
      </c>
      <c r="D836" s="57" t="str">
        <f t="shared" si="330"/>
        <v/>
      </c>
      <c r="E836" s="57">
        <f t="shared" si="331"/>
        <v>0.82805429864253388</v>
      </c>
      <c r="F836" s="57" t="str">
        <f t="shared" si="332"/>
        <v/>
      </c>
      <c r="O836" s="55" t="s">
        <v>113</v>
      </c>
      <c r="P836" s="25">
        <f>HLOOKUP(O836,'Tabela 2022'!$D$3:$BG$56,17,FALSE)</f>
        <v>0.80546075085324231</v>
      </c>
      <c r="R836" s="9" t="str">
        <f t="shared" si="335"/>
        <v/>
      </c>
      <c r="S836" s="9">
        <f t="shared" si="336"/>
        <v>0.80546075085324231</v>
      </c>
      <c r="T836" s="9" t="str">
        <f t="shared" si="337"/>
        <v/>
      </c>
    </row>
    <row r="837" spans="1:26">
      <c r="D837" s="41">
        <f>COUNT(D797:D836)</f>
        <v>0</v>
      </c>
      <c r="E837" s="41">
        <f>COUNT(E797:E836)</f>
        <v>20</v>
      </c>
      <c r="F837" s="41">
        <f>COUNT(F797:F836)</f>
        <v>16</v>
      </c>
      <c r="R837" s="41">
        <f>COUNT(R797:R836)</f>
        <v>0</v>
      </c>
      <c r="S837" s="41">
        <f>COUNT(S797:S836)</f>
        <v>20</v>
      </c>
      <c r="T837" s="41">
        <f>COUNT(T797:T836)</f>
        <v>16</v>
      </c>
    </row>
    <row r="844" spans="1:26">
      <c r="A844" s="28">
        <v>18</v>
      </c>
      <c r="B844" s="27" t="s">
        <v>24</v>
      </c>
      <c r="O844" s="28">
        <v>18</v>
      </c>
      <c r="P844" s="27" t="s">
        <v>24</v>
      </c>
    </row>
    <row r="845" spans="1:26">
      <c r="A845" s="8" t="s">
        <v>69</v>
      </c>
      <c r="B845" s="7" t="s">
        <v>96</v>
      </c>
      <c r="D845" s="12" t="s">
        <v>98</v>
      </c>
      <c r="E845" s="11" t="s">
        <v>97</v>
      </c>
      <c r="F845" s="10" t="s">
        <v>100</v>
      </c>
      <c r="H845" s="31"/>
      <c r="I845" s="32" t="s">
        <v>98</v>
      </c>
      <c r="J845" s="33" t="s">
        <v>97</v>
      </c>
      <c r="K845" s="34" t="s">
        <v>100</v>
      </c>
      <c r="L845" t="s">
        <v>105</v>
      </c>
      <c r="O845" s="8" t="s">
        <v>69</v>
      </c>
      <c r="P845" s="7" t="s">
        <v>96</v>
      </c>
      <c r="R845" s="12" t="s">
        <v>98</v>
      </c>
      <c r="S845" s="11" t="s">
        <v>97</v>
      </c>
      <c r="T845" s="10" t="s">
        <v>100</v>
      </c>
      <c r="V845" s="31"/>
      <c r="W845" s="32" t="s">
        <v>98</v>
      </c>
      <c r="X845" s="33" t="s">
        <v>97</v>
      </c>
      <c r="Y845" s="34" t="s">
        <v>100</v>
      </c>
      <c r="Z845" t="s">
        <v>105</v>
      </c>
    </row>
    <row r="846" spans="1:26">
      <c r="A846" s="26" t="s">
        <v>70</v>
      </c>
      <c r="B846" s="25">
        <f>HLOOKUP(A846,'Tabela 2022'!$D$3:$BG$56,18,FALSE)</f>
        <v>0.70180722891566261</v>
      </c>
      <c r="D846" s="9" t="str">
        <f>IF(B846&lt;=50%,B846,"")</f>
        <v/>
      </c>
      <c r="E846" s="9" t="str">
        <f>IF(B846&gt;=75%,B846,"")</f>
        <v/>
      </c>
      <c r="F846" s="9">
        <f t="shared" ref="F846" si="353">IF(AND(B846&gt;50%,B846&lt;75%),B846,"")</f>
        <v>0.70180722891566261</v>
      </c>
      <c r="H846" s="31" t="s">
        <v>101</v>
      </c>
      <c r="I846" s="37">
        <f>COUNT(D846:D885)</f>
        <v>0</v>
      </c>
      <c r="J846" s="37">
        <f t="shared" ref="J846" si="354">COUNT(E846:E885)</f>
        <v>12</v>
      </c>
      <c r="K846" s="37">
        <f>COUNT(F846:F885)</f>
        <v>24</v>
      </c>
      <c r="L846" s="29">
        <f>SUM(I846:K846)</f>
        <v>36</v>
      </c>
      <c r="O846" s="52" t="s">
        <v>79</v>
      </c>
      <c r="P846" s="25">
        <f>HLOOKUP(O846,'Tabela 2022'!$D$3:$BG$56,18,FALSE)</f>
        <v>0.6566371681415929</v>
      </c>
      <c r="R846" s="9" t="str">
        <f>IF(P846&lt;=50%,P846,"")</f>
        <v/>
      </c>
      <c r="S846" s="9" t="str">
        <f>IF(P846&gt;=75%,P846,"")</f>
        <v/>
      </c>
      <c r="T846" s="9">
        <f>IF(AND(P846&gt;50%,P846&lt;75%),P846,"")</f>
        <v>0.6566371681415929</v>
      </c>
      <c r="V846" s="31" t="s">
        <v>101</v>
      </c>
      <c r="W846" s="37">
        <f>COUNT(R846:R885)</f>
        <v>0</v>
      </c>
      <c r="X846" s="37">
        <f t="shared" ref="X846" si="355">COUNT(S846:S885)</f>
        <v>12</v>
      </c>
      <c r="Y846" s="37">
        <f>COUNT(T846:T885)</f>
        <v>24</v>
      </c>
      <c r="Z846" s="29">
        <f>SUM(W846:Y846)</f>
        <v>36</v>
      </c>
    </row>
    <row r="847" spans="1:26">
      <c r="A847" s="26" t="s">
        <v>71</v>
      </c>
      <c r="B847" s="25">
        <f>HLOOKUP(A847,'Tabela 2022'!$D$3:$BG$56,18,FALSE)</f>
        <v>0.80161943319838058</v>
      </c>
      <c r="D847" s="9" t="str">
        <f t="shared" ref="D847:D885" si="356">IF(B847&lt;=50%,B847,"")</f>
        <v/>
      </c>
      <c r="E847" s="9">
        <f t="shared" ref="E847:E885" si="357">IF(B847&gt;=75%,B847,"")</f>
        <v>0.80161943319838058</v>
      </c>
      <c r="F847" s="9" t="str">
        <f t="shared" ref="F847:F885" si="358">IF(AND(B847&gt;50%,B847&lt;75%),B847,"")</f>
        <v/>
      </c>
      <c r="H847" s="31" t="s">
        <v>102</v>
      </c>
      <c r="I847" s="37">
        <f>COUNT(D846:D859)</f>
        <v>0</v>
      </c>
      <c r="J847" s="37">
        <f t="shared" ref="J847" si="359">COUNT(E846:E859)</f>
        <v>2</v>
      </c>
      <c r="K847" s="37">
        <f>COUNT(F846:F859)</f>
        <v>11</v>
      </c>
      <c r="L847" s="29">
        <f t="shared" ref="L847:L850" si="360">SUM(I847:K847)</f>
        <v>13</v>
      </c>
      <c r="O847" s="52" t="s">
        <v>71</v>
      </c>
      <c r="P847" s="25">
        <f>HLOOKUP(O847,'Tabela 2022'!$D$3:$BG$56,18,FALSE)</f>
        <v>0.80161943319838058</v>
      </c>
      <c r="R847" s="9" t="str">
        <f t="shared" ref="R847:R885" si="361">IF(P847&lt;=50%,P847,"")</f>
        <v/>
      </c>
      <c r="S847" s="9">
        <f t="shared" ref="S847:S884" si="362">IF(P847&gt;=75%,P847,"")</f>
        <v>0.80161943319838058</v>
      </c>
      <c r="T847" s="9" t="str">
        <f t="shared" ref="T847:T884" si="363">IF(AND(P847&gt;50%,P847&lt;75%),P847,"")</f>
        <v/>
      </c>
      <c r="V847" s="31" t="s">
        <v>115</v>
      </c>
      <c r="W847" s="37">
        <f>COUNT(R846:R861)</f>
        <v>0</v>
      </c>
      <c r="X847" s="37">
        <f t="shared" ref="X847" si="364">COUNT(S846:S861)</f>
        <v>7</v>
      </c>
      <c r="Y847" s="37">
        <f>COUNT(T846:T861)</f>
        <v>9</v>
      </c>
      <c r="Z847" s="29">
        <f t="shared" ref="Z847:Z850" si="365">SUM(W847:Y847)</f>
        <v>16</v>
      </c>
    </row>
    <row r="848" spans="1:26">
      <c r="A848" s="26" t="s">
        <v>72</v>
      </c>
      <c r="B848" s="25">
        <f>HLOOKUP(A848,'Tabela 2022'!$D$3:$BG$56,18,FALSE)</f>
        <v>0.68060836501901145</v>
      </c>
      <c r="D848" s="9" t="str">
        <f t="shared" si="356"/>
        <v/>
      </c>
      <c r="E848" s="9" t="str">
        <f t="shared" si="357"/>
        <v/>
      </c>
      <c r="F848" s="9">
        <f t="shared" si="358"/>
        <v>0.68060836501901145</v>
      </c>
      <c r="H848" s="31" t="s">
        <v>103</v>
      </c>
      <c r="I848" s="37">
        <f>COUNT(D860:D874)</f>
        <v>0</v>
      </c>
      <c r="J848" s="37">
        <f t="shared" ref="J848" si="366">COUNT(E860:E874)</f>
        <v>3</v>
      </c>
      <c r="K848" s="37">
        <f>COUNT(F860:F874)</f>
        <v>10</v>
      </c>
      <c r="L848" s="29">
        <f t="shared" si="360"/>
        <v>13</v>
      </c>
      <c r="O848" s="52" t="s">
        <v>82</v>
      </c>
      <c r="P848" s="25">
        <f>HLOOKUP(O848,'Tabela 2022'!$D$3:$BG$56,18,FALSE)</f>
        <v>0.71622769753610871</v>
      </c>
      <c r="R848" s="9" t="str">
        <f t="shared" si="361"/>
        <v/>
      </c>
      <c r="S848" s="9" t="str">
        <f t="shared" si="362"/>
        <v/>
      </c>
      <c r="T848" s="9">
        <f t="shared" si="363"/>
        <v>0.71622769753610871</v>
      </c>
      <c r="V848" s="31" t="s">
        <v>116</v>
      </c>
      <c r="W848" s="37">
        <f>COUNT(R862:R875)</f>
        <v>0</v>
      </c>
      <c r="X848" s="37">
        <f t="shared" ref="X848" si="367">COUNT(S862:S875)</f>
        <v>2</v>
      </c>
      <c r="Y848" s="37">
        <f>COUNT(T862:T875)</f>
        <v>11</v>
      </c>
      <c r="Z848" s="29">
        <f t="shared" si="365"/>
        <v>13</v>
      </c>
    </row>
    <row r="849" spans="1:26">
      <c r="A849" s="26" t="s">
        <v>73</v>
      </c>
      <c r="B849" s="25">
        <f>HLOOKUP(A849,'Tabela 2022'!$D$3:$BG$56,18,FALSE)</f>
        <v>0.72916666666666663</v>
      </c>
      <c r="D849" s="9" t="str">
        <f t="shared" si="356"/>
        <v/>
      </c>
      <c r="E849" s="9" t="str">
        <f t="shared" si="357"/>
        <v/>
      </c>
      <c r="F849" s="9">
        <f t="shared" si="358"/>
        <v>0.72916666666666663</v>
      </c>
      <c r="H849" s="31" t="s">
        <v>104</v>
      </c>
      <c r="I849" s="37">
        <f>COUNT(D875:D878)</f>
        <v>0</v>
      </c>
      <c r="J849" s="37">
        <f t="shared" ref="J849" si="368">COUNT(E875:E878)</f>
        <v>3</v>
      </c>
      <c r="K849" s="37">
        <f>COUNT(F875:F878)</f>
        <v>1</v>
      </c>
      <c r="L849" s="29">
        <f t="shared" si="360"/>
        <v>4</v>
      </c>
      <c r="O849" s="52" t="s">
        <v>73</v>
      </c>
      <c r="P849" s="25">
        <f>HLOOKUP(O849,'Tabela 2022'!$D$3:$BG$56,18,FALSE)</f>
        <v>0.72916666666666663</v>
      </c>
      <c r="R849" s="9" t="str">
        <f t="shared" si="361"/>
        <v/>
      </c>
      <c r="S849" s="9" t="str">
        <f t="shared" si="362"/>
        <v/>
      </c>
      <c r="T849" s="9">
        <f t="shared" si="363"/>
        <v>0.72916666666666663</v>
      </c>
      <c r="V849" s="31" t="s">
        <v>117</v>
      </c>
      <c r="W849" s="37">
        <f>COUNT(R876:R882)</f>
        <v>0</v>
      </c>
      <c r="X849" s="37">
        <f t="shared" ref="X849" si="369">COUNT(S876:S882)</f>
        <v>2</v>
      </c>
      <c r="Y849" s="37">
        <f>COUNT(T876:T882)</f>
        <v>3</v>
      </c>
      <c r="Z849" s="29">
        <f t="shared" si="365"/>
        <v>5</v>
      </c>
    </row>
    <row r="850" spans="1:26">
      <c r="A850" s="26" t="s">
        <v>112</v>
      </c>
      <c r="B850" s="25">
        <f>HLOOKUP(A850,'Tabela 2022'!$D$3:$BG$56,18,FALSE)</f>
        <v>0.70210631895687059</v>
      </c>
      <c r="D850" s="9" t="str">
        <f t="shared" si="356"/>
        <v/>
      </c>
      <c r="E850" s="9" t="str">
        <f t="shared" si="357"/>
        <v/>
      </c>
      <c r="F850" s="9">
        <f t="shared" si="358"/>
        <v>0.70210631895687059</v>
      </c>
      <c r="H850" s="31" t="s">
        <v>134</v>
      </c>
      <c r="I850" s="37">
        <f>COUNT(D879:D885)</f>
        <v>0</v>
      </c>
      <c r="J850" s="37">
        <f t="shared" ref="J850" si="370">COUNT(E879:E885)</f>
        <v>4</v>
      </c>
      <c r="K850" s="37">
        <f>COUNT(F879:F885)</f>
        <v>2</v>
      </c>
      <c r="L850" s="29">
        <f t="shared" si="360"/>
        <v>6</v>
      </c>
      <c r="O850" s="52" t="s">
        <v>112</v>
      </c>
      <c r="P850" s="25">
        <f>HLOOKUP(O850,'Tabela 2022'!$D$3:$BG$56,18,FALSE)</f>
        <v>0.70210631895687059</v>
      </c>
      <c r="R850" s="9" t="str">
        <f t="shared" si="361"/>
        <v/>
      </c>
      <c r="S850" s="9" t="str">
        <f t="shared" si="362"/>
        <v/>
      </c>
      <c r="T850" s="9">
        <f t="shared" si="363"/>
        <v>0.70210631895687059</v>
      </c>
      <c r="V850" s="31" t="s">
        <v>135</v>
      </c>
      <c r="W850" s="37">
        <f>COUNT(R883:R885)</f>
        <v>0</v>
      </c>
      <c r="X850" s="37">
        <f t="shared" ref="X850" si="371">COUNT(S883:S885)</f>
        <v>1</v>
      </c>
      <c r="Y850" s="37">
        <f>COUNT(T883:T885)</f>
        <v>1</v>
      </c>
      <c r="Z850" s="29">
        <f t="shared" si="365"/>
        <v>2</v>
      </c>
    </row>
    <row r="851" spans="1:26">
      <c r="A851" s="26" t="s">
        <v>99</v>
      </c>
      <c r="B851" s="25" t="e">
        <f>HLOOKUP(A851,'Tabela 2022'!$D$3:$BG$56,18,FALSE)</f>
        <v>#N/A</v>
      </c>
      <c r="D851" s="9" t="e">
        <f t="shared" si="356"/>
        <v>#N/A</v>
      </c>
      <c r="E851" s="9" t="e">
        <f t="shared" si="357"/>
        <v>#N/A</v>
      </c>
      <c r="F851" s="9" t="e">
        <f t="shared" si="358"/>
        <v>#N/A</v>
      </c>
      <c r="O851" s="52" t="s">
        <v>93</v>
      </c>
      <c r="P851" s="25">
        <f>HLOOKUP(O851,'Tabela 2022'!$D$3:$BG$56,18,FALSE)</f>
        <v>0.82666666666666666</v>
      </c>
      <c r="R851" s="9" t="str">
        <f t="shared" si="361"/>
        <v/>
      </c>
      <c r="S851" s="9">
        <f t="shared" si="362"/>
        <v>0.82666666666666666</v>
      </c>
      <c r="T851" s="9" t="str">
        <f t="shared" si="363"/>
        <v/>
      </c>
    </row>
    <row r="852" spans="1:26">
      <c r="A852" s="26" t="s">
        <v>132</v>
      </c>
      <c r="B852" s="25">
        <f>HLOOKUP(A852,'Tabela 2022'!$D$3:$BG$56,18,FALSE)</f>
        <v>0.73144876325088337</v>
      </c>
      <c r="D852" s="9" t="str">
        <f t="shared" si="356"/>
        <v/>
      </c>
      <c r="E852" s="9" t="str">
        <f t="shared" si="357"/>
        <v/>
      </c>
      <c r="F852" s="9">
        <f t="shared" si="358"/>
        <v>0.73144876325088337</v>
      </c>
      <c r="O852" s="52" t="s">
        <v>133</v>
      </c>
      <c r="P852" s="25">
        <f>HLOOKUP(O852,'Tabela 2022'!$D$3:$BG$56,18,FALSE)</f>
        <v>0.73341094295692666</v>
      </c>
      <c r="R852" s="9" t="str">
        <f t="shared" si="361"/>
        <v/>
      </c>
      <c r="S852" s="66">
        <v>0.75</v>
      </c>
      <c r="T852" s="9"/>
    </row>
    <row r="853" spans="1:26">
      <c r="A853" s="26" t="s">
        <v>74</v>
      </c>
      <c r="B853" s="25">
        <f>HLOOKUP(A853,'Tabela 2022'!$D$3:$BG$56,18,FALSE)</f>
        <v>0.73113708820403822</v>
      </c>
      <c r="D853" s="9" t="str">
        <f t="shared" si="356"/>
        <v/>
      </c>
      <c r="E853" s="9" t="str">
        <f t="shared" si="357"/>
        <v/>
      </c>
      <c r="F853" s="9">
        <f t="shared" si="358"/>
        <v>0.73113708820403822</v>
      </c>
      <c r="H853" s="31"/>
      <c r="I853" s="32" t="s">
        <v>98</v>
      </c>
      <c r="J853" s="33" t="s">
        <v>97</v>
      </c>
      <c r="K853" s="34" t="s">
        <v>100</v>
      </c>
      <c r="L853" s="29" t="s">
        <v>105</v>
      </c>
      <c r="O853" s="52" t="s">
        <v>89</v>
      </c>
      <c r="P853" s="25">
        <f>HLOOKUP(O853,'Tabela 2022'!$D$3:$BG$56,18,FALSE)</f>
        <v>0.76269621421975997</v>
      </c>
      <c r="R853" s="9" t="str">
        <f t="shared" si="361"/>
        <v/>
      </c>
      <c r="S853" s="9">
        <f t="shared" si="362"/>
        <v>0.76269621421975997</v>
      </c>
      <c r="T853" s="9" t="str">
        <f t="shared" si="363"/>
        <v/>
      </c>
      <c r="V853" s="31"/>
      <c r="W853" s="32" t="s">
        <v>98</v>
      </c>
      <c r="X853" s="33" t="s">
        <v>97</v>
      </c>
      <c r="Y853" s="34" t="s">
        <v>100</v>
      </c>
      <c r="Z853" t="s">
        <v>105</v>
      </c>
    </row>
    <row r="854" spans="1:26">
      <c r="A854" s="26" t="s">
        <v>75</v>
      </c>
      <c r="B854" s="25">
        <f>HLOOKUP(A854,'Tabela 2022'!$D$3:$BG$56,18,FALSE)</f>
        <v>0.67729083665338641</v>
      </c>
      <c r="D854" s="9" t="str">
        <f t="shared" si="356"/>
        <v/>
      </c>
      <c r="E854" s="9" t="str">
        <f t="shared" si="357"/>
        <v/>
      </c>
      <c r="F854" s="9">
        <f t="shared" si="358"/>
        <v>0.67729083665338641</v>
      </c>
      <c r="H854" s="31" t="s">
        <v>101</v>
      </c>
      <c r="I854" s="42">
        <f>I846/$L846</f>
        <v>0</v>
      </c>
      <c r="J854" s="42">
        <f t="shared" ref="J854:K854" si="372">J846/$L846</f>
        <v>0.33333333333333331</v>
      </c>
      <c r="K854" s="42">
        <f t="shared" si="372"/>
        <v>0.66666666666666663</v>
      </c>
      <c r="L854" s="29">
        <f>L846</f>
        <v>36</v>
      </c>
      <c r="O854" s="52" t="s">
        <v>84</v>
      </c>
      <c r="P854" s="25">
        <f>HLOOKUP(O854,'Tabela 2022'!$D$3:$BG$56,18,FALSE)</f>
        <v>0.71539657853810268</v>
      </c>
      <c r="R854" s="9" t="str">
        <f t="shared" si="361"/>
        <v/>
      </c>
      <c r="S854" s="9" t="str">
        <f t="shared" si="362"/>
        <v/>
      </c>
      <c r="T854" s="9">
        <f t="shared" si="363"/>
        <v>0.71539657853810268</v>
      </c>
      <c r="V854" s="31" t="s">
        <v>101</v>
      </c>
      <c r="W854" s="42">
        <f t="shared" ref="W854:Y858" si="373">W846/$Z846</f>
        <v>0</v>
      </c>
      <c r="X854" s="42">
        <f t="shared" si="373"/>
        <v>0.33333333333333331</v>
      </c>
      <c r="Y854" s="42">
        <f t="shared" si="373"/>
        <v>0.66666666666666663</v>
      </c>
      <c r="Z854" s="29">
        <f>Z846</f>
        <v>36</v>
      </c>
    </row>
    <row r="855" spans="1:26">
      <c r="A855" s="26" t="s">
        <v>76</v>
      </c>
      <c r="B855" s="25">
        <f>HLOOKUP(A855,'Tabela 2022'!$D$3:$BG$56,18,FALSE)</f>
        <v>0.71668311944718655</v>
      </c>
      <c r="D855" s="9" t="str">
        <f t="shared" si="356"/>
        <v/>
      </c>
      <c r="E855" s="9" t="str">
        <f t="shared" si="357"/>
        <v/>
      </c>
      <c r="F855" s="9">
        <f t="shared" si="358"/>
        <v>0.71668311944718655</v>
      </c>
      <c r="H855" s="31" t="s">
        <v>102</v>
      </c>
      <c r="I855" s="42">
        <f t="shared" ref="I855:K855" si="374">I847/$L847</f>
        <v>0</v>
      </c>
      <c r="J855" s="42">
        <f t="shared" si="374"/>
        <v>0.15384615384615385</v>
      </c>
      <c r="K855" s="42">
        <f t="shared" si="374"/>
        <v>0.84615384615384615</v>
      </c>
      <c r="L855" s="29">
        <f t="shared" ref="L855:L858" si="375">L847</f>
        <v>13</v>
      </c>
      <c r="O855" s="52" t="s">
        <v>85</v>
      </c>
      <c r="P855" s="25">
        <f>HLOOKUP(O855,'Tabela 2022'!$D$3:$BG$56,18,FALSE)</f>
        <v>0.67439409905163328</v>
      </c>
      <c r="R855" s="9" t="str">
        <f t="shared" si="361"/>
        <v/>
      </c>
      <c r="S855" s="9" t="str">
        <f t="shared" si="362"/>
        <v/>
      </c>
      <c r="T855" s="9">
        <f t="shared" si="363"/>
        <v>0.67439409905163328</v>
      </c>
      <c r="V855" s="31" t="s">
        <v>115</v>
      </c>
      <c r="W855" s="42">
        <f t="shared" si="373"/>
        <v>0</v>
      </c>
      <c r="X855" s="42">
        <f t="shared" si="373"/>
        <v>0.4375</v>
      </c>
      <c r="Y855" s="42">
        <f t="shared" si="373"/>
        <v>0.5625</v>
      </c>
      <c r="Z855" s="29">
        <f>Z847</f>
        <v>16</v>
      </c>
    </row>
    <row r="856" spans="1:26">
      <c r="A856" s="26" t="s">
        <v>77</v>
      </c>
      <c r="B856" s="25">
        <f>HLOOKUP(A856,'Tabela 2022'!$D$3:$BG$56,18,FALSE)</f>
        <v>0.73001631321370308</v>
      </c>
      <c r="D856" s="9" t="str">
        <f t="shared" si="356"/>
        <v/>
      </c>
      <c r="E856" s="9" t="str">
        <f t="shared" si="357"/>
        <v/>
      </c>
      <c r="F856" s="9">
        <f t="shared" si="358"/>
        <v>0.73001631321370308</v>
      </c>
      <c r="H856" s="31" t="s">
        <v>103</v>
      </c>
      <c r="I856" s="42">
        <f t="shared" ref="I856:K856" si="376">I848/$L848</f>
        <v>0</v>
      </c>
      <c r="J856" s="42">
        <f t="shared" si="376"/>
        <v>0.23076923076923078</v>
      </c>
      <c r="K856" s="42">
        <f t="shared" si="376"/>
        <v>0.76923076923076927</v>
      </c>
      <c r="L856" s="29">
        <f t="shared" si="375"/>
        <v>13</v>
      </c>
      <c r="O856" s="52" t="s">
        <v>77</v>
      </c>
      <c r="P856" s="25">
        <f>HLOOKUP(O856,'Tabela 2022'!$D$3:$BG$56,18,FALSE)</f>
        <v>0.73001631321370308</v>
      </c>
      <c r="R856" s="9" t="str">
        <f t="shared" si="361"/>
        <v/>
      </c>
      <c r="S856" s="9" t="str">
        <f t="shared" si="362"/>
        <v/>
      </c>
      <c r="T856" s="9">
        <f t="shared" si="363"/>
        <v>0.73001631321370308</v>
      </c>
      <c r="V856" s="31" t="s">
        <v>116</v>
      </c>
      <c r="W856" s="42">
        <f t="shared" si="373"/>
        <v>0</v>
      </c>
      <c r="X856" s="42">
        <f t="shared" si="373"/>
        <v>0.15384615384615385</v>
      </c>
      <c r="Y856" s="42">
        <f t="shared" si="373"/>
        <v>0.84615384615384615</v>
      </c>
      <c r="Z856" s="29">
        <f>Z848</f>
        <v>13</v>
      </c>
    </row>
    <row r="857" spans="1:26">
      <c r="A857" s="26" t="s">
        <v>113</v>
      </c>
      <c r="B857" s="25">
        <f>HLOOKUP(A857,'Tabela 2022'!$D$3:$BG$56,18,FALSE)</f>
        <v>0.75084175084175087</v>
      </c>
      <c r="D857" s="9" t="str">
        <f t="shared" si="356"/>
        <v/>
      </c>
      <c r="E857" s="66">
        <v>0.75</v>
      </c>
      <c r="F857" s="9"/>
      <c r="H857" s="31" t="s">
        <v>104</v>
      </c>
      <c r="I857" s="42">
        <f t="shared" ref="I857:K857" si="377">I849/$L849</f>
        <v>0</v>
      </c>
      <c r="J857" s="42">
        <f t="shared" si="377"/>
        <v>0.75</v>
      </c>
      <c r="K857" s="42">
        <f t="shared" si="377"/>
        <v>0.25</v>
      </c>
      <c r="L857" s="29">
        <f t="shared" si="375"/>
        <v>4</v>
      </c>
      <c r="O857" s="52" t="s">
        <v>95</v>
      </c>
      <c r="P857" s="25">
        <f>HLOOKUP(O857,'Tabela 2022'!$D$3:$BG$56,18,FALSE)</f>
        <v>0.75145067698259183</v>
      </c>
      <c r="R857" s="9" t="str">
        <f t="shared" si="361"/>
        <v/>
      </c>
      <c r="S857" s="9">
        <f t="shared" si="362"/>
        <v>0.75145067698259183</v>
      </c>
      <c r="T857" s="9" t="str">
        <f t="shared" si="363"/>
        <v/>
      </c>
      <c r="V857" s="31" t="s">
        <v>117</v>
      </c>
      <c r="W857" s="42">
        <f t="shared" si="373"/>
        <v>0</v>
      </c>
      <c r="X857" s="42">
        <f t="shared" si="373"/>
        <v>0.4</v>
      </c>
      <c r="Y857" s="42">
        <f t="shared" si="373"/>
        <v>0.6</v>
      </c>
      <c r="Z857" s="29">
        <f>Z849</f>
        <v>5</v>
      </c>
    </row>
    <row r="858" spans="1:26">
      <c r="A858" s="26" t="s">
        <v>78</v>
      </c>
      <c r="B858" s="25">
        <f>HLOOKUP(A858,'Tabela 2022'!$D$3:$BG$56,18,FALSE)</f>
        <v>0.73307291666666663</v>
      </c>
      <c r="D858" s="9" t="str">
        <f t="shared" si="356"/>
        <v/>
      </c>
      <c r="E858" s="9" t="str">
        <f t="shared" si="357"/>
        <v/>
      </c>
      <c r="F858" s="9">
        <f t="shared" si="358"/>
        <v>0.73307291666666663</v>
      </c>
      <c r="H858" s="31" t="s">
        <v>134</v>
      </c>
      <c r="I858" s="42">
        <f t="shared" ref="I858:K858" si="378">I850/$L850</f>
        <v>0</v>
      </c>
      <c r="J858" s="42">
        <f t="shared" si="378"/>
        <v>0.66666666666666663</v>
      </c>
      <c r="K858" s="42">
        <f t="shared" si="378"/>
        <v>0.33333333333333331</v>
      </c>
      <c r="L858" s="29">
        <f t="shared" si="375"/>
        <v>6</v>
      </c>
      <c r="O858" s="52" t="s">
        <v>131</v>
      </c>
      <c r="P858" s="25">
        <f>HLOOKUP(O858,'Tabela 2022'!$D$3:$BG$56,18,FALSE)</f>
        <v>0.76109537299339003</v>
      </c>
      <c r="R858" s="9" t="str">
        <f t="shared" si="361"/>
        <v/>
      </c>
      <c r="S858" s="9">
        <f t="shared" si="362"/>
        <v>0.76109537299339003</v>
      </c>
      <c r="T858" s="9" t="str">
        <f t="shared" si="363"/>
        <v/>
      </c>
      <c r="V858" s="31" t="s">
        <v>135</v>
      </c>
      <c r="W858" s="42">
        <f t="shared" si="373"/>
        <v>0</v>
      </c>
      <c r="X858" s="42">
        <f t="shared" si="373"/>
        <v>0.5</v>
      </c>
      <c r="Y858" s="42">
        <f t="shared" si="373"/>
        <v>0.5</v>
      </c>
      <c r="Z858" s="29">
        <f>Z850</f>
        <v>2</v>
      </c>
    </row>
    <row r="859" spans="1:26" ht="15.75" thickBot="1">
      <c r="A859" s="24" t="s">
        <v>114</v>
      </c>
      <c r="B859" s="25">
        <f>HLOOKUP(A859,'Tabela 2022'!$D$3:$BG$56,18,FALSE)</f>
        <v>0.72977624784853701</v>
      </c>
      <c r="D859" s="36" t="str">
        <f t="shared" si="356"/>
        <v/>
      </c>
      <c r="E859" s="36" t="str">
        <f t="shared" si="357"/>
        <v/>
      </c>
      <c r="F859" s="36">
        <f t="shared" si="358"/>
        <v>0.72977624784853701</v>
      </c>
      <c r="O859" s="52" t="s">
        <v>129</v>
      </c>
      <c r="P859" s="25">
        <f>HLOOKUP(O859,'Tabela 2022'!$D$3:$BG$56,18,FALSE)</f>
        <v>0.82322485207100593</v>
      </c>
      <c r="R859" s="9" t="str">
        <f t="shared" si="361"/>
        <v/>
      </c>
      <c r="S859" s="9">
        <f t="shared" si="362"/>
        <v>0.82322485207100593</v>
      </c>
      <c r="T859" s="9" t="str">
        <f t="shared" si="363"/>
        <v/>
      </c>
    </row>
    <row r="860" spans="1:26">
      <c r="A860" s="23" t="s">
        <v>109</v>
      </c>
      <c r="B860" s="25" t="e">
        <f>HLOOKUP(A860,'Tabela 2022'!$D$3:$BG$56,18,FALSE)</f>
        <v>#N/A</v>
      </c>
      <c r="D860" s="56" t="e">
        <f t="shared" si="356"/>
        <v>#N/A</v>
      </c>
      <c r="E860" s="56" t="e">
        <f t="shared" si="357"/>
        <v>#N/A</v>
      </c>
      <c r="F860" s="56" t="e">
        <f t="shared" si="358"/>
        <v>#N/A</v>
      </c>
      <c r="O860" s="59" t="s">
        <v>114</v>
      </c>
      <c r="P860" s="25">
        <f>HLOOKUP(O860,'Tabela 2022'!$D$3:$BG$56,18,FALSE)</f>
        <v>0.72977624784853701</v>
      </c>
      <c r="R860" s="9" t="str">
        <f t="shared" si="361"/>
        <v/>
      </c>
      <c r="S860" s="9" t="str">
        <f t="shared" si="362"/>
        <v/>
      </c>
      <c r="T860" s="9">
        <f t="shared" si="363"/>
        <v>0.72977624784853701</v>
      </c>
    </row>
    <row r="861" spans="1:26" ht="15.75" thickBot="1">
      <c r="A861" s="22" t="s">
        <v>79</v>
      </c>
      <c r="B861" s="25">
        <f>HLOOKUP(A861,'Tabela 2022'!$D$3:$BG$56,18,FALSE)</f>
        <v>0.6566371681415929</v>
      </c>
      <c r="D861" s="9" t="str">
        <f t="shared" si="356"/>
        <v/>
      </c>
      <c r="E861" s="9" t="str">
        <f t="shared" si="357"/>
        <v/>
      </c>
      <c r="F861" s="9">
        <f t="shared" si="358"/>
        <v>0.6566371681415929</v>
      </c>
      <c r="O861" s="59" t="s">
        <v>130</v>
      </c>
      <c r="P861" s="25">
        <f>HLOOKUP(O861,'Tabela 2022'!$D$3:$BG$56,18,FALSE)</f>
        <v>0.74729241877256314</v>
      </c>
      <c r="R861" s="36" t="str">
        <f t="shared" si="361"/>
        <v/>
      </c>
      <c r="S861" s="36" t="str">
        <f t="shared" si="362"/>
        <v/>
      </c>
      <c r="T861" s="36">
        <f t="shared" si="363"/>
        <v>0.74729241877256314</v>
      </c>
    </row>
    <row r="862" spans="1:26">
      <c r="A862" s="22" t="s">
        <v>80</v>
      </c>
      <c r="B862" s="25">
        <f>HLOOKUP(A862,'Tabela 2022'!$D$3:$BG$56,18,FALSE)</f>
        <v>0.70578512396694215</v>
      </c>
      <c r="D862" s="9" t="str">
        <f t="shared" si="356"/>
        <v/>
      </c>
      <c r="E862" s="9" t="str">
        <f t="shared" si="357"/>
        <v/>
      </c>
      <c r="F862" s="9">
        <f t="shared" si="358"/>
        <v>0.70578512396694215</v>
      </c>
      <c r="O862" s="60" t="s">
        <v>80</v>
      </c>
      <c r="P862" s="25">
        <f>HLOOKUP(O862,'Tabela 2022'!$D$3:$BG$56,18,FALSE)</f>
        <v>0.70578512396694215</v>
      </c>
      <c r="R862" s="56" t="str">
        <f t="shared" si="361"/>
        <v/>
      </c>
      <c r="S862" s="56" t="str">
        <f t="shared" si="362"/>
        <v/>
      </c>
      <c r="T862" s="56">
        <f t="shared" si="363"/>
        <v>0.70578512396694215</v>
      </c>
    </row>
    <row r="863" spans="1:26">
      <c r="A863" s="22" t="s">
        <v>81</v>
      </c>
      <c r="B863" s="25">
        <f>HLOOKUP(A863,'Tabela 2022'!$D$3:$BG$56,18,FALSE)</f>
        <v>0.62674650698602796</v>
      </c>
      <c r="D863" s="9" t="str">
        <f t="shared" si="356"/>
        <v/>
      </c>
      <c r="E863" s="9" t="str">
        <f t="shared" si="357"/>
        <v/>
      </c>
      <c r="F863" s="9">
        <f t="shared" si="358"/>
        <v>0.62674650698602796</v>
      </c>
      <c r="O863" s="26" t="s">
        <v>72</v>
      </c>
      <c r="P863" s="25">
        <f>HLOOKUP(O863,'Tabela 2022'!$D$3:$BG$56,18,FALSE)</f>
        <v>0.68060836501901145</v>
      </c>
      <c r="R863" s="9" t="str">
        <f t="shared" si="361"/>
        <v/>
      </c>
      <c r="S863" s="9" t="str">
        <f t="shared" si="362"/>
        <v/>
      </c>
      <c r="T863" s="9">
        <f t="shared" si="363"/>
        <v>0.68060836501901145</v>
      </c>
    </row>
    <row r="864" spans="1:26">
      <c r="A864" s="22" t="s">
        <v>82</v>
      </c>
      <c r="B864" s="25">
        <f>HLOOKUP(A864,'Tabela 2022'!$D$3:$BG$56,18,FALSE)</f>
        <v>0.71622769753610871</v>
      </c>
      <c r="D864" s="9" t="str">
        <f t="shared" si="356"/>
        <v/>
      </c>
      <c r="E864" s="9" t="str">
        <f t="shared" si="357"/>
        <v/>
      </c>
      <c r="F864" s="9">
        <f t="shared" si="358"/>
        <v>0.71622769753610871</v>
      </c>
      <c r="O864" s="26" t="s">
        <v>90</v>
      </c>
      <c r="P864" s="25">
        <f>HLOOKUP(O864,'Tabela 2022'!$D$3:$BG$56,18,FALSE)</f>
        <v>0.76433785192909276</v>
      </c>
      <c r="R864" s="9" t="str">
        <f t="shared" si="361"/>
        <v/>
      </c>
      <c r="S864" s="9">
        <f t="shared" si="362"/>
        <v>0.76433785192909276</v>
      </c>
      <c r="T864" s="9" t="str">
        <f t="shared" si="363"/>
        <v/>
      </c>
    </row>
    <row r="865" spans="1:20">
      <c r="A865" s="22" t="s">
        <v>83</v>
      </c>
      <c r="B865" s="25">
        <f>HLOOKUP(A865,'Tabela 2022'!$D$3:$BG$56,18,FALSE)</f>
        <v>0.82084690553745931</v>
      </c>
      <c r="D865" s="9" t="str">
        <f t="shared" si="356"/>
        <v/>
      </c>
      <c r="E865" s="9">
        <f t="shared" si="357"/>
        <v>0.82084690553745931</v>
      </c>
      <c r="F865" s="9" t="str">
        <f t="shared" si="358"/>
        <v/>
      </c>
      <c r="O865" s="26" t="s">
        <v>121</v>
      </c>
      <c r="P865" s="25">
        <f>HLOOKUP(O865,'Tabela 2022'!$D$3:$BG$56,18,FALSE)</f>
        <v>0.69222903885480569</v>
      </c>
      <c r="R865" s="9" t="str">
        <f t="shared" si="361"/>
        <v/>
      </c>
      <c r="S865" s="9" t="str">
        <f t="shared" si="362"/>
        <v/>
      </c>
      <c r="T865" s="9">
        <f t="shared" si="363"/>
        <v>0.69222903885480569</v>
      </c>
    </row>
    <row r="866" spans="1:20">
      <c r="A866" s="22" t="s">
        <v>84</v>
      </c>
      <c r="B866" s="25">
        <f>HLOOKUP(A866,'Tabela 2022'!$D$3:$BG$56,18,FALSE)</f>
        <v>0.71539657853810268</v>
      </c>
      <c r="D866" s="9" t="str">
        <f t="shared" si="356"/>
        <v/>
      </c>
      <c r="E866" s="9" t="str">
        <f t="shared" si="357"/>
        <v/>
      </c>
      <c r="F866" s="9">
        <f t="shared" si="358"/>
        <v>0.71539657853810268</v>
      </c>
      <c r="O866" s="26" t="s">
        <v>91</v>
      </c>
      <c r="P866" s="25" t="e">
        <f>HLOOKUP(O866,'Tabela 2022'!$D$3:$BG$56,18,FALSE)</f>
        <v>#N/A</v>
      </c>
      <c r="R866" s="9" t="e">
        <f t="shared" si="361"/>
        <v>#N/A</v>
      </c>
      <c r="S866" s="9" t="e">
        <f t="shared" si="362"/>
        <v>#N/A</v>
      </c>
      <c r="T866" s="9" t="e">
        <f t="shared" si="363"/>
        <v>#N/A</v>
      </c>
    </row>
    <row r="867" spans="1:20">
      <c r="A867" s="22" t="s">
        <v>121</v>
      </c>
      <c r="B867" s="25">
        <f>HLOOKUP(A867,'Tabela 2022'!$D$3:$BG$56,18,FALSE)</f>
        <v>0.69222903885480569</v>
      </c>
      <c r="D867" s="9" t="str">
        <f t="shared" si="356"/>
        <v/>
      </c>
      <c r="E867" s="9" t="str">
        <f t="shared" si="357"/>
        <v/>
      </c>
      <c r="F867" s="9">
        <f t="shared" si="358"/>
        <v>0.69222903885480569</v>
      </c>
      <c r="O867" s="26" t="s">
        <v>74</v>
      </c>
      <c r="P867" s="25">
        <f>HLOOKUP(O867,'Tabela 2022'!$D$3:$BG$56,18,FALSE)</f>
        <v>0.73113708820403822</v>
      </c>
      <c r="R867" s="9" t="str">
        <f t="shared" si="361"/>
        <v/>
      </c>
      <c r="S867" s="9" t="str">
        <f t="shared" si="362"/>
        <v/>
      </c>
      <c r="T867" s="9">
        <f t="shared" si="363"/>
        <v>0.73113708820403822</v>
      </c>
    </row>
    <row r="868" spans="1:20">
      <c r="A868" s="22" t="s">
        <v>85</v>
      </c>
      <c r="B868" s="25">
        <f>HLOOKUP(A868,'Tabela 2022'!$D$3:$BG$56,18,FALSE)</f>
        <v>0.67439409905163328</v>
      </c>
      <c r="D868" s="9" t="str">
        <f t="shared" si="356"/>
        <v/>
      </c>
      <c r="E868" s="9" t="str">
        <f t="shared" si="357"/>
        <v/>
      </c>
      <c r="F868" s="9">
        <f t="shared" si="358"/>
        <v>0.67439409905163328</v>
      </c>
      <c r="O868" s="26" t="s">
        <v>75</v>
      </c>
      <c r="P868" s="25">
        <f>HLOOKUP(O868,'Tabela 2022'!$D$3:$BG$56,18,FALSE)</f>
        <v>0.67729083665338641</v>
      </c>
      <c r="R868" s="9" t="str">
        <f t="shared" si="361"/>
        <v/>
      </c>
      <c r="S868" s="9" t="str">
        <f t="shared" si="362"/>
        <v/>
      </c>
      <c r="T868" s="9">
        <f t="shared" si="363"/>
        <v>0.67729083665338641</v>
      </c>
    </row>
    <row r="869" spans="1:20">
      <c r="A869" s="22" t="s">
        <v>110</v>
      </c>
      <c r="B869" s="25">
        <f>HLOOKUP(A869,'Tabela 2022'!$D$3:$BG$56,18,FALSE)</f>
        <v>0.85626911314984711</v>
      </c>
      <c r="D869" s="9" t="str">
        <f t="shared" si="356"/>
        <v/>
      </c>
      <c r="E869" s="9">
        <f t="shared" si="357"/>
        <v>0.85626911314984711</v>
      </c>
      <c r="F869" s="9" t="str">
        <f t="shared" si="358"/>
        <v/>
      </c>
      <c r="O869" s="26" t="s">
        <v>76</v>
      </c>
      <c r="P869" s="25">
        <f>HLOOKUP(O869,'Tabela 2022'!$D$3:$BG$56,18,FALSE)</f>
        <v>0.71668311944718655</v>
      </c>
      <c r="R869" s="9" t="str">
        <f t="shared" si="361"/>
        <v/>
      </c>
      <c r="S869" s="9" t="str">
        <f t="shared" si="362"/>
        <v/>
      </c>
      <c r="T869" s="9">
        <f t="shared" si="363"/>
        <v>0.71668311944718655</v>
      </c>
    </row>
    <row r="870" spans="1:20">
      <c r="A870" s="22" t="s">
        <v>111</v>
      </c>
      <c r="B870" s="25">
        <f>HLOOKUP(A870,'Tabela 2022'!$D$3:$BG$56,18,FALSE)</f>
        <v>0.76850605652759085</v>
      </c>
      <c r="D870" s="9" t="str">
        <f t="shared" si="356"/>
        <v/>
      </c>
      <c r="E870" s="9">
        <f t="shared" si="357"/>
        <v>0.76850605652759085</v>
      </c>
      <c r="F870" s="9" t="str">
        <f t="shared" si="358"/>
        <v/>
      </c>
      <c r="O870" s="26" t="s">
        <v>78</v>
      </c>
      <c r="P870" s="25">
        <f>HLOOKUP(O870,'Tabela 2022'!$D$3:$BG$56,18,FALSE)</f>
        <v>0.73307291666666663</v>
      </c>
      <c r="R870" s="9" t="str">
        <f t="shared" si="361"/>
        <v/>
      </c>
      <c r="S870" s="9" t="str">
        <f t="shared" si="362"/>
        <v/>
      </c>
      <c r="T870" s="9">
        <f t="shared" si="363"/>
        <v>0.73307291666666663</v>
      </c>
    </row>
    <row r="871" spans="1:20">
      <c r="A871" s="22" t="s">
        <v>86</v>
      </c>
      <c r="B871" s="25" t="e">
        <f>HLOOKUP(A871,'Tabela 2022'!$D$3:$BG$56,18,FALSE)</f>
        <v>#N/A</v>
      </c>
      <c r="D871" s="9" t="e">
        <f t="shared" si="356"/>
        <v>#N/A</v>
      </c>
      <c r="E871" s="9" t="e">
        <f t="shared" si="357"/>
        <v>#N/A</v>
      </c>
      <c r="F871" s="9" t="e">
        <f t="shared" si="358"/>
        <v>#N/A</v>
      </c>
      <c r="O871" s="26" t="s">
        <v>94</v>
      </c>
      <c r="P871" s="25">
        <f>HLOOKUP(O871,'Tabela 2022'!$D$3:$BG$56,18,FALSE)</f>
        <v>0.70892857142857146</v>
      </c>
      <c r="R871" s="9" t="str">
        <f t="shared" si="361"/>
        <v/>
      </c>
      <c r="S871" s="9" t="str">
        <f t="shared" si="362"/>
        <v/>
      </c>
      <c r="T871" s="9">
        <f t="shared" si="363"/>
        <v>0.70892857142857146</v>
      </c>
    </row>
    <row r="872" spans="1:20">
      <c r="A872" s="22" t="s">
        <v>130</v>
      </c>
      <c r="B872" s="25">
        <f>HLOOKUP(A872,'Tabela 2022'!$D$3:$BG$56,18,FALSE)</f>
        <v>0.74729241877256314</v>
      </c>
      <c r="D872" s="9" t="str">
        <f t="shared" si="356"/>
        <v/>
      </c>
      <c r="E872" s="9" t="str">
        <f t="shared" si="357"/>
        <v/>
      </c>
      <c r="F872" s="9">
        <f t="shared" si="358"/>
        <v>0.74729241877256314</v>
      </c>
      <c r="O872" s="26" t="s">
        <v>111</v>
      </c>
      <c r="P872" s="25">
        <f>HLOOKUP(O872,'Tabela 2022'!$D$3:$BG$56,18,FALSE)</f>
        <v>0.76850605652759085</v>
      </c>
      <c r="R872" s="9" t="str">
        <f t="shared" si="361"/>
        <v/>
      </c>
      <c r="S872" s="9">
        <f t="shared" si="362"/>
        <v>0.76850605652759085</v>
      </c>
      <c r="T872" s="9" t="str">
        <f t="shared" si="363"/>
        <v/>
      </c>
    </row>
    <row r="873" spans="1:20">
      <c r="A873" s="22" t="s">
        <v>87</v>
      </c>
      <c r="B873" s="25">
        <f>HLOOKUP(A873,'Tabela 2022'!$D$3:$BG$56,18,FALSE)</f>
        <v>0.69161676646706582</v>
      </c>
      <c r="D873" s="9" t="str">
        <f t="shared" si="356"/>
        <v/>
      </c>
      <c r="E873" s="9" t="str">
        <f t="shared" si="357"/>
        <v/>
      </c>
      <c r="F873" s="9">
        <f t="shared" si="358"/>
        <v>0.69161676646706582</v>
      </c>
      <c r="O873" s="26" t="s">
        <v>122</v>
      </c>
      <c r="P873" s="25">
        <f>HLOOKUP(O873,'Tabela 2022'!$D$3:$BG$56,18,FALSE)</f>
        <v>0.71246246246246248</v>
      </c>
      <c r="R873" s="9" t="str">
        <f t="shared" si="361"/>
        <v/>
      </c>
      <c r="S873" s="9" t="str">
        <f t="shared" si="362"/>
        <v/>
      </c>
      <c r="T873" s="9">
        <f t="shared" si="363"/>
        <v>0.71246246246246248</v>
      </c>
    </row>
    <row r="874" spans="1:20" ht="15.75" thickBot="1">
      <c r="A874" s="21" t="s">
        <v>88</v>
      </c>
      <c r="B874" s="25">
        <f>HLOOKUP(A874,'Tabela 2022'!$D$3:$BG$56,18,FALSE)</f>
        <v>0.72568306010928962</v>
      </c>
      <c r="D874" s="57" t="str">
        <f t="shared" si="356"/>
        <v/>
      </c>
      <c r="E874" s="57" t="str">
        <f t="shared" si="357"/>
        <v/>
      </c>
      <c r="F874" s="57">
        <f t="shared" si="358"/>
        <v>0.72568306010928962</v>
      </c>
      <c r="O874" s="26" t="s">
        <v>87</v>
      </c>
      <c r="P874" s="25">
        <f>HLOOKUP(O874,'Tabela 2022'!$D$3:$BG$56,18,FALSE)</f>
        <v>0.69161676646706582</v>
      </c>
      <c r="R874" s="9" t="str">
        <f t="shared" si="361"/>
        <v/>
      </c>
      <c r="S874" s="9" t="str">
        <f t="shared" si="362"/>
        <v/>
      </c>
      <c r="T874" s="9">
        <f t="shared" si="363"/>
        <v>0.69161676646706582</v>
      </c>
    </row>
    <row r="875" spans="1:20" ht="15.75" thickBot="1">
      <c r="A875" s="17" t="s">
        <v>93</v>
      </c>
      <c r="B875" s="25">
        <f>HLOOKUP(A875,'Tabela 2022'!$D$3:$BG$56,18,FALSE)</f>
        <v>0.82666666666666666</v>
      </c>
      <c r="D875" s="56" t="str">
        <f t="shared" si="356"/>
        <v/>
      </c>
      <c r="E875" s="56">
        <f t="shared" si="357"/>
        <v>0.82666666666666666</v>
      </c>
      <c r="F875" s="56" t="str">
        <f t="shared" si="358"/>
        <v/>
      </c>
      <c r="O875" s="53" t="s">
        <v>88</v>
      </c>
      <c r="P875" s="25">
        <f>HLOOKUP(O875,'Tabela 2022'!$D$3:$BG$56,18,FALSE)</f>
        <v>0.72568306010928962</v>
      </c>
      <c r="R875" s="57" t="str">
        <f t="shared" si="361"/>
        <v/>
      </c>
      <c r="S875" s="57" t="str">
        <f t="shared" si="362"/>
        <v/>
      </c>
      <c r="T875" s="57">
        <f t="shared" si="363"/>
        <v>0.72568306010928962</v>
      </c>
    </row>
    <row r="876" spans="1:20">
      <c r="A876" s="16" t="s">
        <v>133</v>
      </c>
      <c r="B876" s="25">
        <f>HLOOKUP(A876,'Tabela 2022'!$D$3:$BG$56,18,FALSE)</f>
        <v>0.73341094295692666</v>
      </c>
      <c r="D876" s="9" t="str">
        <f t="shared" si="356"/>
        <v/>
      </c>
      <c r="E876" s="66">
        <v>0.75</v>
      </c>
      <c r="F876" s="9"/>
      <c r="O876" s="17" t="s">
        <v>109</v>
      </c>
      <c r="P876" s="25" t="e">
        <f>HLOOKUP(O876,'Tabela 2022'!$D$3:$BG$56,18,FALSE)</f>
        <v>#N/A</v>
      </c>
      <c r="R876" s="35" t="e">
        <f t="shared" si="361"/>
        <v>#N/A</v>
      </c>
      <c r="S876" s="35" t="e">
        <f t="shared" si="362"/>
        <v>#N/A</v>
      </c>
      <c r="T876" s="35" t="e">
        <f t="shared" si="363"/>
        <v>#N/A</v>
      </c>
    </row>
    <row r="877" spans="1:20">
      <c r="A877" s="16" t="s">
        <v>94</v>
      </c>
      <c r="B877" s="25">
        <f>HLOOKUP(A877,'Tabela 2022'!$D$3:$BG$56,18,FALSE)</f>
        <v>0.70892857142857146</v>
      </c>
      <c r="D877" s="9" t="str">
        <f t="shared" si="356"/>
        <v/>
      </c>
      <c r="E877" s="9" t="str">
        <f t="shared" si="357"/>
        <v/>
      </c>
      <c r="F877" s="9">
        <f t="shared" si="358"/>
        <v>0.70892857142857146</v>
      </c>
      <c r="O877" s="16" t="s">
        <v>70</v>
      </c>
      <c r="P877" s="25">
        <f>HLOOKUP(O877,'Tabela 2022'!$D$3:$BG$56,18,FALSE)</f>
        <v>0.70180722891566261</v>
      </c>
      <c r="R877" s="9" t="str">
        <f t="shared" si="361"/>
        <v/>
      </c>
      <c r="S877" s="9" t="str">
        <f t="shared" si="362"/>
        <v/>
      </c>
      <c r="T877" s="9">
        <f t="shared" si="363"/>
        <v>0.70180722891566261</v>
      </c>
    </row>
    <row r="878" spans="1:20" ht="15.75" thickBot="1">
      <c r="A878" s="15" t="s">
        <v>95</v>
      </c>
      <c r="B878" s="25">
        <f>HLOOKUP(A878,'Tabela 2022'!$D$3:$BG$56,18,FALSE)</f>
        <v>0.75145067698259183</v>
      </c>
      <c r="D878" s="57" t="str">
        <f t="shared" si="356"/>
        <v/>
      </c>
      <c r="E878" s="57">
        <f t="shared" si="357"/>
        <v>0.75145067698259183</v>
      </c>
      <c r="F878" s="57" t="str">
        <f t="shared" si="358"/>
        <v/>
      </c>
      <c r="O878" s="16" t="s">
        <v>81</v>
      </c>
      <c r="P878" s="25">
        <f>HLOOKUP(O878,'Tabela 2022'!$D$3:$BG$56,18,FALSE)</f>
        <v>0.62674650698602796</v>
      </c>
      <c r="R878" s="9" t="str">
        <f t="shared" si="361"/>
        <v/>
      </c>
      <c r="S878" s="9" t="str">
        <f t="shared" si="362"/>
        <v/>
      </c>
      <c r="T878" s="9">
        <f t="shared" si="363"/>
        <v>0.62674650698602796</v>
      </c>
    </row>
    <row r="879" spans="1:20">
      <c r="A879" s="20" t="s">
        <v>89</v>
      </c>
      <c r="B879" s="25">
        <f>HLOOKUP(A879,'Tabela 2022'!$D$3:$BG$56,18,FALSE)</f>
        <v>0.76269621421975997</v>
      </c>
      <c r="D879" s="35" t="str">
        <f t="shared" si="356"/>
        <v/>
      </c>
      <c r="E879" s="35">
        <f t="shared" si="357"/>
        <v>0.76269621421975997</v>
      </c>
      <c r="F879" s="35" t="str">
        <f t="shared" si="358"/>
        <v/>
      </c>
      <c r="O879" s="16" t="s">
        <v>83</v>
      </c>
      <c r="P879" s="25">
        <f>HLOOKUP(O879,'Tabela 2022'!$D$3:$BG$56,18,FALSE)</f>
        <v>0.82084690553745931</v>
      </c>
      <c r="R879" s="9" t="str">
        <f t="shared" si="361"/>
        <v/>
      </c>
      <c r="S879" s="9">
        <f t="shared" si="362"/>
        <v>0.82084690553745931</v>
      </c>
      <c r="T879" s="9" t="str">
        <f t="shared" si="363"/>
        <v/>
      </c>
    </row>
    <row r="880" spans="1:20">
      <c r="A880" s="19" t="s">
        <v>90</v>
      </c>
      <c r="B880" s="25">
        <f>HLOOKUP(A880,'Tabela 2022'!$D$3:$BG$56,18,FALSE)</f>
        <v>0.76433785192909276</v>
      </c>
      <c r="D880" s="9" t="str">
        <f t="shared" si="356"/>
        <v/>
      </c>
      <c r="E880" s="9">
        <f t="shared" si="357"/>
        <v>0.76433785192909276</v>
      </c>
      <c r="F880" s="9" t="str">
        <f t="shared" si="358"/>
        <v/>
      </c>
      <c r="O880" s="16" t="s">
        <v>110</v>
      </c>
      <c r="P880" s="25">
        <f>HLOOKUP(O880,'Tabela 2022'!$D$3:$BG$56,18,FALSE)</f>
        <v>0.85626911314984711</v>
      </c>
      <c r="R880" s="9" t="str">
        <f t="shared" si="361"/>
        <v/>
      </c>
      <c r="S880" s="9">
        <f t="shared" si="362"/>
        <v>0.85626911314984711</v>
      </c>
      <c r="T880" s="9" t="str">
        <f t="shared" si="363"/>
        <v/>
      </c>
    </row>
    <row r="881" spans="1:26">
      <c r="A881" s="18" t="s">
        <v>91</v>
      </c>
      <c r="B881" s="25" t="e">
        <f>HLOOKUP(A881,'Tabela 2022'!$D$3:$BG$56,18,FALSE)</f>
        <v>#N/A</v>
      </c>
      <c r="D881" s="9" t="e">
        <f t="shared" si="356"/>
        <v>#N/A</v>
      </c>
      <c r="E881" s="9" t="e">
        <f t="shared" si="357"/>
        <v>#N/A</v>
      </c>
      <c r="F881" s="9" t="e">
        <f t="shared" si="358"/>
        <v>#N/A</v>
      </c>
      <c r="O881" s="54" t="s">
        <v>92</v>
      </c>
      <c r="P881" s="25">
        <f>HLOOKUP(O881,'Tabela 2022'!$D$3:$BG$56,18,FALSE)</f>
        <v>0.70987654320987659</v>
      </c>
      <c r="R881" s="9" t="str">
        <f t="shared" si="361"/>
        <v/>
      </c>
      <c r="S881" s="9" t="str">
        <f t="shared" si="362"/>
        <v/>
      </c>
      <c r="T881" s="9">
        <f t="shared" si="363"/>
        <v>0.70987654320987659</v>
      </c>
    </row>
    <row r="882" spans="1:26" ht="15.75" thickBot="1">
      <c r="A882" s="18" t="s">
        <v>131</v>
      </c>
      <c r="B882" s="25">
        <f>HLOOKUP(A882,'Tabela 2022'!$D$3:$BG$56,18,FALSE)</f>
        <v>0.76109537299339003</v>
      </c>
      <c r="D882" s="9" t="str">
        <f t="shared" si="356"/>
        <v/>
      </c>
      <c r="E882" s="9">
        <f t="shared" si="357"/>
        <v>0.76109537299339003</v>
      </c>
      <c r="F882" s="9" t="str">
        <f t="shared" si="358"/>
        <v/>
      </c>
      <c r="O882" s="15" t="s">
        <v>86</v>
      </c>
      <c r="P882" s="25" t="e">
        <f>HLOOKUP(O882,'Tabela 2022'!$D$3:$BG$56,18,FALSE)</f>
        <v>#N/A</v>
      </c>
      <c r="R882" s="36" t="e">
        <f t="shared" si="361"/>
        <v>#N/A</v>
      </c>
      <c r="S882" s="36" t="e">
        <f t="shared" si="362"/>
        <v>#N/A</v>
      </c>
      <c r="T882" s="36" t="e">
        <f t="shared" si="363"/>
        <v>#N/A</v>
      </c>
    </row>
    <row r="883" spans="1:26">
      <c r="A883" s="18" t="s">
        <v>92</v>
      </c>
      <c r="B883" s="25">
        <f>HLOOKUP(A883,'Tabela 2022'!$D$3:$BG$56,18,FALSE)</f>
        <v>0.70987654320987659</v>
      </c>
      <c r="D883" s="9" t="str">
        <f t="shared" si="356"/>
        <v/>
      </c>
      <c r="E883" s="9" t="str">
        <f t="shared" si="357"/>
        <v/>
      </c>
      <c r="F883" s="9">
        <f t="shared" si="358"/>
        <v>0.70987654320987659</v>
      </c>
      <c r="O883" s="61" t="s">
        <v>99</v>
      </c>
      <c r="P883" s="25" t="e">
        <f>HLOOKUP(O883,'Tabela 2022'!$D$3:$BG$56,18,FALSE)</f>
        <v>#N/A</v>
      </c>
      <c r="R883" s="56" t="e">
        <f t="shared" si="361"/>
        <v>#N/A</v>
      </c>
      <c r="S883" s="56" t="e">
        <f t="shared" si="362"/>
        <v>#N/A</v>
      </c>
      <c r="T883" s="56" t="e">
        <f t="shared" si="363"/>
        <v>#N/A</v>
      </c>
    </row>
    <row r="884" spans="1:26">
      <c r="A884" s="18" t="s">
        <v>129</v>
      </c>
      <c r="B884" s="25">
        <f>HLOOKUP(A884,'Tabela 2022'!$D$3:$BG$56,18,FALSE)</f>
        <v>0.82322485207100593</v>
      </c>
      <c r="D884" s="9" t="str">
        <f t="shared" si="356"/>
        <v/>
      </c>
      <c r="E884" s="9">
        <f t="shared" si="357"/>
        <v>0.82322485207100593</v>
      </c>
      <c r="F884" s="9" t="str">
        <f t="shared" si="358"/>
        <v/>
      </c>
      <c r="O884" s="55" t="s">
        <v>132</v>
      </c>
      <c r="P884" s="25">
        <f>HLOOKUP(O884,'Tabela 2022'!$D$3:$BG$56,18,FALSE)</f>
        <v>0.73144876325088337</v>
      </c>
      <c r="R884" s="9" t="str">
        <f t="shared" si="361"/>
        <v/>
      </c>
      <c r="S884" s="9" t="str">
        <f t="shared" si="362"/>
        <v/>
      </c>
      <c r="T884" s="9">
        <f t="shared" si="363"/>
        <v>0.73144876325088337</v>
      </c>
    </row>
    <row r="885" spans="1:26" ht="15.75" thickBot="1">
      <c r="A885" s="18" t="s">
        <v>122</v>
      </c>
      <c r="B885" s="25">
        <f>HLOOKUP(A885,'Tabela 2022'!$D$3:$BG$56,18,FALSE)</f>
        <v>0.71246246246246248</v>
      </c>
      <c r="D885" s="57" t="str">
        <f t="shared" si="356"/>
        <v/>
      </c>
      <c r="E885" s="57" t="str">
        <f t="shared" si="357"/>
        <v/>
      </c>
      <c r="F885" s="57">
        <f t="shared" si="358"/>
        <v>0.71246246246246248</v>
      </c>
      <c r="O885" s="55" t="s">
        <v>113</v>
      </c>
      <c r="P885" s="25">
        <f>HLOOKUP(O885,'Tabela 2022'!$D$3:$BG$56,18,FALSE)</f>
        <v>0.75084175084175087</v>
      </c>
      <c r="R885" s="9" t="str">
        <f t="shared" si="361"/>
        <v/>
      </c>
      <c r="S885" s="66">
        <v>0.75</v>
      </c>
      <c r="T885" s="9"/>
    </row>
    <row r="886" spans="1:26">
      <c r="D886" s="41">
        <f>COUNT(D846:D885)</f>
        <v>0</v>
      </c>
      <c r="E886" s="41">
        <f>COUNT(E846:E885)</f>
        <v>12</v>
      </c>
      <c r="F886" s="41">
        <f>COUNT(F846:F885)</f>
        <v>24</v>
      </c>
      <c r="R886" s="41">
        <f>COUNT(R846:R885)</f>
        <v>0</v>
      </c>
      <c r="S886" s="41">
        <f>COUNT(S846:S885)</f>
        <v>12</v>
      </c>
      <c r="T886" s="41">
        <f>COUNT(T846:T885)</f>
        <v>24</v>
      </c>
    </row>
    <row r="893" spans="1:26">
      <c r="A893" s="28">
        <v>19</v>
      </c>
      <c r="B893" s="27" t="s">
        <v>25</v>
      </c>
      <c r="O893" s="28">
        <v>19</v>
      </c>
      <c r="P893" s="27" t="s">
        <v>25</v>
      </c>
    </row>
    <row r="894" spans="1:26">
      <c r="A894" s="8" t="s">
        <v>69</v>
      </c>
      <c r="B894" s="7" t="s">
        <v>96</v>
      </c>
      <c r="D894" s="12" t="s">
        <v>98</v>
      </c>
      <c r="E894" s="11" t="s">
        <v>97</v>
      </c>
      <c r="F894" s="10" t="s">
        <v>100</v>
      </c>
      <c r="H894" s="31"/>
      <c r="I894" s="32" t="s">
        <v>98</v>
      </c>
      <c r="J894" s="33" t="s">
        <v>97</v>
      </c>
      <c r="K894" s="34" t="s">
        <v>100</v>
      </c>
      <c r="L894" t="s">
        <v>105</v>
      </c>
      <c r="O894" s="8" t="s">
        <v>69</v>
      </c>
      <c r="P894" s="7" t="s">
        <v>96</v>
      </c>
      <c r="R894" s="12" t="s">
        <v>98</v>
      </c>
      <c r="S894" s="11" t="s">
        <v>97</v>
      </c>
      <c r="T894" s="10" t="s">
        <v>100</v>
      </c>
      <c r="V894" s="31"/>
      <c r="W894" s="32" t="s">
        <v>98</v>
      </c>
      <c r="X894" s="33" t="s">
        <v>97</v>
      </c>
      <c r="Y894" s="34" t="s">
        <v>100</v>
      </c>
      <c r="Z894" t="s">
        <v>105</v>
      </c>
    </row>
    <row r="895" spans="1:26">
      <c r="A895" s="26" t="s">
        <v>70</v>
      </c>
      <c r="B895" s="25">
        <f>HLOOKUP(A895,'Tabela 2022'!$D$3:$BG$56,19,FALSE)</f>
        <v>0.85029940119760483</v>
      </c>
      <c r="D895" s="9" t="str">
        <f>IF(B895&lt;=50%,B895,"")</f>
        <v/>
      </c>
      <c r="E895" s="9">
        <f>IF(B895&gt;=75%,B895,"")</f>
        <v>0.85029940119760483</v>
      </c>
      <c r="F895" s="9" t="str">
        <f t="shared" ref="F895" si="379">IF(AND(B895&gt;50%,B895&lt;75%),B895,"")</f>
        <v/>
      </c>
      <c r="H895" s="31" t="s">
        <v>101</v>
      </c>
      <c r="I895" s="37">
        <f>COUNT(D895:D934)</f>
        <v>0</v>
      </c>
      <c r="J895" s="37">
        <f t="shared" ref="J895" si="380">COUNT(E895:E934)</f>
        <v>32</v>
      </c>
      <c r="K895" s="37">
        <f>COUNT(F895:F934)</f>
        <v>4</v>
      </c>
      <c r="L895" s="29">
        <f>SUM(I895:K895)</f>
        <v>36</v>
      </c>
      <c r="O895" s="52" t="s">
        <v>79</v>
      </c>
      <c r="P895" s="25">
        <f>HLOOKUP(O895,'Tabela 2022'!$D$3:$BG$56,19,FALSE)</f>
        <v>0.69387755102040816</v>
      </c>
      <c r="R895" s="9" t="str">
        <f>IF(P895&lt;=50%,P895,"")</f>
        <v/>
      </c>
      <c r="S895" s="9" t="str">
        <f>IF(P895&gt;=75%,P895,"")</f>
        <v/>
      </c>
      <c r="T895" s="9">
        <f>IF(AND(P895&gt;50%,P895&lt;75%),P895,"")</f>
        <v>0.69387755102040816</v>
      </c>
      <c r="V895" s="31" t="s">
        <v>101</v>
      </c>
      <c r="W895" s="37">
        <f>COUNT(R895:R934)</f>
        <v>0</v>
      </c>
      <c r="X895" s="37">
        <f t="shared" ref="X895" si="381">COUNT(S895:S934)</f>
        <v>32</v>
      </c>
      <c r="Y895" s="37">
        <f>COUNT(T895:T934)</f>
        <v>4</v>
      </c>
      <c r="Z895" s="29">
        <f>SUM(W895:Y895)</f>
        <v>36</v>
      </c>
    </row>
    <row r="896" spans="1:26">
      <c r="A896" s="26" t="s">
        <v>71</v>
      </c>
      <c r="B896" s="25">
        <f>HLOOKUP(A896,'Tabela 2022'!$D$3:$BG$56,19,FALSE)</f>
        <v>0.87272727272727268</v>
      </c>
      <c r="D896" s="9" t="str">
        <f t="shared" ref="D896:D934" si="382">IF(B896&lt;=50%,B896,"")</f>
        <v/>
      </c>
      <c r="E896" s="9">
        <f t="shared" ref="E896:E934" si="383">IF(B896&gt;=75%,B896,"")</f>
        <v>0.87272727272727268</v>
      </c>
      <c r="F896" s="9" t="str">
        <f t="shared" ref="F896:F934" si="384">IF(AND(B896&gt;50%,B896&lt;75%),B896,"")</f>
        <v/>
      </c>
      <c r="H896" s="31" t="s">
        <v>102</v>
      </c>
      <c r="I896" s="37">
        <f>COUNT(D895:D908)</f>
        <v>0</v>
      </c>
      <c r="J896" s="37">
        <f t="shared" ref="J896" si="385">COUNT(E895:E908)</f>
        <v>12</v>
      </c>
      <c r="K896" s="37">
        <f>COUNT(F895:F908)</f>
        <v>1</v>
      </c>
      <c r="L896" s="29">
        <f t="shared" ref="L896:L899" si="386">SUM(I896:K896)</f>
        <v>13</v>
      </c>
      <c r="O896" s="52" t="s">
        <v>71</v>
      </c>
      <c r="P896" s="25">
        <f>HLOOKUP(O896,'Tabela 2022'!$D$3:$BG$56,19,FALSE)</f>
        <v>0.87272727272727268</v>
      </c>
      <c r="R896" s="9" t="str">
        <f t="shared" ref="R896:R934" si="387">IF(P896&lt;=50%,P896,"")</f>
        <v/>
      </c>
      <c r="S896" s="9">
        <f t="shared" ref="S896:S934" si="388">IF(P896&gt;=75%,P896,"")</f>
        <v>0.87272727272727268</v>
      </c>
      <c r="T896" s="9" t="str">
        <f t="shared" ref="T896:T934" si="389">IF(AND(P896&gt;50%,P896&lt;75%),P896,"")</f>
        <v/>
      </c>
      <c r="V896" s="31" t="s">
        <v>115</v>
      </c>
      <c r="W896" s="37">
        <f>COUNT(R895:R910)</f>
        <v>0</v>
      </c>
      <c r="X896" s="37">
        <f t="shared" ref="X896" si="390">COUNT(S895:S910)</f>
        <v>15</v>
      </c>
      <c r="Y896" s="37">
        <f>COUNT(T895:T910)</f>
        <v>1</v>
      </c>
      <c r="Z896" s="29">
        <f t="shared" ref="Z896:Z899" si="391">SUM(W896:Y896)</f>
        <v>16</v>
      </c>
    </row>
    <row r="897" spans="1:26">
      <c r="A897" s="26" t="s">
        <v>72</v>
      </c>
      <c r="B897" s="25">
        <f>HLOOKUP(A897,'Tabela 2022'!$D$3:$BG$56,19,FALSE)</f>
        <v>0.77721518987341776</v>
      </c>
      <c r="D897" s="9" t="str">
        <f t="shared" si="382"/>
        <v/>
      </c>
      <c r="E897" s="9">
        <f t="shared" si="383"/>
        <v>0.77721518987341776</v>
      </c>
      <c r="F897" s="9" t="str">
        <f t="shared" si="384"/>
        <v/>
      </c>
      <c r="H897" s="31" t="s">
        <v>103</v>
      </c>
      <c r="I897" s="37">
        <f>COUNT(D909:D923)</f>
        <v>0</v>
      </c>
      <c r="J897" s="37">
        <f t="shared" ref="J897" si="392">COUNT(E909:E923)</f>
        <v>10</v>
      </c>
      <c r="K897" s="37">
        <f>COUNT(F909:F923)</f>
        <v>3</v>
      </c>
      <c r="L897" s="29">
        <f t="shared" si="386"/>
        <v>13</v>
      </c>
      <c r="O897" s="52" t="s">
        <v>82</v>
      </c>
      <c r="P897" s="25">
        <f>HLOOKUP(O897,'Tabela 2022'!$D$3:$BG$56,19,FALSE)</f>
        <v>0.76146010186757218</v>
      </c>
      <c r="R897" s="9" t="str">
        <f t="shared" si="387"/>
        <v/>
      </c>
      <c r="S897" s="9">
        <f t="shared" si="388"/>
        <v>0.76146010186757218</v>
      </c>
      <c r="T897" s="9" t="str">
        <f t="shared" si="389"/>
        <v/>
      </c>
      <c r="V897" s="31" t="s">
        <v>116</v>
      </c>
      <c r="W897" s="37">
        <f>COUNT(R911:R924)</f>
        <v>0</v>
      </c>
      <c r="X897" s="37">
        <f t="shared" ref="X897" si="393">COUNT(S911:S924)</f>
        <v>11</v>
      </c>
      <c r="Y897" s="37">
        <f>COUNT(T911:T924)</f>
        <v>2</v>
      </c>
      <c r="Z897" s="29">
        <f t="shared" si="391"/>
        <v>13</v>
      </c>
    </row>
    <row r="898" spans="1:26">
      <c r="A898" s="26" t="s">
        <v>73</v>
      </c>
      <c r="B898" s="25">
        <f>HLOOKUP(A898,'Tabela 2022'!$D$3:$BG$56,19,FALSE)</f>
        <v>0.79683597002497919</v>
      </c>
      <c r="D898" s="9" t="str">
        <f t="shared" si="382"/>
        <v/>
      </c>
      <c r="E898" s="9">
        <f t="shared" si="383"/>
        <v>0.79683597002497919</v>
      </c>
      <c r="F898" s="9" t="str">
        <f t="shared" si="384"/>
        <v/>
      </c>
      <c r="H898" s="31" t="s">
        <v>104</v>
      </c>
      <c r="I898" s="37">
        <f>COUNT(D924:D927)</f>
        <v>0</v>
      </c>
      <c r="J898" s="37">
        <f t="shared" ref="J898" si="394">COUNT(E924:E927)</f>
        <v>4</v>
      </c>
      <c r="K898" s="37">
        <f>COUNT(F924:F927)</f>
        <v>0</v>
      </c>
      <c r="L898" s="29">
        <f t="shared" si="386"/>
        <v>4</v>
      </c>
      <c r="O898" s="52" t="s">
        <v>73</v>
      </c>
      <c r="P898" s="25">
        <f>HLOOKUP(O898,'Tabela 2022'!$D$3:$BG$56,19,FALSE)</f>
        <v>0.79683597002497919</v>
      </c>
      <c r="R898" s="9" t="str">
        <f t="shared" si="387"/>
        <v/>
      </c>
      <c r="S898" s="9">
        <f t="shared" si="388"/>
        <v>0.79683597002497919</v>
      </c>
      <c r="T898" s="9" t="str">
        <f t="shared" si="389"/>
        <v/>
      </c>
      <c r="V898" s="31" t="s">
        <v>117</v>
      </c>
      <c r="W898" s="37">
        <f>COUNT(R925:R931)</f>
        <v>0</v>
      </c>
      <c r="X898" s="37">
        <f t="shared" ref="X898" si="395">COUNT(S925:S931)</f>
        <v>4</v>
      </c>
      <c r="Y898" s="37">
        <f>COUNT(T925:T931)</f>
        <v>1</v>
      </c>
      <c r="Z898" s="29">
        <f t="shared" si="391"/>
        <v>5</v>
      </c>
    </row>
    <row r="899" spans="1:26">
      <c r="A899" s="26" t="s">
        <v>112</v>
      </c>
      <c r="B899" s="25">
        <f>HLOOKUP(A899,'Tabela 2022'!$D$3:$BG$56,19,FALSE)</f>
        <v>0.78714859437751006</v>
      </c>
      <c r="D899" s="9" t="str">
        <f t="shared" si="382"/>
        <v/>
      </c>
      <c r="E899" s="9">
        <f t="shared" si="383"/>
        <v>0.78714859437751006</v>
      </c>
      <c r="F899" s="9" t="str">
        <f t="shared" si="384"/>
        <v/>
      </c>
      <c r="H899" s="31" t="s">
        <v>134</v>
      </c>
      <c r="I899" s="37">
        <f>COUNT(D928:D934)</f>
        <v>0</v>
      </c>
      <c r="J899" s="37">
        <f t="shared" ref="J899" si="396">COUNT(E928:E934)</f>
        <v>6</v>
      </c>
      <c r="K899" s="37">
        <f>COUNT(F928:F934)</f>
        <v>0</v>
      </c>
      <c r="L899" s="29">
        <f t="shared" si="386"/>
        <v>6</v>
      </c>
      <c r="O899" s="52" t="s">
        <v>112</v>
      </c>
      <c r="P899" s="25">
        <f>HLOOKUP(O899,'Tabela 2022'!$D$3:$BG$56,19,FALSE)</f>
        <v>0.78714859437751006</v>
      </c>
      <c r="R899" s="9" t="str">
        <f t="shared" si="387"/>
        <v/>
      </c>
      <c r="S899" s="9">
        <f t="shared" si="388"/>
        <v>0.78714859437751006</v>
      </c>
      <c r="T899" s="9" t="str">
        <f t="shared" si="389"/>
        <v/>
      </c>
      <c r="V899" s="31" t="s">
        <v>135</v>
      </c>
      <c r="W899" s="37">
        <f>COUNT(R932:R934)</f>
        <v>0</v>
      </c>
      <c r="X899" s="37">
        <f t="shared" ref="X899" si="397">COUNT(S932:S934)</f>
        <v>2</v>
      </c>
      <c r="Y899" s="37">
        <f>COUNT(T932:T934)</f>
        <v>0</v>
      </c>
      <c r="Z899" s="29">
        <f t="shared" si="391"/>
        <v>2</v>
      </c>
    </row>
    <row r="900" spans="1:26">
      <c r="A900" s="26" t="s">
        <v>99</v>
      </c>
      <c r="B900" s="25" t="e">
        <f>HLOOKUP(A900,'Tabela 2022'!$D$3:$BG$56,19,FALSE)</f>
        <v>#N/A</v>
      </c>
      <c r="D900" s="9" t="e">
        <f t="shared" si="382"/>
        <v>#N/A</v>
      </c>
      <c r="E900" s="9" t="e">
        <f t="shared" si="383"/>
        <v>#N/A</v>
      </c>
      <c r="F900" s="9" t="e">
        <f t="shared" si="384"/>
        <v>#N/A</v>
      </c>
      <c r="O900" s="52" t="s">
        <v>93</v>
      </c>
      <c r="P900" s="25">
        <f>HLOOKUP(O900,'Tabela 2022'!$D$3:$BG$56,19,FALSE)</f>
        <v>0.85365853658536583</v>
      </c>
      <c r="R900" s="9" t="str">
        <f t="shared" si="387"/>
        <v/>
      </c>
      <c r="S900" s="9">
        <f t="shared" si="388"/>
        <v>0.85365853658536583</v>
      </c>
      <c r="T900" s="9" t="str">
        <f t="shared" si="389"/>
        <v/>
      </c>
    </row>
    <row r="901" spans="1:26">
      <c r="A901" s="26" t="s">
        <v>132</v>
      </c>
      <c r="B901" s="25">
        <f>HLOOKUP(A901,'Tabela 2022'!$D$3:$BG$56,19,FALSE)</f>
        <v>0.8014184397163121</v>
      </c>
      <c r="D901" s="9" t="str">
        <f t="shared" si="382"/>
        <v/>
      </c>
      <c r="E901" s="9">
        <f t="shared" si="383"/>
        <v>0.8014184397163121</v>
      </c>
      <c r="F901" s="9" t="str">
        <f t="shared" si="384"/>
        <v/>
      </c>
      <c r="O901" s="52" t="s">
        <v>133</v>
      </c>
      <c r="P901" s="25">
        <f>HLOOKUP(O901,'Tabela 2022'!$D$3:$BG$56,19,FALSE)</f>
        <v>0.78837209302325584</v>
      </c>
      <c r="R901" s="9" t="str">
        <f t="shared" si="387"/>
        <v/>
      </c>
      <c r="S901" s="9">
        <f t="shared" si="388"/>
        <v>0.78837209302325584</v>
      </c>
      <c r="T901" s="9" t="str">
        <f t="shared" si="389"/>
        <v/>
      </c>
    </row>
    <row r="902" spans="1:26">
      <c r="A902" s="26" t="s">
        <v>74</v>
      </c>
      <c r="B902" s="25">
        <f>HLOOKUP(A902,'Tabela 2022'!$D$3:$BG$56,19,FALSE)</f>
        <v>0.77412513255567339</v>
      </c>
      <c r="D902" s="9" t="str">
        <f t="shared" si="382"/>
        <v/>
      </c>
      <c r="E902" s="9">
        <f t="shared" si="383"/>
        <v>0.77412513255567339</v>
      </c>
      <c r="F902" s="9" t="str">
        <f t="shared" si="384"/>
        <v/>
      </c>
      <c r="H902" s="31"/>
      <c r="I902" s="32" t="s">
        <v>98</v>
      </c>
      <c r="J902" s="33" t="s">
        <v>97</v>
      </c>
      <c r="K902" s="34" t="s">
        <v>100</v>
      </c>
      <c r="L902" s="29" t="s">
        <v>105</v>
      </c>
      <c r="O902" s="52" t="s">
        <v>89</v>
      </c>
      <c r="P902" s="25">
        <f>HLOOKUP(O902,'Tabela 2022'!$D$3:$BG$56,19,FALSE)</f>
        <v>0.87234042553191493</v>
      </c>
      <c r="R902" s="9" t="str">
        <f t="shared" si="387"/>
        <v/>
      </c>
      <c r="S902" s="9">
        <f t="shared" si="388"/>
        <v>0.87234042553191493</v>
      </c>
      <c r="T902" s="9" t="str">
        <f t="shared" si="389"/>
        <v/>
      </c>
      <c r="V902" s="31"/>
      <c r="W902" s="32" t="s">
        <v>98</v>
      </c>
      <c r="X902" s="33" t="s">
        <v>97</v>
      </c>
      <c r="Y902" s="34" t="s">
        <v>100</v>
      </c>
      <c r="Z902" t="s">
        <v>105</v>
      </c>
    </row>
    <row r="903" spans="1:26">
      <c r="A903" s="26" t="s">
        <v>75</v>
      </c>
      <c r="B903" s="25">
        <f>HLOOKUP(A903,'Tabela 2022'!$D$3:$BG$56,19,FALSE)</f>
        <v>0.71447543160690574</v>
      </c>
      <c r="D903" s="9" t="str">
        <f t="shared" si="382"/>
        <v/>
      </c>
      <c r="E903" s="9" t="str">
        <f t="shared" si="383"/>
        <v/>
      </c>
      <c r="F903" s="9">
        <f t="shared" si="384"/>
        <v>0.71447543160690574</v>
      </c>
      <c r="H903" s="31" t="s">
        <v>101</v>
      </c>
      <c r="I903" s="42">
        <f>I895/$L895</f>
        <v>0</v>
      </c>
      <c r="J903" s="42">
        <f t="shared" ref="J903:K903" si="398">J895/$L895</f>
        <v>0.88888888888888884</v>
      </c>
      <c r="K903" s="42">
        <f t="shared" si="398"/>
        <v>0.1111111111111111</v>
      </c>
      <c r="L903" s="29">
        <f>L895</f>
        <v>36</v>
      </c>
      <c r="O903" s="52" t="s">
        <v>84</v>
      </c>
      <c r="P903" s="25">
        <f>HLOOKUP(O903,'Tabela 2022'!$D$3:$BG$56,19,FALSE)</f>
        <v>0.75441329179646932</v>
      </c>
      <c r="R903" s="9" t="str">
        <f t="shared" si="387"/>
        <v/>
      </c>
      <c r="S903" s="9">
        <f t="shared" si="388"/>
        <v>0.75441329179646932</v>
      </c>
      <c r="T903" s="9" t="str">
        <f t="shared" si="389"/>
        <v/>
      </c>
      <c r="V903" s="31" t="s">
        <v>101</v>
      </c>
      <c r="W903" s="42">
        <f t="shared" ref="W903:Y907" si="399">W895/$Z895</f>
        <v>0</v>
      </c>
      <c r="X903" s="42">
        <f t="shared" si="399"/>
        <v>0.88888888888888884</v>
      </c>
      <c r="Y903" s="42">
        <f t="shared" si="399"/>
        <v>0.1111111111111111</v>
      </c>
      <c r="Z903" s="29">
        <f>Z895</f>
        <v>36</v>
      </c>
    </row>
    <row r="904" spans="1:26">
      <c r="A904" s="26" t="s">
        <v>76</v>
      </c>
      <c r="B904" s="25">
        <f>HLOOKUP(A904,'Tabela 2022'!$D$3:$BG$56,19,FALSE)</f>
        <v>0.80216535433070868</v>
      </c>
      <c r="D904" s="9" t="str">
        <f t="shared" si="382"/>
        <v/>
      </c>
      <c r="E904" s="9">
        <f t="shared" si="383"/>
        <v>0.80216535433070868</v>
      </c>
      <c r="F904" s="9" t="str">
        <f t="shared" si="384"/>
        <v/>
      </c>
      <c r="H904" s="31" t="s">
        <v>102</v>
      </c>
      <c r="I904" s="42">
        <f t="shared" ref="I904:K904" si="400">I896/$L896</f>
        <v>0</v>
      </c>
      <c r="J904" s="42">
        <f t="shared" si="400"/>
        <v>0.92307692307692313</v>
      </c>
      <c r="K904" s="42">
        <f t="shared" si="400"/>
        <v>7.6923076923076927E-2</v>
      </c>
      <c r="L904" s="29">
        <f t="shared" ref="L904:L907" si="401">L896</f>
        <v>13</v>
      </c>
      <c r="O904" s="52" t="s">
        <v>85</v>
      </c>
      <c r="P904" s="25">
        <f>HLOOKUP(O904,'Tabela 2022'!$D$3:$BG$56,19,FALSE)</f>
        <v>0.77052631578947373</v>
      </c>
      <c r="R904" s="9" t="str">
        <f t="shared" si="387"/>
        <v/>
      </c>
      <c r="S904" s="9">
        <f t="shared" si="388"/>
        <v>0.77052631578947373</v>
      </c>
      <c r="T904" s="9" t="str">
        <f t="shared" si="389"/>
        <v/>
      </c>
      <c r="V904" s="31" t="s">
        <v>115</v>
      </c>
      <c r="W904" s="42">
        <f t="shared" si="399"/>
        <v>0</v>
      </c>
      <c r="X904" s="42">
        <f t="shared" si="399"/>
        <v>0.9375</v>
      </c>
      <c r="Y904" s="42">
        <f t="shared" si="399"/>
        <v>6.25E-2</v>
      </c>
      <c r="Z904" s="29">
        <f>Z896</f>
        <v>16</v>
      </c>
    </row>
    <row r="905" spans="1:26">
      <c r="A905" s="26" t="s">
        <v>77</v>
      </c>
      <c r="B905" s="25">
        <f>HLOOKUP(A905,'Tabela 2022'!$D$3:$BG$56,19,FALSE)</f>
        <v>0.80734693877551023</v>
      </c>
      <c r="D905" s="9" t="str">
        <f t="shared" si="382"/>
        <v/>
      </c>
      <c r="E905" s="9">
        <f t="shared" si="383"/>
        <v>0.80734693877551023</v>
      </c>
      <c r="F905" s="9" t="str">
        <f t="shared" si="384"/>
        <v/>
      </c>
      <c r="H905" s="31" t="s">
        <v>103</v>
      </c>
      <c r="I905" s="42">
        <f t="shared" ref="I905:K905" si="402">I897/$L897</f>
        <v>0</v>
      </c>
      <c r="J905" s="42">
        <f t="shared" si="402"/>
        <v>0.76923076923076927</v>
      </c>
      <c r="K905" s="42">
        <f t="shared" si="402"/>
        <v>0.23076923076923078</v>
      </c>
      <c r="L905" s="29">
        <f t="shared" si="401"/>
        <v>13</v>
      </c>
      <c r="O905" s="52" t="s">
        <v>77</v>
      </c>
      <c r="P905" s="25">
        <f>HLOOKUP(O905,'Tabela 2022'!$D$3:$BG$56,19,FALSE)</f>
        <v>0.80734693877551023</v>
      </c>
      <c r="R905" s="9" t="str">
        <f t="shared" si="387"/>
        <v/>
      </c>
      <c r="S905" s="9">
        <f t="shared" si="388"/>
        <v>0.80734693877551023</v>
      </c>
      <c r="T905" s="9" t="str">
        <f t="shared" si="389"/>
        <v/>
      </c>
      <c r="V905" s="31" t="s">
        <v>116</v>
      </c>
      <c r="W905" s="42">
        <f t="shared" si="399"/>
        <v>0</v>
      </c>
      <c r="X905" s="42">
        <f t="shared" si="399"/>
        <v>0.84615384615384615</v>
      </c>
      <c r="Y905" s="42">
        <f t="shared" si="399"/>
        <v>0.15384615384615385</v>
      </c>
      <c r="Z905" s="29">
        <f>Z897</f>
        <v>13</v>
      </c>
    </row>
    <row r="906" spans="1:26">
      <c r="A906" s="26" t="s">
        <v>113</v>
      </c>
      <c r="B906" s="25">
        <f>HLOOKUP(A906,'Tabela 2022'!$D$3:$BG$56,19,FALSE)</f>
        <v>0.83501683501683499</v>
      </c>
      <c r="D906" s="9" t="str">
        <f t="shared" si="382"/>
        <v/>
      </c>
      <c r="E906" s="9">
        <f t="shared" si="383"/>
        <v>0.83501683501683499</v>
      </c>
      <c r="F906" s="9" t="str">
        <f t="shared" si="384"/>
        <v/>
      </c>
      <c r="H906" s="31" t="s">
        <v>104</v>
      </c>
      <c r="I906" s="42">
        <f t="shared" ref="I906:K906" si="403">I898/$L898</f>
        <v>0</v>
      </c>
      <c r="J906" s="42">
        <f t="shared" si="403"/>
        <v>1</v>
      </c>
      <c r="K906" s="42">
        <f t="shared" si="403"/>
        <v>0</v>
      </c>
      <c r="L906" s="29">
        <f t="shared" si="401"/>
        <v>4</v>
      </c>
      <c r="O906" s="52" t="s">
        <v>95</v>
      </c>
      <c r="P906" s="25">
        <f>HLOOKUP(O906,'Tabela 2022'!$D$3:$BG$56,19,FALSE)</f>
        <v>0.78281853281853286</v>
      </c>
      <c r="R906" s="9" t="str">
        <f t="shared" si="387"/>
        <v/>
      </c>
      <c r="S906" s="9">
        <f t="shared" si="388"/>
        <v>0.78281853281853286</v>
      </c>
      <c r="T906" s="9" t="str">
        <f t="shared" si="389"/>
        <v/>
      </c>
      <c r="V906" s="31" t="s">
        <v>117</v>
      </c>
      <c r="W906" s="42">
        <f t="shared" si="399"/>
        <v>0</v>
      </c>
      <c r="X906" s="42">
        <f t="shared" si="399"/>
        <v>0.8</v>
      </c>
      <c r="Y906" s="42">
        <f t="shared" si="399"/>
        <v>0.2</v>
      </c>
      <c r="Z906" s="29">
        <f>Z898</f>
        <v>5</v>
      </c>
    </row>
    <row r="907" spans="1:26">
      <c r="A907" s="26" t="s">
        <v>78</v>
      </c>
      <c r="B907" s="25">
        <f>HLOOKUP(A907,'Tabela 2022'!$D$3:$BG$56,19,FALSE)</f>
        <v>0.80392156862745101</v>
      </c>
      <c r="D907" s="9" t="str">
        <f t="shared" si="382"/>
        <v/>
      </c>
      <c r="E907" s="9">
        <f t="shared" si="383"/>
        <v>0.80392156862745101</v>
      </c>
      <c r="F907" s="9" t="str">
        <f t="shared" si="384"/>
        <v/>
      </c>
      <c r="H907" s="31" t="s">
        <v>134</v>
      </c>
      <c r="I907" s="42">
        <f t="shared" ref="I907:K907" si="404">I899/$L899</f>
        <v>0</v>
      </c>
      <c r="J907" s="42">
        <f t="shared" si="404"/>
        <v>1</v>
      </c>
      <c r="K907" s="42">
        <f t="shared" si="404"/>
        <v>0</v>
      </c>
      <c r="L907" s="29">
        <f t="shared" si="401"/>
        <v>6</v>
      </c>
      <c r="O907" s="52" t="s">
        <v>131</v>
      </c>
      <c r="P907" s="25">
        <f>HLOOKUP(O907,'Tabela 2022'!$D$3:$BG$56,19,FALSE)</f>
        <v>0.88229755178907721</v>
      </c>
      <c r="R907" s="9" t="str">
        <f t="shared" si="387"/>
        <v/>
      </c>
      <c r="S907" s="9">
        <f t="shared" si="388"/>
        <v>0.88229755178907721</v>
      </c>
      <c r="T907" s="9" t="str">
        <f t="shared" si="389"/>
        <v/>
      </c>
      <c r="V907" s="31" t="s">
        <v>135</v>
      </c>
      <c r="W907" s="42">
        <f t="shared" si="399"/>
        <v>0</v>
      </c>
      <c r="X907" s="42">
        <f t="shared" si="399"/>
        <v>1</v>
      </c>
      <c r="Y907" s="42">
        <f t="shared" si="399"/>
        <v>0</v>
      </c>
      <c r="Z907" s="29">
        <f>Z899</f>
        <v>2</v>
      </c>
    </row>
    <row r="908" spans="1:26" ht="15.75" thickBot="1">
      <c r="A908" s="24" t="s">
        <v>114</v>
      </c>
      <c r="B908" s="25">
        <f>HLOOKUP(A908,'Tabela 2022'!$D$3:$BG$56,19,FALSE)</f>
        <v>0.76804123711340211</v>
      </c>
      <c r="D908" s="36" t="str">
        <f t="shared" si="382"/>
        <v/>
      </c>
      <c r="E908" s="36">
        <f t="shared" si="383"/>
        <v>0.76804123711340211</v>
      </c>
      <c r="F908" s="36" t="str">
        <f t="shared" si="384"/>
        <v/>
      </c>
      <c r="O908" s="52" t="s">
        <v>129</v>
      </c>
      <c r="P908" s="25">
        <f>HLOOKUP(O908,'Tabela 2022'!$D$3:$BG$56,19,FALSE)</f>
        <v>0.85851142225497423</v>
      </c>
      <c r="R908" s="9" t="str">
        <f t="shared" si="387"/>
        <v/>
      </c>
      <c r="S908" s="9">
        <f t="shared" si="388"/>
        <v>0.85851142225497423</v>
      </c>
      <c r="T908" s="9" t="str">
        <f t="shared" si="389"/>
        <v/>
      </c>
      <c r="Y908"/>
    </row>
    <row r="909" spans="1:26">
      <c r="A909" s="23" t="s">
        <v>109</v>
      </c>
      <c r="B909" s="25" t="e">
        <f>HLOOKUP(A909,'Tabela 2022'!$D$3:$BG$56,19,FALSE)</f>
        <v>#N/A</v>
      </c>
      <c r="D909" s="56" t="e">
        <f t="shared" si="382"/>
        <v>#N/A</v>
      </c>
      <c r="E909" s="56" t="e">
        <f t="shared" si="383"/>
        <v>#N/A</v>
      </c>
      <c r="F909" s="56" t="e">
        <f t="shared" si="384"/>
        <v>#N/A</v>
      </c>
      <c r="O909" s="59" t="s">
        <v>114</v>
      </c>
      <c r="P909" s="25">
        <f>HLOOKUP(O909,'Tabela 2022'!$D$3:$BG$56,19,FALSE)</f>
        <v>0.76804123711340211</v>
      </c>
      <c r="R909" s="9" t="str">
        <f t="shared" si="387"/>
        <v/>
      </c>
      <c r="S909" s="9">
        <f t="shared" si="388"/>
        <v>0.76804123711340211</v>
      </c>
      <c r="T909" s="9" t="str">
        <f t="shared" si="389"/>
        <v/>
      </c>
    </row>
    <row r="910" spans="1:26" ht="15.75" thickBot="1">
      <c r="A910" s="22" t="s">
        <v>79</v>
      </c>
      <c r="B910" s="25">
        <f>HLOOKUP(A910,'Tabela 2022'!$D$3:$BG$56,19,FALSE)</f>
        <v>0.69387755102040816</v>
      </c>
      <c r="D910" s="9" t="str">
        <f t="shared" si="382"/>
        <v/>
      </c>
      <c r="E910" s="9" t="str">
        <f t="shared" si="383"/>
        <v/>
      </c>
      <c r="F910" s="9">
        <f t="shared" si="384"/>
        <v>0.69387755102040816</v>
      </c>
      <c r="O910" s="59" t="s">
        <v>130</v>
      </c>
      <c r="P910" s="25">
        <f>HLOOKUP(O910,'Tabela 2022'!$D$3:$BG$56,19,FALSE)</f>
        <v>0.79808841099163674</v>
      </c>
      <c r="R910" s="36" t="str">
        <f t="shared" si="387"/>
        <v/>
      </c>
      <c r="S910" s="36">
        <f t="shared" si="388"/>
        <v>0.79808841099163674</v>
      </c>
      <c r="T910" s="36" t="str">
        <f t="shared" si="389"/>
        <v/>
      </c>
    </row>
    <row r="911" spans="1:26">
      <c r="A911" s="22" t="s">
        <v>80</v>
      </c>
      <c r="B911" s="25">
        <f>HLOOKUP(A911,'Tabela 2022'!$D$3:$BG$56,19,FALSE)</f>
        <v>0.77302631578947367</v>
      </c>
      <c r="D911" s="9" t="str">
        <f t="shared" si="382"/>
        <v/>
      </c>
      <c r="E911" s="9">
        <f t="shared" si="383"/>
        <v>0.77302631578947367</v>
      </c>
      <c r="F911" s="9" t="str">
        <f t="shared" si="384"/>
        <v/>
      </c>
      <c r="O911" s="60" t="s">
        <v>80</v>
      </c>
      <c r="P911" s="25">
        <f>HLOOKUP(O911,'Tabela 2022'!$D$3:$BG$56,19,FALSE)</f>
        <v>0.77302631578947367</v>
      </c>
      <c r="R911" s="56" t="str">
        <f t="shared" si="387"/>
        <v/>
      </c>
      <c r="S911" s="56">
        <f t="shared" si="388"/>
        <v>0.77302631578947367</v>
      </c>
      <c r="T911" s="56" t="str">
        <f t="shared" si="389"/>
        <v/>
      </c>
    </row>
    <row r="912" spans="1:26">
      <c r="A912" s="22" t="s">
        <v>81</v>
      </c>
      <c r="B912" s="25">
        <f>HLOOKUP(A912,'Tabela 2022'!$D$3:$BG$56,19,FALSE)</f>
        <v>0.70318725099601598</v>
      </c>
      <c r="D912" s="9" t="str">
        <f t="shared" si="382"/>
        <v/>
      </c>
      <c r="E912" s="9" t="str">
        <f t="shared" si="383"/>
        <v/>
      </c>
      <c r="F912" s="9">
        <f t="shared" si="384"/>
        <v>0.70318725099601598</v>
      </c>
      <c r="O912" s="26" t="s">
        <v>72</v>
      </c>
      <c r="P912" s="25">
        <f>HLOOKUP(O912,'Tabela 2022'!$D$3:$BG$56,19,FALSE)</f>
        <v>0.77721518987341776</v>
      </c>
      <c r="R912" s="9" t="str">
        <f t="shared" si="387"/>
        <v/>
      </c>
      <c r="S912" s="9">
        <f t="shared" si="388"/>
        <v>0.77721518987341776</v>
      </c>
      <c r="T912" s="9" t="str">
        <f t="shared" si="389"/>
        <v/>
      </c>
    </row>
    <row r="913" spans="1:20">
      <c r="A913" s="22" t="s">
        <v>82</v>
      </c>
      <c r="B913" s="25">
        <f>HLOOKUP(A913,'Tabela 2022'!$D$3:$BG$56,19,FALSE)</f>
        <v>0.76146010186757218</v>
      </c>
      <c r="D913" s="9" t="str">
        <f t="shared" si="382"/>
        <v/>
      </c>
      <c r="E913" s="9">
        <f t="shared" si="383"/>
        <v>0.76146010186757218</v>
      </c>
      <c r="F913" s="9" t="str">
        <f t="shared" si="384"/>
        <v/>
      </c>
      <c r="O913" s="26" t="s">
        <v>90</v>
      </c>
      <c r="P913" s="25">
        <f>HLOOKUP(O913,'Tabela 2022'!$D$3:$BG$56,19,FALSE)</f>
        <v>0.87513007284079081</v>
      </c>
      <c r="R913" s="9" t="str">
        <f t="shared" si="387"/>
        <v/>
      </c>
      <c r="S913" s="9">
        <f t="shared" si="388"/>
        <v>0.87513007284079081</v>
      </c>
      <c r="T913" s="9" t="str">
        <f t="shared" si="389"/>
        <v/>
      </c>
    </row>
    <row r="914" spans="1:20">
      <c r="A914" s="22" t="s">
        <v>83</v>
      </c>
      <c r="B914" s="25">
        <f>HLOOKUP(A914,'Tabela 2022'!$D$3:$BG$56,19,FALSE)</f>
        <v>0.85947712418300659</v>
      </c>
      <c r="D914" s="9" t="str">
        <f t="shared" si="382"/>
        <v/>
      </c>
      <c r="E914" s="9">
        <f t="shared" si="383"/>
        <v>0.85947712418300659</v>
      </c>
      <c r="F914" s="9" t="str">
        <f t="shared" si="384"/>
        <v/>
      </c>
      <c r="O914" s="26" t="s">
        <v>121</v>
      </c>
      <c r="P914" s="25">
        <f>HLOOKUP(O914,'Tabela 2022'!$D$3:$BG$56,19,FALSE)</f>
        <v>0.75025484199796122</v>
      </c>
      <c r="R914" s="9" t="str">
        <f t="shared" si="387"/>
        <v/>
      </c>
      <c r="S914" s="9">
        <f t="shared" si="388"/>
        <v>0.75025484199796122</v>
      </c>
      <c r="T914" s="9" t="str">
        <f t="shared" si="389"/>
        <v/>
      </c>
    </row>
    <row r="915" spans="1:20">
      <c r="A915" s="22" t="s">
        <v>84</v>
      </c>
      <c r="B915" s="25">
        <f>HLOOKUP(A915,'Tabela 2022'!$D$3:$BG$56,19,FALSE)</f>
        <v>0.75441329179646932</v>
      </c>
      <c r="D915" s="9" t="str">
        <f t="shared" si="382"/>
        <v/>
      </c>
      <c r="E915" s="9">
        <f t="shared" si="383"/>
        <v>0.75441329179646932</v>
      </c>
      <c r="F915" s="9" t="str">
        <f t="shared" si="384"/>
        <v/>
      </c>
      <c r="O915" s="26" t="s">
        <v>91</v>
      </c>
      <c r="P915" s="25" t="e">
        <f>HLOOKUP(O915,'Tabela 2022'!$D$3:$BG$56,19,FALSE)</f>
        <v>#N/A</v>
      </c>
      <c r="R915" s="9" t="e">
        <f t="shared" si="387"/>
        <v>#N/A</v>
      </c>
      <c r="S915" s="9" t="e">
        <f t="shared" si="388"/>
        <v>#N/A</v>
      </c>
      <c r="T915" s="9" t="e">
        <f t="shared" si="389"/>
        <v>#N/A</v>
      </c>
    </row>
    <row r="916" spans="1:20">
      <c r="A916" s="22" t="s">
        <v>121</v>
      </c>
      <c r="B916" s="25">
        <f>HLOOKUP(A916,'Tabela 2022'!$D$3:$BG$56,19,FALSE)</f>
        <v>0.75025484199796122</v>
      </c>
      <c r="D916" s="9" t="str">
        <f t="shared" si="382"/>
        <v/>
      </c>
      <c r="E916" s="9">
        <f t="shared" si="383"/>
        <v>0.75025484199796122</v>
      </c>
      <c r="F916" s="9" t="str">
        <f t="shared" si="384"/>
        <v/>
      </c>
      <c r="O916" s="26" t="s">
        <v>74</v>
      </c>
      <c r="P916" s="25">
        <f>HLOOKUP(O916,'Tabela 2022'!$D$3:$BG$56,19,FALSE)</f>
        <v>0.77412513255567339</v>
      </c>
      <c r="R916" s="9" t="str">
        <f t="shared" si="387"/>
        <v/>
      </c>
      <c r="S916" s="9">
        <f t="shared" si="388"/>
        <v>0.77412513255567339</v>
      </c>
      <c r="T916" s="9" t="str">
        <f t="shared" si="389"/>
        <v/>
      </c>
    </row>
    <row r="917" spans="1:20">
      <c r="A917" s="22" t="s">
        <v>85</v>
      </c>
      <c r="B917" s="25">
        <f>HLOOKUP(A917,'Tabela 2022'!$D$3:$BG$56,19,FALSE)</f>
        <v>0.77052631578947373</v>
      </c>
      <c r="D917" s="9" t="str">
        <f t="shared" si="382"/>
        <v/>
      </c>
      <c r="E917" s="9">
        <f t="shared" si="383"/>
        <v>0.77052631578947373</v>
      </c>
      <c r="F917" s="9" t="str">
        <f t="shared" si="384"/>
        <v/>
      </c>
      <c r="O917" s="26" t="s">
        <v>75</v>
      </c>
      <c r="P917" s="25">
        <f>HLOOKUP(O917,'Tabela 2022'!$D$3:$BG$56,19,FALSE)</f>
        <v>0.71447543160690574</v>
      </c>
      <c r="R917" s="9" t="str">
        <f t="shared" si="387"/>
        <v/>
      </c>
      <c r="S917" s="9" t="str">
        <f t="shared" si="388"/>
        <v/>
      </c>
      <c r="T917" s="9">
        <f t="shared" si="389"/>
        <v>0.71447543160690574</v>
      </c>
    </row>
    <row r="918" spans="1:20">
      <c r="A918" s="22" t="s">
        <v>110</v>
      </c>
      <c r="B918" s="25">
        <f>HLOOKUP(A918,'Tabela 2022'!$D$3:$BG$56,19,FALSE)</f>
        <v>0.8958652373660031</v>
      </c>
      <c r="D918" s="9" t="str">
        <f t="shared" si="382"/>
        <v/>
      </c>
      <c r="E918" s="9">
        <f t="shared" si="383"/>
        <v>0.8958652373660031</v>
      </c>
      <c r="F918" s="9" t="str">
        <f t="shared" si="384"/>
        <v/>
      </c>
      <c r="O918" s="26" t="s">
        <v>76</v>
      </c>
      <c r="P918" s="25">
        <f>HLOOKUP(O918,'Tabela 2022'!$D$3:$BG$56,19,FALSE)</f>
        <v>0.80216535433070868</v>
      </c>
      <c r="R918" s="9" t="str">
        <f t="shared" si="387"/>
        <v/>
      </c>
      <c r="S918" s="9">
        <f t="shared" si="388"/>
        <v>0.80216535433070868</v>
      </c>
      <c r="T918" s="9" t="str">
        <f t="shared" si="389"/>
        <v/>
      </c>
    </row>
    <row r="919" spans="1:20">
      <c r="A919" s="22" t="s">
        <v>111</v>
      </c>
      <c r="B919" s="25">
        <f>HLOOKUP(A919,'Tabela 2022'!$D$3:$BG$56,19,FALSE)</f>
        <v>0.80619111709286673</v>
      </c>
      <c r="D919" s="9" t="str">
        <f t="shared" si="382"/>
        <v/>
      </c>
      <c r="E919" s="9">
        <f t="shared" si="383"/>
        <v>0.80619111709286673</v>
      </c>
      <c r="F919" s="9" t="str">
        <f t="shared" si="384"/>
        <v/>
      </c>
      <c r="O919" s="26" t="s">
        <v>78</v>
      </c>
      <c r="P919" s="25">
        <f>HLOOKUP(O919,'Tabela 2022'!$D$3:$BG$56,19,FALSE)</f>
        <v>0.80392156862745101</v>
      </c>
      <c r="R919" s="9" t="str">
        <f t="shared" si="387"/>
        <v/>
      </c>
      <c r="S919" s="9">
        <f t="shared" si="388"/>
        <v>0.80392156862745101</v>
      </c>
      <c r="T919" s="9" t="str">
        <f t="shared" si="389"/>
        <v/>
      </c>
    </row>
    <row r="920" spans="1:20">
      <c r="A920" s="22" t="s">
        <v>86</v>
      </c>
      <c r="B920" s="25" t="e">
        <f>HLOOKUP(A920,'Tabela 2022'!$D$3:$BG$56,19,FALSE)</f>
        <v>#N/A</v>
      </c>
      <c r="D920" s="9" t="e">
        <f t="shared" si="382"/>
        <v>#N/A</v>
      </c>
      <c r="E920" s="9" t="e">
        <f t="shared" si="383"/>
        <v>#N/A</v>
      </c>
      <c r="F920" s="9" t="e">
        <f t="shared" si="384"/>
        <v>#N/A</v>
      </c>
      <c r="O920" s="26" t="s">
        <v>94</v>
      </c>
      <c r="P920" s="25">
        <f>HLOOKUP(O920,'Tabela 2022'!$D$3:$BG$56,19,FALSE)</f>
        <v>0.76496872207327971</v>
      </c>
      <c r="R920" s="9" t="str">
        <f t="shared" si="387"/>
        <v/>
      </c>
      <c r="S920" s="9">
        <f t="shared" si="388"/>
        <v>0.76496872207327971</v>
      </c>
      <c r="T920" s="9" t="str">
        <f t="shared" si="389"/>
        <v/>
      </c>
    </row>
    <row r="921" spans="1:20">
      <c r="A921" s="22" t="s">
        <v>130</v>
      </c>
      <c r="B921" s="25">
        <f>HLOOKUP(A921,'Tabela 2022'!$D$3:$BG$56,19,FALSE)</f>
        <v>0.79808841099163674</v>
      </c>
      <c r="D921" s="9" t="str">
        <f t="shared" si="382"/>
        <v/>
      </c>
      <c r="E921" s="9">
        <f t="shared" si="383"/>
        <v>0.79808841099163674</v>
      </c>
      <c r="F921" s="9" t="str">
        <f t="shared" si="384"/>
        <v/>
      </c>
      <c r="O921" s="26" t="s">
        <v>111</v>
      </c>
      <c r="P921" s="25">
        <f>HLOOKUP(O921,'Tabela 2022'!$D$3:$BG$56,19,FALSE)</f>
        <v>0.80619111709286673</v>
      </c>
      <c r="R921" s="9" t="str">
        <f t="shared" si="387"/>
        <v/>
      </c>
      <c r="S921" s="9">
        <f t="shared" si="388"/>
        <v>0.80619111709286673</v>
      </c>
      <c r="T921" s="9" t="str">
        <f t="shared" si="389"/>
        <v/>
      </c>
    </row>
    <row r="922" spans="1:20">
      <c r="A922" s="22" t="s">
        <v>87</v>
      </c>
      <c r="B922" s="25">
        <f>HLOOKUP(A922,'Tabela 2022'!$D$3:$BG$56,19,FALSE)</f>
        <v>0.69850746268656716</v>
      </c>
      <c r="D922" s="9" t="str">
        <f t="shared" si="382"/>
        <v/>
      </c>
      <c r="E922" s="66">
        <v>0.75</v>
      </c>
      <c r="F922" s="9"/>
      <c r="O922" s="26" t="s">
        <v>122</v>
      </c>
      <c r="P922" s="25">
        <f>HLOOKUP(O922,'Tabela 2022'!$D$3:$BG$56,19,FALSE)</f>
        <v>0.84147257700976708</v>
      </c>
      <c r="R922" s="9" t="str">
        <f t="shared" si="387"/>
        <v/>
      </c>
      <c r="S922" s="9">
        <f t="shared" si="388"/>
        <v>0.84147257700976708</v>
      </c>
      <c r="T922" s="9" t="str">
        <f t="shared" si="389"/>
        <v/>
      </c>
    </row>
    <row r="923" spans="1:20" ht="15.75" thickBot="1">
      <c r="A923" s="21" t="s">
        <v>88</v>
      </c>
      <c r="B923" s="25">
        <f>HLOOKUP(A923,'Tabela 2022'!$D$3:$BG$56,19,FALSE)</f>
        <v>0.73936750272628138</v>
      </c>
      <c r="D923" s="57" t="str">
        <f t="shared" si="382"/>
        <v/>
      </c>
      <c r="E923" s="57" t="str">
        <f t="shared" si="383"/>
        <v/>
      </c>
      <c r="F923" s="57">
        <f t="shared" si="384"/>
        <v>0.73936750272628138</v>
      </c>
      <c r="O923" s="26" t="s">
        <v>87</v>
      </c>
      <c r="P923" s="25">
        <f>HLOOKUP(O923,'Tabela 2022'!$D$3:$BG$56,19,FALSE)</f>
        <v>0.69850746268656716</v>
      </c>
      <c r="R923" s="9" t="str">
        <f t="shared" si="387"/>
        <v/>
      </c>
      <c r="S923" s="66">
        <v>0.75</v>
      </c>
      <c r="T923" s="9"/>
    </row>
    <row r="924" spans="1:20" ht="15.75" thickBot="1">
      <c r="A924" s="17" t="s">
        <v>93</v>
      </c>
      <c r="B924" s="25">
        <f>HLOOKUP(A924,'Tabela 2022'!$D$3:$BG$56,19,FALSE)</f>
        <v>0.85365853658536583</v>
      </c>
      <c r="D924" s="56" t="str">
        <f t="shared" si="382"/>
        <v/>
      </c>
      <c r="E924" s="56">
        <f t="shared" si="383"/>
        <v>0.85365853658536583</v>
      </c>
      <c r="F924" s="56" t="str">
        <f t="shared" si="384"/>
        <v/>
      </c>
      <c r="O924" s="53" t="s">
        <v>88</v>
      </c>
      <c r="P924" s="25">
        <f>HLOOKUP(O924,'Tabela 2022'!$D$3:$BG$56,19,FALSE)</f>
        <v>0.73936750272628138</v>
      </c>
      <c r="R924" s="57" t="str">
        <f t="shared" si="387"/>
        <v/>
      </c>
      <c r="S924" s="57" t="str">
        <f t="shared" si="388"/>
        <v/>
      </c>
      <c r="T924" s="57">
        <f t="shared" si="389"/>
        <v>0.73936750272628138</v>
      </c>
    </row>
    <row r="925" spans="1:20">
      <c r="A925" s="16" t="s">
        <v>133</v>
      </c>
      <c r="B925" s="25">
        <f>HLOOKUP(A925,'Tabela 2022'!$D$3:$BG$56,19,FALSE)</f>
        <v>0.78837209302325584</v>
      </c>
      <c r="D925" s="9" t="str">
        <f t="shared" si="382"/>
        <v/>
      </c>
      <c r="E925" s="9">
        <f t="shared" si="383"/>
        <v>0.78837209302325584</v>
      </c>
      <c r="F925" s="9" t="str">
        <f t="shared" si="384"/>
        <v/>
      </c>
      <c r="O925" s="17" t="s">
        <v>109</v>
      </c>
      <c r="P925" s="25" t="e">
        <f>HLOOKUP(O925,'Tabela 2022'!$D$3:$BG$56,19,FALSE)</f>
        <v>#N/A</v>
      </c>
      <c r="R925" s="35" t="e">
        <f t="shared" si="387"/>
        <v>#N/A</v>
      </c>
      <c r="S925" s="35" t="e">
        <f t="shared" si="388"/>
        <v>#N/A</v>
      </c>
      <c r="T925" s="35" t="e">
        <f t="shared" si="389"/>
        <v>#N/A</v>
      </c>
    </row>
    <row r="926" spans="1:20">
      <c r="A926" s="16" t="s">
        <v>94</v>
      </c>
      <c r="B926" s="25">
        <f>HLOOKUP(A926,'Tabela 2022'!$D$3:$BG$56,19,FALSE)</f>
        <v>0.76496872207327971</v>
      </c>
      <c r="D926" s="9" t="str">
        <f t="shared" si="382"/>
        <v/>
      </c>
      <c r="E926" s="9">
        <f t="shared" si="383"/>
        <v>0.76496872207327971</v>
      </c>
      <c r="F926" s="9" t="str">
        <f t="shared" si="384"/>
        <v/>
      </c>
      <c r="O926" s="16" t="s">
        <v>70</v>
      </c>
      <c r="P926" s="25">
        <f>HLOOKUP(O926,'Tabela 2022'!$D$3:$BG$56,19,FALSE)</f>
        <v>0.85029940119760483</v>
      </c>
      <c r="R926" s="9" t="str">
        <f t="shared" si="387"/>
        <v/>
      </c>
      <c r="S926" s="9">
        <f t="shared" si="388"/>
        <v>0.85029940119760483</v>
      </c>
      <c r="T926" s="9" t="str">
        <f t="shared" si="389"/>
        <v/>
      </c>
    </row>
    <row r="927" spans="1:20" ht="15.75" thickBot="1">
      <c r="A927" s="15" t="s">
        <v>95</v>
      </c>
      <c r="B927" s="25">
        <f>HLOOKUP(A927,'Tabela 2022'!$D$3:$BG$56,19,FALSE)</f>
        <v>0.78281853281853286</v>
      </c>
      <c r="D927" s="57" t="str">
        <f t="shared" si="382"/>
        <v/>
      </c>
      <c r="E927" s="57">
        <f t="shared" si="383"/>
        <v>0.78281853281853286</v>
      </c>
      <c r="F927" s="57" t="str">
        <f t="shared" si="384"/>
        <v/>
      </c>
      <c r="O927" s="16" t="s">
        <v>81</v>
      </c>
      <c r="P927" s="25">
        <f>HLOOKUP(O927,'Tabela 2022'!$D$3:$BG$56,19,FALSE)</f>
        <v>0.70318725099601598</v>
      </c>
      <c r="R927" s="9" t="str">
        <f t="shared" si="387"/>
        <v/>
      </c>
      <c r="S927" s="9" t="str">
        <f t="shared" si="388"/>
        <v/>
      </c>
      <c r="T927" s="9">
        <f t="shared" si="389"/>
        <v>0.70318725099601598</v>
      </c>
    </row>
    <row r="928" spans="1:20">
      <c r="A928" s="20" t="s">
        <v>89</v>
      </c>
      <c r="B928" s="25">
        <f>HLOOKUP(A928,'Tabela 2022'!$D$3:$BG$56,19,FALSE)</f>
        <v>0.87234042553191493</v>
      </c>
      <c r="D928" s="35" t="str">
        <f t="shared" si="382"/>
        <v/>
      </c>
      <c r="E928" s="35">
        <f t="shared" si="383"/>
        <v>0.87234042553191493</v>
      </c>
      <c r="F928" s="35" t="str">
        <f t="shared" si="384"/>
        <v/>
      </c>
      <c r="O928" s="16" t="s">
        <v>83</v>
      </c>
      <c r="P928" s="25">
        <f>HLOOKUP(O928,'Tabela 2022'!$D$3:$BG$56,19,FALSE)</f>
        <v>0.85947712418300659</v>
      </c>
      <c r="R928" s="9" t="str">
        <f t="shared" si="387"/>
        <v/>
      </c>
      <c r="S928" s="9">
        <f t="shared" si="388"/>
        <v>0.85947712418300659</v>
      </c>
      <c r="T928" s="9" t="str">
        <f t="shared" si="389"/>
        <v/>
      </c>
    </row>
    <row r="929" spans="1:20">
      <c r="A929" s="19" t="s">
        <v>90</v>
      </c>
      <c r="B929" s="25">
        <f>HLOOKUP(A929,'Tabela 2022'!$D$3:$BG$56,19,FALSE)</f>
        <v>0.87513007284079081</v>
      </c>
      <c r="D929" s="9" t="str">
        <f t="shared" si="382"/>
        <v/>
      </c>
      <c r="E929" s="9">
        <f t="shared" si="383"/>
        <v>0.87513007284079081</v>
      </c>
      <c r="F929" s="9" t="str">
        <f t="shared" si="384"/>
        <v/>
      </c>
      <c r="O929" s="16" t="s">
        <v>110</v>
      </c>
      <c r="P929" s="25">
        <f>HLOOKUP(O929,'Tabela 2022'!$D$3:$BG$56,19,FALSE)</f>
        <v>0.8958652373660031</v>
      </c>
      <c r="R929" s="9" t="str">
        <f t="shared" si="387"/>
        <v/>
      </c>
      <c r="S929" s="9">
        <f t="shared" si="388"/>
        <v>0.8958652373660031</v>
      </c>
      <c r="T929" s="9" t="str">
        <f t="shared" si="389"/>
        <v/>
      </c>
    </row>
    <row r="930" spans="1:20">
      <c r="A930" s="18" t="s">
        <v>91</v>
      </c>
      <c r="B930" s="25" t="e">
        <f>HLOOKUP(A930,'Tabela 2022'!$D$3:$BG$56,19,FALSE)</f>
        <v>#N/A</v>
      </c>
      <c r="D930" s="9" t="e">
        <f t="shared" si="382"/>
        <v>#N/A</v>
      </c>
      <c r="E930" s="9" t="e">
        <f t="shared" si="383"/>
        <v>#N/A</v>
      </c>
      <c r="F930" s="9" t="e">
        <f t="shared" si="384"/>
        <v>#N/A</v>
      </c>
      <c r="O930" s="54" t="s">
        <v>92</v>
      </c>
      <c r="P930" s="25">
        <f>HLOOKUP(O930,'Tabela 2022'!$D$3:$BG$56,19,FALSE)</f>
        <v>0.8222565687789799</v>
      </c>
      <c r="R930" s="9" t="str">
        <f t="shared" si="387"/>
        <v/>
      </c>
      <c r="S930" s="9">
        <f t="shared" si="388"/>
        <v>0.8222565687789799</v>
      </c>
      <c r="T930" s="9" t="str">
        <f t="shared" si="389"/>
        <v/>
      </c>
    </row>
    <row r="931" spans="1:20" ht="15.75" thickBot="1">
      <c r="A931" s="18" t="s">
        <v>131</v>
      </c>
      <c r="B931" s="25">
        <f>HLOOKUP(A931,'Tabela 2022'!$D$3:$BG$56,19,FALSE)</f>
        <v>0.88229755178907721</v>
      </c>
      <c r="D931" s="9" t="str">
        <f t="shared" si="382"/>
        <v/>
      </c>
      <c r="E931" s="9">
        <f t="shared" si="383"/>
        <v>0.88229755178907721</v>
      </c>
      <c r="F931" s="9" t="str">
        <f t="shared" si="384"/>
        <v/>
      </c>
      <c r="O931" s="15" t="s">
        <v>86</v>
      </c>
      <c r="P931" s="25" t="e">
        <f>HLOOKUP(O931,'Tabela 2022'!$D$3:$BG$56,19,FALSE)</f>
        <v>#N/A</v>
      </c>
      <c r="R931" s="36" t="e">
        <f t="shared" si="387"/>
        <v>#N/A</v>
      </c>
      <c r="S931" s="36" t="e">
        <f t="shared" si="388"/>
        <v>#N/A</v>
      </c>
      <c r="T931" s="36" t="e">
        <f t="shared" si="389"/>
        <v>#N/A</v>
      </c>
    </row>
    <row r="932" spans="1:20">
      <c r="A932" s="18" t="s">
        <v>92</v>
      </c>
      <c r="B932" s="25">
        <f>HLOOKUP(A932,'Tabela 2022'!$D$3:$BG$56,19,FALSE)</f>
        <v>0.8222565687789799</v>
      </c>
      <c r="D932" s="9" t="str">
        <f t="shared" si="382"/>
        <v/>
      </c>
      <c r="E932" s="9">
        <f t="shared" si="383"/>
        <v>0.8222565687789799</v>
      </c>
      <c r="F932" s="9" t="str">
        <f t="shared" si="384"/>
        <v/>
      </c>
      <c r="O932" s="61" t="s">
        <v>99</v>
      </c>
      <c r="P932" s="25" t="e">
        <f>HLOOKUP(O932,'Tabela 2022'!$D$3:$BG$56,19,FALSE)</f>
        <v>#N/A</v>
      </c>
      <c r="R932" s="56" t="e">
        <f t="shared" si="387"/>
        <v>#N/A</v>
      </c>
      <c r="S932" s="56" t="e">
        <f t="shared" si="388"/>
        <v>#N/A</v>
      </c>
      <c r="T932" s="56" t="e">
        <f t="shared" si="389"/>
        <v>#N/A</v>
      </c>
    </row>
    <row r="933" spans="1:20">
      <c r="A933" s="18" t="s">
        <v>129</v>
      </c>
      <c r="B933" s="25">
        <f>HLOOKUP(A933,'Tabela 2022'!$D$3:$BG$56,19,FALSE)</f>
        <v>0.85851142225497423</v>
      </c>
      <c r="D933" s="9" t="str">
        <f t="shared" si="382"/>
        <v/>
      </c>
      <c r="E933" s="9">
        <f t="shared" si="383"/>
        <v>0.85851142225497423</v>
      </c>
      <c r="F933" s="9" t="str">
        <f t="shared" si="384"/>
        <v/>
      </c>
      <c r="O933" s="55" t="s">
        <v>132</v>
      </c>
      <c r="P933" s="25">
        <f>HLOOKUP(O933,'Tabela 2022'!$D$3:$BG$56,19,FALSE)</f>
        <v>0.8014184397163121</v>
      </c>
      <c r="R933" s="9" t="str">
        <f t="shared" si="387"/>
        <v/>
      </c>
      <c r="S933" s="9">
        <f t="shared" si="388"/>
        <v>0.8014184397163121</v>
      </c>
      <c r="T933" s="9" t="str">
        <f t="shared" si="389"/>
        <v/>
      </c>
    </row>
    <row r="934" spans="1:20" ht="15.75" thickBot="1">
      <c r="A934" s="18" t="s">
        <v>122</v>
      </c>
      <c r="B934" s="25">
        <f>HLOOKUP(A934,'Tabela 2022'!$D$3:$BG$56,19,FALSE)</f>
        <v>0.84147257700976708</v>
      </c>
      <c r="D934" s="57" t="str">
        <f t="shared" si="382"/>
        <v/>
      </c>
      <c r="E934" s="57">
        <f t="shared" si="383"/>
        <v>0.84147257700976708</v>
      </c>
      <c r="F934" s="57" t="str">
        <f t="shared" si="384"/>
        <v/>
      </c>
      <c r="O934" s="55" t="s">
        <v>113</v>
      </c>
      <c r="P934" s="25">
        <f>HLOOKUP(O934,'Tabela 2022'!$D$3:$BG$56,19,FALSE)</f>
        <v>0.83501683501683499</v>
      </c>
      <c r="R934" s="9" t="str">
        <f t="shared" si="387"/>
        <v/>
      </c>
      <c r="S934" s="9">
        <f t="shared" si="388"/>
        <v>0.83501683501683499</v>
      </c>
      <c r="T934" s="9" t="str">
        <f t="shared" si="389"/>
        <v/>
      </c>
    </row>
    <row r="935" spans="1:20">
      <c r="D935" s="41">
        <f>COUNT(D895:D934)</f>
        <v>0</v>
      </c>
      <c r="E935" s="41">
        <f>COUNT(E895:E934)</f>
        <v>32</v>
      </c>
      <c r="F935" s="41">
        <f>COUNT(F895:F934)</f>
        <v>4</v>
      </c>
      <c r="R935" s="41">
        <f>COUNT(R895:R934)</f>
        <v>0</v>
      </c>
      <c r="S935" s="41">
        <f>COUNT(S895:S934)</f>
        <v>32</v>
      </c>
      <c r="T935" s="41">
        <f>COUNT(T895:T934)</f>
        <v>4</v>
      </c>
    </row>
    <row r="936" spans="1:20">
      <c r="D936" s="38"/>
      <c r="E936" s="38"/>
      <c r="F936" s="38"/>
      <c r="R936" s="38"/>
      <c r="S936" s="38"/>
      <c r="T936" s="38"/>
    </row>
    <row r="937" spans="1:20">
      <c r="D937" s="38"/>
      <c r="E937" s="38"/>
      <c r="F937" s="38"/>
      <c r="R937" s="38"/>
      <c r="S937" s="38"/>
      <c r="T937" s="38"/>
    </row>
    <row r="938" spans="1:20">
      <c r="D938" s="38"/>
      <c r="E938" s="38"/>
      <c r="F938" s="38"/>
      <c r="R938" s="38"/>
      <c r="S938" s="38"/>
      <c r="T938" s="38"/>
    </row>
    <row r="939" spans="1:20">
      <c r="D939" s="38"/>
      <c r="E939" s="38"/>
      <c r="F939" s="38"/>
      <c r="R939" s="38"/>
      <c r="S939" s="38"/>
      <c r="T939" s="38"/>
    </row>
    <row r="940" spans="1:20">
      <c r="D940" s="38"/>
      <c r="E940" s="38"/>
      <c r="F940" s="38"/>
      <c r="R940" s="38"/>
      <c r="S940" s="38"/>
      <c r="T940" s="38"/>
    </row>
    <row r="941" spans="1:20">
      <c r="D941" s="38"/>
      <c r="E941" s="38"/>
      <c r="F941" s="38"/>
      <c r="R941" s="38"/>
      <c r="S941" s="38"/>
      <c r="T941" s="38"/>
    </row>
    <row r="942" spans="1:20">
      <c r="D942" s="38"/>
      <c r="E942" s="38"/>
      <c r="F942" s="38"/>
      <c r="R942" s="38"/>
      <c r="S942" s="38"/>
      <c r="T942" s="38"/>
    </row>
    <row r="943" spans="1:20">
      <c r="D943" s="38"/>
      <c r="E943" s="38"/>
      <c r="F943" s="38"/>
      <c r="R943" s="38"/>
      <c r="S943" s="38"/>
      <c r="T943" s="38"/>
    </row>
    <row r="944" spans="1:20">
      <c r="D944" s="38"/>
      <c r="E944" s="38"/>
      <c r="F944" s="38"/>
      <c r="R944" s="38"/>
      <c r="S944" s="38"/>
      <c r="T944" s="38"/>
    </row>
    <row r="945" spans="1:26">
      <c r="D945" s="38"/>
      <c r="E945" s="38"/>
      <c r="F945" s="38"/>
      <c r="R945" s="38"/>
      <c r="S945" s="38"/>
      <c r="T945" s="38"/>
    </row>
    <row r="946" spans="1:26">
      <c r="D946" s="38"/>
      <c r="E946" s="38"/>
      <c r="F946" s="38"/>
      <c r="R946" s="38"/>
      <c r="S946" s="38"/>
      <c r="T946" s="38"/>
    </row>
    <row r="947" spans="1:26">
      <c r="A947" s="28">
        <v>20</v>
      </c>
      <c r="B947" s="27" t="s">
        <v>26</v>
      </c>
      <c r="O947" s="28">
        <v>20</v>
      </c>
      <c r="P947" s="27" t="s">
        <v>26</v>
      </c>
    </row>
    <row r="948" spans="1:26">
      <c r="A948" s="8" t="s">
        <v>69</v>
      </c>
      <c r="B948" s="7" t="s">
        <v>96</v>
      </c>
      <c r="D948" s="12" t="s">
        <v>98</v>
      </c>
      <c r="E948" s="11" t="s">
        <v>97</v>
      </c>
      <c r="F948" s="10" t="s">
        <v>100</v>
      </c>
      <c r="H948" s="31"/>
      <c r="I948" s="32" t="s">
        <v>98</v>
      </c>
      <c r="J948" s="33" t="s">
        <v>97</v>
      </c>
      <c r="K948" s="34" t="s">
        <v>100</v>
      </c>
      <c r="L948" t="s">
        <v>105</v>
      </c>
      <c r="O948" s="8" t="s">
        <v>69</v>
      </c>
      <c r="P948" s="7" t="s">
        <v>96</v>
      </c>
      <c r="R948" s="12" t="s">
        <v>98</v>
      </c>
      <c r="S948" s="11" t="s">
        <v>97</v>
      </c>
      <c r="T948" s="10" t="s">
        <v>100</v>
      </c>
      <c r="V948" s="31"/>
      <c r="W948" s="32" t="s">
        <v>98</v>
      </c>
      <c r="X948" s="33" t="s">
        <v>97</v>
      </c>
      <c r="Y948" s="34" t="s">
        <v>100</v>
      </c>
      <c r="Z948" t="s">
        <v>105</v>
      </c>
    </row>
    <row r="949" spans="1:26">
      <c r="A949" s="26" t="s">
        <v>70</v>
      </c>
      <c r="B949" s="25">
        <f>HLOOKUP(A949,'Tabela 2022'!$D$3:$BG$56,20,FALSE)</f>
        <v>0.78443113772455086</v>
      </c>
      <c r="D949" s="9" t="str">
        <f>IF(B949&lt;=50%,B949,"")</f>
        <v/>
      </c>
      <c r="E949" s="9">
        <f>IF(B949&gt;=75%,B949,"")</f>
        <v>0.78443113772455086</v>
      </c>
      <c r="F949" s="9" t="str">
        <f t="shared" ref="F949" si="405">IF(AND(B949&gt;50%,B949&lt;75%),B949,"")</f>
        <v/>
      </c>
      <c r="H949" s="31" t="s">
        <v>101</v>
      </c>
      <c r="I949" s="37">
        <f>COUNT(D949:D988)</f>
        <v>0</v>
      </c>
      <c r="J949" s="37">
        <f t="shared" ref="J949" si="406">COUNT(E949:E988)</f>
        <v>34</v>
      </c>
      <c r="K949" s="37">
        <f>COUNT(F949:F988)</f>
        <v>2</v>
      </c>
      <c r="L949" s="29">
        <f>SUM(I949:K949)</f>
        <v>36</v>
      </c>
      <c r="O949" s="52" t="s">
        <v>79</v>
      </c>
      <c r="P949" s="25">
        <f>HLOOKUP(O949,'Tabela 2022'!$D$3:$BG$56,20,FALSE)</f>
        <v>0.74224977856510188</v>
      </c>
      <c r="R949" s="9" t="str">
        <f>IF(P949&lt;=50%,P949,"")</f>
        <v/>
      </c>
      <c r="S949" s="9" t="str">
        <f>IF(P949&gt;=75%,P949,"")</f>
        <v/>
      </c>
      <c r="T949" s="9">
        <f>IF(AND(P949&gt;50%,P949&lt;75%),P949,"")</f>
        <v>0.74224977856510188</v>
      </c>
      <c r="V949" s="31" t="s">
        <v>101</v>
      </c>
      <c r="W949" s="37">
        <f>COUNT(R949:R988)</f>
        <v>0</v>
      </c>
      <c r="X949" s="37">
        <f t="shared" ref="X949" si="407">COUNT(S949:S988)</f>
        <v>34</v>
      </c>
      <c r="Y949" s="37">
        <f>COUNT(T949:T988)</f>
        <v>2</v>
      </c>
      <c r="Z949" s="29">
        <f>SUM(W949:Y949)</f>
        <v>36</v>
      </c>
    </row>
    <row r="950" spans="1:26">
      <c r="A950" s="26" t="s">
        <v>71</v>
      </c>
      <c r="B950" s="25">
        <f>HLOOKUP(A950,'Tabela 2022'!$D$3:$BG$56,20,FALSE)</f>
        <v>0.88306451612903225</v>
      </c>
      <c r="D950" s="9" t="str">
        <f t="shared" ref="D950:D988" si="408">IF(B950&lt;=50%,B950,"")</f>
        <v/>
      </c>
      <c r="E950" s="9">
        <f t="shared" ref="E950:E988" si="409">IF(B950&gt;=75%,B950,"")</f>
        <v>0.88306451612903225</v>
      </c>
      <c r="F950" s="9" t="str">
        <f t="shared" ref="F950:F988" si="410">IF(AND(B950&gt;50%,B950&lt;75%),B950,"")</f>
        <v/>
      </c>
      <c r="H950" s="31" t="s">
        <v>102</v>
      </c>
      <c r="I950" s="37">
        <f>COUNT(D949:D962)</f>
        <v>0</v>
      </c>
      <c r="J950" s="37">
        <f t="shared" ref="J950" si="411">COUNT(E949:E962)</f>
        <v>13</v>
      </c>
      <c r="K950" s="37">
        <f>COUNT(F949:F962)</f>
        <v>0</v>
      </c>
      <c r="L950" s="29">
        <f t="shared" ref="L950:L953" si="412">SUM(I950:K950)</f>
        <v>13</v>
      </c>
      <c r="O950" s="52" t="s">
        <v>71</v>
      </c>
      <c r="P950" s="25">
        <f>HLOOKUP(O950,'Tabela 2022'!$D$3:$BG$56,20,FALSE)</f>
        <v>0.88306451612903225</v>
      </c>
      <c r="R950" s="9" t="str">
        <f t="shared" ref="R950:R988" si="413">IF(P950&lt;=50%,P950,"")</f>
        <v/>
      </c>
      <c r="S950" s="9">
        <f t="shared" ref="S950:S988" si="414">IF(P950&gt;=75%,P950,"")</f>
        <v>0.88306451612903225</v>
      </c>
      <c r="T950" s="9" t="str">
        <f t="shared" ref="T950:T988" si="415">IF(AND(P950&gt;50%,P950&lt;75%),P950,"")</f>
        <v/>
      </c>
      <c r="V950" s="31" t="s">
        <v>115</v>
      </c>
      <c r="W950" s="37">
        <f>COUNT(R949:R964)</f>
        <v>0</v>
      </c>
      <c r="X950" s="37">
        <f t="shared" ref="X950" si="416">COUNT(S949:S964)</f>
        <v>15</v>
      </c>
      <c r="Y950" s="37">
        <f>COUNT(T949:T964)</f>
        <v>1</v>
      </c>
      <c r="Z950" s="29">
        <f t="shared" ref="Z950:Z953" si="417">SUM(W950:Y950)</f>
        <v>16</v>
      </c>
    </row>
    <row r="951" spans="1:26">
      <c r="A951" s="26" t="s">
        <v>72</v>
      </c>
      <c r="B951" s="25">
        <f>HLOOKUP(A951,'Tabela 2022'!$D$3:$BG$56,20,FALSE)</f>
        <v>0.78987341772151898</v>
      </c>
      <c r="D951" s="9" t="str">
        <f t="shared" si="408"/>
        <v/>
      </c>
      <c r="E951" s="9">
        <f t="shared" si="409"/>
        <v>0.78987341772151898</v>
      </c>
      <c r="F951" s="9" t="str">
        <f t="shared" si="410"/>
        <v/>
      </c>
      <c r="H951" s="31" t="s">
        <v>103</v>
      </c>
      <c r="I951" s="37">
        <f>COUNT(D963:D977)</f>
        <v>0</v>
      </c>
      <c r="J951" s="37">
        <f t="shared" ref="J951" si="418">COUNT(E963:E977)</f>
        <v>11</v>
      </c>
      <c r="K951" s="37">
        <f>COUNT(F963:F977)</f>
        <v>2</v>
      </c>
      <c r="L951" s="29">
        <f t="shared" si="412"/>
        <v>13</v>
      </c>
      <c r="O951" s="52" t="s">
        <v>82</v>
      </c>
      <c r="P951" s="25">
        <f>HLOOKUP(O951,'Tabela 2022'!$D$3:$BG$56,20,FALSE)</f>
        <v>0.82203389830508478</v>
      </c>
      <c r="R951" s="9" t="str">
        <f t="shared" si="413"/>
        <v/>
      </c>
      <c r="S951" s="9">
        <f t="shared" si="414"/>
        <v>0.82203389830508478</v>
      </c>
      <c r="T951" s="9" t="str">
        <f t="shared" si="415"/>
        <v/>
      </c>
      <c r="V951" s="31" t="s">
        <v>116</v>
      </c>
      <c r="W951" s="37">
        <f>COUNT(R965:R978)</f>
        <v>0</v>
      </c>
      <c r="X951" s="37">
        <f t="shared" ref="X951" si="419">COUNT(S965:S978)</f>
        <v>13</v>
      </c>
      <c r="Y951" s="37">
        <f>COUNT(T965:T978)</f>
        <v>0</v>
      </c>
      <c r="Z951" s="29">
        <f t="shared" si="417"/>
        <v>13</v>
      </c>
    </row>
    <row r="952" spans="1:26">
      <c r="A952" s="26" t="s">
        <v>73</v>
      </c>
      <c r="B952" s="25">
        <f>HLOOKUP(A952,'Tabela 2022'!$D$3:$BG$56,20,FALSE)</f>
        <v>0.82916666666666672</v>
      </c>
      <c r="D952" s="9" t="str">
        <f t="shared" si="408"/>
        <v/>
      </c>
      <c r="E952" s="9">
        <f t="shared" si="409"/>
        <v>0.82916666666666672</v>
      </c>
      <c r="F952" s="9" t="str">
        <f t="shared" si="410"/>
        <v/>
      </c>
      <c r="H952" s="31" t="s">
        <v>104</v>
      </c>
      <c r="I952" s="37">
        <f>COUNT(D978:D981)</f>
        <v>0</v>
      </c>
      <c r="J952" s="37">
        <f t="shared" ref="J952" si="420">COUNT(E978:E981)</f>
        <v>4</v>
      </c>
      <c r="K952" s="37">
        <f>COUNT(F978:F981)</f>
        <v>0</v>
      </c>
      <c r="L952" s="29">
        <f t="shared" si="412"/>
        <v>4</v>
      </c>
      <c r="O952" s="52" t="s">
        <v>73</v>
      </c>
      <c r="P952" s="25">
        <f>HLOOKUP(O952,'Tabela 2022'!$D$3:$BG$56,20,FALSE)</f>
        <v>0.82916666666666672</v>
      </c>
      <c r="R952" s="9" t="str">
        <f t="shared" si="413"/>
        <v/>
      </c>
      <c r="S952" s="9">
        <f t="shared" si="414"/>
        <v>0.82916666666666672</v>
      </c>
      <c r="T952" s="9" t="str">
        <f t="shared" si="415"/>
        <v/>
      </c>
      <c r="V952" s="31" t="s">
        <v>117</v>
      </c>
      <c r="W952" s="37">
        <f>COUNT(R979:R985)</f>
        <v>0</v>
      </c>
      <c r="X952" s="37">
        <f t="shared" ref="X952" si="421">COUNT(S979:S985)</f>
        <v>4</v>
      </c>
      <c r="Y952" s="37">
        <f>COUNT(T979:T985)</f>
        <v>1</v>
      </c>
      <c r="Z952" s="29">
        <f t="shared" si="417"/>
        <v>5</v>
      </c>
    </row>
    <row r="953" spans="1:26">
      <c r="A953" s="26" t="s">
        <v>112</v>
      </c>
      <c r="B953" s="25">
        <f>HLOOKUP(A953,'Tabela 2022'!$D$3:$BG$56,20,FALSE)</f>
        <v>0.80321285140562249</v>
      </c>
      <c r="D953" s="9" t="str">
        <f t="shared" si="408"/>
        <v/>
      </c>
      <c r="E953" s="9">
        <f t="shared" si="409"/>
        <v>0.80321285140562249</v>
      </c>
      <c r="F953" s="9" t="str">
        <f t="shared" si="410"/>
        <v/>
      </c>
      <c r="H953" s="31" t="s">
        <v>134</v>
      </c>
      <c r="I953" s="37">
        <f>COUNT(D982:D988)</f>
        <v>0</v>
      </c>
      <c r="J953" s="37">
        <f t="shared" ref="J953" si="422">COUNT(E982:E988)</f>
        <v>6</v>
      </c>
      <c r="K953" s="37">
        <f>COUNT(F982:F988)</f>
        <v>0</v>
      </c>
      <c r="L953" s="29">
        <f t="shared" si="412"/>
        <v>6</v>
      </c>
      <c r="O953" s="52" t="s">
        <v>112</v>
      </c>
      <c r="P953" s="25">
        <f>HLOOKUP(O953,'Tabela 2022'!$D$3:$BG$56,20,FALSE)</f>
        <v>0.80321285140562249</v>
      </c>
      <c r="R953" s="9" t="str">
        <f t="shared" si="413"/>
        <v/>
      </c>
      <c r="S953" s="9">
        <f t="shared" si="414"/>
        <v>0.80321285140562249</v>
      </c>
      <c r="T953" s="9" t="str">
        <f t="shared" si="415"/>
        <v/>
      </c>
      <c r="V953" s="31" t="s">
        <v>135</v>
      </c>
      <c r="W953" s="37">
        <f>COUNT(R986:R988)</f>
        <v>0</v>
      </c>
      <c r="X953" s="37">
        <f t="shared" ref="X953" si="423">COUNT(S986:S988)</f>
        <v>2</v>
      </c>
      <c r="Y953" s="37">
        <f>COUNT(T986:T988)</f>
        <v>0</v>
      </c>
      <c r="Z953" s="29">
        <f t="shared" si="417"/>
        <v>2</v>
      </c>
    </row>
    <row r="954" spans="1:26">
      <c r="A954" s="26" t="s">
        <v>99</v>
      </c>
      <c r="B954" s="25" t="e">
        <f>HLOOKUP(A954,'Tabela 2022'!$D$3:$BG$56,20,FALSE)</f>
        <v>#N/A</v>
      </c>
      <c r="D954" s="9" t="e">
        <f t="shared" si="408"/>
        <v>#N/A</v>
      </c>
      <c r="E954" s="9" t="e">
        <f t="shared" si="409"/>
        <v>#N/A</v>
      </c>
      <c r="F954" s="9" t="e">
        <f t="shared" si="410"/>
        <v>#N/A</v>
      </c>
      <c r="O954" s="52" t="s">
        <v>93</v>
      </c>
      <c r="P954" s="25">
        <f>HLOOKUP(O954,'Tabela 2022'!$D$3:$BG$56,20,FALSE)</f>
        <v>0.85333333333333339</v>
      </c>
      <c r="R954" s="9" t="str">
        <f t="shared" si="413"/>
        <v/>
      </c>
      <c r="S954" s="9">
        <f t="shared" si="414"/>
        <v>0.85333333333333339</v>
      </c>
      <c r="T954" s="9" t="str">
        <f t="shared" si="415"/>
        <v/>
      </c>
    </row>
    <row r="955" spans="1:26">
      <c r="A955" s="26" t="s">
        <v>132</v>
      </c>
      <c r="B955" s="25">
        <f>HLOOKUP(A955,'Tabela 2022'!$D$3:$BG$56,20,FALSE)</f>
        <v>0.81978798586572443</v>
      </c>
      <c r="D955" s="9" t="str">
        <f t="shared" si="408"/>
        <v/>
      </c>
      <c r="E955" s="9">
        <f t="shared" si="409"/>
        <v>0.81978798586572443</v>
      </c>
      <c r="F955" s="9" t="str">
        <f t="shared" si="410"/>
        <v/>
      </c>
      <c r="O955" s="52" t="s">
        <v>133</v>
      </c>
      <c r="P955" s="25">
        <f>HLOOKUP(O955,'Tabela 2022'!$D$3:$BG$56,20,FALSE)</f>
        <v>0.83333333333333337</v>
      </c>
      <c r="R955" s="9" t="str">
        <f t="shared" si="413"/>
        <v/>
      </c>
      <c r="S955" s="9">
        <f t="shared" si="414"/>
        <v>0.83333333333333337</v>
      </c>
      <c r="T955" s="9" t="str">
        <f t="shared" si="415"/>
        <v/>
      </c>
    </row>
    <row r="956" spans="1:26">
      <c r="A956" s="26" t="s">
        <v>74</v>
      </c>
      <c r="B956" s="25">
        <f>HLOOKUP(A956,'Tabela 2022'!$D$3:$BG$56,20,FALSE)</f>
        <v>0.85425531914893615</v>
      </c>
      <c r="D956" s="9" t="str">
        <f t="shared" si="408"/>
        <v/>
      </c>
      <c r="E956" s="9">
        <f t="shared" si="409"/>
        <v>0.85425531914893615</v>
      </c>
      <c r="F956" s="9" t="str">
        <f t="shared" si="410"/>
        <v/>
      </c>
      <c r="H956" s="31"/>
      <c r="I956" s="32" t="s">
        <v>98</v>
      </c>
      <c r="J956" s="33" t="s">
        <v>97</v>
      </c>
      <c r="K956" s="34" t="s">
        <v>100</v>
      </c>
      <c r="L956" s="29" t="s">
        <v>105</v>
      </c>
      <c r="O956" s="52" t="s">
        <v>89</v>
      </c>
      <c r="P956" s="25">
        <f>HLOOKUP(O956,'Tabela 2022'!$D$3:$BG$56,20,FALSE)</f>
        <v>0.92428439519852257</v>
      </c>
      <c r="R956" s="9" t="str">
        <f t="shared" si="413"/>
        <v/>
      </c>
      <c r="S956" s="9">
        <f t="shared" si="414"/>
        <v>0.92428439519852257</v>
      </c>
      <c r="T956" s="9" t="str">
        <f t="shared" si="415"/>
        <v/>
      </c>
      <c r="V956" s="31"/>
      <c r="W956" s="32" t="s">
        <v>98</v>
      </c>
      <c r="X956" s="33" t="s">
        <v>97</v>
      </c>
      <c r="Y956" s="34" t="s">
        <v>100</v>
      </c>
      <c r="Z956" t="s">
        <v>105</v>
      </c>
    </row>
    <row r="957" spans="1:26">
      <c r="A957" s="26" t="s">
        <v>75</v>
      </c>
      <c r="B957" s="25">
        <f>HLOOKUP(A957,'Tabela 2022'!$D$3:$BG$56,20,FALSE)</f>
        <v>0.7832446808510638</v>
      </c>
      <c r="D957" s="9" t="str">
        <f t="shared" si="408"/>
        <v/>
      </c>
      <c r="E957" s="9">
        <f t="shared" si="409"/>
        <v>0.7832446808510638</v>
      </c>
      <c r="F957" s="9" t="str">
        <f t="shared" si="410"/>
        <v/>
      </c>
      <c r="H957" s="31" t="s">
        <v>101</v>
      </c>
      <c r="I957" s="42">
        <f>I949/$L949</f>
        <v>0</v>
      </c>
      <c r="J957" s="42">
        <f t="shared" ref="J957:K957" si="424">J949/$L949</f>
        <v>0.94444444444444442</v>
      </c>
      <c r="K957" s="42">
        <f t="shared" si="424"/>
        <v>5.5555555555555552E-2</v>
      </c>
      <c r="L957" s="29">
        <f>L949</f>
        <v>36</v>
      </c>
      <c r="O957" s="52" t="s">
        <v>84</v>
      </c>
      <c r="P957" s="25">
        <f>HLOOKUP(O957,'Tabela 2022'!$D$3:$BG$56,20,FALSE)</f>
        <v>0.78835153406136249</v>
      </c>
      <c r="R957" s="9" t="str">
        <f t="shared" si="413"/>
        <v/>
      </c>
      <c r="S957" s="9">
        <f t="shared" si="414"/>
        <v>0.78835153406136249</v>
      </c>
      <c r="T957" s="9" t="str">
        <f t="shared" si="415"/>
        <v/>
      </c>
      <c r="V957" s="31" t="s">
        <v>101</v>
      </c>
      <c r="W957" s="42">
        <f t="shared" ref="W957:Y961" si="425">W949/$Z949</f>
        <v>0</v>
      </c>
      <c r="X957" s="42">
        <f t="shared" si="425"/>
        <v>0.94444444444444442</v>
      </c>
      <c r="Y957" s="42">
        <f t="shared" si="425"/>
        <v>5.5555555555555552E-2</v>
      </c>
      <c r="Z957" s="29">
        <f>Z949</f>
        <v>36</v>
      </c>
    </row>
    <row r="958" spans="1:26">
      <c r="A958" s="26" t="s">
        <v>76</v>
      </c>
      <c r="B958" s="25">
        <f>HLOOKUP(A958,'Tabela 2022'!$D$3:$BG$56,20,FALSE)</f>
        <v>0.8341559723593287</v>
      </c>
      <c r="D958" s="9" t="str">
        <f t="shared" si="408"/>
        <v/>
      </c>
      <c r="E958" s="9">
        <f t="shared" si="409"/>
        <v>0.8341559723593287</v>
      </c>
      <c r="F958" s="9" t="str">
        <f t="shared" si="410"/>
        <v/>
      </c>
      <c r="H958" s="31" t="s">
        <v>102</v>
      </c>
      <c r="I958" s="42">
        <f t="shared" ref="I958:K958" si="426">I950/$L950</f>
        <v>0</v>
      </c>
      <c r="J958" s="42">
        <f t="shared" si="426"/>
        <v>1</v>
      </c>
      <c r="K958" s="42">
        <f t="shared" si="426"/>
        <v>0</v>
      </c>
      <c r="L958" s="29">
        <f t="shared" ref="L958:L961" si="427">L950</f>
        <v>13</v>
      </c>
      <c r="O958" s="52" t="s">
        <v>85</v>
      </c>
      <c r="P958" s="25">
        <f>HLOOKUP(O958,'Tabela 2022'!$D$3:$BG$56,20,FALSE)</f>
        <v>0.80021030494216616</v>
      </c>
      <c r="R958" s="9" t="str">
        <f t="shared" si="413"/>
        <v/>
      </c>
      <c r="S958" s="9">
        <f t="shared" si="414"/>
        <v>0.80021030494216616</v>
      </c>
      <c r="T958" s="9" t="str">
        <f t="shared" si="415"/>
        <v/>
      </c>
      <c r="V958" s="31" t="s">
        <v>115</v>
      </c>
      <c r="W958" s="42">
        <f t="shared" si="425"/>
        <v>0</v>
      </c>
      <c r="X958" s="42">
        <f t="shared" si="425"/>
        <v>0.9375</v>
      </c>
      <c r="Y958" s="42">
        <f t="shared" si="425"/>
        <v>6.25E-2</v>
      </c>
      <c r="Z958" s="29">
        <f>Z950</f>
        <v>16</v>
      </c>
    </row>
    <row r="959" spans="1:26">
      <c r="A959" s="26" t="s">
        <v>77</v>
      </c>
      <c r="B959" s="25">
        <f>HLOOKUP(A959,'Tabela 2022'!$D$3:$BG$56,20,FALSE)</f>
        <v>0.82107843137254899</v>
      </c>
      <c r="D959" s="9" t="str">
        <f t="shared" si="408"/>
        <v/>
      </c>
      <c r="E959" s="9">
        <f t="shared" si="409"/>
        <v>0.82107843137254899</v>
      </c>
      <c r="F959" s="9" t="str">
        <f t="shared" si="410"/>
        <v/>
      </c>
      <c r="H959" s="31" t="s">
        <v>103</v>
      </c>
      <c r="I959" s="42">
        <f t="shared" ref="I959:K959" si="428">I951/$L951</f>
        <v>0</v>
      </c>
      <c r="J959" s="42">
        <f t="shared" si="428"/>
        <v>0.84615384615384615</v>
      </c>
      <c r="K959" s="42">
        <f t="shared" si="428"/>
        <v>0.15384615384615385</v>
      </c>
      <c r="L959" s="29">
        <f t="shared" si="427"/>
        <v>13</v>
      </c>
      <c r="O959" s="52" t="s">
        <v>77</v>
      </c>
      <c r="P959" s="25">
        <f>HLOOKUP(O959,'Tabela 2022'!$D$3:$BG$56,20,FALSE)</f>
        <v>0.82107843137254899</v>
      </c>
      <c r="R959" s="9" t="str">
        <f t="shared" si="413"/>
        <v/>
      </c>
      <c r="S959" s="9">
        <f t="shared" si="414"/>
        <v>0.82107843137254899</v>
      </c>
      <c r="T959" s="9" t="str">
        <f t="shared" si="415"/>
        <v/>
      </c>
      <c r="V959" s="31" t="s">
        <v>116</v>
      </c>
      <c r="W959" s="42">
        <f t="shared" si="425"/>
        <v>0</v>
      </c>
      <c r="X959" s="42">
        <f t="shared" si="425"/>
        <v>1</v>
      </c>
      <c r="Y959" s="42">
        <f t="shared" si="425"/>
        <v>0</v>
      </c>
      <c r="Z959" s="29">
        <f>Z951</f>
        <v>13</v>
      </c>
    </row>
    <row r="960" spans="1:26">
      <c r="A960" s="26" t="s">
        <v>113</v>
      </c>
      <c r="B960" s="25">
        <f>HLOOKUP(A960,'Tabela 2022'!$D$3:$BG$56,20,FALSE)</f>
        <v>0.83445945945945943</v>
      </c>
      <c r="D960" s="9" t="str">
        <f t="shared" si="408"/>
        <v/>
      </c>
      <c r="E960" s="9">
        <f t="shared" si="409"/>
        <v>0.83445945945945943</v>
      </c>
      <c r="F960" s="9" t="str">
        <f t="shared" si="410"/>
        <v/>
      </c>
      <c r="H960" s="31" t="s">
        <v>104</v>
      </c>
      <c r="I960" s="42">
        <f t="shared" ref="I960:K960" si="429">I952/$L952</f>
        <v>0</v>
      </c>
      <c r="J960" s="42">
        <f t="shared" si="429"/>
        <v>1</v>
      </c>
      <c r="K960" s="42">
        <f t="shared" si="429"/>
        <v>0</v>
      </c>
      <c r="L960" s="29">
        <f t="shared" si="427"/>
        <v>4</v>
      </c>
      <c r="O960" s="52" t="s">
        <v>95</v>
      </c>
      <c r="P960" s="25">
        <f>HLOOKUP(O960,'Tabela 2022'!$D$3:$BG$56,20,FALSE)</f>
        <v>0.84763741562198647</v>
      </c>
      <c r="R960" s="9" t="str">
        <f t="shared" si="413"/>
        <v/>
      </c>
      <c r="S960" s="9">
        <f t="shared" si="414"/>
        <v>0.84763741562198647</v>
      </c>
      <c r="T960" s="9" t="str">
        <f t="shared" si="415"/>
        <v/>
      </c>
      <c r="V960" s="31" t="s">
        <v>117</v>
      </c>
      <c r="W960" s="42">
        <f t="shared" si="425"/>
        <v>0</v>
      </c>
      <c r="X960" s="42">
        <f t="shared" si="425"/>
        <v>0.8</v>
      </c>
      <c r="Y960" s="42">
        <f t="shared" si="425"/>
        <v>0.2</v>
      </c>
      <c r="Z960" s="29">
        <f>Z952</f>
        <v>5</v>
      </c>
    </row>
    <row r="961" spans="1:26">
      <c r="A961" s="26" t="s">
        <v>78</v>
      </c>
      <c r="B961" s="25">
        <f>HLOOKUP(A961,'Tabela 2022'!$D$3:$BG$56,20,FALSE)</f>
        <v>0.83963494132985661</v>
      </c>
      <c r="D961" s="9" t="str">
        <f t="shared" si="408"/>
        <v/>
      </c>
      <c r="E961" s="9">
        <f t="shared" si="409"/>
        <v>0.83963494132985661</v>
      </c>
      <c r="F961" s="9" t="str">
        <f t="shared" si="410"/>
        <v/>
      </c>
      <c r="H961" s="31" t="s">
        <v>134</v>
      </c>
      <c r="I961" s="42">
        <f t="shared" ref="I961:K961" si="430">I953/$L953</f>
        <v>0</v>
      </c>
      <c r="J961" s="42">
        <f t="shared" si="430"/>
        <v>1</v>
      </c>
      <c r="K961" s="42">
        <f t="shared" si="430"/>
        <v>0</v>
      </c>
      <c r="L961" s="29">
        <f t="shared" si="427"/>
        <v>6</v>
      </c>
      <c r="O961" s="52" t="s">
        <v>131</v>
      </c>
      <c r="P961" s="25">
        <f>HLOOKUP(O961,'Tabela 2022'!$D$3:$BG$56,20,FALSE)</f>
        <v>0.90292177191328937</v>
      </c>
      <c r="R961" s="9" t="str">
        <f t="shared" si="413"/>
        <v/>
      </c>
      <c r="S961" s="9">
        <f t="shared" si="414"/>
        <v>0.90292177191328937</v>
      </c>
      <c r="T961" s="9" t="str">
        <f t="shared" si="415"/>
        <v/>
      </c>
      <c r="V961" s="31" t="s">
        <v>135</v>
      </c>
      <c r="W961" s="42">
        <f t="shared" si="425"/>
        <v>0</v>
      </c>
      <c r="X961" s="42">
        <f t="shared" si="425"/>
        <v>1</v>
      </c>
      <c r="Y961" s="42">
        <f t="shared" si="425"/>
        <v>0</v>
      </c>
      <c r="Z961" s="29">
        <f>Z953</f>
        <v>2</v>
      </c>
    </row>
    <row r="962" spans="1:26" ht="15.75" thickBot="1">
      <c r="A962" s="24" t="s">
        <v>114</v>
      </c>
      <c r="B962" s="25">
        <f>HLOOKUP(A962,'Tabela 2022'!$D$3:$BG$56,20,FALSE)</f>
        <v>0.84879725085910651</v>
      </c>
      <c r="D962" s="36" t="str">
        <f t="shared" si="408"/>
        <v/>
      </c>
      <c r="E962" s="36">
        <f t="shared" si="409"/>
        <v>0.84879725085910651</v>
      </c>
      <c r="F962" s="36" t="str">
        <f t="shared" si="410"/>
        <v/>
      </c>
      <c r="O962" s="52" t="s">
        <v>129</v>
      </c>
      <c r="P962" s="25">
        <f>HLOOKUP(O962,'Tabela 2022'!$D$3:$BG$56,20,FALSE)</f>
        <v>0.90641120117907148</v>
      </c>
      <c r="R962" s="9" t="str">
        <f t="shared" si="413"/>
        <v/>
      </c>
      <c r="S962" s="9">
        <f t="shared" si="414"/>
        <v>0.90641120117907148</v>
      </c>
      <c r="T962" s="9" t="str">
        <f t="shared" si="415"/>
        <v/>
      </c>
    </row>
    <row r="963" spans="1:26">
      <c r="A963" s="23" t="s">
        <v>109</v>
      </c>
      <c r="B963" s="25" t="e">
        <f>HLOOKUP(A963,'Tabela 2022'!$D$3:$BG$56,20,FALSE)</f>
        <v>#N/A</v>
      </c>
      <c r="D963" s="56" t="e">
        <f t="shared" si="408"/>
        <v>#N/A</v>
      </c>
      <c r="E963" s="56" t="e">
        <f t="shared" si="409"/>
        <v>#N/A</v>
      </c>
      <c r="F963" s="56" t="e">
        <f t="shared" si="410"/>
        <v>#N/A</v>
      </c>
      <c r="O963" s="59" t="s">
        <v>114</v>
      </c>
      <c r="P963" s="25">
        <f>HLOOKUP(O963,'Tabela 2022'!$D$3:$BG$56,20,FALSE)</f>
        <v>0.84879725085910651</v>
      </c>
      <c r="R963" s="9" t="str">
        <f t="shared" si="413"/>
        <v/>
      </c>
      <c r="S963" s="9">
        <f t="shared" si="414"/>
        <v>0.84879725085910651</v>
      </c>
      <c r="T963" s="9" t="str">
        <f t="shared" si="415"/>
        <v/>
      </c>
    </row>
    <row r="964" spans="1:26" ht="15.75" thickBot="1">
      <c r="A964" s="22" t="s">
        <v>79</v>
      </c>
      <c r="B964" s="25">
        <f>HLOOKUP(A964,'Tabela 2022'!$D$3:$BG$56,20,FALSE)</f>
        <v>0.74224977856510188</v>
      </c>
      <c r="D964" s="9" t="str">
        <f t="shared" si="408"/>
        <v/>
      </c>
      <c r="E964" s="9" t="str">
        <f t="shared" si="409"/>
        <v/>
      </c>
      <c r="F964" s="9">
        <f t="shared" si="410"/>
        <v>0.74224977856510188</v>
      </c>
      <c r="O964" s="59" t="s">
        <v>130</v>
      </c>
      <c r="P964" s="25">
        <f>HLOOKUP(O964,'Tabela 2022'!$D$3:$BG$56,20,FALSE)</f>
        <v>0.82437275985663083</v>
      </c>
      <c r="R964" s="36" t="str">
        <f t="shared" si="413"/>
        <v/>
      </c>
      <c r="S964" s="36">
        <f t="shared" si="414"/>
        <v>0.82437275985663083</v>
      </c>
      <c r="T964" s="36" t="str">
        <f t="shared" si="415"/>
        <v/>
      </c>
    </row>
    <row r="965" spans="1:26">
      <c r="A965" s="22" t="s">
        <v>80</v>
      </c>
      <c r="B965" s="25">
        <f>HLOOKUP(A965,'Tabela 2022'!$D$3:$BG$56,20,FALSE)</f>
        <v>0.81116584564860428</v>
      </c>
      <c r="D965" s="9" t="str">
        <f t="shared" si="408"/>
        <v/>
      </c>
      <c r="E965" s="9">
        <f t="shared" si="409"/>
        <v>0.81116584564860428</v>
      </c>
      <c r="F965" s="9" t="str">
        <f t="shared" si="410"/>
        <v/>
      </c>
      <c r="O965" s="60" t="s">
        <v>80</v>
      </c>
      <c r="P965" s="25">
        <f>HLOOKUP(O965,'Tabela 2022'!$D$3:$BG$56,20,FALSE)</f>
        <v>0.81116584564860428</v>
      </c>
      <c r="R965" s="56" t="str">
        <f t="shared" si="413"/>
        <v/>
      </c>
      <c r="S965" s="56">
        <f t="shared" si="414"/>
        <v>0.81116584564860428</v>
      </c>
      <c r="T965" s="56" t="str">
        <f t="shared" si="415"/>
        <v/>
      </c>
    </row>
    <row r="966" spans="1:26">
      <c r="A966" s="22" t="s">
        <v>81</v>
      </c>
      <c r="B966" s="25">
        <f>HLOOKUP(A966,'Tabela 2022'!$D$3:$BG$56,20,FALSE)</f>
        <v>0.73053892215568861</v>
      </c>
      <c r="D966" s="9" t="str">
        <f t="shared" si="408"/>
        <v/>
      </c>
      <c r="E966" s="9" t="str">
        <f t="shared" si="409"/>
        <v/>
      </c>
      <c r="F966" s="9">
        <f t="shared" si="410"/>
        <v>0.73053892215568861</v>
      </c>
      <c r="O966" s="26" t="s">
        <v>72</v>
      </c>
      <c r="P966" s="25">
        <f>HLOOKUP(O966,'Tabela 2022'!$D$3:$BG$56,20,FALSE)</f>
        <v>0.78987341772151898</v>
      </c>
      <c r="R966" s="9" t="str">
        <f t="shared" si="413"/>
        <v/>
      </c>
      <c r="S966" s="9">
        <f t="shared" si="414"/>
        <v>0.78987341772151898</v>
      </c>
      <c r="T966" s="9" t="str">
        <f t="shared" si="415"/>
        <v/>
      </c>
    </row>
    <row r="967" spans="1:26">
      <c r="A967" s="22" t="s">
        <v>82</v>
      </c>
      <c r="B967" s="25">
        <f>HLOOKUP(A967,'Tabela 2022'!$D$3:$BG$56,20,FALSE)</f>
        <v>0.82203389830508478</v>
      </c>
      <c r="D967" s="9" t="str">
        <f t="shared" si="408"/>
        <v/>
      </c>
      <c r="E967" s="9">
        <f t="shared" si="409"/>
        <v>0.82203389830508478</v>
      </c>
      <c r="F967" s="9" t="str">
        <f t="shared" si="410"/>
        <v/>
      </c>
      <c r="O967" s="26" t="s">
        <v>90</v>
      </c>
      <c r="P967" s="25">
        <f>HLOOKUP(O967,'Tabela 2022'!$D$3:$BG$56,20,FALSE)</f>
        <v>0.89341692789968652</v>
      </c>
      <c r="R967" s="9" t="str">
        <f t="shared" si="413"/>
        <v/>
      </c>
      <c r="S967" s="9">
        <f t="shared" si="414"/>
        <v>0.89341692789968652</v>
      </c>
      <c r="T967" s="9" t="str">
        <f t="shared" si="415"/>
        <v/>
      </c>
    </row>
    <row r="968" spans="1:26">
      <c r="A968" s="22" t="s">
        <v>83</v>
      </c>
      <c r="B968" s="25">
        <f>HLOOKUP(A968,'Tabela 2022'!$D$3:$BG$56,20,FALSE)</f>
        <v>0.9058441558441559</v>
      </c>
      <c r="D968" s="9" t="str">
        <f t="shared" si="408"/>
        <v/>
      </c>
      <c r="E968" s="9">
        <f t="shared" si="409"/>
        <v>0.9058441558441559</v>
      </c>
      <c r="F968" s="9" t="str">
        <f t="shared" si="410"/>
        <v/>
      </c>
      <c r="O968" s="26" t="s">
        <v>121</v>
      </c>
      <c r="P968" s="25">
        <f>HLOOKUP(O968,'Tabela 2022'!$D$3:$BG$56,20,FALSE)</f>
        <v>0.77834525025536261</v>
      </c>
      <c r="R968" s="9" t="str">
        <f t="shared" si="413"/>
        <v/>
      </c>
      <c r="S968" s="9">
        <f t="shared" si="414"/>
        <v>0.77834525025536261</v>
      </c>
      <c r="T968" s="9" t="str">
        <f t="shared" si="415"/>
        <v/>
      </c>
    </row>
    <row r="969" spans="1:26">
      <c r="A969" s="22" t="s">
        <v>84</v>
      </c>
      <c r="B969" s="25">
        <f>HLOOKUP(A969,'Tabela 2022'!$D$3:$BG$56,20,FALSE)</f>
        <v>0.78835153406136249</v>
      </c>
      <c r="D969" s="9" t="str">
        <f t="shared" si="408"/>
        <v/>
      </c>
      <c r="E969" s="9">
        <f t="shared" si="409"/>
        <v>0.78835153406136249</v>
      </c>
      <c r="F969" s="9" t="str">
        <f t="shared" si="410"/>
        <v/>
      </c>
      <c r="O969" s="26" t="s">
        <v>91</v>
      </c>
      <c r="P969" s="25" t="e">
        <f>HLOOKUP(O969,'Tabela 2022'!$D$3:$BG$56,20,FALSE)</f>
        <v>#N/A</v>
      </c>
      <c r="R969" s="9" t="e">
        <f t="shared" si="413"/>
        <v>#N/A</v>
      </c>
      <c r="S969" s="9" t="e">
        <f t="shared" si="414"/>
        <v>#N/A</v>
      </c>
      <c r="T969" s="9" t="e">
        <f t="shared" si="415"/>
        <v>#N/A</v>
      </c>
    </row>
    <row r="970" spans="1:26">
      <c r="A970" s="22" t="s">
        <v>121</v>
      </c>
      <c r="B970" s="25">
        <f>HLOOKUP(A970,'Tabela 2022'!$D$3:$BG$56,20,FALSE)</f>
        <v>0.77834525025536261</v>
      </c>
      <c r="D970" s="9" t="str">
        <f t="shared" si="408"/>
        <v/>
      </c>
      <c r="E970" s="9">
        <f t="shared" si="409"/>
        <v>0.77834525025536261</v>
      </c>
      <c r="F970" s="9" t="str">
        <f t="shared" si="410"/>
        <v/>
      </c>
      <c r="O970" s="26" t="s">
        <v>74</v>
      </c>
      <c r="P970" s="25">
        <f>HLOOKUP(O970,'Tabela 2022'!$D$3:$BG$56,20,FALSE)</f>
        <v>0.85425531914893615</v>
      </c>
      <c r="R970" s="9" t="str">
        <f t="shared" si="413"/>
        <v/>
      </c>
      <c r="S970" s="9">
        <f t="shared" si="414"/>
        <v>0.85425531914893615</v>
      </c>
      <c r="T970" s="9" t="str">
        <f t="shared" si="415"/>
        <v/>
      </c>
    </row>
    <row r="971" spans="1:26">
      <c r="A971" s="22" t="s">
        <v>85</v>
      </c>
      <c r="B971" s="25">
        <f>HLOOKUP(A971,'Tabela 2022'!$D$3:$BG$56,20,FALSE)</f>
        <v>0.80021030494216616</v>
      </c>
      <c r="D971" s="9" t="str">
        <f t="shared" si="408"/>
        <v/>
      </c>
      <c r="E971" s="9">
        <f t="shared" si="409"/>
        <v>0.80021030494216616</v>
      </c>
      <c r="F971" s="9" t="str">
        <f t="shared" si="410"/>
        <v/>
      </c>
      <c r="O971" s="26" t="s">
        <v>75</v>
      </c>
      <c r="P971" s="25">
        <f>HLOOKUP(O971,'Tabela 2022'!$D$3:$BG$56,20,FALSE)</f>
        <v>0.7832446808510638</v>
      </c>
      <c r="R971" s="9" t="str">
        <f t="shared" si="413"/>
        <v/>
      </c>
      <c r="S971" s="9">
        <f t="shared" si="414"/>
        <v>0.7832446808510638</v>
      </c>
      <c r="T971" s="9" t="str">
        <f t="shared" si="415"/>
        <v/>
      </c>
    </row>
    <row r="972" spans="1:26">
      <c r="A972" s="22" t="s">
        <v>110</v>
      </c>
      <c r="B972" s="25">
        <f>HLOOKUP(A972,'Tabela 2022'!$D$3:$BG$56,20,FALSE)</f>
        <v>0.91883614088820831</v>
      </c>
      <c r="D972" s="9" t="str">
        <f t="shared" si="408"/>
        <v/>
      </c>
      <c r="E972" s="9">
        <f t="shared" si="409"/>
        <v>0.91883614088820831</v>
      </c>
      <c r="F972" s="9" t="str">
        <f t="shared" si="410"/>
        <v/>
      </c>
      <c r="O972" s="26" t="s">
        <v>76</v>
      </c>
      <c r="P972" s="25">
        <f>HLOOKUP(O972,'Tabela 2022'!$D$3:$BG$56,20,FALSE)</f>
        <v>0.8341559723593287</v>
      </c>
      <c r="R972" s="9" t="str">
        <f t="shared" si="413"/>
        <v/>
      </c>
      <c r="S972" s="9">
        <f t="shared" si="414"/>
        <v>0.8341559723593287</v>
      </c>
      <c r="T972" s="9" t="str">
        <f t="shared" si="415"/>
        <v/>
      </c>
    </row>
    <row r="973" spans="1:26">
      <c r="A973" s="22" t="s">
        <v>111</v>
      </c>
      <c r="B973" s="25">
        <f>HLOOKUP(A973,'Tabela 2022'!$D$3:$BG$56,20,FALSE)</f>
        <v>0.86155913978494625</v>
      </c>
      <c r="D973" s="9" t="str">
        <f t="shared" si="408"/>
        <v/>
      </c>
      <c r="E973" s="9">
        <f t="shared" si="409"/>
        <v>0.86155913978494625</v>
      </c>
      <c r="F973" s="9" t="str">
        <f t="shared" si="410"/>
        <v/>
      </c>
      <c r="O973" s="26" t="s">
        <v>78</v>
      </c>
      <c r="P973" s="25">
        <f>HLOOKUP(O973,'Tabela 2022'!$D$3:$BG$56,20,FALSE)</f>
        <v>0.83963494132985661</v>
      </c>
      <c r="R973" s="9" t="str">
        <f t="shared" si="413"/>
        <v/>
      </c>
      <c r="S973" s="9">
        <f t="shared" si="414"/>
        <v>0.83963494132985661</v>
      </c>
      <c r="T973" s="9" t="str">
        <f t="shared" si="415"/>
        <v/>
      </c>
    </row>
    <row r="974" spans="1:26">
      <c r="A974" s="22" t="s">
        <v>86</v>
      </c>
      <c r="B974" s="25" t="e">
        <f>HLOOKUP(A974,'Tabela 2022'!$D$3:$BG$56,20,FALSE)</f>
        <v>#N/A</v>
      </c>
      <c r="D974" s="9" t="e">
        <f t="shared" si="408"/>
        <v>#N/A</v>
      </c>
      <c r="E974" s="9" t="e">
        <f t="shared" si="409"/>
        <v>#N/A</v>
      </c>
      <c r="F974" s="9" t="e">
        <f t="shared" si="410"/>
        <v>#N/A</v>
      </c>
      <c r="O974" s="26" t="s">
        <v>94</v>
      </c>
      <c r="P974" s="25">
        <f>HLOOKUP(O974,'Tabela 2022'!$D$3:$BG$56,20,FALSE)</f>
        <v>0.83781362007168458</v>
      </c>
      <c r="R974" s="9" t="str">
        <f t="shared" si="413"/>
        <v/>
      </c>
      <c r="S974" s="9">
        <f t="shared" si="414"/>
        <v>0.83781362007168458</v>
      </c>
      <c r="T974" s="9" t="str">
        <f t="shared" si="415"/>
        <v/>
      </c>
    </row>
    <row r="975" spans="1:26">
      <c r="A975" s="22" t="s">
        <v>130</v>
      </c>
      <c r="B975" s="25">
        <f>HLOOKUP(A975,'Tabela 2022'!$D$3:$BG$56,20,FALSE)</f>
        <v>0.82437275985663083</v>
      </c>
      <c r="D975" s="9" t="str">
        <f t="shared" si="408"/>
        <v/>
      </c>
      <c r="E975" s="9">
        <f t="shared" si="409"/>
        <v>0.82437275985663083</v>
      </c>
      <c r="F975" s="9" t="str">
        <f t="shared" si="410"/>
        <v/>
      </c>
      <c r="O975" s="26" t="s">
        <v>111</v>
      </c>
      <c r="P975" s="25">
        <f>HLOOKUP(O975,'Tabela 2022'!$D$3:$BG$56,20,FALSE)</f>
        <v>0.86155913978494625</v>
      </c>
      <c r="R975" s="9" t="str">
        <f t="shared" si="413"/>
        <v/>
      </c>
      <c r="S975" s="9">
        <f t="shared" si="414"/>
        <v>0.86155913978494625</v>
      </c>
      <c r="T975" s="9" t="str">
        <f t="shared" si="415"/>
        <v/>
      </c>
    </row>
    <row r="976" spans="1:26">
      <c r="A976" s="22" t="s">
        <v>87</v>
      </c>
      <c r="B976" s="25">
        <f>HLOOKUP(A976,'Tabela 2022'!$D$3:$BG$56,20,FALSE)</f>
        <v>0.77462686567164174</v>
      </c>
      <c r="D976" s="9" t="str">
        <f t="shared" si="408"/>
        <v/>
      </c>
      <c r="E976" s="9">
        <f t="shared" si="409"/>
        <v>0.77462686567164174</v>
      </c>
      <c r="F976" s="9" t="str">
        <f t="shared" si="410"/>
        <v/>
      </c>
      <c r="O976" s="26" t="s">
        <v>122</v>
      </c>
      <c r="P976" s="25">
        <f>HLOOKUP(O976,'Tabela 2022'!$D$3:$BG$56,20,FALSE)</f>
        <v>0.86271567891972989</v>
      </c>
      <c r="R976" s="9" t="str">
        <f t="shared" si="413"/>
        <v/>
      </c>
      <c r="S976" s="9">
        <f t="shared" si="414"/>
        <v>0.86271567891972989</v>
      </c>
      <c r="T976" s="9" t="str">
        <f t="shared" si="415"/>
        <v/>
      </c>
    </row>
    <row r="977" spans="1:20" ht="15.75" thickBot="1">
      <c r="A977" s="21" t="s">
        <v>88</v>
      </c>
      <c r="B977" s="25">
        <f>HLOOKUP(A977,'Tabela 2022'!$D$3:$BG$56,20,FALSE)</f>
        <v>0.81441048034934493</v>
      </c>
      <c r="D977" s="57" t="str">
        <f t="shared" si="408"/>
        <v/>
      </c>
      <c r="E977" s="57">
        <f t="shared" si="409"/>
        <v>0.81441048034934493</v>
      </c>
      <c r="F977" s="57" t="str">
        <f t="shared" si="410"/>
        <v/>
      </c>
      <c r="O977" s="26" t="s">
        <v>87</v>
      </c>
      <c r="P977" s="25">
        <f>HLOOKUP(O977,'Tabela 2022'!$D$3:$BG$56,20,FALSE)</f>
        <v>0.77462686567164174</v>
      </c>
      <c r="R977" s="9" t="str">
        <f t="shared" si="413"/>
        <v/>
      </c>
      <c r="S977" s="9">
        <f t="shared" si="414"/>
        <v>0.77462686567164174</v>
      </c>
      <c r="T977" s="9" t="str">
        <f t="shared" si="415"/>
        <v/>
      </c>
    </row>
    <row r="978" spans="1:20" ht="15.75" thickBot="1">
      <c r="A978" s="17" t="s">
        <v>93</v>
      </c>
      <c r="B978" s="25">
        <f>HLOOKUP(A978,'Tabela 2022'!$D$3:$BG$56,20,FALSE)</f>
        <v>0.85333333333333339</v>
      </c>
      <c r="D978" s="56" t="str">
        <f t="shared" si="408"/>
        <v/>
      </c>
      <c r="E978" s="56">
        <f t="shared" si="409"/>
        <v>0.85333333333333339</v>
      </c>
      <c r="F978" s="56" t="str">
        <f t="shared" si="410"/>
        <v/>
      </c>
      <c r="O978" s="53" t="s">
        <v>88</v>
      </c>
      <c r="P978" s="25">
        <f>HLOOKUP(O978,'Tabela 2022'!$D$3:$BG$56,20,FALSE)</f>
        <v>0.81441048034934493</v>
      </c>
      <c r="R978" s="57" t="str">
        <f t="shared" si="413"/>
        <v/>
      </c>
      <c r="S978" s="57">
        <f t="shared" si="414"/>
        <v>0.81441048034934493</v>
      </c>
      <c r="T978" s="57" t="str">
        <f t="shared" si="415"/>
        <v/>
      </c>
    </row>
    <row r="979" spans="1:20">
      <c r="A979" s="16" t="s">
        <v>133</v>
      </c>
      <c r="B979" s="25">
        <f>HLOOKUP(A979,'Tabela 2022'!$D$3:$BG$56,20,FALSE)</f>
        <v>0.83333333333333337</v>
      </c>
      <c r="D979" s="9" t="str">
        <f t="shared" si="408"/>
        <v/>
      </c>
      <c r="E979" s="9">
        <f t="shared" si="409"/>
        <v>0.83333333333333337</v>
      </c>
      <c r="F979" s="9" t="str">
        <f t="shared" si="410"/>
        <v/>
      </c>
      <c r="O979" s="17" t="s">
        <v>109</v>
      </c>
      <c r="P979" s="25" t="e">
        <f>HLOOKUP(O979,'Tabela 2022'!$D$3:$BG$56,20,FALSE)</f>
        <v>#N/A</v>
      </c>
      <c r="R979" s="35" t="e">
        <f t="shared" si="413"/>
        <v>#N/A</v>
      </c>
      <c r="S979" s="35" t="e">
        <f t="shared" si="414"/>
        <v>#N/A</v>
      </c>
      <c r="T979" s="35" t="e">
        <f t="shared" si="415"/>
        <v>#N/A</v>
      </c>
    </row>
    <row r="980" spans="1:20">
      <c r="A980" s="16" t="s">
        <v>94</v>
      </c>
      <c r="B980" s="25">
        <f>HLOOKUP(A980,'Tabela 2022'!$D$3:$BG$56,20,FALSE)</f>
        <v>0.83781362007168458</v>
      </c>
      <c r="D980" s="9" t="str">
        <f t="shared" si="408"/>
        <v/>
      </c>
      <c r="E980" s="9">
        <f t="shared" si="409"/>
        <v>0.83781362007168458</v>
      </c>
      <c r="F980" s="9" t="str">
        <f t="shared" si="410"/>
        <v/>
      </c>
      <c r="O980" s="16" t="s">
        <v>70</v>
      </c>
      <c r="P980" s="25">
        <f>HLOOKUP(O980,'Tabela 2022'!$D$3:$BG$56,20,FALSE)</f>
        <v>0.78443113772455086</v>
      </c>
      <c r="R980" s="9" t="str">
        <f t="shared" si="413"/>
        <v/>
      </c>
      <c r="S980" s="9">
        <f t="shared" si="414"/>
        <v>0.78443113772455086</v>
      </c>
      <c r="T980" s="9" t="str">
        <f t="shared" si="415"/>
        <v/>
      </c>
    </row>
    <row r="981" spans="1:20" ht="15.75" thickBot="1">
      <c r="A981" s="15" t="s">
        <v>95</v>
      </c>
      <c r="B981" s="25">
        <f>HLOOKUP(A981,'Tabela 2022'!$D$3:$BG$56,20,FALSE)</f>
        <v>0.84763741562198647</v>
      </c>
      <c r="D981" s="57" t="str">
        <f t="shared" si="408"/>
        <v/>
      </c>
      <c r="E981" s="57">
        <f t="shared" si="409"/>
        <v>0.84763741562198647</v>
      </c>
      <c r="F981" s="57" t="str">
        <f t="shared" si="410"/>
        <v/>
      </c>
      <c r="O981" s="16" t="s">
        <v>81</v>
      </c>
      <c r="P981" s="25">
        <f>HLOOKUP(O981,'Tabela 2022'!$D$3:$BG$56,20,FALSE)</f>
        <v>0.73053892215568861</v>
      </c>
      <c r="R981" s="9" t="str">
        <f t="shared" si="413"/>
        <v/>
      </c>
      <c r="S981" s="9" t="str">
        <f t="shared" si="414"/>
        <v/>
      </c>
      <c r="T981" s="9">
        <f t="shared" si="415"/>
        <v>0.73053892215568861</v>
      </c>
    </row>
    <row r="982" spans="1:20">
      <c r="A982" s="20" t="s">
        <v>89</v>
      </c>
      <c r="B982" s="25">
        <f>HLOOKUP(A982,'Tabela 2022'!$D$3:$BG$56,20,FALSE)</f>
        <v>0.92428439519852257</v>
      </c>
      <c r="D982" s="35" t="str">
        <f t="shared" si="408"/>
        <v/>
      </c>
      <c r="E982" s="35">
        <f t="shared" si="409"/>
        <v>0.92428439519852257</v>
      </c>
      <c r="F982" s="35" t="str">
        <f t="shared" si="410"/>
        <v/>
      </c>
      <c r="O982" s="16" t="s">
        <v>83</v>
      </c>
      <c r="P982" s="25">
        <f>HLOOKUP(O982,'Tabela 2022'!$D$3:$BG$56,20,FALSE)</f>
        <v>0.9058441558441559</v>
      </c>
      <c r="R982" s="9" t="str">
        <f t="shared" si="413"/>
        <v/>
      </c>
      <c r="S982" s="9">
        <f t="shared" si="414"/>
        <v>0.9058441558441559</v>
      </c>
      <c r="T982" s="9" t="str">
        <f t="shared" si="415"/>
        <v/>
      </c>
    </row>
    <row r="983" spans="1:20">
      <c r="A983" s="19" t="s">
        <v>90</v>
      </c>
      <c r="B983" s="25">
        <f>HLOOKUP(A983,'Tabela 2022'!$D$3:$BG$56,20,FALSE)</f>
        <v>0.89341692789968652</v>
      </c>
      <c r="D983" s="9" t="str">
        <f t="shared" si="408"/>
        <v/>
      </c>
      <c r="E983" s="9">
        <f t="shared" si="409"/>
        <v>0.89341692789968652</v>
      </c>
      <c r="F983" s="9" t="str">
        <f t="shared" si="410"/>
        <v/>
      </c>
      <c r="O983" s="16" t="s">
        <v>110</v>
      </c>
      <c r="P983" s="25">
        <f>HLOOKUP(O983,'Tabela 2022'!$D$3:$BG$56,20,FALSE)</f>
        <v>0.91883614088820831</v>
      </c>
      <c r="R983" s="9" t="str">
        <f t="shared" si="413"/>
        <v/>
      </c>
      <c r="S983" s="9">
        <f t="shared" si="414"/>
        <v>0.91883614088820831</v>
      </c>
      <c r="T983" s="9" t="str">
        <f t="shared" si="415"/>
        <v/>
      </c>
    </row>
    <row r="984" spans="1:20">
      <c r="A984" s="18" t="s">
        <v>91</v>
      </c>
      <c r="B984" s="25" t="e">
        <f>HLOOKUP(A984,'Tabela 2022'!$D$3:$BG$56,20,FALSE)</f>
        <v>#N/A</v>
      </c>
      <c r="D984" s="9" t="e">
        <f t="shared" si="408"/>
        <v>#N/A</v>
      </c>
      <c r="E984" s="9" t="e">
        <f t="shared" si="409"/>
        <v>#N/A</v>
      </c>
      <c r="F984" s="9" t="e">
        <f t="shared" si="410"/>
        <v>#N/A</v>
      </c>
      <c r="O984" s="54" t="s">
        <v>92</v>
      </c>
      <c r="P984" s="25">
        <f>HLOOKUP(O984,'Tabela 2022'!$D$3:$BG$56,20,FALSE)</f>
        <v>0.88580246913580252</v>
      </c>
      <c r="R984" s="9" t="str">
        <f t="shared" si="413"/>
        <v/>
      </c>
      <c r="S984" s="9">
        <f t="shared" si="414"/>
        <v>0.88580246913580252</v>
      </c>
      <c r="T984" s="9" t="str">
        <f t="shared" si="415"/>
        <v/>
      </c>
    </row>
    <row r="985" spans="1:20" ht="15.75" thickBot="1">
      <c r="A985" s="18" t="s">
        <v>131</v>
      </c>
      <c r="B985" s="25">
        <f>HLOOKUP(A985,'Tabela 2022'!$D$3:$BG$56,20,FALSE)</f>
        <v>0.90292177191328937</v>
      </c>
      <c r="D985" s="9" t="str">
        <f t="shared" si="408"/>
        <v/>
      </c>
      <c r="E985" s="9">
        <f t="shared" si="409"/>
        <v>0.90292177191328937</v>
      </c>
      <c r="F985" s="9" t="str">
        <f t="shared" si="410"/>
        <v/>
      </c>
      <c r="O985" s="15" t="s">
        <v>86</v>
      </c>
      <c r="P985" s="25" t="e">
        <f>HLOOKUP(O985,'Tabela 2022'!$D$3:$BG$56,20,FALSE)</f>
        <v>#N/A</v>
      </c>
      <c r="R985" s="36" t="e">
        <f t="shared" si="413"/>
        <v>#N/A</v>
      </c>
      <c r="S985" s="36" t="e">
        <f t="shared" si="414"/>
        <v>#N/A</v>
      </c>
      <c r="T985" s="36" t="e">
        <f t="shared" si="415"/>
        <v>#N/A</v>
      </c>
    </row>
    <row r="986" spans="1:20">
      <c r="A986" s="18" t="s">
        <v>92</v>
      </c>
      <c r="B986" s="25">
        <f>HLOOKUP(A986,'Tabela 2022'!$D$3:$BG$56,20,FALSE)</f>
        <v>0.88580246913580252</v>
      </c>
      <c r="D986" s="9" t="str">
        <f t="shared" si="408"/>
        <v/>
      </c>
      <c r="E986" s="9">
        <f t="shared" si="409"/>
        <v>0.88580246913580252</v>
      </c>
      <c r="F986" s="9" t="str">
        <f t="shared" si="410"/>
        <v/>
      </c>
      <c r="O986" s="61" t="s">
        <v>99</v>
      </c>
      <c r="P986" s="25" t="e">
        <f>HLOOKUP(O986,'Tabela 2022'!$D$3:$BG$56,20,FALSE)</f>
        <v>#N/A</v>
      </c>
      <c r="R986" s="56" t="e">
        <f t="shared" si="413"/>
        <v>#N/A</v>
      </c>
      <c r="S986" s="56" t="e">
        <f t="shared" si="414"/>
        <v>#N/A</v>
      </c>
      <c r="T986" s="56" t="e">
        <f t="shared" si="415"/>
        <v>#N/A</v>
      </c>
    </row>
    <row r="987" spans="1:20">
      <c r="A987" s="18" t="s">
        <v>129</v>
      </c>
      <c r="B987" s="25">
        <f>HLOOKUP(A987,'Tabela 2022'!$D$3:$BG$56,20,FALSE)</f>
        <v>0.90641120117907148</v>
      </c>
      <c r="D987" s="9" t="str">
        <f t="shared" si="408"/>
        <v/>
      </c>
      <c r="E987" s="9">
        <f t="shared" si="409"/>
        <v>0.90641120117907148</v>
      </c>
      <c r="F987" s="9" t="str">
        <f t="shared" si="410"/>
        <v/>
      </c>
      <c r="O987" s="55" t="s">
        <v>132</v>
      </c>
      <c r="P987" s="25">
        <f>HLOOKUP(O987,'Tabela 2022'!$D$3:$BG$56,20,FALSE)</f>
        <v>0.81978798586572443</v>
      </c>
      <c r="R987" s="9" t="str">
        <f t="shared" si="413"/>
        <v/>
      </c>
      <c r="S987" s="9">
        <f t="shared" si="414"/>
        <v>0.81978798586572443</v>
      </c>
      <c r="T987" s="9" t="str">
        <f t="shared" si="415"/>
        <v/>
      </c>
    </row>
    <row r="988" spans="1:20" ht="15.75" thickBot="1">
      <c r="A988" s="18" t="s">
        <v>122</v>
      </c>
      <c r="B988" s="25">
        <f>HLOOKUP(A988,'Tabela 2022'!$D$3:$BG$56,20,FALSE)</f>
        <v>0.86271567891972989</v>
      </c>
      <c r="D988" s="57" t="str">
        <f t="shared" si="408"/>
        <v/>
      </c>
      <c r="E988" s="57">
        <f t="shared" si="409"/>
        <v>0.86271567891972989</v>
      </c>
      <c r="F988" s="57" t="str">
        <f t="shared" si="410"/>
        <v/>
      </c>
      <c r="O988" s="55" t="s">
        <v>113</v>
      </c>
      <c r="P988" s="25">
        <f>HLOOKUP(O988,'Tabela 2022'!$D$3:$BG$56,20,FALSE)</f>
        <v>0.83445945945945943</v>
      </c>
      <c r="R988" s="9" t="str">
        <f t="shared" si="413"/>
        <v/>
      </c>
      <c r="S988" s="9">
        <f t="shared" si="414"/>
        <v>0.83445945945945943</v>
      </c>
      <c r="T988" s="9" t="str">
        <f t="shared" si="415"/>
        <v/>
      </c>
    </row>
    <row r="989" spans="1:20">
      <c r="D989" s="41">
        <f>COUNT(D949:D988)</f>
        <v>0</v>
      </c>
      <c r="E989" s="41">
        <f>COUNT(E949:E988)</f>
        <v>34</v>
      </c>
      <c r="F989" s="41">
        <f>COUNT(F949:F988)</f>
        <v>2</v>
      </c>
      <c r="R989" s="41">
        <f>COUNT(R949:R988)</f>
        <v>0</v>
      </c>
      <c r="S989" s="41">
        <f>COUNT(S949:S988)</f>
        <v>34</v>
      </c>
      <c r="T989" s="41">
        <f>COUNT(T949:T988)</f>
        <v>2</v>
      </c>
    </row>
    <row r="999" spans="1:26">
      <c r="A999" s="28">
        <v>21</v>
      </c>
      <c r="B999" s="27" t="s">
        <v>27</v>
      </c>
      <c r="O999" s="28">
        <v>21</v>
      </c>
      <c r="P999" s="27" t="s">
        <v>27</v>
      </c>
    </row>
    <row r="1000" spans="1:26">
      <c r="A1000" s="8" t="s">
        <v>69</v>
      </c>
      <c r="B1000" s="7" t="s">
        <v>96</v>
      </c>
      <c r="D1000" s="12" t="s">
        <v>98</v>
      </c>
      <c r="E1000" s="11" t="s">
        <v>97</v>
      </c>
      <c r="F1000" s="10" t="s">
        <v>100</v>
      </c>
      <c r="H1000" s="31"/>
      <c r="I1000" s="32" t="s">
        <v>98</v>
      </c>
      <c r="J1000" s="33" t="s">
        <v>97</v>
      </c>
      <c r="K1000" s="34" t="s">
        <v>100</v>
      </c>
      <c r="L1000" t="s">
        <v>105</v>
      </c>
      <c r="O1000" s="8" t="s">
        <v>69</v>
      </c>
      <c r="P1000" s="7" t="s">
        <v>96</v>
      </c>
      <c r="R1000" s="12" t="s">
        <v>98</v>
      </c>
      <c r="S1000" s="11" t="s">
        <v>97</v>
      </c>
      <c r="T1000" s="10" t="s">
        <v>100</v>
      </c>
      <c r="V1000" s="31"/>
      <c r="W1000" s="32" t="s">
        <v>98</v>
      </c>
      <c r="X1000" s="33" t="s">
        <v>97</v>
      </c>
      <c r="Y1000" s="34" t="s">
        <v>100</v>
      </c>
      <c r="Z1000" t="s">
        <v>105</v>
      </c>
    </row>
    <row r="1001" spans="1:26">
      <c r="A1001" s="26" t="s">
        <v>70</v>
      </c>
      <c r="B1001" s="25">
        <f>HLOOKUP(A1001,'Tabela 2022'!$D$3:$BG$56,21,FALSE)</f>
        <v>0.63363363363363367</v>
      </c>
      <c r="D1001" s="9" t="str">
        <f>IF(B1001&lt;=50%,B1001,"")</f>
        <v/>
      </c>
      <c r="E1001" s="9" t="str">
        <f>IF(B1001&gt;=75%,B1001,"")</f>
        <v/>
      </c>
      <c r="F1001" s="9">
        <f t="shared" ref="F1001" si="431">IF(AND(B1001&gt;50%,B1001&lt;75%),B1001,"")</f>
        <v>0.63363363363363367</v>
      </c>
      <c r="H1001" s="31" t="s">
        <v>101</v>
      </c>
      <c r="I1001" s="37">
        <f>COUNT(D1001:D1040)</f>
        <v>9</v>
      </c>
      <c r="J1001" s="37">
        <f t="shared" ref="J1001" si="432">COUNT(E1001:E1040)</f>
        <v>0</v>
      </c>
      <c r="K1001" s="37">
        <f>COUNT(F1001:F1040)</f>
        <v>27</v>
      </c>
      <c r="L1001" s="29">
        <f>SUM(I1001:K1001)</f>
        <v>36</v>
      </c>
      <c r="O1001" s="52" t="s">
        <v>79</v>
      </c>
      <c r="P1001" s="25">
        <f>HLOOKUP(O1001,'Tabela 2022'!$D$3:$BG$56,21,FALSE)</f>
        <v>0.4504424778761062</v>
      </c>
      <c r="R1001" s="9">
        <f>IF(P1001&lt;=50%,P1001,"")</f>
        <v>0.4504424778761062</v>
      </c>
      <c r="S1001" s="9" t="str">
        <f>IF(P1001&gt;=75%,P1001,"")</f>
        <v/>
      </c>
      <c r="T1001" s="9" t="str">
        <f>IF(AND(P1001&gt;50%,P1001&lt;75%),P1001,"")</f>
        <v/>
      </c>
      <c r="V1001" s="31" t="s">
        <v>101</v>
      </c>
      <c r="W1001" s="37">
        <f>COUNT(R1001:R1040)</f>
        <v>9</v>
      </c>
      <c r="X1001" s="37">
        <f t="shared" ref="X1001" si="433">COUNT(S1001:S1040)</f>
        <v>0</v>
      </c>
      <c r="Y1001" s="37">
        <f>COUNT(T1001:T1040)</f>
        <v>27</v>
      </c>
      <c r="Z1001" s="29">
        <f>SUM(W1001:Y1001)</f>
        <v>36</v>
      </c>
    </row>
    <row r="1002" spans="1:26">
      <c r="A1002" s="26" t="s">
        <v>71</v>
      </c>
      <c r="B1002" s="25">
        <f>HLOOKUP(A1002,'Tabela 2022'!$D$3:$BG$56,21,FALSE)</f>
        <v>0.62588473205257833</v>
      </c>
      <c r="D1002" s="9" t="str">
        <f t="shared" ref="D1002:D1040" si="434">IF(B1002&lt;=50%,B1002,"")</f>
        <v/>
      </c>
      <c r="E1002" s="9" t="str">
        <f t="shared" ref="E1002:E1040" si="435">IF(B1002&gt;=75%,B1002,"")</f>
        <v/>
      </c>
      <c r="F1002" s="9">
        <f t="shared" ref="F1002:F1040" si="436">IF(AND(B1002&gt;50%,B1002&lt;75%),B1002,"")</f>
        <v>0.62588473205257833</v>
      </c>
      <c r="H1002" s="31" t="s">
        <v>102</v>
      </c>
      <c r="I1002" s="37">
        <f>COUNT(D1001:D1014)</f>
        <v>4</v>
      </c>
      <c r="J1002" s="37">
        <f t="shared" ref="J1002" si="437">COUNT(E1001:E1014)</f>
        <v>0</v>
      </c>
      <c r="K1002" s="37">
        <f>COUNT(F1001:F1014)</f>
        <v>9</v>
      </c>
      <c r="L1002" s="29">
        <f t="shared" ref="L1002:L1005" si="438">SUM(I1002:K1002)</f>
        <v>13</v>
      </c>
      <c r="O1002" s="52" t="s">
        <v>71</v>
      </c>
      <c r="P1002" s="25">
        <f>HLOOKUP(O1002,'Tabela 2022'!$D$3:$BG$56,21,FALSE)</f>
        <v>0.62588473205257833</v>
      </c>
      <c r="R1002" s="9" t="str">
        <f t="shared" ref="R1002:R1040" si="439">IF(P1002&lt;=50%,P1002,"")</f>
        <v/>
      </c>
      <c r="S1002" s="9" t="str">
        <f t="shared" ref="S1002:S1040" si="440">IF(P1002&gt;=75%,P1002,"")</f>
        <v/>
      </c>
      <c r="T1002" s="9">
        <f t="shared" ref="T1002:T1040" si="441">IF(AND(P1002&gt;50%,P1002&lt;75%),P1002,"")</f>
        <v>0.62588473205257833</v>
      </c>
      <c r="V1002" s="31" t="s">
        <v>115</v>
      </c>
      <c r="W1002" s="37">
        <f>COUNT(R1001:R1016)</f>
        <v>6</v>
      </c>
      <c r="X1002" s="37">
        <f t="shared" ref="X1002" si="442">COUNT(S1001:S1016)</f>
        <v>0</v>
      </c>
      <c r="Y1002" s="37">
        <f>COUNT(T1001:T1016)</f>
        <v>10</v>
      </c>
      <c r="Z1002" s="29">
        <f t="shared" ref="Z1002:Z1005" si="443">SUM(W1002:Y1002)</f>
        <v>16</v>
      </c>
    </row>
    <row r="1003" spans="1:26">
      <c r="A1003" s="26" t="s">
        <v>72</v>
      </c>
      <c r="B1003" s="25">
        <f>HLOOKUP(A1003,'Tabela 2022'!$D$3:$BG$56,21,FALSE)</f>
        <v>0.48798988621997469</v>
      </c>
      <c r="D1003" s="9">
        <f t="shared" si="434"/>
        <v>0.48798988621997469</v>
      </c>
      <c r="E1003" s="9" t="str">
        <f t="shared" si="435"/>
        <v/>
      </c>
      <c r="F1003" s="9" t="str">
        <f t="shared" si="436"/>
        <v/>
      </c>
      <c r="H1003" s="31" t="s">
        <v>103</v>
      </c>
      <c r="I1003" s="37">
        <f>COUNT(D1015:D1029)</f>
        <v>4</v>
      </c>
      <c r="J1003" s="37">
        <f t="shared" ref="J1003" si="444">COUNT(E1015:E1029)</f>
        <v>0</v>
      </c>
      <c r="K1003" s="37">
        <f>COUNT(F1015:F1029)</f>
        <v>9</v>
      </c>
      <c r="L1003" s="29">
        <f t="shared" si="438"/>
        <v>13</v>
      </c>
      <c r="O1003" s="52" t="s">
        <v>82</v>
      </c>
      <c r="P1003" s="25">
        <f>HLOOKUP(O1003,'Tabela 2022'!$D$3:$BG$56,21,FALSE)</f>
        <v>0.51918158567774941</v>
      </c>
      <c r="R1003" s="9" t="str">
        <f t="shared" si="439"/>
        <v/>
      </c>
      <c r="S1003" s="9" t="str">
        <f t="shared" si="440"/>
        <v/>
      </c>
      <c r="T1003" s="9">
        <f t="shared" si="441"/>
        <v>0.51918158567774941</v>
      </c>
      <c r="V1003" s="31" t="s">
        <v>116</v>
      </c>
      <c r="W1003" s="37">
        <f>COUNT(R1017:R1030)</f>
        <v>2</v>
      </c>
      <c r="X1003" s="37">
        <f t="shared" ref="X1003" si="445">COUNT(S1017:S1030)</f>
        <v>0</v>
      </c>
      <c r="Y1003" s="37">
        <f>COUNT(T1017:T1030)</f>
        <v>11</v>
      </c>
      <c r="Z1003" s="29">
        <f t="shared" si="443"/>
        <v>13</v>
      </c>
    </row>
    <row r="1004" spans="1:26">
      <c r="A1004" s="26" t="s">
        <v>73</v>
      </c>
      <c r="B1004" s="25">
        <f>HLOOKUP(A1004,'Tabela 2022'!$D$3:$BG$56,21,FALSE)</f>
        <v>0.5621351125938282</v>
      </c>
      <c r="D1004" s="9" t="str">
        <f t="shared" si="434"/>
        <v/>
      </c>
      <c r="E1004" s="9" t="str">
        <f t="shared" si="435"/>
        <v/>
      </c>
      <c r="F1004" s="9">
        <f t="shared" si="436"/>
        <v>0.5621351125938282</v>
      </c>
      <c r="H1004" s="31" t="s">
        <v>104</v>
      </c>
      <c r="I1004" s="37">
        <f>COUNT(D1030:D1033)</f>
        <v>1</v>
      </c>
      <c r="J1004" s="37">
        <f t="shared" ref="J1004" si="446">COUNT(E1030:E1033)</f>
        <v>0</v>
      </c>
      <c r="K1004" s="37">
        <f>COUNT(F1030:F1033)</f>
        <v>3</v>
      </c>
      <c r="L1004" s="29">
        <f t="shared" si="438"/>
        <v>4</v>
      </c>
      <c r="O1004" s="52" t="s">
        <v>73</v>
      </c>
      <c r="P1004" s="25">
        <f>HLOOKUP(O1004,'Tabela 2022'!$D$3:$BG$56,21,FALSE)</f>
        <v>0.5621351125938282</v>
      </c>
      <c r="R1004" s="9" t="str">
        <f t="shared" si="439"/>
        <v/>
      </c>
      <c r="S1004" s="9" t="str">
        <f t="shared" si="440"/>
        <v/>
      </c>
      <c r="T1004" s="9">
        <f t="shared" si="441"/>
        <v>0.5621351125938282</v>
      </c>
      <c r="V1004" s="31" t="s">
        <v>117</v>
      </c>
      <c r="W1004" s="37">
        <f>COUNT(R1031:R1037)</f>
        <v>1</v>
      </c>
      <c r="X1004" s="37">
        <f t="shared" ref="X1004" si="447">COUNT(S1031:S1037)</f>
        <v>0</v>
      </c>
      <c r="Y1004" s="37">
        <f>COUNT(T1031:T1037)</f>
        <v>4</v>
      </c>
      <c r="Z1004" s="29">
        <f t="shared" si="443"/>
        <v>5</v>
      </c>
    </row>
    <row r="1005" spans="1:26">
      <c r="A1005" s="26" t="s">
        <v>112</v>
      </c>
      <c r="B1005" s="25">
        <f>HLOOKUP(A1005,'Tabela 2022'!$D$3:$BG$56,21,FALSE)</f>
        <v>0.48181818181818181</v>
      </c>
      <c r="D1005" s="9">
        <f t="shared" si="434"/>
        <v>0.48181818181818181</v>
      </c>
      <c r="E1005" s="9" t="str">
        <f t="shared" si="435"/>
        <v/>
      </c>
      <c r="F1005" s="9" t="str">
        <f t="shared" si="436"/>
        <v/>
      </c>
      <c r="H1005" s="31" t="s">
        <v>134</v>
      </c>
      <c r="I1005" s="37">
        <f>COUNT(D1034:D1040)</f>
        <v>0</v>
      </c>
      <c r="J1005" s="37">
        <f t="shared" ref="J1005" si="448">COUNT(E1034:E1040)</f>
        <v>0</v>
      </c>
      <c r="K1005" s="37">
        <f>COUNT(F1034:F1040)</f>
        <v>6</v>
      </c>
      <c r="L1005" s="29">
        <f t="shared" si="438"/>
        <v>6</v>
      </c>
      <c r="O1005" s="52" t="s">
        <v>112</v>
      </c>
      <c r="P1005" s="25">
        <f>HLOOKUP(O1005,'Tabela 2022'!$D$3:$BG$56,21,FALSE)</f>
        <v>0.48181818181818181</v>
      </c>
      <c r="R1005" s="9">
        <f t="shared" si="439"/>
        <v>0.48181818181818181</v>
      </c>
      <c r="S1005" s="9" t="str">
        <f t="shared" si="440"/>
        <v/>
      </c>
      <c r="T1005" s="9" t="str">
        <f t="shared" si="441"/>
        <v/>
      </c>
      <c r="V1005" s="31" t="s">
        <v>135</v>
      </c>
      <c r="W1005" s="37">
        <f>COUNT(R1038:R1040)</f>
        <v>0</v>
      </c>
      <c r="X1005" s="37">
        <f t="shared" ref="X1005" si="449">COUNT(S1038:S1040)</f>
        <v>0</v>
      </c>
      <c r="Y1005" s="37">
        <f>COUNT(T1038:T1040)</f>
        <v>2</v>
      </c>
      <c r="Z1005" s="29">
        <f t="shared" si="443"/>
        <v>2</v>
      </c>
    </row>
    <row r="1006" spans="1:26">
      <c r="A1006" s="26" t="s">
        <v>99</v>
      </c>
      <c r="B1006" s="25" t="e">
        <f>HLOOKUP(A1006,'Tabela 2022'!$D$3:$BG$56,21,FALSE)</f>
        <v>#N/A</v>
      </c>
      <c r="D1006" s="9" t="e">
        <f t="shared" si="434"/>
        <v>#N/A</v>
      </c>
      <c r="E1006" s="9" t="e">
        <f t="shared" si="435"/>
        <v>#N/A</v>
      </c>
      <c r="F1006" s="9" t="e">
        <f t="shared" si="436"/>
        <v>#N/A</v>
      </c>
      <c r="O1006" s="52" t="s">
        <v>93</v>
      </c>
      <c r="P1006" s="25">
        <f>HLOOKUP(O1006,'Tabela 2022'!$D$3:$BG$56,21,FALSE)</f>
        <v>0.55973451327433632</v>
      </c>
      <c r="R1006" s="9" t="str">
        <f t="shared" si="439"/>
        <v/>
      </c>
      <c r="S1006" s="9" t="str">
        <f t="shared" si="440"/>
        <v/>
      </c>
      <c r="T1006" s="9">
        <f t="shared" si="441"/>
        <v>0.55973451327433632</v>
      </c>
    </row>
    <row r="1007" spans="1:26">
      <c r="A1007" s="26" t="s">
        <v>132</v>
      </c>
      <c r="B1007" s="25">
        <f>HLOOKUP(A1007,'Tabela 2022'!$D$3:$BG$56,21,FALSE)</f>
        <v>0.51943462897526504</v>
      </c>
      <c r="D1007" s="9" t="str">
        <f t="shared" si="434"/>
        <v/>
      </c>
      <c r="E1007" s="9" t="str">
        <f t="shared" si="435"/>
        <v/>
      </c>
      <c r="F1007" s="9">
        <f t="shared" si="436"/>
        <v>0.51943462897526504</v>
      </c>
      <c r="O1007" s="52" t="s">
        <v>133</v>
      </c>
      <c r="P1007" s="25">
        <f>HLOOKUP(O1007,'Tabela 2022'!$D$3:$BG$56,21,FALSE)</f>
        <v>0.47902097902097901</v>
      </c>
      <c r="R1007" s="9">
        <f t="shared" si="439"/>
        <v>0.47902097902097901</v>
      </c>
      <c r="S1007" s="9" t="str">
        <f t="shared" si="440"/>
        <v/>
      </c>
      <c r="T1007" s="9" t="str">
        <f t="shared" si="441"/>
        <v/>
      </c>
    </row>
    <row r="1008" spans="1:26">
      <c r="A1008" s="26" t="s">
        <v>74</v>
      </c>
      <c r="B1008" s="25">
        <f>HLOOKUP(A1008,'Tabela 2022'!$D$3:$BG$56,21,FALSE)</f>
        <v>0.54777070063694266</v>
      </c>
      <c r="D1008" s="9" t="str">
        <f t="shared" si="434"/>
        <v/>
      </c>
      <c r="E1008" s="9" t="str">
        <f t="shared" si="435"/>
        <v/>
      </c>
      <c r="F1008" s="9">
        <f t="shared" si="436"/>
        <v>0.54777070063694266</v>
      </c>
      <c r="H1008" s="31"/>
      <c r="I1008" s="32" t="s">
        <v>98</v>
      </c>
      <c r="J1008" s="33" t="s">
        <v>97</v>
      </c>
      <c r="K1008" s="34" t="s">
        <v>100</v>
      </c>
      <c r="L1008" s="29" t="s">
        <v>105</v>
      </c>
      <c r="O1008" s="52" t="s">
        <v>89</v>
      </c>
      <c r="P1008" s="25">
        <f>HLOOKUP(O1008,'Tabela 2022'!$D$3:$BG$56,21,FALSE)</f>
        <v>0.66604995374653098</v>
      </c>
      <c r="R1008" s="9" t="str">
        <f t="shared" si="439"/>
        <v/>
      </c>
      <c r="S1008" s="9" t="str">
        <f t="shared" si="440"/>
        <v/>
      </c>
      <c r="T1008" s="9">
        <f t="shared" si="441"/>
        <v>0.66604995374653098</v>
      </c>
      <c r="V1008" s="31"/>
      <c r="W1008" s="32" t="s">
        <v>98</v>
      </c>
      <c r="X1008" s="33" t="s">
        <v>97</v>
      </c>
      <c r="Y1008" s="34" t="s">
        <v>100</v>
      </c>
      <c r="Z1008" t="s">
        <v>105</v>
      </c>
    </row>
    <row r="1009" spans="1:26">
      <c r="A1009" s="26" t="s">
        <v>75</v>
      </c>
      <c r="B1009" s="25">
        <f>HLOOKUP(A1009,'Tabela 2022'!$D$3:$BG$56,21,FALSE)</f>
        <v>0.49867374005305037</v>
      </c>
      <c r="D1009" s="9">
        <f t="shared" si="434"/>
        <v>0.49867374005305037</v>
      </c>
      <c r="E1009" s="9" t="str">
        <f t="shared" si="435"/>
        <v/>
      </c>
      <c r="F1009" s="9" t="str">
        <f t="shared" si="436"/>
        <v/>
      </c>
      <c r="H1009" s="31" t="s">
        <v>101</v>
      </c>
      <c r="I1009" s="42">
        <f>I1001/$L1001</f>
        <v>0.25</v>
      </c>
      <c r="J1009" s="42">
        <f t="shared" ref="J1009:K1009" si="450">J1001/$L1001</f>
        <v>0</v>
      </c>
      <c r="K1009" s="42">
        <f t="shared" si="450"/>
        <v>0.75</v>
      </c>
      <c r="L1009" s="29">
        <f>L1001</f>
        <v>36</v>
      </c>
      <c r="O1009" s="52" t="s">
        <v>84</v>
      </c>
      <c r="P1009" s="25">
        <f>HLOOKUP(O1009,'Tabela 2022'!$D$3:$BG$56,21,FALSE)</f>
        <v>0.49011446409989595</v>
      </c>
      <c r="R1009" s="9">
        <f t="shared" si="439"/>
        <v>0.49011446409989595</v>
      </c>
      <c r="S1009" s="9" t="str">
        <f t="shared" si="440"/>
        <v/>
      </c>
      <c r="T1009" s="9" t="str">
        <f t="shared" si="441"/>
        <v/>
      </c>
      <c r="V1009" s="31" t="s">
        <v>101</v>
      </c>
      <c r="W1009" s="42">
        <f t="shared" ref="W1009:Y1013" si="451">W1001/$Z1001</f>
        <v>0.25</v>
      </c>
      <c r="X1009" s="42">
        <f t="shared" si="451"/>
        <v>0</v>
      </c>
      <c r="Y1009" s="42">
        <f t="shared" si="451"/>
        <v>0.75</v>
      </c>
      <c r="Z1009" s="29">
        <f>Z1001</f>
        <v>36</v>
      </c>
    </row>
    <row r="1010" spans="1:26">
      <c r="A1010" s="26" t="s">
        <v>76</v>
      </c>
      <c r="B1010" s="25">
        <f>HLOOKUP(A1010,'Tabela 2022'!$D$3:$BG$56,21,FALSE)</f>
        <v>0.55312810327706052</v>
      </c>
      <c r="D1010" s="9" t="str">
        <f t="shared" si="434"/>
        <v/>
      </c>
      <c r="E1010" s="9" t="str">
        <f t="shared" si="435"/>
        <v/>
      </c>
      <c r="F1010" s="9">
        <f t="shared" si="436"/>
        <v>0.55312810327706052</v>
      </c>
      <c r="H1010" s="31" t="s">
        <v>102</v>
      </c>
      <c r="I1010" s="42">
        <f t="shared" ref="I1010:K1010" si="452">I1002/$L1002</f>
        <v>0.30769230769230771</v>
      </c>
      <c r="J1010" s="42">
        <f t="shared" si="452"/>
        <v>0</v>
      </c>
      <c r="K1010" s="42">
        <f t="shared" si="452"/>
        <v>0.69230769230769229</v>
      </c>
      <c r="L1010" s="29">
        <f t="shared" ref="L1010:L1013" si="453">L1002</f>
        <v>13</v>
      </c>
      <c r="O1010" s="52" t="s">
        <v>85</v>
      </c>
      <c r="P1010" s="25">
        <f>HLOOKUP(O1010,'Tabela 2022'!$D$3:$BG$56,21,FALSE)</f>
        <v>0.51419558359621453</v>
      </c>
      <c r="R1010" s="9" t="str">
        <f t="shared" si="439"/>
        <v/>
      </c>
      <c r="S1010" s="9" t="str">
        <f t="shared" si="440"/>
        <v/>
      </c>
      <c r="T1010" s="9">
        <f t="shared" si="441"/>
        <v>0.51419558359621453</v>
      </c>
      <c r="V1010" s="31" t="s">
        <v>115</v>
      </c>
      <c r="W1010" s="42">
        <f t="shared" si="451"/>
        <v>0.375</v>
      </c>
      <c r="X1010" s="42">
        <f t="shared" si="451"/>
        <v>0</v>
      </c>
      <c r="Y1010" s="42">
        <f t="shared" si="451"/>
        <v>0.625</v>
      </c>
      <c r="Z1010" s="29">
        <f>Z1002</f>
        <v>16</v>
      </c>
    </row>
    <row r="1011" spans="1:26">
      <c r="A1011" s="26" t="s">
        <v>77</v>
      </c>
      <c r="B1011" s="25">
        <f>HLOOKUP(A1011,'Tabela 2022'!$D$3:$BG$56,21,FALSE)</f>
        <v>0.50451189499589832</v>
      </c>
      <c r="D1011" s="9" t="str">
        <f t="shared" si="434"/>
        <v/>
      </c>
      <c r="E1011" s="9" t="str">
        <f t="shared" si="435"/>
        <v/>
      </c>
      <c r="F1011" s="9">
        <f t="shared" si="436"/>
        <v>0.50451189499589832</v>
      </c>
      <c r="H1011" s="31" t="s">
        <v>103</v>
      </c>
      <c r="I1011" s="42">
        <f t="shared" ref="I1011:K1011" si="454">I1003/$L1003</f>
        <v>0.30769230769230771</v>
      </c>
      <c r="J1011" s="42">
        <f t="shared" si="454"/>
        <v>0</v>
      </c>
      <c r="K1011" s="42">
        <f t="shared" si="454"/>
        <v>0.69230769230769229</v>
      </c>
      <c r="L1011" s="29">
        <f t="shared" si="453"/>
        <v>13</v>
      </c>
      <c r="O1011" s="52" t="s">
        <v>77</v>
      </c>
      <c r="P1011" s="25">
        <f>HLOOKUP(O1011,'Tabela 2022'!$D$3:$BG$56,21,FALSE)</f>
        <v>0.50451189499589832</v>
      </c>
      <c r="R1011" s="9" t="str">
        <f t="shared" si="439"/>
        <v/>
      </c>
      <c r="S1011" s="9" t="str">
        <f t="shared" si="440"/>
        <v/>
      </c>
      <c r="T1011" s="9">
        <f t="shared" si="441"/>
        <v>0.50451189499589832</v>
      </c>
      <c r="V1011" s="31" t="s">
        <v>116</v>
      </c>
      <c r="W1011" s="42">
        <f t="shared" si="451"/>
        <v>0.15384615384615385</v>
      </c>
      <c r="X1011" s="42">
        <f t="shared" si="451"/>
        <v>0</v>
      </c>
      <c r="Y1011" s="42">
        <f t="shared" si="451"/>
        <v>0.84615384615384615</v>
      </c>
      <c r="Z1011" s="29">
        <f>Z1003</f>
        <v>13</v>
      </c>
    </row>
    <row r="1012" spans="1:26">
      <c r="A1012" s="26" t="s">
        <v>113</v>
      </c>
      <c r="B1012" s="25">
        <f>HLOOKUP(A1012,'Tabela 2022'!$D$3:$BG$56,21,FALSE)</f>
        <v>0.6283783783783784</v>
      </c>
      <c r="D1012" s="9" t="str">
        <f t="shared" si="434"/>
        <v/>
      </c>
      <c r="E1012" s="9" t="str">
        <f t="shared" si="435"/>
        <v/>
      </c>
      <c r="F1012" s="9">
        <f t="shared" si="436"/>
        <v>0.6283783783783784</v>
      </c>
      <c r="H1012" s="31" t="s">
        <v>104</v>
      </c>
      <c r="I1012" s="42">
        <f t="shared" ref="I1012:K1012" si="455">I1004/$L1004</f>
        <v>0.25</v>
      </c>
      <c r="J1012" s="42">
        <f t="shared" si="455"/>
        <v>0</v>
      </c>
      <c r="K1012" s="42">
        <f t="shared" si="455"/>
        <v>0.75</v>
      </c>
      <c r="L1012" s="29">
        <f t="shared" si="453"/>
        <v>4</v>
      </c>
      <c r="O1012" s="52" t="s">
        <v>95</v>
      </c>
      <c r="P1012" s="25">
        <f>HLOOKUP(O1012,'Tabela 2022'!$D$3:$BG$56,21,FALSE)</f>
        <v>0.56177606177606176</v>
      </c>
      <c r="R1012" s="9" t="str">
        <f t="shared" si="439"/>
        <v/>
      </c>
      <c r="S1012" s="9" t="str">
        <f t="shared" si="440"/>
        <v/>
      </c>
      <c r="T1012" s="9">
        <f t="shared" si="441"/>
        <v>0.56177606177606176</v>
      </c>
      <c r="V1012" s="31" t="s">
        <v>117</v>
      </c>
      <c r="W1012" s="42">
        <f t="shared" si="451"/>
        <v>0.2</v>
      </c>
      <c r="X1012" s="42">
        <f t="shared" si="451"/>
        <v>0</v>
      </c>
      <c r="Y1012" s="42">
        <f t="shared" si="451"/>
        <v>0.8</v>
      </c>
      <c r="Z1012" s="29">
        <f>Z1004</f>
        <v>5</v>
      </c>
    </row>
    <row r="1013" spans="1:26">
      <c r="A1013" s="26" t="s">
        <v>78</v>
      </c>
      <c r="B1013" s="25">
        <f>HLOOKUP(A1013,'Tabela 2022'!$D$3:$BG$56,21,FALSE)</f>
        <v>0.56396866840731075</v>
      </c>
      <c r="D1013" s="9" t="str">
        <f t="shared" si="434"/>
        <v/>
      </c>
      <c r="E1013" s="9" t="str">
        <f t="shared" si="435"/>
        <v/>
      </c>
      <c r="F1013" s="9">
        <f t="shared" si="436"/>
        <v>0.56396866840731075</v>
      </c>
      <c r="H1013" s="31" t="s">
        <v>134</v>
      </c>
      <c r="I1013" s="42">
        <f t="shared" ref="I1013:K1013" si="456">I1005/$L1005</f>
        <v>0</v>
      </c>
      <c r="J1013" s="42">
        <f t="shared" si="456"/>
        <v>0</v>
      </c>
      <c r="K1013" s="42">
        <f t="shared" si="456"/>
        <v>1</v>
      </c>
      <c r="L1013" s="29">
        <f t="shared" si="453"/>
        <v>6</v>
      </c>
      <c r="O1013" s="52" t="s">
        <v>131</v>
      </c>
      <c r="P1013" s="25">
        <f>HLOOKUP(O1013,'Tabela 2022'!$D$3:$BG$56,21,FALSE)</f>
        <v>0.63137996219281667</v>
      </c>
      <c r="R1013" s="9" t="str">
        <f t="shared" si="439"/>
        <v/>
      </c>
      <c r="S1013" s="9" t="str">
        <f t="shared" si="440"/>
        <v/>
      </c>
      <c r="T1013" s="9">
        <f t="shared" si="441"/>
        <v>0.63137996219281667</v>
      </c>
      <c r="V1013" s="31" t="s">
        <v>135</v>
      </c>
      <c r="W1013" s="42">
        <f t="shared" si="451"/>
        <v>0</v>
      </c>
      <c r="X1013" s="42">
        <f t="shared" si="451"/>
        <v>0</v>
      </c>
      <c r="Y1013" s="42">
        <f t="shared" si="451"/>
        <v>1</v>
      </c>
      <c r="Z1013" s="29">
        <f>Z1005</f>
        <v>2</v>
      </c>
    </row>
    <row r="1014" spans="1:26" ht="15.75" thickBot="1">
      <c r="A1014" s="24" t="s">
        <v>114</v>
      </c>
      <c r="B1014" s="25">
        <f>HLOOKUP(A1014,'Tabela 2022'!$D$3:$BG$56,21,FALSE)</f>
        <v>0.48020654044750433</v>
      </c>
      <c r="D1014" s="36">
        <f t="shared" si="434"/>
        <v>0.48020654044750433</v>
      </c>
      <c r="E1014" s="36" t="str">
        <f t="shared" si="435"/>
        <v/>
      </c>
      <c r="F1014" s="36" t="str">
        <f t="shared" si="436"/>
        <v/>
      </c>
      <c r="O1014" s="52" t="s">
        <v>129</v>
      </c>
      <c r="P1014" s="25">
        <f>HLOOKUP(O1014,'Tabela 2022'!$D$3:$BG$56,21,FALSE)</f>
        <v>0.57269372693726939</v>
      </c>
      <c r="R1014" s="9" t="str">
        <f t="shared" si="439"/>
        <v/>
      </c>
      <c r="S1014" s="9" t="str">
        <f t="shared" si="440"/>
        <v/>
      </c>
      <c r="T1014" s="9">
        <f t="shared" si="441"/>
        <v>0.57269372693726939</v>
      </c>
    </row>
    <row r="1015" spans="1:26">
      <c r="A1015" s="23" t="s">
        <v>109</v>
      </c>
      <c r="B1015" s="25" t="e">
        <f>HLOOKUP(A1015,'Tabela 2022'!$D$3:$BG$56,21,FALSE)</f>
        <v>#N/A</v>
      </c>
      <c r="D1015" s="56" t="e">
        <f t="shared" si="434"/>
        <v>#N/A</v>
      </c>
      <c r="E1015" s="56" t="e">
        <f t="shared" si="435"/>
        <v>#N/A</v>
      </c>
      <c r="F1015" s="56" t="e">
        <f t="shared" si="436"/>
        <v>#N/A</v>
      </c>
      <c r="O1015" s="59" t="s">
        <v>114</v>
      </c>
      <c r="P1015" s="25">
        <f>HLOOKUP(O1015,'Tabela 2022'!$D$3:$BG$56,21,FALSE)</f>
        <v>0.48020654044750433</v>
      </c>
      <c r="R1015" s="9">
        <f t="shared" si="439"/>
        <v>0.48020654044750433</v>
      </c>
      <c r="S1015" s="9" t="str">
        <f t="shared" si="440"/>
        <v/>
      </c>
      <c r="T1015" s="9" t="str">
        <f t="shared" si="441"/>
        <v/>
      </c>
    </row>
    <row r="1016" spans="1:26" ht="15.75" thickBot="1">
      <c r="A1016" s="22" t="s">
        <v>79</v>
      </c>
      <c r="B1016" s="25">
        <f>HLOOKUP(A1016,'Tabela 2022'!$D$3:$BG$56,21,FALSE)</f>
        <v>0.4504424778761062</v>
      </c>
      <c r="D1016" s="9">
        <f t="shared" si="434"/>
        <v>0.4504424778761062</v>
      </c>
      <c r="E1016" s="9" t="str">
        <f t="shared" si="435"/>
        <v/>
      </c>
      <c r="F1016" s="9" t="str">
        <f t="shared" si="436"/>
        <v/>
      </c>
      <c r="O1016" s="59" t="s">
        <v>130</v>
      </c>
      <c r="P1016" s="25">
        <f>HLOOKUP(O1016,'Tabela 2022'!$D$3:$BG$56,21,FALSE)</f>
        <v>0.5</v>
      </c>
      <c r="R1016" s="36">
        <f t="shared" si="439"/>
        <v>0.5</v>
      </c>
      <c r="S1016" s="36" t="str">
        <f t="shared" si="440"/>
        <v/>
      </c>
      <c r="T1016" s="36" t="str">
        <f t="shared" si="441"/>
        <v/>
      </c>
    </row>
    <row r="1017" spans="1:26">
      <c r="A1017" s="22" t="s">
        <v>80</v>
      </c>
      <c r="B1017" s="25">
        <f>HLOOKUP(A1017,'Tabela 2022'!$D$3:$BG$56,21,FALSE)</f>
        <v>0.55756578947368418</v>
      </c>
      <c r="D1017" s="9" t="str">
        <f t="shared" si="434"/>
        <v/>
      </c>
      <c r="E1017" s="9" t="str">
        <f t="shared" si="435"/>
        <v/>
      </c>
      <c r="F1017" s="9">
        <f t="shared" si="436"/>
        <v>0.55756578947368418</v>
      </c>
      <c r="O1017" s="60" t="s">
        <v>80</v>
      </c>
      <c r="P1017" s="25">
        <f>HLOOKUP(O1017,'Tabela 2022'!$D$3:$BG$56,21,FALSE)</f>
        <v>0.55756578947368418</v>
      </c>
      <c r="R1017" s="56" t="str">
        <f t="shared" si="439"/>
        <v/>
      </c>
      <c r="S1017" s="56" t="str">
        <f t="shared" si="440"/>
        <v/>
      </c>
      <c r="T1017" s="56">
        <f t="shared" si="441"/>
        <v>0.55756578947368418</v>
      </c>
    </row>
    <row r="1018" spans="1:26">
      <c r="A1018" s="22" t="s">
        <v>81</v>
      </c>
      <c r="B1018" s="25">
        <f>HLOOKUP(A1018,'Tabela 2022'!$D$3:$BG$56,21,FALSE)</f>
        <v>0.44333996023856859</v>
      </c>
      <c r="D1018" s="9">
        <f t="shared" si="434"/>
        <v>0.44333996023856859</v>
      </c>
      <c r="E1018" s="9" t="str">
        <f t="shared" si="435"/>
        <v/>
      </c>
      <c r="F1018" s="9" t="str">
        <f t="shared" si="436"/>
        <v/>
      </c>
      <c r="O1018" s="26" t="s">
        <v>72</v>
      </c>
      <c r="P1018" s="25">
        <f>HLOOKUP(O1018,'Tabela 2022'!$D$3:$BG$56,21,FALSE)</f>
        <v>0.48798988621997469</v>
      </c>
      <c r="R1018" s="9">
        <f t="shared" si="439"/>
        <v>0.48798988621997469</v>
      </c>
      <c r="S1018" s="9" t="str">
        <f t="shared" si="440"/>
        <v/>
      </c>
      <c r="T1018" s="9" t="str">
        <f t="shared" si="441"/>
        <v/>
      </c>
    </row>
    <row r="1019" spans="1:26">
      <c r="A1019" s="22" t="s">
        <v>82</v>
      </c>
      <c r="B1019" s="25">
        <f>HLOOKUP(A1019,'Tabela 2022'!$D$3:$BG$56,21,FALSE)</f>
        <v>0.51918158567774941</v>
      </c>
      <c r="D1019" s="9" t="str">
        <f t="shared" si="434"/>
        <v/>
      </c>
      <c r="E1019" s="9" t="str">
        <f t="shared" si="435"/>
        <v/>
      </c>
      <c r="F1019" s="9">
        <f t="shared" si="436"/>
        <v>0.51918158567774941</v>
      </c>
      <c r="O1019" s="26" t="s">
        <v>90</v>
      </c>
      <c r="P1019" s="25">
        <f>HLOOKUP(O1019,'Tabela 2022'!$D$3:$BG$56,21,FALSE)</f>
        <v>0.68925964546402507</v>
      </c>
      <c r="R1019" s="9" t="str">
        <f t="shared" si="439"/>
        <v/>
      </c>
      <c r="S1019" s="9" t="str">
        <f t="shared" si="440"/>
        <v/>
      </c>
      <c r="T1019" s="9">
        <f t="shared" si="441"/>
        <v>0.68925964546402507</v>
      </c>
    </row>
    <row r="1020" spans="1:26">
      <c r="A1020" s="22" t="s">
        <v>83</v>
      </c>
      <c r="B1020" s="25">
        <f>HLOOKUP(A1020,'Tabela 2022'!$D$3:$BG$56,21,FALSE)</f>
        <v>0.69607843137254899</v>
      </c>
      <c r="D1020" s="9" t="str">
        <f t="shared" si="434"/>
        <v/>
      </c>
      <c r="E1020" s="9" t="str">
        <f t="shared" si="435"/>
        <v/>
      </c>
      <c r="F1020" s="9">
        <f t="shared" si="436"/>
        <v>0.69607843137254899</v>
      </c>
      <c r="O1020" s="26" t="s">
        <v>121</v>
      </c>
      <c r="P1020" s="25">
        <f>HLOOKUP(O1020,'Tabela 2022'!$D$3:$BG$56,21,FALSE)</f>
        <v>0.50717213114754101</v>
      </c>
      <c r="R1020" s="9" t="str">
        <f t="shared" si="439"/>
        <v/>
      </c>
      <c r="S1020" s="9" t="str">
        <f t="shared" si="440"/>
        <v/>
      </c>
      <c r="T1020" s="9">
        <f t="shared" si="441"/>
        <v>0.50717213114754101</v>
      </c>
    </row>
    <row r="1021" spans="1:26">
      <c r="A1021" s="22" t="s">
        <v>84</v>
      </c>
      <c r="B1021" s="25">
        <f>HLOOKUP(A1021,'Tabela 2022'!$D$3:$BG$56,21,FALSE)</f>
        <v>0.49011446409989595</v>
      </c>
      <c r="D1021" s="9">
        <f t="shared" si="434"/>
        <v>0.49011446409989595</v>
      </c>
      <c r="E1021" s="9" t="str">
        <f t="shared" si="435"/>
        <v/>
      </c>
      <c r="F1021" s="9" t="str">
        <f t="shared" si="436"/>
        <v/>
      </c>
      <c r="O1021" s="26" t="s">
        <v>91</v>
      </c>
      <c r="P1021" s="25" t="e">
        <f>HLOOKUP(O1021,'Tabela 2022'!$D$3:$BG$56,21,FALSE)</f>
        <v>#N/A</v>
      </c>
      <c r="R1021" s="9" t="e">
        <f t="shared" si="439"/>
        <v>#N/A</v>
      </c>
      <c r="S1021" s="9" t="e">
        <f t="shared" si="440"/>
        <v>#N/A</v>
      </c>
      <c r="T1021" s="9" t="e">
        <f t="shared" si="441"/>
        <v>#N/A</v>
      </c>
    </row>
    <row r="1022" spans="1:26">
      <c r="A1022" s="22" t="s">
        <v>121</v>
      </c>
      <c r="B1022" s="25">
        <f>HLOOKUP(A1022,'Tabela 2022'!$D$3:$BG$56,21,FALSE)</f>
        <v>0.50717213114754101</v>
      </c>
      <c r="D1022" s="9" t="str">
        <f t="shared" si="434"/>
        <v/>
      </c>
      <c r="E1022" s="9" t="str">
        <f t="shared" si="435"/>
        <v/>
      </c>
      <c r="F1022" s="9">
        <f t="shared" si="436"/>
        <v>0.50717213114754101</v>
      </c>
      <c r="O1022" s="26" t="s">
        <v>74</v>
      </c>
      <c r="P1022" s="25">
        <f>HLOOKUP(O1022,'Tabela 2022'!$D$3:$BG$56,21,FALSE)</f>
        <v>0.54777070063694266</v>
      </c>
      <c r="R1022" s="9" t="str">
        <f t="shared" si="439"/>
        <v/>
      </c>
      <c r="S1022" s="9" t="str">
        <f t="shared" si="440"/>
        <v/>
      </c>
      <c r="T1022" s="9">
        <f t="shared" si="441"/>
        <v>0.54777070063694266</v>
      </c>
    </row>
    <row r="1023" spans="1:26">
      <c r="A1023" s="22" t="s">
        <v>85</v>
      </c>
      <c r="B1023" s="25">
        <f>HLOOKUP(A1023,'Tabela 2022'!$D$3:$BG$56,21,FALSE)</f>
        <v>0.51419558359621453</v>
      </c>
      <c r="D1023" s="9" t="str">
        <f t="shared" si="434"/>
        <v/>
      </c>
      <c r="E1023" s="9" t="str">
        <f t="shared" si="435"/>
        <v/>
      </c>
      <c r="F1023" s="9">
        <f t="shared" si="436"/>
        <v>0.51419558359621453</v>
      </c>
      <c r="O1023" s="26" t="s">
        <v>75</v>
      </c>
      <c r="P1023" s="25">
        <f>HLOOKUP(O1023,'Tabela 2022'!$D$3:$BG$56,21,FALSE)</f>
        <v>0.49867374005305037</v>
      </c>
      <c r="R1023" s="9">
        <f t="shared" si="439"/>
        <v>0.49867374005305037</v>
      </c>
      <c r="S1023" s="9" t="str">
        <f t="shared" si="440"/>
        <v/>
      </c>
      <c r="T1023" s="9" t="str">
        <f t="shared" si="441"/>
        <v/>
      </c>
    </row>
    <row r="1024" spans="1:26">
      <c r="A1024" s="22" t="s">
        <v>110</v>
      </c>
      <c r="B1024" s="25">
        <f>HLOOKUP(A1024,'Tabela 2022'!$D$3:$BG$56,21,FALSE)</f>
        <v>0.69431643625192008</v>
      </c>
      <c r="D1024" s="9" t="str">
        <f t="shared" si="434"/>
        <v/>
      </c>
      <c r="E1024" s="9" t="str">
        <f t="shared" si="435"/>
        <v/>
      </c>
      <c r="F1024" s="9">
        <f t="shared" si="436"/>
        <v>0.69431643625192008</v>
      </c>
      <c r="O1024" s="26" t="s">
        <v>76</v>
      </c>
      <c r="P1024" s="25">
        <f>HLOOKUP(O1024,'Tabela 2022'!$D$3:$BG$56,21,FALSE)</f>
        <v>0.55312810327706052</v>
      </c>
      <c r="R1024" s="9" t="str">
        <f t="shared" si="439"/>
        <v/>
      </c>
      <c r="S1024" s="9" t="str">
        <f t="shared" si="440"/>
        <v/>
      </c>
      <c r="T1024" s="9">
        <f t="shared" si="441"/>
        <v>0.55312810327706052</v>
      </c>
    </row>
    <row r="1025" spans="1:20">
      <c r="A1025" s="22" t="s">
        <v>111</v>
      </c>
      <c r="B1025" s="25">
        <f>HLOOKUP(A1025,'Tabela 2022'!$D$3:$BG$56,21,FALSE)</f>
        <v>0.56182795698924726</v>
      </c>
      <c r="D1025" s="9" t="str">
        <f t="shared" si="434"/>
        <v/>
      </c>
      <c r="E1025" s="9" t="str">
        <f t="shared" si="435"/>
        <v/>
      </c>
      <c r="F1025" s="9">
        <f t="shared" si="436"/>
        <v>0.56182795698924726</v>
      </c>
      <c r="O1025" s="26" t="s">
        <v>78</v>
      </c>
      <c r="P1025" s="25">
        <f>HLOOKUP(O1025,'Tabela 2022'!$D$3:$BG$56,21,FALSE)</f>
        <v>0.56396866840731075</v>
      </c>
      <c r="R1025" s="9" t="str">
        <f t="shared" si="439"/>
        <v/>
      </c>
      <c r="S1025" s="9" t="str">
        <f t="shared" si="440"/>
        <v/>
      </c>
      <c r="T1025" s="9">
        <f t="shared" si="441"/>
        <v>0.56396866840731075</v>
      </c>
    </row>
    <row r="1026" spans="1:20">
      <c r="A1026" s="22" t="s">
        <v>86</v>
      </c>
      <c r="B1026" s="25" t="e">
        <f>HLOOKUP(A1026,'Tabela 2022'!$D$3:$BG$56,21,FALSE)</f>
        <v>#N/A</v>
      </c>
      <c r="D1026" s="9" t="e">
        <f t="shared" si="434"/>
        <v>#N/A</v>
      </c>
      <c r="E1026" s="9" t="e">
        <f t="shared" si="435"/>
        <v>#N/A</v>
      </c>
      <c r="F1026" s="9" t="e">
        <f t="shared" si="436"/>
        <v>#N/A</v>
      </c>
      <c r="O1026" s="26" t="s">
        <v>94</v>
      </c>
      <c r="P1026" s="25">
        <f>HLOOKUP(O1026,'Tabela 2022'!$D$3:$BG$56,21,FALSE)</f>
        <v>0.60483870967741937</v>
      </c>
      <c r="R1026" s="9" t="str">
        <f t="shared" si="439"/>
        <v/>
      </c>
      <c r="S1026" s="9" t="str">
        <f t="shared" si="440"/>
        <v/>
      </c>
      <c r="T1026" s="9">
        <f t="shared" si="441"/>
        <v>0.60483870967741937</v>
      </c>
    </row>
    <row r="1027" spans="1:20">
      <c r="A1027" s="22" t="s">
        <v>130</v>
      </c>
      <c r="B1027" s="25">
        <f>HLOOKUP(A1027,'Tabela 2022'!$D$3:$BG$56,21,FALSE)</f>
        <v>0.5</v>
      </c>
      <c r="D1027" s="9">
        <f t="shared" si="434"/>
        <v>0.5</v>
      </c>
      <c r="E1027" s="9" t="str">
        <f t="shared" si="435"/>
        <v/>
      </c>
      <c r="F1027" s="9" t="str">
        <f t="shared" si="436"/>
        <v/>
      </c>
      <c r="O1027" s="26" t="s">
        <v>111</v>
      </c>
      <c r="P1027" s="25">
        <f>HLOOKUP(O1027,'Tabela 2022'!$D$3:$BG$56,21,FALSE)</f>
        <v>0.56182795698924726</v>
      </c>
      <c r="R1027" s="9" t="str">
        <f t="shared" si="439"/>
        <v/>
      </c>
      <c r="S1027" s="9" t="str">
        <f t="shared" si="440"/>
        <v/>
      </c>
      <c r="T1027" s="9">
        <f t="shared" si="441"/>
        <v>0.56182795698924726</v>
      </c>
    </row>
    <row r="1028" spans="1:20">
      <c r="A1028" s="22" t="s">
        <v>87</v>
      </c>
      <c r="B1028" s="25">
        <f>HLOOKUP(A1028,'Tabela 2022'!$D$3:$BG$56,21,FALSE)</f>
        <v>0.51415797317436662</v>
      </c>
      <c r="D1028" s="9" t="str">
        <f t="shared" si="434"/>
        <v/>
      </c>
      <c r="E1028" s="9" t="str">
        <f t="shared" si="435"/>
        <v/>
      </c>
      <c r="F1028" s="9">
        <f t="shared" si="436"/>
        <v>0.51415797317436662</v>
      </c>
      <c r="O1028" s="26" t="s">
        <v>122</v>
      </c>
      <c r="P1028" s="25">
        <f>HLOOKUP(O1028,'Tabela 2022'!$D$3:$BG$56,21,FALSE)</f>
        <v>0.61261261261261257</v>
      </c>
      <c r="R1028" s="9" t="str">
        <f t="shared" si="439"/>
        <v/>
      </c>
      <c r="S1028" s="9" t="str">
        <f t="shared" si="440"/>
        <v/>
      </c>
      <c r="T1028" s="9">
        <f t="shared" si="441"/>
        <v>0.61261261261261257</v>
      </c>
    </row>
    <row r="1029" spans="1:20" ht="15.75" thickBot="1">
      <c r="A1029" s="21" t="s">
        <v>88</v>
      </c>
      <c r="B1029" s="25">
        <f>HLOOKUP(A1029,'Tabela 2022'!$D$3:$BG$56,21,FALSE)</f>
        <v>0.51369112814895945</v>
      </c>
      <c r="D1029" s="57" t="str">
        <f t="shared" si="434"/>
        <v/>
      </c>
      <c r="E1029" s="57" t="str">
        <f t="shared" si="435"/>
        <v/>
      </c>
      <c r="F1029" s="57">
        <f t="shared" si="436"/>
        <v>0.51369112814895945</v>
      </c>
      <c r="O1029" s="26" t="s">
        <v>87</v>
      </c>
      <c r="P1029" s="25">
        <f>HLOOKUP(O1029,'Tabela 2022'!$D$3:$BG$56,21,FALSE)</f>
        <v>0.51415797317436662</v>
      </c>
      <c r="R1029" s="9" t="str">
        <f t="shared" si="439"/>
        <v/>
      </c>
      <c r="S1029" s="9" t="str">
        <f t="shared" si="440"/>
        <v/>
      </c>
      <c r="T1029" s="9">
        <f t="shared" si="441"/>
        <v>0.51415797317436662</v>
      </c>
    </row>
    <row r="1030" spans="1:20" ht="15.75" thickBot="1">
      <c r="A1030" s="17" t="s">
        <v>93</v>
      </c>
      <c r="B1030" s="25">
        <f>HLOOKUP(A1030,'Tabela 2022'!$D$3:$BG$56,21,FALSE)</f>
        <v>0.55973451327433632</v>
      </c>
      <c r="D1030" s="56" t="str">
        <f t="shared" si="434"/>
        <v/>
      </c>
      <c r="E1030" s="56" t="str">
        <f t="shared" si="435"/>
        <v/>
      </c>
      <c r="F1030" s="56">
        <f t="shared" si="436"/>
        <v>0.55973451327433632</v>
      </c>
      <c r="O1030" s="53" t="s">
        <v>88</v>
      </c>
      <c r="P1030" s="25">
        <f>HLOOKUP(O1030,'Tabela 2022'!$D$3:$BG$56,21,FALSE)</f>
        <v>0.51369112814895945</v>
      </c>
      <c r="R1030" s="57" t="str">
        <f t="shared" si="439"/>
        <v/>
      </c>
      <c r="S1030" s="57" t="str">
        <f t="shared" si="440"/>
        <v/>
      </c>
      <c r="T1030" s="57">
        <f t="shared" si="441"/>
        <v>0.51369112814895945</v>
      </c>
    </row>
    <row r="1031" spans="1:20">
      <c r="A1031" s="16" t="s">
        <v>133</v>
      </c>
      <c r="B1031" s="25">
        <f>HLOOKUP(A1031,'Tabela 2022'!$D$3:$BG$56,21,FALSE)</f>
        <v>0.47902097902097901</v>
      </c>
      <c r="D1031" s="9">
        <f t="shared" si="434"/>
        <v>0.47902097902097901</v>
      </c>
      <c r="E1031" s="9" t="str">
        <f t="shared" si="435"/>
        <v/>
      </c>
      <c r="F1031" s="9" t="str">
        <f t="shared" si="436"/>
        <v/>
      </c>
      <c r="O1031" s="17" t="s">
        <v>109</v>
      </c>
      <c r="P1031" s="25" t="e">
        <f>HLOOKUP(O1031,'Tabela 2022'!$D$3:$BG$56,21,FALSE)</f>
        <v>#N/A</v>
      </c>
      <c r="R1031" s="35" t="e">
        <f t="shared" si="439"/>
        <v>#N/A</v>
      </c>
      <c r="S1031" s="35" t="e">
        <f t="shared" si="440"/>
        <v>#N/A</v>
      </c>
      <c r="T1031" s="35" t="e">
        <f t="shared" si="441"/>
        <v>#N/A</v>
      </c>
    </row>
    <row r="1032" spans="1:20">
      <c r="A1032" s="16" t="s">
        <v>94</v>
      </c>
      <c r="B1032" s="25">
        <f>HLOOKUP(A1032,'Tabela 2022'!$D$3:$BG$56,21,FALSE)</f>
        <v>0.60483870967741937</v>
      </c>
      <c r="D1032" s="9" t="str">
        <f t="shared" si="434"/>
        <v/>
      </c>
      <c r="E1032" s="9" t="str">
        <f t="shared" si="435"/>
        <v/>
      </c>
      <c r="F1032" s="9">
        <f t="shared" si="436"/>
        <v>0.60483870967741937</v>
      </c>
      <c r="O1032" s="16" t="s">
        <v>70</v>
      </c>
      <c r="P1032" s="25">
        <f>HLOOKUP(O1032,'Tabela 2022'!$D$3:$BG$56,21,FALSE)</f>
        <v>0.63363363363363367</v>
      </c>
      <c r="R1032" s="9" t="str">
        <f t="shared" si="439"/>
        <v/>
      </c>
      <c r="S1032" s="9" t="str">
        <f t="shared" si="440"/>
        <v/>
      </c>
      <c r="T1032" s="9">
        <f t="shared" si="441"/>
        <v>0.63363363363363367</v>
      </c>
    </row>
    <row r="1033" spans="1:20" ht="15.75" thickBot="1">
      <c r="A1033" s="15" t="s">
        <v>95</v>
      </c>
      <c r="B1033" s="25">
        <f>HLOOKUP(A1033,'Tabela 2022'!$D$3:$BG$56,21,FALSE)</f>
        <v>0.56177606177606176</v>
      </c>
      <c r="D1033" s="57" t="str">
        <f t="shared" si="434"/>
        <v/>
      </c>
      <c r="E1033" s="57" t="str">
        <f t="shared" si="435"/>
        <v/>
      </c>
      <c r="F1033" s="57">
        <f t="shared" si="436"/>
        <v>0.56177606177606176</v>
      </c>
      <c r="O1033" s="16" t="s">
        <v>81</v>
      </c>
      <c r="P1033" s="25">
        <f>HLOOKUP(O1033,'Tabela 2022'!$D$3:$BG$56,21,FALSE)</f>
        <v>0.44333996023856859</v>
      </c>
      <c r="R1033" s="9">
        <f t="shared" si="439"/>
        <v>0.44333996023856859</v>
      </c>
      <c r="S1033" s="9" t="str">
        <f t="shared" si="440"/>
        <v/>
      </c>
      <c r="T1033" s="9" t="str">
        <f t="shared" si="441"/>
        <v/>
      </c>
    </row>
    <row r="1034" spans="1:20">
      <c r="A1034" s="20" t="s">
        <v>89</v>
      </c>
      <c r="B1034" s="25">
        <f>HLOOKUP(A1034,'Tabela 2022'!$D$3:$BG$56,21,FALSE)</f>
        <v>0.66604995374653098</v>
      </c>
      <c r="D1034" s="35" t="str">
        <f t="shared" si="434"/>
        <v/>
      </c>
      <c r="E1034" s="35" t="str">
        <f t="shared" si="435"/>
        <v/>
      </c>
      <c r="F1034" s="35">
        <f t="shared" si="436"/>
        <v>0.66604995374653098</v>
      </c>
      <c r="O1034" s="16" t="s">
        <v>83</v>
      </c>
      <c r="P1034" s="25">
        <f>HLOOKUP(O1034,'Tabela 2022'!$D$3:$BG$56,21,FALSE)</f>
        <v>0.69607843137254899</v>
      </c>
      <c r="R1034" s="9" t="str">
        <f t="shared" si="439"/>
        <v/>
      </c>
      <c r="S1034" s="9" t="str">
        <f t="shared" si="440"/>
        <v/>
      </c>
      <c r="T1034" s="9">
        <f t="shared" si="441"/>
        <v>0.69607843137254899</v>
      </c>
    </row>
    <row r="1035" spans="1:20">
      <c r="A1035" s="19" t="s">
        <v>90</v>
      </c>
      <c r="B1035" s="25">
        <f>HLOOKUP(A1035,'Tabela 2022'!$D$3:$BG$56,21,FALSE)</f>
        <v>0.68925964546402507</v>
      </c>
      <c r="D1035" s="9" t="str">
        <f t="shared" si="434"/>
        <v/>
      </c>
      <c r="E1035" s="9" t="str">
        <f t="shared" si="435"/>
        <v/>
      </c>
      <c r="F1035" s="9">
        <f t="shared" si="436"/>
        <v>0.68925964546402507</v>
      </c>
      <c r="O1035" s="16" t="s">
        <v>110</v>
      </c>
      <c r="P1035" s="25">
        <f>HLOOKUP(O1035,'Tabela 2022'!$D$3:$BG$56,21,FALSE)</f>
        <v>0.69431643625192008</v>
      </c>
      <c r="R1035" s="9" t="str">
        <f t="shared" si="439"/>
        <v/>
      </c>
      <c r="S1035" s="9" t="str">
        <f t="shared" si="440"/>
        <v/>
      </c>
      <c r="T1035" s="9">
        <f t="shared" si="441"/>
        <v>0.69431643625192008</v>
      </c>
    </row>
    <row r="1036" spans="1:20">
      <c r="A1036" s="18" t="s">
        <v>91</v>
      </c>
      <c r="B1036" s="25" t="e">
        <f>HLOOKUP(A1036,'Tabela 2022'!$D$3:$BG$56,21,FALSE)</f>
        <v>#N/A</v>
      </c>
      <c r="D1036" s="9" t="e">
        <f t="shared" si="434"/>
        <v>#N/A</v>
      </c>
      <c r="E1036" s="9" t="e">
        <f t="shared" si="435"/>
        <v>#N/A</v>
      </c>
      <c r="F1036" s="9" t="e">
        <f t="shared" si="436"/>
        <v>#N/A</v>
      </c>
      <c r="O1036" s="54" t="s">
        <v>92</v>
      </c>
      <c r="P1036" s="25">
        <f>HLOOKUP(O1036,'Tabela 2022'!$D$3:$BG$56,21,FALSE)</f>
        <v>0.61978361669242654</v>
      </c>
      <c r="R1036" s="9" t="str">
        <f t="shared" si="439"/>
        <v/>
      </c>
      <c r="S1036" s="9" t="str">
        <f t="shared" si="440"/>
        <v/>
      </c>
      <c r="T1036" s="9">
        <f t="shared" si="441"/>
        <v>0.61978361669242654</v>
      </c>
    </row>
    <row r="1037" spans="1:20" ht="15.75" thickBot="1">
      <c r="A1037" s="18" t="s">
        <v>131</v>
      </c>
      <c r="B1037" s="25">
        <f>HLOOKUP(A1037,'Tabela 2022'!$D$3:$BG$56,21,FALSE)</f>
        <v>0.63137996219281667</v>
      </c>
      <c r="D1037" s="9" t="str">
        <f t="shared" si="434"/>
        <v/>
      </c>
      <c r="E1037" s="9" t="str">
        <f t="shared" si="435"/>
        <v/>
      </c>
      <c r="F1037" s="9">
        <f t="shared" si="436"/>
        <v>0.63137996219281667</v>
      </c>
      <c r="O1037" s="15" t="s">
        <v>86</v>
      </c>
      <c r="P1037" s="25" t="e">
        <f>HLOOKUP(O1037,'Tabela 2022'!$D$3:$BG$56,21,FALSE)</f>
        <v>#N/A</v>
      </c>
      <c r="R1037" s="36" t="e">
        <f t="shared" si="439"/>
        <v>#N/A</v>
      </c>
      <c r="S1037" s="36" t="e">
        <f t="shared" si="440"/>
        <v>#N/A</v>
      </c>
      <c r="T1037" s="36" t="e">
        <f t="shared" si="441"/>
        <v>#N/A</v>
      </c>
    </row>
    <row r="1038" spans="1:20">
      <c r="A1038" s="18" t="s">
        <v>92</v>
      </c>
      <c r="B1038" s="25">
        <f>HLOOKUP(A1038,'Tabela 2022'!$D$3:$BG$56,21,FALSE)</f>
        <v>0.61978361669242654</v>
      </c>
      <c r="D1038" s="9" t="str">
        <f t="shared" si="434"/>
        <v/>
      </c>
      <c r="E1038" s="9" t="str">
        <f t="shared" si="435"/>
        <v/>
      </c>
      <c r="F1038" s="9">
        <f t="shared" si="436"/>
        <v>0.61978361669242654</v>
      </c>
      <c r="O1038" s="61" t="s">
        <v>99</v>
      </c>
      <c r="P1038" s="25" t="e">
        <f>HLOOKUP(O1038,'Tabela 2022'!$D$3:$BG$56,21,FALSE)</f>
        <v>#N/A</v>
      </c>
      <c r="R1038" s="56" t="e">
        <f t="shared" si="439"/>
        <v>#N/A</v>
      </c>
      <c r="S1038" s="56" t="e">
        <f t="shared" si="440"/>
        <v>#N/A</v>
      </c>
      <c r="T1038" s="56" t="e">
        <f t="shared" si="441"/>
        <v>#N/A</v>
      </c>
    </row>
    <row r="1039" spans="1:20">
      <c r="A1039" s="18" t="s">
        <v>129</v>
      </c>
      <c r="B1039" s="25">
        <f>HLOOKUP(A1039,'Tabela 2022'!$D$3:$BG$56,21,FALSE)</f>
        <v>0.57269372693726939</v>
      </c>
      <c r="D1039" s="9" t="str">
        <f t="shared" si="434"/>
        <v/>
      </c>
      <c r="E1039" s="9" t="str">
        <f t="shared" si="435"/>
        <v/>
      </c>
      <c r="F1039" s="9">
        <f t="shared" si="436"/>
        <v>0.57269372693726939</v>
      </c>
      <c r="O1039" s="55" t="s">
        <v>132</v>
      </c>
      <c r="P1039" s="25">
        <f>HLOOKUP(O1039,'Tabela 2022'!$D$3:$BG$56,21,FALSE)</f>
        <v>0.51943462897526504</v>
      </c>
      <c r="R1039" s="9" t="str">
        <f t="shared" si="439"/>
        <v/>
      </c>
      <c r="S1039" s="9" t="str">
        <f t="shared" si="440"/>
        <v/>
      </c>
      <c r="T1039" s="9">
        <f t="shared" si="441"/>
        <v>0.51943462897526504</v>
      </c>
    </row>
    <row r="1040" spans="1:20" ht="15.75" thickBot="1">
      <c r="A1040" s="18" t="s">
        <v>122</v>
      </c>
      <c r="B1040" s="25">
        <f>HLOOKUP(A1040,'Tabela 2022'!$D$3:$BG$56,21,FALSE)</f>
        <v>0.61261261261261257</v>
      </c>
      <c r="D1040" s="57" t="str">
        <f t="shared" si="434"/>
        <v/>
      </c>
      <c r="E1040" s="57" t="str">
        <f t="shared" si="435"/>
        <v/>
      </c>
      <c r="F1040" s="57">
        <f t="shared" si="436"/>
        <v>0.61261261261261257</v>
      </c>
      <c r="O1040" s="55" t="s">
        <v>113</v>
      </c>
      <c r="P1040" s="25">
        <f>HLOOKUP(O1040,'Tabela 2022'!$D$3:$BG$56,21,FALSE)</f>
        <v>0.6283783783783784</v>
      </c>
      <c r="R1040" s="9" t="str">
        <f t="shared" si="439"/>
        <v/>
      </c>
      <c r="S1040" s="9" t="str">
        <f t="shared" si="440"/>
        <v/>
      </c>
      <c r="T1040" s="9">
        <f t="shared" si="441"/>
        <v>0.6283783783783784</v>
      </c>
    </row>
    <row r="1041" spans="1:26">
      <c r="D1041" s="41">
        <f>COUNT(D1001:D1040)</f>
        <v>9</v>
      </c>
      <c r="E1041" s="41">
        <f>COUNT(E1001:E1040)</f>
        <v>0</v>
      </c>
      <c r="F1041" s="41">
        <f>COUNT(F1001:F1040)</f>
        <v>27</v>
      </c>
      <c r="R1041" s="41">
        <f>COUNT(R1001:R1040)</f>
        <v>9</v>
      </c>
      <c r="S1041" s="41">
        <f>COUNT(S1001:S1040)</f>
        <v>0</v>
      </c>
      <c r="T1041" s="41">
        <f>COUNT(T1001:T1040)</f>
        <v>27</v>
      </c>
    </row>
    <row r="1048" spans="1:26">
      <c r="A1048" s="28">
        <v>22</v>
      </c>
      <c r="B1048" s="27" t="s">
        <v>29</v>
      </c>
      <c r="O1048" s="28">
        <v>22</v>
      </c>
      <c r="P1048" s="27" t="s">
        <v>29</v>
      </c>
    </row>
    <row r="1049" spans="1:26">
      <c r="A1049" s="8" t="s">
        <v>69</v>
      </c>
      <c r="B1049" s="7" t="s">
        <v>96</v>
      </c>
      <c r="D1049" s="12" t="s">
        <v>98</v>
      </c>
      <c r="E1049" s="11" t="s">
        <v>97</v>
      </c>
      <c r="F1049" s="10" t="s">
        <v>100</v>
      </c>
      <c r="H1049" s="31"/>
      <c r="I1049" s="32" t="s">
        <v>98</v>
      </c>
      <c r="J1049" s="33" t="s">
        <v>97</v>
      </c>
      <c r="K1049" s="34" t="s">
        <v>100</v>
      </c>
      <c r="L1049" t="s">
        <v>105</v>
      </c>
      <c r="O1049" s="8" t="s">
        <v>69</v>
      </c>
      <c r="P1049" s="7" t="s">
        <v>96</v>
      </c>
      <c r="R1049" s="12" t="s">
        <v>98</v>
      </c>
      <c r="S1049" s="11" t="s">
        <v>97</v>
      </c>
      <c r="T1049" s="10" t="s">
        <v>100</v>
      </c>
      <c r="V1049" s="31"/>
      <c r="W1049" s="32" t="s">
        <v>98</v>
      </c>
      <c r="X1049" s="33" t="s">
        <v>97</v>
      </c>
      <c r="Y1049" s="34" t="s">
        <v>100</v>
      </c>
      <c r="Z1049" t="s">
        <v>105</v>
      </c>
    </row>
    <row r="1050" spans="1:26">
      <c r="A1050" s="26" t="s">
        <v>70</v>
      </c>
      <c r="B1050" s="25">
        <f>HLOOKUP(A1050,'Tabela 2022'!$D$3:$BG$56,22,FALSE)</f>
        <v>0.67168674698795183</v>
      </c>
      <c r="D1050" s="9" t="str">
        <f>IF(B1050&lt;=50%,B1050,"")</f>
        <v/>
      </c>
      <c r="E1050" s="9" t="str">
        <f>IF(B1050&gt;=75%,B1050,"")</f>
        <v/>
      </c>
      <c r="F1050" s="9">
        <f t="shared" ref="F1050" si="457">IF(AND(B1050&gt;50%,B1050&lt;75%),B1050,"")</f>
        <v>0.67168674698795183</v>
      </c>
      <c r="H1050" s="31" t="s">
        <v>101</v>
      </c>
      <c r="I1050" s="37">
        <f>COUNT(D1050:D1089)</f>
        <v>9</v>
      </c>
      <c r="J1050" s="37">
        <f t="shared" ref="J1050" si="458">COUNT(E1050:E1089)</f>
        <v>0</v>
      </c>
      <c r="K1050" s="37">
        <f>COUNT(F1050:F1089)</f>
        <v>27</v>
      </c>
      <c r="L1050" s="29">
        <f>SUM(I1050:K1050)</f>
        <v>36</v>
      </c>
      <c r="O1050" s="52" t="s">
        <v>79</v>
      </c>
      <c r="P1050" s="25">
        <f>HLOOKUP(O1050,'Tabela 2022'!$D$3:$BG$56,22,FALSE)</f>
        <v>0.4228723404255319</v>
      </c>
      <c r="R1050" s="9">
        <f>IF(P1050&lt;=50%,P1050,"")</f>
        <v>0.4228723404255319</v>
      </c>
      <c r="S1050" s="9" t="str">
        <f>IF(P1050&gt;=75%,P1050,"")</f>
        <v/>
      </c>
      <c r="T1050" s="9" t="str">
        <f>IF(AND(P1050&gt;50%,P1050&lt;75%),P1050,"")</f>
        <v/>
      </c>
      <c r="V1050" s="31" t="s">
        <v>101</v>
      </c>
      <c r="W1050" s="37">
        <f>COUNT(R1050:R1089)</f>
        <v>9</v>
      </c>
      <c r="X1050" s="37">
        <f t="shared" ref="X1050" si="459">COUNT(S1050:S1089)</f>
        <v>0</v>
      </c>
      <c r="Y1050" s="37">
        <f>COUNT(T1050:T1089)</f>
        <v>27</v>
      </c>
      <c r="Z1050" s="29">
        <f>SUM(W1050:Y1050)</f>
        <v>36</v>
      </c>
    </row>
    <row r="1051" spans="1:26">
      <c r="A1051" s="26" t="s">
        <v>71</v>
      </c>
      <c r="B1051" s="25">
        <f>HLOOKUP(A1051,'Tabela 2022'!$D$3:$BG$56,22,FALSE)</f>
        <v>0.68807339449541283</v>
      </c>
      <c r="D1051" s="9" t="str">
        <f t="shared" ref="D1051:D1089" si="460">IF(B1051&lt;=50%,B1051,"")</f>
        <v/>
      </c>
      <c r="E1051" s="9" t="str">
        <f t="shared" ref="E1051:E1089" si="461">IF(B1051&gt;=75%,B1051,"")</f>
        <v/>
      </c>
      <c r="F1051" s="9">
        <f t="shared" ref="F1051:F1089" si="462">IF(AND(B1051&gt;50%,B1051&lt;75%),B1051,"")</f>
        <v>0.68807339449541283</v>
      </c>
      <c r="H1051" s="31" t="s">
        <v>102</v>
      </c>
      <c r="I1051" s="37">
        <f>COUNT(D1050:D1063)</f>
        <v>2</v>
      </c>
      <c r="J1051" s="37">
        <f t="shared" ref="J1051" si="463">COUNT(E1050:E1063)</f>
        <v>0</v>
      </c>
      <c r="K1051" s="37">
        <f>COUNT(F1050:F1063)</f>
        <v>11</v>
      </c>
      <c r="L1051" s="29">
        <f t="shared" ref="L1051:L1054" si="464">SUM(I1051:K1051)</f>
        <v>13</v>
      </c>
      <c r="O1051" s="52" t="s">
        <v>71</v>
      </c>
      <c r="P1051" s="25">
        <f>HLOOKUP(O1051,'Tabela 2022'!$D$3:$BG$56,22,FALSE)</f>
        <v>0.68807339449541283</v>
      </c>
      <c r="R1051" s="9" t="str">
        <f t="shared" ref="R1051:R1089" si="465">IF(P1051&lt;=50%,P1051,"")</f>
        <v/>
      </c>
      <c r="S1051" s="9" t="str">
        <f t="shared" ref="S1051:S1089" si="466">IF(P1051&gt;=75%,P1051,"")</f>
        <v/>
      </c>
      <c r="T1051" s="9">
        <f t="shared" ref="T1051:T1089" si="467">IF(AND(P1051&gt;50%,P1051&lt;75%),P1051,"")</f>
        <v>0.68807339449541283</v>
      </c>
      <c r="V1051" s="31" t="s">
        <v>115</v>
      </c>
      <c r="W1051" s="37">
        <f>COUNT(R1050:R1065)</f>
        <v>5</v>
      </c>
      <c r="X1051" s="37">
        <f t="shared" ref="X1051" si="468">COUNT(S1050:S1065)</f>
        <v>0</v>
      </c>
      <c r="Y1051" s="37">
        <f>COUNT(T1050:T1065)</f>
        <v>11</v>
      </c>
      <c r="Z1051" s="29">
        <f t="shared" ref="Z1051:Z1054" si="469">SUM(W1051:Y1051)</f>
        <v>16</v>
      </c>
    </row>
    <row r="1052" spans="1:26">
      <c r="A1052" s="26" t="s">
        <v>72</v>
      </c>
      <c r="B1052" s="25">
        <f>HLOOKUP(A1052,'Tabela 2022'!$D$3:$BG$56,22,FALSE)</f>
        <v>0.52531645569620256</v>
      </c>
      <c r="D1052" s="9" t="str">
        <f t="shared" si="460"/>
        <v/>
      </c>
      <c r="E1052" s="9" t="str">
        <f t="shared" si="461"/>
        <v/>
      </c>
      <c r="F1052" s="9">
        <f t="shared" si="462"/>
        <v>0.52531645569620256</v>
      </c>
      <c r="H1052" s="31" t="s">
        <v>103</v>
      </c>
      <c r="I1052" s="37">
        <f>COUNT(D1064:D1078)</f>
        <v>7</v>
      </c>
      <c r="J1052" s="37">
        <f t="shared" ref="J1052" si="470">COUNT(E1064:E1078)</f>
        <v>0</v>
      </c>
      <c r="K1052" s="37">
        <f>COUNT(F1064:F1078)</f>
        <v>6</v>
      </c>
      <c r="L1052" s="29">
        <f t="shared" si="464"/>
        <v>13</v>
      </c>
      <c r="O1052" s="52" t="s">
        <v>82</v>
      </c>
      <c r="P1052" s="25">
        <f>HLOOKUP(O1052,'Tabela 2022'!$D$3:$BG$56,22,FALSE)</f>
        <v>0.41971112999150384</v>
      </c>
      <c r="R1052" s="9">
        <f t="shared" si="465"/>
        <v>0.41971112999150384</v>
      </c>
      <c r="S1052" s="9" t="str">
        <f t="shared" si="466"/>
        <v/>
      </c>
      <c r="T1052" s="9" t="str">
        <f t="shared" si="467"/>
        <v/>
      </c>
      <c r="V1052" s="31" t="s">
        <v>116</v>
      </c>
      <c r="W1052" s="37">
        <f>COUNT(R1066:R1079)</f>
        <v>3</v>
      </c>
      <c r="X1052" s="37">
        <f t="shared" ref="X1052" si="471">COUNT(S1066:S1079)</f>
        <v>0</v>
      </c>
      <c r="Y1052" s="37">
        <f>COUNT(T1066:T1079)</f>
        <v>10</v>
      </c>
      <c r="Z1052" s="29">
        <f t="shared" si="469"/>
        <v>13</v>
      </c>
    </row>
    <row r="1053" spans="1:26">
      <c r="A1053" s="26" t="s">
        <v>73</v>
      </c>
      <c r="B1053" s="25">
        <f>HLOOKUP(A1053,'Tabela 2022'!$D$3:$BG$56,22,FALSE)</f>
        <v>0.54590984974958268</v>
      </c>
      <c r="D1053" s="9" t="str">
        <f t="shared" si="460"/>
        <v/>
      </c>
      <c r="E1053" s="9" t="str">
        <f t="shared" si="461"/>
        <v/>
      </c>
      <c r="F1053" s="9">
        <f t="shared" si="462"/>
        <v>0.54590984974958268</v>
      </c>
      <c r="H1053" s="31" t="s">
        <v>104</v>
      </c>
      <c r="I1053" s="37">
        <f>COUNT(D1079:D1082)</f>
        <v>0</v>
      </c>
      <c r="J1053" s="37">
        <f t="shared" ref="J1053" si="472">COUNT(E1079:E1082)</f>
        <v>0</v>
      </c>
      <c r="K1053" s="37">
        <f>COUNT(F1079:F1082)</f>
        <v>4</v>
      </c>
      <c r="L1053" s="29">
        <f t="shared" si="464"/>
        <v>4</v>
      </c>
      <c r="O1053" s="52" t="s">
        <v>73</v>
      </c>
      <c r="P1053" s="25">
        <f>HLOOKUP(O1053,'Tabela 2022'!$D$3:$BG$56,22,FALSE)</f>
        <v>0.54590984974958268</v>
      </c>
      <c r="R1053" s="9" t="str">
        <f t="shared" si="465"/>
        <v/>
      </c>
      <c r="S1053" s="9" t="str">
        <f t="shared" si="466"/>
        <v/>
      </c>
      <c r="T1053" s="9">
        <f t="shared" si="467"/>
        <v>0.54590984974958268</v>
      </c>
      <c r="V1053" s="31" t="s">
        <v>117</v>
      </c>
      <c r="W1053" s="37">
        <f>COUNT(R1080:R1086)</f>
        <v>1</v>
      </c>
      <c r="X1053" s="37">
        <f t="shared" ref="X1053" si="473">COUNT(S1080:S1086)</f>
        <v>0</v>
      </c>
      <c r="Y1053" s="37">
        <f>COUNT(T1080:T1086)</f>
        <v>4</v>
      </c>
      <c r="Z1053" s="29">
        <f t="shared" si="469"/>
        <v>5</v>
      </c>
    </row>
    <row r="1054" spans="1:26">
      <c r="A1054" s="26" t="s">
        <v>112</v>
      </c>
      <c r="B1054" s="25">
        <f>HLOOKUP(A1054,'Tabela 2022'!$D$3:$BG$56,22,FALSE)</f>
        <v>0.54838709677419351</v>
      </c>
      <c r="D1054" s="9" t="str">
        <f t="shared" si="460"/>
        <v/>
      </c>
      <c r="E1054" s="9" t="str">
        <f t="shared" si="461"/>
        <v/>
      </c>
      <c r="F1054" s="9">
        <f t="shared" si="462"/>
        <v>0.54838709677419351</v>
      </c>
      <c r="H1054" s="31" t="s">
        <v>134</v>
      </c>
      <c r="I1054" s="37">
        <f>COUNT(D1083:D1089)</f>
        <v>0</v>
      </c>
      <c r="J1054" s="37">
        <f t="shared" ref="J1054" si="474">COUNT(E1083:E1089)</f>
        <v>0</v>
      </c>
      <c r="K1054" s="37">
        <f>COUNT(F1083:F1089)</f>
        <v>6</v>
      </c>
      <c r="L1054" s="29">
        <f t="shared" si="464"/>
        <v>6</v>
      </c>
      <c r="O1054" s="52" t="s">
        <v>112</v>
      </c>
      <c r="P1054" s="25">
        <f>HLOOKUP(O1054,'Tabela 2022'!$D$3:$BG$56,22,FALSE)</f>
        <v>0.54838709677419351</v>
      </c>
      <c r="R1054" s="9" t="str">
        <f t="shared" si="465"/>
        <v/>
      </c>
      <c r="S1054" s="9" t="str">
        <f t="shared" si="466"/>
        <v/>
      </c>
      <c r="T1054" s="9">
        <f t="shared" si="467"/>
        <v>0.54838709677419351</v>
      </c>
      <c r="V1054" s="31" t="s">
        <v>135</v>
      </c>
      <c r="W1054" s="37">
        <f>COUNT(R1087:R1089)</f>
        <v>0</v>
      </c>
      <c r="X1054" s="37">
        <f t="shared" ref="X1054" si="475">COUNT(S1087:S1089)</f>
        <v>0</v>
      </c>
      <c r="Y1054" s="37">
        <f>COUNT(T1087:T1089)</f>
        <v>2</v>
      </c>
      <c r="Z1054" s="29">
        <f t="shared" si="469"/>
        <v>2</v>
      </c>
    </row>
    <row r="1055" spans="1:26">
      <c r="A1055" s="26" t="s">
        <v>99</v>
      </c>
      <c r="B1055" s="25" t="e">
        <f>HLOOKUP(A1055,'Tabela 2022'!$D$3:$BG$56,22,FALSE)</f>
        <v>#N/A</v>
      </c>
      <c r="D1055" s="9" t="e">
        <f t="shared" si="460"/>
        <v>#N/A</v>
      </c>
      <c r="E1055" s="9" t="e">
        <f t="shared" si="461"/>
        <v>#N/A</v>
      </c>
      <c r="F1055" s="9" t="e">
        <f t="shared" si="462"/>
        <v>#N/A</v>
      </c>
      <c r="O1055" s="52" t="s">
        <v>93</v>
      </c>
      <c r="P1055" s="25">
        <f>HLOOKUP(O1055,'Tabela 2022'!$D$3:$BG$56,22,FALSE)</f>
        <v>0.54157303370786514</v>
      </c>
      <c r="R1055" s="9" t="str">
        <f t="shared" si="465"/>
        <v/>
      </c>
      <c r="S1055" s="9" t="str">
        <f t="shared" si="466"/>
        <v/>
      </c>
      <c r="T1055" s="9">
        <f t="shared" si="467"/>
        <v>0.54157303370786514</v>
      </c>
    </row>
    <row r="1056" spans="1:26">
      <c r="A1056" s="26" t="s">
        <v>132</v>
      </c>
      <c r="B1056" s="25">
        <f>HLOOKUP(A1056,'Tabela 2022'!$D$3:$BG$56,22,FALSE)</f>
        <v>0.60854092526690395</v>
      </c>
      <c r="D1056" s="9" t="str">
        <f t="shared" si="460"/>
        <v/>
      </c>
      <c r="E1056" s="9" t="str">
        <f t="shared" si="461"/>
        <v/>
      </c>
      <c r="F1056" s="9">
        <f t="shared" si="462"/>
        <v>0.60854092526690395</v>
      </c>
      <c r="O1056" s="52" t="s">
        <v>133</v>
      </c>
      <c r="P1056" s="25">
        <f>HLOOKUP(O1056,'Tabela 2022'!$D$3:$BG$56,22,FALSE)</f>
        <v>0.53037383177570097</v>
      </c>
      <c r="R1056" s="9" t="str">
        <f t="shared" si="465"/>
        <v/>
      </c>
      <c r="S1056" s="9" t="str">
        <f t="shared" si="466"/>
        <v/>
      </c>
      <c r="T1056" s="9">
        <f t="shared" si="467"/>
        <v>0.53037383177570097</v>
      </c>
    </row>
    <row r="1057" spans="1:26">
      <c r="A1057" s="26" t="s">
        <v>74</v>
      </c>
      <c r="B1057" s="25">
        <f>HLOOKUP(A1057,'Tabela 2022'!$D$3:$BG$56,22,FALSE)</f>
        <v>0.52872340425531916</v>
      </c>
      <c r="D1057" s="9" t="str">
        <f t="shared" si="460"/>
        <v/>
      </c>
      <c r="E1057" s="9" t="str">
        <f t="shared" si="461"/>
        <v/>
      </c>
      <c r="F1057" s="9">
        <f t="shared" si="462"/>
        <v>0.52872340425531916</v>
      </c>
      <c r="H1057" s="31"/>
      <c r="I1057" s="32" t="s">
        <v>98</v>
      </c>
      <c r="J1057" s="33" t="s">
        <v>97</v>
      </c>
      <c r="K1057" s="34" t="s">
        <v>100</v>
      </c>
      <c r="L1057" s="29" t="s">
        <v>105</v>
      </c>
      <c r="O1057" s="52" t="s">
        <v>89</v>
      </c>
      <c r="P1057" s="25">
        <f>HLOOKUP(O1057,'Tabela 2022'!$D$3:$BG$56,22,FALSE)</f>
        <v>0.69674418604651167</v>
      </c>
      <c r="R1057" s="9" t="str">
        <f t="shared" si="465"/>
        <v/>
      </c>
      <c r="S1057" s="9" t="str">
        <f t="shared" si="466"/>
        <v/>
      </c>
      <c r="T1057" s="9">
        <f t="shared" si="467"/>
        <v>0.69674418604651167</v>
      </c>
      <c r="V1057" s="31"/>
      <c r="W1057" s="32" t="s">
        <v>98</v>
      </c>
      <c r="X1057" s="33" t="s">
        <v>97</v>
      </c>
      <c r="Y1057" s="34" t="s">
        <v>100</v>
      </c>
      <c r="Z1057" t="s">
        <v>105</v>
      </c>
    </row>
    <row r="1058" spans="1:26">
      <c r="A1058" s="26" t="s">
        <v>75</v>
      </c>
      <c r="B1058" s="25">
        <f>HLOOKUP(A1058,'Tabela 2022'!$D$3:$BG$56,22,FALSE)</f>
        <v>0.49132176234979974</v>
      </c>
      <c r="D1058" s="9">
        <f t="shared" si="460"/>
        <v>0.49132176234979974</v>
      </c>
      <c r="E1058" s="9" t="str">
        <f t="shared" si="461"/>
        <v/>
      </c>
      <c r="F1058" s="9" t="str">
        <f t="shared" si="462"/>
        <v/>
      </c>
      <c r="H1058" s="31" t="s">
        <v>101</v>
      </c>
      <c r="I1058" s="42">
        <f>I1050/$L1050</f>
        <v>0.25</v>
      </c>
      <c r="J1058" s="42">
        <f t="shared" ref="J1058:K1058" si="476">J1050/$L1050</f>
        <v>0</v>
      </c>
      <c r="K1058" s="42">
        <f t="shared" si="476"/>
        <v>0.75</v>
      </c>
      <c r="L1058" s="29">
        <f>L1050</f>
        <v>36</v>
      </c>
      <c r="O1058" s="52" t="s">
        <v>84</v>
      </c>
      <c r="P1058" s="25">
        <f>HLOOKUP(O1058,'Tabela 2022'!$D$3:$BG$56,22,FALSE)</f>
        <v>0.43941757670306814</v>
      </c>
      <c r="R1058" s="9">
        <f t="shared" si="465"/>
        <v>0.43941757670306814</v>
      </c>
      <c r="S1058" s="9" t="str">
        <f t="shared" si="466"/>
        <v/>
      </c>
      <c r="T1058" s="9" t="str">
        <f t="shared" si="467"/>
        <v/>
      </c>
      <c r="V1058" s="31" t="s">
        <v>101</v>
      </c>
      <c r="W1058" s="42">
        <f t="shared" ref="W1058:Y1062" si="477">W1050/$Z1050</f>
        <v>0.25</v>
      </c>
      <c r="X1058" s="42">
        <f t="shared" si="477"/>
        <v>0</v>
      </c>
      <c r="Y1058" s="42">
        <f t="shared" si="477"/>
        <v>0.75</v>
      </c>
      <c r="Z1058" s="29">
        <f>Z1050</f>
        <v>36</v>
      </c>
    </row>
    <row r="1059" spans="1:26">
      <c r="A1059" s="26" t="s">
        <v>76</v>
      </c>
      <c r="B1059" s="25">
        <f>HLOOKUP(A1059,'Tabela 2022'!$D$3:$BG$56,22,FALSE)</f>
        <v>0.59226190476190477</v>
      </c>
      <c r="D1059" s="9" t="str">
        <f t="shared" si="460"/>
        <v/>
      </c>
      <c r="E1059" s="9" t="str">
        <f t="shared" si="461"/>
        <v/>
      </c>
      <c r="F1059" s="9">
        <f t="shared" si="462"/>
        <v>0.59226190476190477</v>
      </c>
      <c r="H1059" s="31" t="s">
        <v>102</v>
      </c>
      <c r="I1059" s="42">
        <f t="shared" ref="I1059:K1059" si="478">I1051/$L1051</f>
        <v>0.15384615384615385</v>
      </c>
      <c r="J1059" s="42">
        <f t="shared" si="478"/>
        <v>0</v>
      </c>
      <c r="K1059" s="42">
        <f t="shared" si="478"/>
        <v>0.84615384615384615</v>
      </c>
      <c r="L1059" s="29">
        <f t="shared" ref="L1059:L1062" si="479">L1051</f>
        <v>13</v>
      </c>
      <c r="O1059" s="52" t="s">
        <v>85</v>
      </c>
      <c r="P1059" s="25">
        <f>HLOOKUP(O1059,'Tabela 2022'!$D$3:$BG$56,22,FALSE)</f>
        <v>0.44736842105263158</v>
      </c>
      <c r="R1059" s="9">
        <f t="shared" si="465"/>
        <v>0.44736842105263158</v>
      </c>
      <c r="S1059" s="9" t="str">
        <f t="shared" si="466"/>
        <v/>
      </c>
      <c r="T1059" s="9" t="str">
        <f t="shared" si="467"/>
        <v/>
      </c>
      <c r="V1059" s="31" t="s">
        <v>115</v>
      </c>
      <c r="W1059" s="42">
        <f t="shared" si="477"/>
        <v>0.3125</v>
      </c>
      <c r="X1059" s="42">
        <f t="shared" si="477"/>
        <v>0</v>
      </c>
      <c r="Y1059" s="42">
        <f t="shared" si="477"/>
        <v>0.6875</v>
      </c>
      <c r="Z1059" s="29">
        <f>Z1051</f>
        <v>16</v>
      </c>
    </row>
    <row r="1060" spans="1:26">
      <c r="A1060" s="26" t="s">
        <v>77</v>
      </c>
      <c r="B1060" s="25">
        <f>HLOOKUP(A1060,'Tabela 2022'!$D$3:$BG$56,22,FALSE)</f>
        <v>0.52945990180032731</v>
      </c>
      <c r="D1060" s="9" t="str">
        <f t="shared" si="460"/>
        <v/>
      </c>
      <c r="E1060" s="9" t="str">
        <f t="shared" si="461"/>
        <v/>
      </c>
      <c r="F1060" s="9">
        <f t="shared" si="462"/>
        <v>0.52945990180032731</v>
      </c>
      <c r="H1060" s="31" t="s">
        <v>103</v>
      </c>
      <c r="I1060" s="42">
        <f t="shared" ref="I1060:K1060" si="480">I1052/$L1052</f>
        <v>0.53846153846153844</v>
      </c>
      <c r="J1060" s="42">
        <f t="shared" si="480"/>
        <v>0</v>
      </c>
      <c r="K1060" s="42">
        <f t="shared" si="480"/>
        <v>0.46153846153846156</v>
      </c>
      <c r="L1060" s="29">
        <f t="shared" si="479"/>
        <v>13</v>
      </c>
      <c r="O1060" s="52" t="s">
        <v>77</v>
      </c>
      <c r="P1060" s="25">
        <f>HLOOKUP(O1060,'Tabela 2022'!$D$3:$BG$56,22,FALSE)</f>
        <v>0.52945990180032731</v>
      </c>
      <c r="R1060" s="9" t="str">
        <f t="shared" si="465"/>
        <v/>
      </c>
      <c r="S1060" s="9" t="str">
        <f t="shared" si="466"/>
        <v/>
      </c>
      <c r="T1060" s="9">
        <f t="shared" si="467"/>
        <v>0.52945990180032731</v>
      </c>
      <c r="V1060" s="31" t="s">
        <v>116</v>
      </c>
      <c r="W1060" s="42">
        <f t="shared" si="477"/>
        <v>0.23076923076923078</v>
      </c>
      <c r="X1060" s="42">
        <f t="shared" si="477"/>
        <v>0</v>
      </c>
      <c r="Y1060" s="42">
        <f t="shared" si="477"/>
        <v>0.76923076923076927</v>
      </c>
      <c r="Z1060" s="29">
        <f>Z1052</f>
        <v>13</v>
      </c>
    </row>
    <row r="1061" spans="1:26">
      <c r="A1061" s="26" t="s">
        <v>113</v>
      </c>
      <c r="B1061" s="25">
        <f>HLOOKUP(A1061,'Tabela 2022'!$D$3:$BG$56,22,FALSE)</f>
        <v>0.6767676767676768</v>
      </c>
      <c r="D1061" s="9" t="str">
        <f t="shared" si="460"/>
        <v/>
      </c>
      <c r="E1061" s="9" t="str">
        <f t="shared" si="461"/>
        <v/>
      </c>
      <c r="F1061" s="9">
        <f t="shared" si="462"/>
        <v>0.6767676767676768</v>
      </c>
      <c r="H1061" s="31" t="s">
        <v>104</v>
      </c>
      <c r="I1061" s="42">
        <f t="shared" ref="I1061:K1061" si="481">I1053/$L1053</f>
        <v>0</v>
      </c>
      <c r="J1061" s="42">
        <f t="shared" si="481"/>
        <v>0</v>
      </c>
      <c r="K1061" s="42">
        <f t="shared" si="481"/>
        <v>1</v>
      </c>
      <c r="L1061" s="29">
        <f t="shared" si="479"/>
        <v>4</v>
      </c>
      <c r="O1061" s="52" t="s">
        <v>95</v>
      </c>
      <c r="P1061" s="25">
        <f>HLOOKUP(O1061,'Tabela 2022'!$D$3:$BG$56,22,FALSE)</f>
        <v>0.53411306042884987</v>
      </c>
      <c r="R1061" s="9" t="str">
        <f t="shared" si="465"/>
        <v/>
      </c>
      <c r="S1061" s="9" t="str">
        <f t="shared" si="466"/>
        <v/>
      </c>
      <c r="T1061" s="9">
        <f t="shared" si="467"/>
        <v>0.53411306042884987</v>
      </c>
      <c r="V1061" s="31" t="s">
        <v>117</v>
      </c>
      <c r="W1061" s="42">
        <f t="shared" si="477"/>
        <v>0.2</v>
      </c>
      <c r="X1061" s="42">
        <f t="shared" si="477"/>
        <v>0</v>
      </c>
      <c r="Y1061" s="42">
        <f t="shared" si="477"/>
        <v>0.8</v>
      </c>
      <c r="Z1061" s="29">
        <f>Z1053</f>
        <v>5</v>
      </c>
    </row>
    <row r="1062" spans="1:26">
      <c r="A1062" s="26" t="s">
        <v>78</v>
      </c>
      <c r="B1062" s="25">
        <f>HLOOKUP(A1062,'Tabela 2022'!$D$3:$BG$56,22,FALSE)</f>
        <v>0.58431372549019611</v>
      </c>
      <c r="D1062" s="9" t="str">
        <f t="shared" si="460"/>
        <v/>
      </c>
      <c r="E1062" s="9" t="str">
        <f t="shared" si="461"/>
        <v/>
      </c>
      <c r="F1062" s="9">
        <f t="shared" si="462"/>
        <v>0.58431372549019611</v>
      </c>
      <c r="H1062" s="31" t="s">
        <v>134</v>
      </c>
      <c r="I1062" s="42">
        <f t="shared" ref="I1062:K1062" si="482">I1054/$L1054</f>
        <v>0</v>
      </c>
      <c r="J1062" s="42">
        <f t="shared" si="482"/>
        <v>0</v>
      </c>
      <c r="K1062" s="42">
        <f t="shared" si="482"/>
        <v>1</v>
      </c>
      <c r="L1062" s="29">
        <f t="shared" si="479"/>
        <v>6</v>
      </c>
      <c r="O1062" s="52" t="s">
        <v>131</v>
      </c>
      <c r="P1062" s="25">
        <f>HLOOKUP(O1062,'Tabela 2022'!$D$3:$BG$56,22,FALSE)</f>
        <v>0.6556291390728477</v>
      </c>
      <c r="R1062" s="9" t="str">
        <f t="shared" si="465"/>
        <v/>
      </c>
      <c r="S1062" s="9" t="str">
        <f t="shared" si="466"/>
        <v/>
      </c>
      <c r="T1062" s="9">
        <f t="shared" si="467"/>
        <v>0.6556291390728477</v>
      </c>
      <c r="V1062" s="31" t="s">
        <v>135</v>
      </c>
      <c r="W1062" s="42">
        <f t="shared" si="477"/>
        <v>0</v>
      </c>
      <c r="X1062" s="42">
        <f t="shared" si="477"/>
        <v>0</v>
      </c>
      <c r="Y1062" s="42">
        <f t="shared" si="477"/>
        <v>1</v>
      </c>
      <c r="Z1062" s="29">
        <f>Z1054</f>
        <v>2</v>
      </c>
    </row>
    <row r="1063" spans="1:26" ht="15.75" thickBot="1">
      <c r="A1063" s="24" t="s">
        <v>114</v>
      </c>
      <c r="B1063" s="25">
        <f>HLOOKUP(A1063,'Tabela 2022'!$D$3:$BG$56,22,FALSE)</f>
        <v>0.49913941480206542</v>
      </c>
      <c r="D1063" s="36">
        <f t="shared" si="460"/>
        <v>0.49913941480206542</v>
      </c>
      <c r="E1063" s="36" t="str">
        <f t="shared" si="461"/>
        <v/>
      </c>
      <c r="F1063" s="36" t="str">
        <f t="shared" si="462"/>
        <v/>
      </c>
      <c r="O1063" s="52" t="s">
        <v>129</v>
      </c>
      <c r="P1063" s="25">
        <f>HLOOKUP(O1063,'Tabela 2022'!$D$3:$BG$56,22,FALSE)</f>
        <v>0.65059347181008897</v>
      </c>
      <c r="R1063" s="9" t="str">
        <f t="shared" si="465"/>
        <v/>
      </c>
      <c r="S1063" s="9" t="str">
        <f t="shared" si="466"/>
        <v/>
      </c>
      <c r="T1063" s="9">
        <f t="shared" si="467"/>
        <v>0.65059347181008897</v>
      </c>
    </row>
    <row r="1064" spans="1:26">
      <c r="A1064" s="23" t="s">
        <v>109</v>
      </c>
      <c r="B1064" s="25" t="e">
        <f>HLOOKUP(A1064,'Tabela 2022'!$D$3:$BG$56,22,FALSE)</f>
        <v>#N/A</v>
      </c>
      <c r="D1064" s="56" t="e">
        <f t="shared" si="460"/>
        <v>#N/A</v>
      </c>
      <c r="E1064" s="56" t="e">
        <f t="shared" si="461"/>
        <v>#N/A</v>
      </c>
      <c r="F1064" s="56" t="e">
        <f t="shared" si="462"/>
        <v>#N/A</v>
      </c>
      <c r="O1064" s="59" t="s">
        <v>114</v>
      </c>
      <c r="P1064" s="25">
        <f>HLOOKUP(O1064,'Tabela 2022'!$D$3:$BG$56,22,FALSE)</f>
        <v>0.49913941480206542</v>
      </c>
      <c r="R1064" s="9">
        <f t="shared" si="465"/>
        <v>0.49913941480206542</v>
      </c>
      <c r="S1064" s="9" t="str">
        <f t="shared" si="466"/>
        <v/>
      </c>
      <c r="T1064" s="9" t="str">
        <f t="shared" si="467"/>
        <v/>
      </c>
    </row>
    <row r="1065" spans="1:26" ht="15.75" thickBot="1">
      <c r="A1065" s="22" t="s">
        <v>79</v>
      </c>
      <c r="B1065" s="25">
        <f>HLOOKUP(A1065,'Tabela 2022'!$D$3:$BG$56,22,FALSE)</f>
        <v>0.4228723404255319</v>
      </c>
      <c r="D1065" s="9">
        <f t="shared" si="460"/>
        <v>0.4228723404255319</v>
      </c>
      <c r="E1065" s="9" t="str">
        <f t="shared" si="461"/>
        <v/>
      </c>
      <c r="F1065" s="9" t="str">
        <f t="shared" si="462"/>
        <v/>
      </c>
      <c r="O1065" s="59" t="s">
        <v>130</v>
      </c>
      <c r="P1065" s="25">
        <f>HLOOKUP(O1065,'Tabela 2022'!$D$3:$BG$56,22,FALSE)</f>
        <v>0.50961538461538458</v>
      </c>
      <c r="R1065" s="36" t="str">
        <f t="shared" si="465"/>
        <v/>
      </c>
      <c r="S1065" s="36" t="str">
        <f t="shared" si="466"/>
        <v/>
      </c>
      <c r="T1065" s="36">
        <f t="shared" si="467"/>
        <v>0.50961538461538458</v>
      </c>
    </row>
    <row r="1066" spans="1:26">
      <c r="A1066" s="22" t="s">
        <v>80</v>
      </c>
      <c r="B1066" s="25">
        <f>HLOOKUP(A1066,'Tabela 2022'!$D$3:$BG$56,22,FALSE)</f>
        <v>0.51729818780889625</v>
      </c>
      <c r="D1066" s="9" t="str">
        <f t="shared" si="460"/>
        <v/>
      </c>
      <c r="E1066" s="9" t="str">
        <f t="shared" si="461"/>
        <v/>
      </c>
      <c r="F1066" s="9">
        <f t="shared" si="462"/>
        <v>0.51729818780889625</v>
      </c>
      <c r="O1066" s="60" t="s">
        <v>80</v>
      </c>
      <c r="P1066" s="25">
        <f>HLOOKUP(O1066,'Tabela 2022'!$D$3:$BG$56,22,FALSE)</f>
        <v>0.51729818780889625</v>
      </c>
      <c r="R1066" s="56" t="str">
        <f t="shared" si="465"/>
        <v/>
      </c>
      <c r="S1066" s="56" t="str">
        <f t="shared" si="466"/>
        <v/>
      </c>
      <c r="T1066" s="56">
        <f t="shared" si="467"/>
        <v>0.51729818780889625</v>
      </c>
    </row>
    <row r="1067" spans="1:26">
      <c r="A1067" s="22" t="s">
        <v>81</v>
      </c>
      <c r="B1067" s="25">
        <f>HLOOKUP(A1067,'Tabela 2022'!$D$3:$BG$56,22,FALSE)</f>
        <v>0.4</v>
      </c>
      <c r="D1067" s="9">
        <f t="shared" si="460"/>
        <v>0.4</v>
      </c>
      <c r="E1067" s="9" t="str">
        <f t="shared" si="461"/>
        <v/>
      </c>
      <c r="F1067" s="9" t="str">
        <f t="shared" si="462"/>
        <v/>
      </c>
      <c r="O1067" s="26" t="s">
        <v>72</v>
      </c>
      <c r="P1067" s="25">
        <f>HLOOKUP(O1067,'Tabela 2022'!$D$3:$BG$56,22,FALSE)</f>
        <v>0.52531645569620256</v>
      </c>
      <c r="R1067" s="9" t="str">
        <f t="shared" si="465"/>
        <v/>
      </c>
      <c r="S1067" s="9" t="str">
        <f t="shared" si="466"/>
        <v/>
      </c>
      <c r="T1067" s="9">
        <f t="shared" si="467"/>
        <v>0.52531645569620256</v>
      </c>
    </row>
    <row r="1068" spans="1:26">
      <c r="A1068" s="22" t="s">
        <v>82</v>
      </c>
      <c r="B1068" s="25">
        <f>HLOOKUP(A1068,'Tabela 2022'!$D$3:$BG$56,22,FALSE)</f>
        <v>0.41971112999150384</v>
      </c>
      <c r="D1068" s="9">
        <f t="shared" si="460"/>
        <v>0.41971112999150384</v>
      </c>
      <c r="E1068" s="9" t="str">
        <f t="shared" si="461"/>
        <v/>
      </c>
      <c r="F1068" s="9" t="str">
        <f t="shared" si="462"/>
        <v/>
      </c>
      <c r="O1068" s="26" t="s">
        <v>90</v>
      </c>
      <c r="P1068" s="25">
        <f>HLOOKUP(O1068,'Tabela 2022'!$D$3:$BG$56,22,FALSE)</f>
        <v>0.67607105538140022</v>
      </c>
      <c r="R1068" s="9" t="str">
        <f t="shared" si="465"/>
        <v/>
      </c>
      <c r="S1068" s="9" t="str">
        <f t="shared" si="466"/>
        <v/>
      </c>
      <c r="T1068" s="9">
        <f t="shared" si="467"/>
        <v>0.67607105538140022</v>
      </c>
    </row>
    <row r="1069" spans="1:26">
      <c r="A1069" s="22" t="s">
        <v>83</v>
      </c>
      <c r="B1069" s="25">
        <f>HLOOKUP(A1069,'Tabela 2022'!$D$3:$BG$56,22,FALSE)</f>
        <v>0.71009771986970682</v>
      </c>
      <c r="D1069" s="9" t="str">
        <f t="shared" si="460"/>
        <v/>
      </c>
      <c r="E1069" s="9" t="str">
        <f t="shared" si="461"/>
        <v/>
      </c>
      <c r="F1069" s="9">
        <f t="shared" si="462"/>
        <v>0.71009771986970682</v>
      </c>
      <c r="O1069" s="26" t="s">
        <v>121</v>
      </c>
      <c r="P1069" s="25">
        <f>HLOOKUP(O1069,'Tabela 2022'!$D$3:$BG$56,22,FALSE)</f>
        <v>0.4460431654676259</v>
      </c>
      <c r="R1069" s="9">
        <f t="shared" si="465"/>
        <v>0.4460431654676259</v>
      </c>
      <c r="S1069" s="9" t="str">
        <f t="shared" si="466"/>
        <v/>
      </c>
      <c r="T1069" s="9" t="str">
        <f t="shared" si="467"/>
        <v/>
      </c>
    </row>
    <row r="1070" spans="1:26">
      <c r="A1070" s="22" t="s">
        <v>84</v>
      </c>
      <c r="B1070" s="25">
        <f>HLOOKUP(A1070,'Tabela 2022'!$D$3:$BG$56,22,FALSE)</f>
        <v>0.43941757670306814</v>
      </c>
      <c r="D1070" s="9">
        <f t="shared" si="460"/>
        <v>0.43941757670306814</v>
      </c>
      <c r="E1070" s="9" t="str">
        <f t="shared" si="461"/>
        <v/>
      </c>
      <c r="F1070" s="9" t="str">
        <f t="shared" si="462"/>
        <v/>
      </c>
      <c r="O1070" s="26" t="s">
        <v>91</v>
      </c>
      <c r="P1070" s="25" t="e">
        <f>HLOOKUP(O1070,'Tabela 2022'!$D$3:$BG$56,22,FALSE)</f>
        <v>#N/A</v>
      </c>
      <c r="R1070" s="9" t="e">
        <f t="shared" si="465"/>
        <v>#N/A</v>
      </c>
      <c r="S1070" s="9" t="e">
        <f t="shared" si="466"/>
        <v>#N/A</v>
      </c>
      <c r="T1070" s="9" t="e">
        <f t="shared" si="467"/>
        <v>#N/A</v>
      </c>
    </row>
    <row r="1071" spans="1:26">
      <c r="A1071" s="22" t="s">
        <v>121</v>
      </c>
      <c r="B1071" s="25">
        <f>HLOOKUP(A1071,'Tabela 2022'!$D$3:$BG$56,22,FALSE)</f>
        <v>0.4460431654676259</v>
      </c>
      <c r="D1071" s="9">
        <f t="shared" si="460"/>
        <v>0.4460431654676259</v>
      </c>
      <c r="E1071" s="9" t="str">
        <f t="shared" si="461"/>
        <v/>
      </c>
      <c r="F1071" s="9" t="str">
        <f t="shared" si="462"/>
        <v/>
      </c>
      <c r="O1071" s="26" t="s">
        <v>74</v>
      </c>
      <c r="P1071" s="25">
        <f>HLOOKUP(O1071,'Tabela 2022'!$D$3:$BG$56,22,FALSE)</f>
        <v>0.52872340425531916</v>
      </c>
      <c r="R1071" s="9" t="str">
        <f t="shared" si="465"/>
        <v/>
      </c>
      <c r="S1071" s="9" t="str">
        <f t="shared" si="466"/>
        <v/>
      </c>
      <c r="T1071" s="9">
        <f t="shared" si="467"/>
        <v>0.52872340425531916</v>
      </c>
    </row>
    <row r="1072" spans="1:26">
      <c r="A1072" s="22" t="s">
        <v>85</v>
      </c>
      <c r="B1072" s="25">
        <f>HLOOKUP(A1072,'Tabela 2022'!$D$3:$BG$56,22,FALSE)</f>
        <v>0.44736842105263158</v>
      </c>
      <c r="D1072" s="9">
        <f t="shared" si="460"/>
        <v>0.44736842105263158</v>
      </c>
      <c r="E1072" s="9" t="str">
        <f t="shared" si="461"/>
        <v/>
      </c>
      <c r="F1072" s="9" t="str">
        <f t="shared" si="462"/>
        <v/>
      </c>
      <c r="O1072" s="26" t="s">
        <v>75</v>
      </c>
      <c r="P1072" s="25">
        <f>HLOOKUP(O1072,'Tabela 2022'!$D$3:$BG$56,22,FALSE)</f>
        <v>0.49132176234979974</v>
      </c>
      <c r="R1072" s="9">
        <f t="shared" si="465"/>
        <v>0.49132176234979974</v>
      </c>
      <c r="S1072" s="9" t="str">
        <f t="shared" si="466"/>
        <v/>
      </c>
      <c r="T1072" s="9" t="str">
        <f t="shared" si="467"/>
        <v/>
      </c>
    </row>
    <row r="1073" spans="1:20">
      <c r="A1073" s="22" t="s">
        <v>110</v>
      </c>
      <c r="B1073" s="25">
        <f>HLOOKUP(A1073,'Tabela 2022'!$D$3:$BG$56,22,FALSE)</f>
        <v>0.70597243491577333</v>
      </c>
      <c r="D1073" s="9" t="str">
        <f t="shared" si="460"/>
        <v/>
      </c>
      <c r="E1073" s="9" t="str">
        <f t="shared" si="461"/>
        <v/>
      </c>
      <c r="F1073" s="9">
        <f t="shared" si="462"/>
        <v>0.70597243491577333</v>
      </c>
      <c r="O1073" s="26" t="s">
        <v>76</v>
      </c>
      <c r="P1073" s="25">
        <f>HLOOKUP(O1073,'Tabela 2022'!$D$3:$BG$56,22,FALSE)</f>
        <v>0.59226190476190477</v>
      </c>
      <c r="R1073" s="9" t="str">
        <f t="shared" si="465"/>
        <v/>
      </c>
      <c r="S1073" s="9" t="str">
        <f t="shared" si="466"/>
        <v/>
      </c>
      <c r="T1073" s="9">
        <f t="shared" si="467"/>
        <v>0.59226190476190477</v>
      </c>
    </row>
    <row r="1074" spans="1:20">
      <c r="A1074" s="22" t="s">
        <v>111</v>
      </c>
      <c r="B1074" s="25">
        <f>HLOOKUP(A1074,'Tabela 2022'!$D$3:$BG$56,22,FALSE)</f>
        <v>0.522207267833109</v>
      </c>
      <c r="D1074" s="9" t="str">
        <f t="shared" si="460"/>
        <v/>
      </c>
      <c r="E1074" s="9" t="str">
        <f t="shared" si="461"/>
        <v/>
      </c>
      <c r="F1074" s="9">
        <f t="shared" si="462"/>
        <v>0.522207267833109</v>
      </c>
      <c r="O1074" s="26" t="s">
        <v>78</v>
      </c>
      <c r="P1074" s="25">
        <f>HLOOKUP(O1074,'Tabela 2022'!$D$3:$BG$56,22,FALSE)</f>
        <v>0.58431372549019611</v>
      </c>
      <c r="R1074" s="9" t="str">
        <f t="shared" si="465"/>
        <v/>
      </c>
      <c r="S1074" s="9" t="str">
        <f t="shared" si="466"/>
        <v/>
      </c>
      <c r="T1074" s="9">
        <f t="shared" si="467"/>
        <v>0.58431372549019611</v>
      </c>
    </row>
    <row r="1075" spans="1:20">
      <c r="A1075" s="22" t="s">
        <v>86</v>
      </c>
      <c r="B1075" s="25" t="e">
        <f>HLOOKUP(A1075,'Tabela 2022'!$D$3:$BG$56,22,FALSE)</f>
        <v>#N/A</v>
      </c>
      <c r="D1075" s="9" t="e">
        <f t="shared" si="460"/>
        <v>#N/A</v>
      </c>
      <c r="E1075" s="9" t="e">
        <f t="shared" si="461"/>
        <v>#N/A</v>
      </c>
      <c r="F1075" s="9" t="e">
        <f t="shared" si="462"/>
        <v>#N/A</v>
      </c>
      <c r="O1075" s="26" t="s">
        <v>94</v>
      </c>
      <c r="P1075" s="25">
        <f>HLOOKUP(O1075,'Tabela 2022'!$D$3:$BG$56,22,FALSE)</f>
        <v>0.53327338129496404</v>
      </c>
      <c r="R1075" s="9" t="str">
        <f t="shared" si="465"/>
        <v/>
      </c>
      <c r="S1075" s="9" t="str">
        <f t="shared" si="466"/>
        <v/>
      </c>
      <c r="T1075" s="9">
        <f t="shared" si="467"/>
        <v>0.53327338129496404</v>
      </c>
    </row>
    <row r="1076" spans="1:20">
      <c r="A1076" s="22" t="s">
        <v>130</v>
      </c>
      <c r="B1076" s="25">
        <f>HLOOKUP(A1076,'Tabela 2022'!$D$3:$BG$56,22,FALSE)</f>
        <v>0.50961538461538458</v>
      </c>
      <c r="D1076" s="9" t="str">
        <f t="shared" si="460"/>
        <v/>
      </c>
      <c r="E1076" s="9" t="str">
        <f t="shared" si="461"/>
        <v/>
      </c>
      <c r="F1076" s="9">
        <f t="shared" si="462"/>
        <v>0.50961538461538458</v>
      </c>
      <c r="O1076" s="26" t="s">
        <v>111</v>
      </c>
      <c r="P1076" s="25">
        <f>HLOOKUP(O1076,'Tabela 2022'!$D$3:$BG$56,22,FALSE)</f>
        <v>0.522207267833109</v>
      </c>
      <c r="R1076" s="9" t="str">
        <f t="shared" si="465"/>
        <v/>
      </c>
      <c r="S1076" s="9" t="str">
        <f t="shared" si="466"/>
        <v/>
      </c>
      <c r="T1076" s="9">
        <f t="shared" si="467"/>
        <v>0.522207267833109</v>
      </c>
    </row>
    <row r="1077" spans="1:20">
      <c r="A1077" s="22" t="s">
        <v>87</v>
      </c>
      <c r="B1077" s="25">
        <f>HLOOKUP(A1077,'Tabela 2022'!$D$3:$BG$56,22,FALSE)</f>
        <v>0.44511278195488724</v>
      </c>
      <c r="D1077" s="9">
        <f t="shared" si="460"/>
        <v>0.44511278195488724</v>
      </c>
      <c r="E1077" s="9" t="str">
        <f t="shared" si="461"/>
        <v/>
      </c>
      <c r="F1077" s="9" t="str">
        <f t="shared" si="462"/>
        <v/>
      </c>
      <c r="O1077" s="26" t="s">
        <v>122</v>
      </c>
      <c r="P1077" s="25">
        <f>HLOOKUP(O1077,'Tabela 2022'!$D$3:$BG$56,22,FALSE)</f>
        <v>0.60060286360211002</v>
      </c>
      <c r="R1077" s="9" t="str">
        <f t="shared" si="465"/>
        <v/>
      </c>
      <c r="S1077" s="9" t="str">
        <f t="shared" si="466"/>
        <v/>
      </c>
      <c r="T1077" s="9">
        <f t="shared" si="467"/>
        <v>0.60060286360211002</v>
      </c>
    </row>
    <row r="1078" spans="1:20" ht="15.75" thickBot="1">
      <c r="A1078" s="21" t="s">
        <v>88</v>
      </c>
      <c r="B1078" s="25">
        <f>HLOOKUP(A1078,'Tabela 2022'!$D$3:$BG$56,22,FALSE)</f>
        <v>0.5236004390779363</v>
      </c>
      <c r="D1078" s="57" t="str">
        <f t="shared" si="460"/>
        <v/>
      </c>
      <c r="E1078" s="57" t="str">
        <f t="shared" si="461"/>
        <v/>
      </c>
      <c r="F1078" s="57">
        <f t="shared" si="462"/>
        <v>0.5236004390779363</v>
      </c>
      <c r="O1078" s="26" t="s">
        <v>87</v>
      </c>
      <c r="P1078" s="25">
        <f>HLOOKUP(O1078,'Tabela 2022'!$D$3:$BG$56,22,FALSE)</f>
        <v>0.44511278195488724</v>
      </c>
      <c r="R1078" s="9">
        <f t="shared" si="465"/>
        <v>0.44511278195488724</v>
      </c>
      <c r="S1078" s="9" t="str">
        <f t="shared" si="466"/>
        <v/>
      </c>
      <c r="T1078" s="9" t="str">
        <f t="shared" si="467"/>
        <v/>
      </c>
    </row>
    <row r="1079" spans="1:20" ht="15.75" thickBot="1">
      <c r="A1079" s="17" t="s">
        <v>93</v>
      </c>
      <c r="B1079" s="25">
        <f>HLOOKUP(A1079,'Tabela 2022'!$D$3:$BG$56,22,FALSE)</f>
        <v>0.54157303370786514</v>
      </c>
      <c r="D1079" s="56" t="str">
        <f t="shared" si="460"/>
        <v/>
      </c>
      <c r="E1079" s="56" t="str">
        <f t="shared" si="461"/>
        <v/>
      </c>
      <c r="F1079" s="56">
        <f t="shared" si="462"/>
        <v>0.54157303370786514</v>
      </c>
      <c r="O1079" s="53" t="s">
        <v>88</v>
      </c>
      <c r="P1079" s="25">
        <f>HLOOKUP(O1079,'Tabela 2022'!$D$3:$BG$56,22,FALSE)</f>
        <v>0.5236004390779363</v>
      </c>
      <c r="R1079" s="57" t="str">
        <f t="shared" si="465"/>
        <v/>
      </c>
      <c r="S1079" s="57" t="str">
        <f t="shared" si="466"/>
        <v/>
      </c>
      <c r="T1079" s="57">
        <f t="shared" si="467"/>
        <v>0.5236004390779363</v>
      </c>
    </row>
    <row r="1080" spans="1:20">
      <c r="A1080" s="16" t="s">
        <v>133</v>
      </c>
      <c r="B1080" s="25">
        <f>HLOOKUP(A1080,'Tabela 2022'!$D$3:$BG$56,22,FALSE)</f>
        <v>0.53037383177570097</v>
      </c>
      <c r="D1080" s="9" t="str">
        <f t="shared" si="460"/>
        <v/>
      </c>
      <c r="E1080" s="9" t="str">
        <f t="shared" si="461"/>
        <v/>
      </c>
      <c r="F1080" s="9">
        <f t="shared" si="462"/>
        <v>0.53037383177570097</v>
      </c>
      <c r="O1080" s="17" t="s">
        <v>109</v>
      </c>
      <c r="P1080" s="25" t="e">
        <f>HLOOKUP(O1080,'Tabela 2022'!$D$3:$BG$56,22,FALSE)</f>
        <v>#N/A</v>
      </c>
      <c r="R1080" s="35" t="e">
        <f t="shared" si="465"/>
        <v>#N/A</v>
      </c>
      <c r="S1080" s="35" t="e">
        <f t="shared" si="466"/>
        <v>#N/A</v>
      </c>
      <c r="T1080" s="35" t="e">
        <f t="shared" si="467"/>
        <v>#N/A</v>
      </c>
    </row>
    <row r="1081" spans="1:20">
      <c r="A1081" s="16" t="s">
        <v>94</v>
      </c>
      <c r="B1081" s="25">
        <f>HLOOKUP(A1081,'Tabela 2022'!$D$3:$BG$56,22,FALSE)</f>
        <v>0.53327338129496404</v>
      </c>
      <c r="D1081" s="9" t="str">
        <f t="shared" si="460"/>
        <v/>
      </c>
      <c r="E1081" s="9" t="str">
        <f t="shared" si="461"/>
        <v/>
      </c>
      <c r="F1081" s="9">
        <f t="shared" si="462"/>
        <v>0.53327338129496404</v>
      </c>
      <c r="O1081" s="16" t="s">
        <v>70</v>
      </c>
      <c r="P1081" s="25">
        <f>HLOOKUP(O1081,'Tabela 2022'!$D$3:$BG$56,22,FALSE)</f>
        <v>0.67168674698795183</v>
      </c>
      <c r="R1081" s="9" t="str">
        <f t="shared" si="465"/>
        <v/>
      </c>
      <c r="S1081" s="9" t="str">
        <f t="shared" si="466"/>
        <v/>
      </c>
      <c r="T1081" s="9">
        <f t="shared" si="467"/>
        <v>0.67168674698795183</v>
      </c>
    </row>
    <row r="1082" spans="1:20" ht="15.75" thickBot="1">
      <c r="A1082" s="15" t="s">
        <v>95</v>
      </c>
      <c r="B1082" s="25">
        <f>HLOOKUP(A1082,'Tabela 2022'!$D$3:$BG$56,22,FALSE)</f>
        <v>0.53411306042884987</v>
      </c>
      <c r="D1082" s="57" t="str">
        <f t="shared" si="460"/>
        <v/>
      </c>
      <c r="E1082" s="57" t="str">
        <f t="shared" si="461"/>
        <v/>
      </c>
      <c r="F1082" s="57">
        <f t="shared" si="462"/>
        <v>0.53411306042884987</v>
      </c>
      <c r="O1082" s="16" t="s">
        <v>81</v>
      </c>
      <c r="P1082" s="25">
        <f>HLOOKUP(O1082,'Tabela 2022'!$D$3:$BG$56,22,FALSE)</f>
        <v>0.4</v>
      </c>
      <c r="R1082" s="9">
        <f t="shared" si="465"/>
        <v>0.4</v>
      </c>
      <c r="S1082" s="9" t="str">
        <f t="shared" si="466"/>
        <v/>
      </c>
      <c r="T1082" s="9" t="str">
        <f t="shared" si="467"/>
        <v/>
      </c>
    </row>
    <row r="1083" spans="1:20">
      <c r="A1083" s="20" t="s">
        <v>89</v>
      </c>
      <c r="B1083" s="25">
        <f>HLOOKUP(A1083,'Tabela 2022'!$D$3:$BG$56,22,FALSE)</f>
        <v>0.69674418604651167</v>
      </c>
      <c r="D1083" s="35" t="str">
        <f t="shared" si="460"/>
        <v/>
      </c>
      <c r="E1083" s="35" t="str">
        <f t="shared" si="461"/>
        <v/>
      </c>
      <c r="F1083" s="35">
        <f t="shared" si="462"/>
        <v>0.69674418604651167</v>
      </c>
      <c r="O1083" s="16" t="s">
        <v>83</v>
      </c>
      <c r="P1083" s="25">
        <f>HLOOKUP(O1083,'Tabela 2022'!$D$3:$BG$56,22,FALSE)</f>
        <v>0.71009771986970682</v>
      </c>
      <c r="R1083" s="9" t="str">
        <f t="shared" si="465"/>
        <v/>
      </c>
      <c r="S1083" s="9" t="str">
        <f t="shared" si="466"/>
        <v/>
      </c>
      <c r="T1083" s="9">
        <f t="shared" si="467"/>
        <v>0.71009771986970682</v>
      </c>
    </row>
    <row r="1084" spans="1:20">
      <c r="A1084" s="19" t="s">
        <v>90</v>
      </c>
      <c r="B1084" s="25">
        <f>HLOOKUP(A1084,'Tabela 2022'!$D$3:$BG$56,22,FALSE)</f>
        <v>0.67607105538140022</v>
      </c>
      <c r="D1084" s="9" t="str">
        <f t="shared" si="460"/>
        <v/>
      </c>
      <c r="E1084" s="9" t="str">
        <f t="shared" si="461"/>
        <v/>
      </c>
      <c r="F1084" s="9">
        <f t="shared" si="462"/>
        <v>0.67607105538140022</v>
      </c>
      <c r="O1084" s="16" t="s">
        <v>110</v>
      </c>
      <c r="P1084" s="25">
        <f>HLOOKUP(O1084,'Tabela 2022'!$D$3:$BG$56,22,FALSE)</f>
        <v>0.70597243491577333</v>
      </c>
      <c r="R1084" s="9" t="str">
        <f t="shared" si="465"/>
        <v/>
      </c>
      <c r="S1084" s="9" t="str">
        <f t="shared" si="466"/>
        <v/>
      </c>
      <c r="T1084" s="9">
        <f t="shared" si="467"/>
        <v>0.70597243491577333</v>
      </c>
    </row>
    <row r="1085" spans="1:20">
      <c r="A1085" s="18" t="s">
        <v>91</v>
      </c>
      <c r="B1085" s="25" t="e">
        <f>HLOOKUP(A1085,'Tabela 2022'!$D$3:$BG$56,22,FALSE)</f>
        <v>#N/A</v>
      </c>
      <c r="D1085" s="9" t="e">
        <f t="shared" si="460"/>
        <v>#N/A</v>
      </c>
      <c r="E1085" s="9" t="e">
        <f t="shared" si="461"/>
        <v>#N/A</v>
      </c>
      <c r="F1085" s="9" t="e">
        <f t="shared" si="462"/>
        <v>#N/A</v>
      </c>
      <c r="O1085" s="54" t="s">
        <v>92</v>
      </c>
      <c r="P1085" s="25">
        <f>HLOOKUP(O1085,'Tabela 2022'!$D$3:$BG$56,22,FALSE)</f>
        <v>0.61514683153013905</v>
      </c>
      <c r="R1085" s="9" t="str">
        <f t="shared" si="465"/>
        <v/>
      </c>
      <c r="S1085" s="9" t="str">
        <f t="shared" si="466"/>
        <v/>
      </c>
      <c r="T1085" s="9">
        <f t="shared" si="467"/>
        <v>0.61514683153013905</v>
      </c>
    </row>
    <row r="1086" spans="1:20" ht="15.75" thickBot="1">
      <c r="A1086" s="18" t="s">
        <v>131</v>
      </c>
      <c r="B1086" s="25">
        <f>HLOOKUP(A1086,'Tabela 2022'!$D$3:$BG$56,22,FALSE)</f>
        <v>0.6556291390728477</v>
      </c>
      <c r="D1086" s="9" t="str">
        <f t="shared" si="460"/>
        <v/>
      </c>
      <c r="E1086" s="9" t="str">
        <f t="shared" si="461"/>
        <v/>
      </c>
      <c r="F1086" s="9">
        <f t="shared" si="462"/>
        <v>0.6556291390728477</v>
      </c>
      <c r="O1086" s="15" t="s">
        <v>86</v>
      </c>
      <c r="P1086" s="25" t="e">
        <f>HLOOKUP(O1086,'Tabela 2022'!$D$3:$BG$56,22,FALSE)</f>
        <v>#N/A</v>
      </c>
      <c r="R1086" s="36" t="e">
        <f t="shared" si="465"/>
        <v>#N/A</v>
      </c>
      <c r="S1086" s="36" t="e">
        <f t="shared" si="466"/>
        <v>#N/A</v>
      </c>
      <c r="T1086" s="36" t="e">
        <f t="shared" si="467"/>
        <v>#N/A</v>
      </c>
    </row>
    <row r="1087" spans="1:20">
      <c r="A1087" s="18" t="s">
        <v>92</v>
      </c>
      <c r="B1087" s="25">
        <f>HLOOKUP(A1087,'Tabela 2022'!$D$3:$BG$56,22,FALSE)</f>
        <v>0.61514683153013905</v>
      </c>
      <c r="D1087" s="9" t="str">
        <f t="shared" si="460"/>
        <v/>
      </c>
      <c r="E1087" s="9" t="str">
        <f t="shared" si="461"/>
        <v/>
      </c>
      <c r="F1087" s="9">
        <f t="shared" si="462"/>
        <v>0.61514683153013905</v>
      </c>
      <c r="O1087" s="61" t="s">
        <v>99</v>
      </c>
      <c r="P1087" s="25" t="e">
        <f>HLOOKUP(O1087,'Tabela 2022'!$D$3:$BG$56,22,FALSE)</f>
        <v>#N/A</v>
      </c>
      <c r="R1087" s="56" t="e">
        <f t="shared" si="465"/>
        <v>#N/A</v>
      </c>
      <c r="S1087" s="56" t="e">
        <f t="shared" si="466"/>
        <v>#N/A</v>
      </c>
      <c r="T1087" s="56" t="e">
        <f t="shared" si="467"/>
        <v>#N/A</v>
      </c>
    </row>
    <row r="1088" spans="1:20">
      <c r="A1088" s="18" t="s">
        <v>129</v>
      </c>
      <c r="B1088" s="25">
        <f>HLOOKUP(A1088,'Tabela 2022'!$D$3:$BG$56,22,FALSE)</f>
        <v>0.65059347181008897</v>
      </c>
      <c r="D1088" s="9" t="str">
        <f t="shared" si="460"/>
        <v/>
      </c>
      <c r="E1088" s="9" t="str">
        <f t="shared" si="461"/>
        <v/>
      </c>
      <c r="F1088" s="9">
        <f t="shared" si="462"/>
        <v>0.65059347181008897</v>
      </c>
      <c r="O1088" s="55" t="s">
        <v>132</v>
      </c>
      <c r="P1088" s="25">
        <f>HLOOKUP(O1088,'Tabela 2022'!$D$3:$BG$56,22,FALSE)</f>
        <v>0.60854092526690395</v>
      </c>
      <c r="R1088" s="9" t="str">
        <f t="shared" si="465"/>
        <v/>
      </c>
      <c r="S1088" s="9" t="str">
        <f t="shared" si="466"/>
        <v/>
      </c>
      <c r="T1088" s="9">
        <f t="shared" si="467"/>
        <v>0.60854092526690395</v>
      </c>
    </row>
    <row r="1089" spans="1:26" ht="15.75" thickBot="1">
      <c r="A1089" s="18" t="s">
        <v>122</v>
      </c>
      <c r="B1089" s="25">
        <f>HLOOKUP(A1089,'Tabela 2022'!$D$3:$BG$56,22,FALSE)</f>
        <v>0.60060286360211002</v>
      </c>
      <c r="D1089" s="57" t="str">
        <f t="shared" si="460"/>
        <v/>
      </c>
      <c r="E1089" s="57" t="str">
        <f t="shared" si="461"/>
        <v/>
      </c>
      <c r="F1089" s="57">
        <f t="shared" si="462"/>
        <v>0.60060286360211002</v>
      </c>
      <c r="O1089" s="55" t="s">
        <v>113</v>
      </c>
      <c r="P1089" s="25">
        <f>HLOOKUP(O1089,'Tabela 2022'!$D$3:$BG$56,22,FALSE)</f>
        <v>0.6767676767676768</v>
      </c>
      <c r="R1089" s="9" t="str">
        <f t="shared" si="465"/>
        <v/>
      </c>
      <c r="S1089" s="9" t="str">
        <f t="shared" si="466"/>
        <v/>
      </c>
      <c r="T1089" s="9">
        <f t="shared" si="467"/>
        <v>0.6767676767676768</v>
      </c>
    </row>
    <row r="1090" spans="1:26">
      <c r="D1090" s="41">
        <f>COUNT(D1050:D1089)</f>
        <v>9</v>
      </c>
      <c r="E1090" s="41">
        <f>COUNT(E1050:E1089)</f>
        <v>0</v>
      </c>
      <c r="F1090" s="41">
        <f>COUNT(F1050:F1089)</f>
        <v>27</v>
      </c>
      <c r="R1090" s="41">
        <f>COUNT(R1050:R1089)</f>
        <v>9</v>
      </c>
      <c r="S1090" s="41">
        <f>COUNT(S1050:S1089)</f>
        <v>0</v>
      </c>
      <c r="T1090" s="41">
        <f>COUNT(T1050:T1089)</f>
        <v>27</v>
      </c>
    </row>
    <row r="1097" spans="1:26">
      <c r="A1097" s="28">
        <v>23</v>
      </c>
      <c r="B1097" s="27" t="s">
        <v>30</v>
      </c>
      <c r="O1097" s="28">
        <v>23</v>
      </c>
      <c r="P1097" s="27" t="s">
        <v>30</v>
      </c>
    </row>
    <row r="1098" spans="1:26">
      <c r="A1098" s="8" t="s">
        <v>69</v>
      </c>
      <c r="B1098" s="7" t="s">
        <v>96</v>
      </c>
      <c r="D1098" s="12" t="s">
        <v>98</v>
      </c>
      <c r="E1098" s="11" t="s">
        <v>97</v>
      </c>
      <c r="F1098" s="10" t="s">
        <v>100</v>
      </c>
      <c r="H1098" s="31"/>
      <c r="I1098" s="32" t="s">
        <v>98</v>
      </c>
      <c r="J1098" s="33" t="s">
        <v>97</v>
      </c>
      <c r="K1098" s="34" t="s">
        <v>100</v>
      </c>
      <c r="L1098" t="s">
        <v>105</v>
      </c>
      <c r="O1098" s="8" t="s">
        <v>69</v>
      </c>
      <c r="P1098" s="7" t="s">
        <v>96</v>
      </c>
      <c r="R1098" s="12" t="s">
        <v>98</v>
      </c>
      <c r="S1098" s="11" t="s">
        <v>97</v>
      </c>
      <c r="T1098" s="10" t="s">
        <v>100</v>
      </c>
      <c r="V1098" s="31"/>
      <c r="W1098" s="32" t="s">
        <v>98</v>
      </c>
      <c r="X1098" s="33" t="s">
        <v>97</v>
      </c>
      <c r="Y1098" s="34" t="s">
        <v>100</v>
      </c>
      <c r="Z1098" t="s">
        <v>105</v>
      </c>
    </row>
    <row r="1099" spans="1:26">
      <c r="A1099" s="26" t="s">
        <v>70</v>
      </c>
      <c r="B1099" s="25">
        <f>HLOOKUP(A1099,'Tabela 2022'!$D$3:$BG$56,23,FALSE)</f>
        <v>0.63855421686746983</v>
      </c>
      <c r="D1099" s="9" t="str">
        <f>IF(B1099&lt;=50%,B1099,"")</f>
        <v/>
      </c>
      <c r="E1099" s="9" t="str">
        <f>IF(B1099&gt;=75%,B1099,"")</f>
        <v/>
      </c>
      <c r="F1099" s="9">
        <f t="shared" ref="F1099" si="483">IF(AND(B1099&gt;50%,B1099&lt;75%),B1099,"")</f>
        <v>0.63855421686746983</v>
      </c>
      <c r="H1099" s="31" t="s">
        <v>101</v>
      </c>
      <c r="I1099" s="37">
        <f>COUNT(D1099:D1138)</f>
        <v>12</v>
      </c>
      <c r="J1099" s="37">
        <f t="shared" ref="J1099" si="484">COUNT(E1099:E1138)</f>
        <v>0</v>
      </c>
      <c r="K1099" s="37">
        <f>COUNT(F1099:F1138)</f>
        <v>24</v>
      </c>
      <c r="L1099" s="29">
        <f>SUM(I1099:K1099)</f>
        <v>36</v>
      </c>
      <c r="O1099" s="52" t="s">
        <v>79</v>
      </c>
      <c r="P1099" s="25">
        <f>HLOOKUP(O1099,'Tabela 2022'!$D$3:$BG$56,23,FALSE)</f>
        <v>0.39200000000000002</v>
      </c>
      <c r="R1099" s="9">
        <f>IF(P1099&lt;=50%,P1099,"")</f>
        <v>0.39200000000000002</v>
      </c>
      <c r="S1099" s="9" t="str">
        <f>IF(P1099&gt;=75%,P1099,"")</f>
        <v/>
      </c>
      <c r="T1099" s="9" t="str">
        <f>IF(AND(P1099&gt;50%,P1099&lt;75%),P1099,"")</f>
        <v/>
      </c>
      <c r="V1099" s="31" t="s">
        <v>101</v>
      </c>
      <c r="W1099" s="37">
        <f>COUNT(R1099:R1138)</f>
        <v>12</v>
      </c>
      <c r="X1099" s="37">
        <f t="shared" ref="X1099" si="485">COUNT(S1099:S1138)</f>
        <v>0</v>
      </c>
      <c r="Y1099" s="37">
        <f>COUNT(T1099:T1138)</f>
        <v>24</v>
      </c>
      <c r="Z1099" s="29">
        <f>SUM(W1099:Y1099)</f>
        <v>36</v>
      </c>
    </row>
    <row r="1100" spans="1:26">
      <c r="A1100" s="26" t="s">
        <v>71</v>
      </c>
      <c r="B1100" s="25">
        <f>HLOOKUP(A1100,'Tabela 2022'!$D$3:$BG$56,23,FALSE)</f>
        <v>0.69512195121951215</v>
      </c>
      <c r="D1100" s="9" t="str">
        <f t="shared" ref="D1100:D1138" si="486">IF(B1100&lt;=50%,B1100,"")</f>
        <v/>
      </c>
      <c r="E1100" s="9" t="str">
        <f t="shared" ref="E1100:E1138" si="487">IF(B1100&gt;=75%,B1100,"")</f>
        <v/>
      </c>
      <c r="F1100" s="9">
        <f t="shared" ref="F1100:F1138" si="488">IF(AND(B1100&gt;50%,B1100&lt;75%),B1100,"")</f>
        <v>0.69512195121951215</v>
      </c>
      <c r="H1100" s="31" t="s">
        <v>102</v>
      </c>
      <c r="I1100" s="37">
        <f>COUNT(D1099:D1112)</f>
        <v>0</v>
      </c>
      <c r="J1100" s="37">
        <f t="shared" ref="J1100" si="489">COUNT(E1099:E1112)</f>
        <v>0</v>
      </c>
      <c r="K1100" s="37">
        <f>COUNT(F1099:F1112)</f>
        <v>13</v>
      </c>
      <c r="L1100" s="29">
        <f t="shared" ref="L1100:L1103" si="490">SUM(I1100:K1100)</f>
        <v>13</v>
      </c>
      <c r="O1100" s="52" t="s">
        <v>71</v>
      </c>
      <c r="P1100" s="25">
        <f>HLOOKUP(O1100,'Tabela 2022'!$D$3:$BG$56,23,FALSE)</f>
        <v>0.69512195121951215</v>
      </c>
      <c r="R1100" s="9" t="str">
        <f t="shared" ref="R1100:R1138" si="491">IF(P1100&lt;=50%,P1100,"")</f>
        <v/>
      </c>
      <c r="S1100" s="9" t="str">
        <f t="shared" ref="S1100:S1138" si="492">IF(P1100&gt;=75%,P1100,"")</f>
        <v/>
      </c>
      <c r="T1100" s="9">
        <f t="shared" ref="T1100:T1138" si="493">IF(AND(P1100&gt;50%,P1100&lt;75%),P1100,"")</f>
        <v>0.69512195121951215</v>
      </c>
      <c r="V1100" s="31" t="s">
        <v>115</v>
      </c>
      <c r="W1100" s="37">
        <f>COUNT(R1099:R1114)</f>
        <v>6</v>
      </c>
      <c r="X1100" s="37">
        <f t="shared" ref="X1100" si="494">COUNT(S1099:S1114)</f>
        <v>0</v>
      </c>
      <c r="Y1100" s="37">
        <f>COUNT(T1099:T1114)</f>
        <v>10</v>
      </c>
      <c r="Z1100" s="29">
        <f t="shared" ref="Z1100:Z1103" si="495">SUM(W1100:Y1100)</f>
        <v>16</v>
      </c>
    </row>
    <row r="1101" spans="1:26">
      <c r="A1101" s="26" t="s">
        <v>72</v>
      </c>
      <c r="B1101" s="25">
        <f>HLOOKUP(A1101,'Tabela 2022'!$D$3:$BG$56,23,FALSE)</f>
        <v>0.61195928753180662</v>
      </c>
      <c r="D1101" s="9" t="str">
        <f t="shared" si="486"/>
        <v/>
      </c>
      <c r="E1101" s="9" t="str">
        <f t="shared" si="487"/>
        <v/>
      </c>
      <c r="F1101" s="9">
        <f t="shared" si="488"/>
        <v>0.61195928753180662</v>
      </c>
      <c r="H1101" s="31" t="s">
        <v>103</v>
      </c>
      <c r="I1101" s="37">
        <f>COUNT(D1113:D1127)</f>
        <v>10</v>
      </c>
      <c r="J1101" s="37">
        <f t="shared" ref="J1101" si="496">COUNT(E1113:E1127)</f>
        <v>0</v>
      </c>
      <c r="K1101" s="37">
        <f>COUNT(F1113:F1127)</f>
        <v>3</v>
      </c>
      <c r="L1101" s="29">
        <f t="shared" si="490"/>
        <v>13</v>
      </c>
      <c r="O1101" s="52" t="s">
        <v>82</v>
      </c>
      <c r="P1101" s="25">
        <f>HLOOKUP(O1101,'Tabela 2022'!$D$3:$BG$56,23,FALSE)</f>
        <v>0.40696686491079015</v>
      </c>
      <c r="R1101" s="9">
        <f t="shared" si="491"/>
        <v>0.40696686491079015</v>
      </c>
      <c r="S1101" s="9" t="str">
        <f t="shared" si="492"/>
        <v/>
      </c>
      <c r="T1101" s="9" t="str">
        <f t="shared" si="493"/>
        <v/>
      </c>
      <c r="V1101" s="31" t="s">
        <v>116</v>
      </c>
      <c r="W1101" s="37">
        <f>COUNT(R1115:R1128)</f>
        <v>5</v>
      </c>
      <c r="X1101" s="37">
        <f t="shared" ref="X1101" si="497">COUNT(S1115:S1128)</f>
        <v>0</v>
      </c>
      <c r="Y1101" s="37">
        <f>COUNT(T1115:T1128)</f>
        <v>8</v>
      </c>
      <c r="Z1101" s="29">
        <f t="shared" si="495"/>
        <v>13</v>
      </c>
    </row>
    <row r="1102" spans="1:26">
      <c r="A1102" s="26" t="s">
        <v>73</v>
      </c>
      <c r="B1102" s="25">
        <f>HLOOKUP(A1102,'Tabela 2022'!$D$3:$BG$56,23,FALSE)</f>
        <v>0.58493723849372381</v>
      </c>
      <c r="D1102" s="9" t="str">
        <f t="shared" si="486"/>
        <v/>
      </c>
      <c r="E1102" s="9" t="str">
        <f t="shared" si="487"/>
        <v/>
      </c>
      <c r="F1102" s="9">
        <f t="shared" si="488"/>
        <v>0.58493723849372381</v>
      </c>
      <c r="H1102" s="31" t="s">
        <v>104</v>
      </c>
      <c r="I1102" s="37">
        <f>COUNT(D1128:D1131)</f>
        <v>2</v>
      </c>
      <c r="J1102" s="37">
        <f t="shared" ref="J1102" si="498">COUNT(E1128:E1131)</f>
        <v>0</v>
      </c>
      <c r="K1102" s="37">
        <f>COUNT(F1128:F1131)</f>
        <v>2</v>
      </c>
      <c r="L1102" s="29">
        <f t="shared" si="490"/>
        <v>4</v>
      </c>
      <c r="O1102" s="52" t="s">
        <v>73</v>
      </c>
      <c r="P1102" s="25">
        <f>HLOOKUP(O1102,'Tabela 2022'!$D$3:$BG$56,23,FALSE)</f>
        <v>0.58493723849372381</v>
      </c>
      <c r="R1102" s="9" t="str">
        <f t="shared" si="491"/>
        <v/>
      </c>
      <c r="S1102" s="9" t="str">
        <f t="shared" si="492"/>
        <v/>
      </c>
      <c r="T1102" s="9">
        <f t="shared" si="493"/>
        <v>0.58493723849372381</v>
      </c>
      <c r="V1102" s="31" t="s">
        <v>117</v>
      </c>
      <c r="W1102" s="37">
        <f>COUNT(R1129:R1135)</f>
        <v>1</v>
      </c>
      <c r="X1102" s="37">
        <f t="shared" ref="X1102" si="499">COUNT(S1129:S1135)</f>
        <v>0</v>
      </c>
      <c r="Y1102" s="37">
        <f>COUNT(T1129:T1135)</f>
        <v>4</v>
      </c>
      <c r="Z1102" s="29">
        <f t="shared" si="495"/>
        <v>5</v>
      </c>
    </row>
    <row r="1103" spans="1:26">
      <c r="A1103" s="26" t="s">
        <v>112</v>
      </c>
      <c r="B1103" s="25">
        <f>HLOOKUP(A1103,'Tabela 2022'!$D$3:$BG$56,23,FALSE)</f>
        <v>0.51967709384460137</v>
      </c>
      <c r="D1103" s="9" t="str">
        <f t="shared" si="486"/>
        <v/>
      </c>
      <c r="E1103" s="9" t="str">
        <f t="shared" si="487"/>
        <v/>
      </c>
      <c r="F1103" s="9">
        <f t="shared" si="488"/>
        <v>0.51967709384460137</v>
      </c>
      <c r="H1103" s="31" t="s">
        <v>134</v>
      </c>
      <c r="I1103" s="37">
        <f>COUNT(D1132:D1138)</f>
        <v>0</v>
      </c>
      <c r="J1103" s="37">
        <f t="shared" ref="J1103" si="500">COUNT(E1132:E1138)</f>
        <v>0</v>
      </c>
      <c r="K1103" s="37">
        <f>COUNT(F1132:F1138)</f>
        <v>6</v>
      </c>
      <c r="L1103" s="29">
        <f t="shared" si="490"/>
        <v>6</v>
      </c>
      <c r="O1103" s="52" t="s">
        <v>112</v>
      </c>
      <c r="P1103" s="25">
        <f>HLOOKUP(O1103,'Tabela 2022'!$D$3:$BG$56,23,FALSE)</f>
        <v>0.51967709384460137</v>
      </c>
      <c r="R1103" s="9" t="str">
        <f t="shared" si="491"/>
        <v/>
      </c>
      <c r="S1103" s="9" t="str">
        <f t="shared" si="492"/>
        <v/>
      </c>
      <c r="T1103" s="9">
        <f t="shared" si="493"/>
        <v>0.51967709384460137</v>
      </c>
      <c r="V1103" s="31" t="s">
        <v>135</v>
      </c>
      <c r="W1103" s="37">
        <f>COUNT(R1136:R1138)</f>
        <v>0</v>
      </c>
      <c r="X1103" s="37">
        <f t="shared" ref="X1103" si="501">COUNT(S1136:S1138)</f>
        <v>0</v>
      </c>
      <c r="Y1103" s="37">
        <f>COUNT(T1136:T1138)</f>
        <v>2</v>
      </c>
      <c r="Z1103" s="29">
        <f t="shared" si="495"/>
        <v>2</v>
      </c>
    </row>
    <row r="1104" spans="1:26">
      <c r="A1104" s="26" t="s">
        <v>99</v>
      </c>
      <c r="B1104" s="25" t="e">
        <f>HLOOKUP(A1104,'Tabela 2022'!$D$3:$BG$56,23,FALSE)</f>
        <v>#N/A</v>
      </c>
      <c r="D1104" s="9" t="e">
        <f t="shared" si="486"/>
        <v>#N/A</v>
      </c>
      <c r="E1104" s="9" t="e">
        <f t="shared" si="487"/>
        <v>#N/A</v>
      </c>
      <c r="F1104" s="9" t="e">
        <f t="shared" si="488"/>
        <v>#N/A</v>
      </c>
      <c r="O1104" s="52" t="s">
        <v>93</v>
      </c>
      <c r="P1104" s="25">
        <f>HLOOKUP(O1104,'Tabela 2022'!$D$3:$BG$56,23,FALSE)</f>
        <v>0.50900900900900903</v>
      </c>
      <c r="R1104" s="9" t="str">
        <f t="shared" si="491"/>
        <v/>
      </c>
      <c r="S1104" s="9" t="str">
        <f t="shared" si="492"/>
        <v/>
      </c>
      <c r="T1104" s="9">
        <f t="shared" si="493"/>
        <v>0.50900900900900903</v>
      </c>
    </row>
    <row r="1105" spans="1:26">
      <c r="A1105" s="26" t="s">
        <v>132</v>
      </c>
      <c r="B1105" s="25">
        <f>HLOOKUP(A1105,'Tabela 2022'!$D$3:$BG$56,23,FALSE)</f>
        <v>0.60142348754448394</v>
      </c>
      <c r="D1105" s="9" t="str">
        <f t="shared" si="486"/>
        <v/>
      </c>
      <c r="E1105" s="9" t="str">
        <f t="shared" si="487"/>
        <v/>
      </c>
      <c r="F1105" s="9">
        <f t="shared" si="488"/>
        <v>0.60142348754448394</v>
      </c>
      <c r="O1105" s="52" t="s">
        <v>133</v>
      </c>
      <c r="P1105" s="25">
        <f>HLOOKUP(O1105,'Tabela 2022'!$D$3:$BG$56,23,FALSE)</f>
        <v>0.51635514018691586</v>
      </c>
      <c r="R1105" s="9" t="str">
        <f t="shared" si="491"/>
        <v/>
      </c>
      <c r="S1105" s="9" t="str">
        <f t="shared" si="492"/>
        <v/>
      </c>
      <c r="T1105" s="9">
        <f t="shared" si="493"/>
        <v>0.51635514018691586</v>
      </c>
    </row>
    <row r="1106" spans="1:26">
      <c r="A1106" s="26" t="s">
        <v>74</v>
      </c>
      <c r="B1106" s="25">
        <f>HLOOKUP(A1106,'Tabela 2022'!$D$3:$BG$56,23,FALSE)</f>
        <v>0.54866310160427811</v>
      </c>
      <c r="D1106" s="9" t="str">
        <f t="shared" si="486"/>
        <v/>
      </c>
      <c r="E1106" s="9" t="str">
        <f t="shared" si="487"/>
        <v/>
      </c>
      <c r="F1106" s="9">
        <f t="shared" si="488"/>
        <v>0.54866310160427811</v>
      </c>
      <c r="H1106" s="31"/>
      <c r="I1106" s="32" t="s">
        <v>98</v>
      </c>
      <c r="J1106" s="33" t="s">
        <v>97</v>
      </c>
      <c r="K1106" s="34" t="s">
        <v>100</v>
      </c>
      <c r="L1106" s="29" t="s">
        <v>105</v>
      </c>
      <c r="O1106" s="52" t="s">
        <v>89</v>
      </c>
      <c r="P1106" s="25">
        <f>HLOOKUP(O1106,'Tabela 2022'!$D$3:$BG$56,23,FALSE)</f>
        <v>0.67747914735866543</v>
      </c>
      <c r="R1106" s="9" t="str">
        <f t="shared" si="491"/>
        <v/>
      </c>
      <c r="S1106" s="9" t="str">
        <f t="shared" si="492"/>
        <v/>
      </c>
      <c r="T1106" s="9">
        <f t="shared" si="493"/>
        <v>0.67747914735866543</v>
      </c>
      <c r="V1106" s="31"/>
      <c r="W1106" s="32" t="s">
        <v>98</v>
      </c>
      <c r="X1106" s="33" t="s">
        <v>97</v>
      </c>
      <c r="Y1106" s="34" t="s">
        <v>100</v>
      </c>
      <c r="Z1106" t="s">
        <v>105</v>
      </c>
    </row>
    <row r="1107" spans="1:26">
      <c r="A1107" s="26" t="s">
        <v>75</v>
      </c>
      <c r="B1107" s="25">
        <f>HLOOKUP(A1107,'Tabela 2022'!$D$3:$BG$56,23,FALSE)</f>
        <v>0.55319148936170215</v>
      </c>
      <c r="D1107" s="9" t="str">
        <f t="shared" si="486"/>
        <v/>
      </c>
      <c r="E1107" s="9" t="str">
        <f t="shared" si="487"/>
        <v/>
      </c>
      <c r="F1107" s="9">
        <f t="shared" si="488"/>
        <v>0.55319148936170215</v>
      </c>
      <c r="H1107" s="31" t="s">
        <v>101</v>
      </c>
      <c r="I1107" s="42">
        <f>I1099/$L1099</f>
        <v>0.33333333333333331</v>
      </c>
      <c r="J1107" s="42">
        <f t="shared" ref="J1107:K1107" si="502">J1099/$L1099</f>
        <v>0</v>
      </c>
      <c r="K1107" s="42">
        <f t="shared" si="502"/>
        <v>0.66666666666666663</v>
      </c>
      <c r="L1107" s="29">
        <f>L1099</f>
        <v>36</v>
      </c>
      <c r="O1107" s="52" t="s">
        <v>84</v>
      </c>
      <c r="P1107" s="25">
        <f>HLOOKUP(O1107,'Tabela 2022'!$D$3:$BG$56,23,FALSE)</f>
        <v>0.40833333333333333</v>
      </c>
      <c r="R1107" s="9">
        <f t="shared" si="491"/>
        <v>0.40833333333333333</v>
      </c>
      <c r="S1107" s="9" t="str">
        <f t="shared" si="492"/>
        <v/>
      </c>
      <c r="T1107" s="9" t="str">
        <f t="shared" si="493"/>
        <v/>
      </c>
      <c r="V1107" s="31" t="s">
        <v>101</v>
      </c>
      <c r="W1107" s="42">
        <f t="shared" ref="W1107:Y1111" si="503">W1099/$Z1099</f>
        <v>0.33333333333333331</v>
      </c>
      <c r="X1107" s="42">
        <f t="shared" si="503"/>
        <v>0</v>
      </c>
      <c r="Y1107" s="42">
        <f t="shared" si="503"/>
        <v>0.66666666666666663</v>
      </c>
      <c r="Z1107" s="29">
        <f>Z1099</f>
        <v>36</v>
      </c>
    </row>
    <row r="1108" spans="1:26">
      <c r="A1108" s="26" t="s">
        <v>76</v>
      </c>
      <c r="B1108" s="25">
        <f>HLOOKUP(A1108,'Tabela 2022'!$D$3:$BG$56,23,FALSE)</f>
        <v>0.62475247524752475</v>
      </c>
      <c r="D1108" s="9" t="str">
        <f t="shared" si="486"/>
        <v/>
      </c>
      <c r="E1108" s="9" t="str">
        <f t="shared" si="487"/>
        <v/>
      </c>
      <c r="F1108" s="9">
        <f t="shared" si="488"/>
        <v>0.62475247524752475</v>
      </c>
      <c r="H1108" s="31" t="s">
        <v>102</v>
      </c>
      <c r="I1108" s="42">
        <f t="shared" ref="I1108:K1108" si="504">I1100/$L1100</f>
        <v>0</v>
      </c>
      <c r="J1108" s="42">
        <f t="shared" si="504"/>
        <v>0</v>
      </c>
      <c r="K1108" s="42">
        <f t="shared" si="504"/>
        <v>1</v>
      </c>
      <c r="L1108" s="29">
        <f t="shared" ref="L1108:L1111" si="505">L1100</f>
        <v>13</v>
      </c>
      <c r="O1108" s="52" t="s">
        <v>85</v>
      </c>
      <c r="P1108" s="25">
        <f>HLOOKUP(O1108,'Tabela 2022'!$D$3:$BG$56,23,FALSE)</f>
        <v>0.43427970557308099</v>
      </c>
      <c r="R1108" s="9">
        <f t="shared" si="491"/>
        <v>0.43427970557308099</v>
      </c>
      <c r="S1108" s="9" t="str">
        <f t="shared" si="492"/>
        <v/>
      </c>
      <c r="T1108" s="9" t="str">
        <f t="shared" si="493"/>
        <v/>
      </c>
      <c r="V1108" s="31" t="s">
        <v>115</v>
      </c>
      <c r="W1108" s="42">
        <f t="shared" si="503"/>
        <v>0.375</v>
      </c>
      <c r="X1108" s="42">
        <f t="shared" si="503"/>
        <v>0</v>
      </c>
      <c r="Y1108" s="42">
        <f t="shared" si="503"/>
        <v>0.625</v>
      </c>
      <c r="Z1108" s="29">
        <f>Z1100</f>
        <v>16</v>
      </c>
    </row>
    <row r="1109" spans="1:26">
      <c r="A1109" s="26" t="s">
        <v>77</v>
      </c>
      <c r="B1109" s="25">
        <f>HLOOKUP(A1109,'Tabela 2022'!$D$3:$BG$56,23,FALSE)</f>
        <v>0.58175842235004105</v>
      </c>
      <c r="D1109" s="9" t="str">
        <f t="shared" si="486"/>
        <v/>
      </c>
      <c r="E1109" s="9" t="str">
        <f t="shared" si="487"/>
        <v/>
      </c>
      <c r="F1109" s="9">
        <f t="shared" si="488"/>
        <v>0.58175842235004105</v>
      </c>
      <c r="H1109" s="31" t="s">
        <v>103</v>
      </c>
      <c r="I1109" s="42">
        <f t="shared" ref="I1109:K1109" si="506">I1101/$L1101</f>
        <v>0.76923076923076927</v>
      </c>
      <c r="J1109" s="42">
        <f t="shared" si="506"/>
        <v>0</v>
      </c>
      <c r="K1109" s="42">
        <f t="shared" si="506"/>
        <v>0.23076923076923078</v>
      </c>
      <c r="L1109" s="29">
        <f t="shared" si="505"/>
        <v>13</v>
      </c>
      <c r="O1109" s="52" t="s">
        <v>77</v>
      </c>
      <c r="P1109" s="25">
        <f>HLOOKUP(O1109,'Tabela 2022'!$D$3:$BG$56,23,FALSE)</f>
        <v>0.58175842235004105</v>
      </c>
      <c r="R1109" s="9" t="str">
        <f t="shared" si="491"/>
        <v/>
      </c>
      <c r="S1109" s="9" t="str">
        <f t="shared" si="492"/>
        <v/>
      </c>
      <c r="T1109" s="9">
        <f t="shared" si="493"/>
        <v>0.58175842235004105</v>
      </c>
      <c r="V1109" s="31" t="s">
        <v>116</v>
      </c>
      <c r="W1109" s="42">
        <f t="shared" si="503"/>
        <v>0.38461538461538464</v>
      </c>
      <c r="X1109" s="42">
        <f t="shared" si="503"/>
        <v>0</v>
      </c>
      <c r="Y1109" s="42">
        <f t="shared" si="503"/>
        <v>0.61538461538461542</v>
      </c>
      <c r="Z1109" s="29">
        <f>Z1101</f>
        <v>13</v>
      </c>
    </row>
    <row r="1110" spans="1:26">
      <c r="A1110" s="26" t="s">
        <v>113</v>
      </c>
      <c r="B1110" s="25">
        <f>HLOOKUP(A1110,'Tabela 2022'!$D$3:$BG$56,23,FALSE)</f>
        <v>0.66666666666666663</v>
      </c>
      <c r="D1110" s="9" t="str">
        <f t="shared" si="486"/>
        <v/>
      </c>
      <c r="E1110" s="9" t="str">
        <f t="shared" si="487"/>
        <v/>
      </c>
      <c r="F1110" s="9">
        <f t="shared" si="488"/>
        <v>0.66666666666666663</v>
      </c>
      <c r="H1110" s="31" t="s">
        <v>104</v>
      </c>
      <c r="I1110" s="42">
        <f t="shared" ref="I1110:K1110" si="507">I1102/$L1102</f>
        <v>0.5</v>
      </c>
      <c r="J1110" s="42">
        <f t="shared" si="507"/>
        <v>0</v>
      </c>
      <c r="K1110" s="42">
        <f t="shared" si="507"/>
        <v>0.5</v>
      </c>
      <c r="L1110" s="29">
        <f t="shared" si="505"/>
        <v>4</v>
      </c>
      <c r="O1110" s="52" t="s">
        <v>95</v>
      </c>
      <c r="P1110" s="25">
        <f>HLOOKUP(O1110,'Tabela 2022'!$D$3:$BG$56,23,FALSE)</f>
        <v>0.4912451361867704</v>
      </c>
      <c r="R1110" s="9">
        <f t="shared" si="491"/>
        <v>0.4912451361867704</v>
      </c>
      <c r="S1110" s="9" t="str">
        <f t="shared" si="492"/>
        <v/>
      </c>
      <c r="T1110" s="9" t="str">
        <f t="shared" si="493"/>
        <v/>
      </c>
      <c r="V1110" s="31" t="s">
        <v>117</v>
      </c>
      <c r="W1110" s="42">
        <f t="shared" si="503"/>
        <v>0.2</v>
      </c>
      <c r="X1110" s="42">
        <f t="shared" si="503"/>
        <v>0</v>
      </c>
      <c r="Y1110" s="42">
        <f t="shared" si="503"/>
        <v>0.8</v>
      </c>
      <c r="Z1110" s="29">
        <f>Z1102</f>
        <v>5</v>
      </c>
    </row>
    <row r="1111" spans="1:26">
      <c r="A1111" s="26" t="s">
        <v>78</v>
      </c>
      <c r="B1111" s="25">
        <f>HLOOKUP(A1111,'Tabela 2022'!$D$3:$BG$56,23,FALSE)</f>
        <v>0.57424441524310121</v>
      </c>
      <c r="D1111" s="9" t="str">
        <f t="shared" si="486"/>
        <v/>
      </c>
      <c r="E1111" s="9" t="str">
        <f t="shared" si="487"/>
        <v/>
      </c>
      <c r="F1111" s="9">
        <f t="shared" si="488"/>
        <v>0.57424441524310121</v>
      </c>
      <c r="H1111" s="31" t="s">
        <v>134</v>
      </c>
      <c r="I1111" s="42">
        <f t="shared" ref="I1111:K1111" si="508">I1103/$L1103</f>
        <v>0</v>
      </c>
      <c r="J1111" s="42">
        <f t="shared" si="508"/>
        <v>0</v>
      </c>
      <c r="K1111" s="42">
        <f t="shared" si="508"/>
        <v>1</v>
      </c>
      <c r="L1111" s="29">
        <f t="shared" si="505"/>
        <v>6</v>
      </c>
      <c r="O1111" s="52" t="s">
        <v>131</v>
      </c>
      <c r="P1111" s="25">
        <f>HLOOKUP(O1111,'Tabela 2022'!$D$3:$BG$56,23,FALSE)</f>
        <v>0.59073724007561434</v>
      </c>
      <c r="R1111" s="9" t="str">
        <f t="shared" si="491"/>
        <v/>
      </c>
      <c r="S1111" s="9" t="str">
        <f t="shared" si="492"/>
        <v/>
      </c>
      <c r="T1111" s="9">
        <f t="shared" si="493"/>
        <v>0.59073724007561434</v>
      </c>
      <c r="V1111" s="31" t="s">
        <v>135</v>
      </c>
      <c r="W1111" s="42">
        <f t="shared" si="503"/>
        <v>0</v>
      </c>
      <c r="X1111" s="42">
        <f t="shared" si="503"/>
        <v>0</v>
      </c>
      <c r="Y1111" s="42">
        <f t="shared" si="503"/>
        <v>1</v>
      </c>
      <c r="Z1111" s="29">
        <f>Z1103</f>
        <v>2</v>
      </c>
    </row>
    <row r="1112" spans="1:26" ht="15.75" thickBot="1">
      <c r="A1112" s="24" t="s">
        <v>114</v>
      </c>
      <c r="B1112" s="25">
        <f>HLOOKUP(A1112,'Tabela 2022'!$D$3:$BG$56,23,FALSE)</f>
        <v>0.53195164075993095</v>
      </c>
      <c r="D1112" s="36" t="str">
        <f t="shared" si="486"/>
        <v/>
      </c>
      <c r="E1112" s="36" t="str">
        <f t="shared" si="487"/>
        <v/>
      </c>
      <c r="F1112" s="36">
        <f t="shared" si="488"/>
        <v>0.53195164075993095</v>
      </c>
      <c r="O1112" s="52" t="s">
        <v>129</v>
      </c>
      <c r="P1112" s="25">
        <f>HLOOKUP(O1112,'Tabela 2022'!$D$3:$BG$56,23,FALSE)</f>
        <v>0.721976401179941</v>
      </c>
      <c r="R1112" s="9" t="str">
        <f t="shared" si="491"/>
        <v/>
      </c>
      <c r="S1112" s="9" t="str">
        <f t="shared" si="492"/>
        <v/>
      </c>
      <c r="T1112" s="9">
        <f t="shared" si="493"/>
        <v>0.721976401179941</v>
      </c>
    </row>
    <row r="1113" spans="1:26">
      <c r="A1113" s="23" t="s">
        <v>109</v>
      </c>
      <c r="B1113" s="25" t="e">
        <f>HLOOKUP(A1113,'Tabela 2022'!$D$3:$BG$56,23,FALSE)</f>
        <v>#N/A</v>
      </c>
      <c r="D1113" s="56" t="e">
        <f t="shared" si="486"/>
        <v>#N/A</v>
      </c>
      <c r="E1113" s="56" t="e">
        <f t="shared" si="487"/>
        <v>#N/A</v>
      </c>
      <c r="F1113" s="56" t="e">
        <f t="shared" si="488"/>
        <v>#N/A</v>
      </c>
      <c r="O1113" s="59" t="s">
        <v>114</v>
      </c>
      <c r="P1113" s="25">
        <f>HLOOKUP(O1113,'Tabela 2022'!$D$3:$BG$56,23,FALSE)</f>
        <v>0.53195164075993095</v>
      </c>
      <c r="R1113" s="9" t="str">
        <f t="shared" si="491"/>
        <v/>
      </c>
      <c r="S1113" s="9" t="str">
        <f t="shared" si="492"/>
        <v/>
      </c>
      <c r="T1113" s="9">
        <f t="shared" si="493"/>
        <v>0.53195164075993095</v>
      </c>
    </row>
    <row r="1114" spans="1:26" ht="15.75" thickBot="1">
      <c r="A1114" s="22" t="s">
        <v>79</v>
      </c>
      <c r="B1114" s="25">
        <f>HLOOKUP(A1114,'Tabela 2022'!$D$3:$BG$56,23,FALSE)</f>
        <v>0.39200000000000002</v>
      </c>
      <c r="D1114" s="9">
        <f t="shared" si="486"/>
        <v>0.39200000000000002</v>
      </c>
      <c r="E1114" s="9" t="str">
        <f t="shared" si="487"/>
        <v/>
      </c>
      <c r="F1114" s="9" t="str">
        <f t="shared" si="488"/>
        <v/>
      </c>
      <c r="O1114" s="59" t="s">
        <v>130</v>
      </c>
      <c r="P1114" s="25">
        <f>HLOOKUP(O1114,'Tabela 2022'!$D$3:$BG$56,23,FALSE)</f>
        <v>0.48444976076555024</v>
      </c>
      <c r="R1114" s="36">
        <f t="shared" si="491"/>
        <v>0.48444976076555024</v>
      </c>
      <c r="S1114" s="36" t="str">
        <f t="shared" si="492"/>
        <v/>
      </c>
      <c r="T1114" s="36" t="str">
        <f t="shared" si="493"/>
        <v/>
      </c>
    </row>
    <row r="1115" spans="1:26">
      <c r="A1115" s="22" t="s">
        <v>80</v>
      </c>
      <c r="B1115" s="25">
        <f>HLOOKUP(A1115,'Tabela 2022'!$D$3:$BG$56,23,FALSE)</f>
        <v>0.46192052980132453</v>
      </c>
      <c r="D1115" s="9">
        <f t="shared" si="486"/>
        <v>0.46192052980132453</v>
      </c>
      <c r="E1115" s="9" t="str">
        <f t="shared" si="487"/>
        <v/>
      </c>
      <c r="F1115" s="9" t="str">
        <f t="shared" si="488"/>
        <v/>
      </c>
      <c r="O1115" s="60" t="s">
        <v>80</v>
      </c>
      <c r="P1115" s="25">
        <f>HLOOKUP(O1115,'Tabela 2022'!$D$3:$BG$56,23,FALSE)</f>
        <v>0.46192052980132453</v>
      </c>
      <c r="R1115" s="56">
        <f t="shared" si="491"/>
        <v>0.46192052980132453</v>
      </c>
      <c r="S1115" s="56" t="str">
        <f t="shared" si="492"/>
        <v/>
      </c>
      <c r="T1115" s="56" t="str">
        <f t="shared" si="493"/>
        <v/>
      </c>
    </row>
    <row r="1116" spans="1:26">
      <c r="A1116" s="22" t="s">
        <v>81</v>
      </c>
      <c r="B1116" s="25">
        <f>HLOOKUP(A1116,'Tabela 2022'!$D$3:$BG$56,23,FALSE)</f>
        <v>0.35399999999999998</v>
      </c>
      <c r="D1116" s="9">
        <f t="shared" si="486"/>
        <v>0.35399999999999998</v>
      </c>
      <c r="E1116" s="9" t="str">
        <f t="shared" si="487"/>
        <v/>
      </c>
      <c r="F1116" s="9" t="str">
        <f t="shared" si="488"/>
        <v/>
      </c>
      <c r="O1116" s="26" t="s">
        <v>72</v>
      </c>
      <c r="P1116" s="25">
        <f>HLOOKUP(O1116,'Tabela 2022'!$D$3:$BG$56,23,FALSE)</f>
        <v>0.61195928753180662</v>
      </c>
      <c r="R1116" s="9" t="str">
        <f t="shared" si="491"/>
        <v/>
      </c>
      <c r="S1116" s="9" t="str">
        <f t="shared" si="492"/>
        <v/>
      </c>
      <c r="T1116" s="9">
        <f t="shared" si="493"/>
        <v>0.61195928753180662</v>
      </c>
    </row>
    <row r="1117" spans="1:26">
      <c r="A1117" s="22" t="s">
        <v>82</v>
      </c>
      <c r="B1117" s="25">
        <f>HLOOKUP(A1117,'Tabela 2022'!$D$3:$BG$56,23,FALSE)</f>
        <v>0.40696686491079015</v>
      </c>
      <c r="D1117" s="9">
        <f t="shared" si="486"/>
        <v>0.40696686491079015</v>
      </c>
      <c r="E1117" s="9" t="str">
        <f t="shared" si="487"/>
        <v/>
      </c>
      <c r="F1117" s="9" t="str">
        <f t="shared" si="488"/>
        <v/>
      </c>
      <c r="O1117" s="26" t="s">
        <v>90</v>
      </c>
      <c r="P1117" s="25">
        <f>HLOOKUP(O1117,'Tabela 2022'!$D$3:$BG$56,23,FALSE)</f>
        <v>0.65376569037656906</v>
      </c>
      <c r="R1117" s="9" t="str">
        <f t="shared" si="491"/>
        <v/>
      </c>
      <c r="S1117" s="9" t="str">
        <f t="shared" si="492"/>
        <v/>
      </c>
      <c r="T1117" s="9">
        <f t="shared" si="493"/>
        <v>0.65376569037656906</v>
      </c>
    </row>
    <row r="1118" spans="1:26">
      <c r="A1118" s="22" t="s">
        <v>83</v>
      </c>
      <c r="B1118" s="25">
        <f>HLOOKUP(A1118,'Tabela 2022'!$D$3:$BG$56,23,FALSE)</f>
        <v>0.66775244299674263</v>
      </c>
      <c r="D1118" s="9" t="str">
        <f t="shared" si="486"/>
        <v/>
      </c>
      <c r="E1118" s="9" t="str">
        <f t="shared" si="487"/>
        <v/>
      </c>
      <c r="F1118" s="9">
        <f t="shared" si="488"/>
        <v>0.66775244299674263</v>
      </c>
      <c r="O1118" s="26" t="s">
        <v>121</v>
      </c>
      <c r="P1118" s="25">
        <f>HLOOKUP(O1118,'Tabela 2022'!$D$3:$BG$56,23,FALSE)</f>
        <v>0.44444444444444442</v>
      </c>
      <c r="R1118" s="9">
        <f t="shared" si="491"/>
        <v>0.44444444444444442</v>
      </c>
      <c r="S1118" s="9" t="str">
        <f t="shared" si="492"/>
        <v/>
      </c>
      <c r="T1118" s="9" t="str">
        <f t="shared" si="493"/>
        <v/>
      </c>
    </row>
    <row r="1119" spans="1:26">
      <c r="A1119" s="22" t="s">
        <v>84</v>
      </c>
      <c r="B1119" s="25">
        <f>HLOOKUP(A1119,'Tabela 2022'!$D$3:$BG$56,23,FALSE)</f>
        <v>0.40833333333333333</v>
      </c>
      <c r="D1119" s="9">
        <f t="shared" si="486"/>
        <v>0.40833333333333333</v>
      </c>
      <c r="E1119" s="9" t="str">
        <f t="shared" si="487"/>
        <v/>
      </c>
      <c r="F1119" s="9" t="str">
        <f t="shared" si="488"/>
        <v/>
      </c>
      <c r="O1119" s="26" t="s">
        <v>91</v>
      </c>
      <c r="P1119" s="25" t="e">
        <f>HLOOKUP(O1119,'Tabela 2022'!$D$3:$BG$56,23,FALSE)</f>
        <v>#N/A</v>
      </c>
      <c r="R1119" s="9" t="e">
        <f t="shared" si="491"/>
        <v>#N/A</v>
      </c>
      <c r="S1119" s="9" t="e">
        <f t="shared" si="492"/>
        <v>#N/A</v>
      </c>
      <c r="T1119" s="9" t="e">
        <f t="shared" si="493"/>
        <v>#N/A</v>
      </c>
    </row>
    <row r="1120" spans="1:26">
      <c r="A1120" s="22" t="s">
        <v>121</v>
      </c>
      <c r="B1120" s="25">
        <f>HLOOKUP(A1120,'Tabela 2022'!$D$3:$BG$56,23,FALSE)</f>
        <v>0.44444444444444442</v>
      </c>
      <c r="D1120" s="9">
        <f t="shared" si="486"/>
        <v>0.44444444444444442</v>
      </c>
      <c r="E1120" s="9" t="str">
        <f t="shared" si="487"/>
        <v/>
      </c>
      <c r="F1120" s="9" t="str">
        <f t="shared" si="488"/>
        <v/>
      </c>
      <c r="O1120" s="26" t="s">
        <v>74</v>
      </c>
      <c r="P1120" s="25">
        <f>HLOOKUP(O1120,'Tabela 2022'!$D$3:$BG$56,23,FALSE)</f>
        <v>0.54866310160427811</v>
      </c>
      <c r="R1120" s="9" t="str">
        <f t="shared" si="491"/>
        <v/>
      </c>
      <c r="S1120" s="9" t="str">
        <f t="shared" si="492"/>
        <v/>
      </c>
      <c r="T1120" s="9">
        <f t="shared" si="493"/>
        <v>0.54866310160427811</v>
      </c>
    </row>
    <row r="1121" spans="1:20">
      <c r="A1121" s="22" t="s">
        <v>85</v>
      </c>
      <c r="B1121" s="25">
        <f>HLOOKUP(A1121,'Tabela 2022'!$D$3:$BG$56,23,FALSE)</f>
        <v>0.43427970557308099</v>
      </c>
      <c r="D1121" s="9">
        <f t="shared" si="486"/>
        <v>0.43427970557308099</v>
      </c>
      <c r="E1121" s="9" t="str">
        <f t="shared" si="487"/>
        <v/>
      </c>
      <c r="F1121" s="9" t="str">
        <f t="shared" si="488"/>
        <v/>
      </c>
      <c r="O1121" s="26" t="s">
        <v>75</v>
      </c>
      <c r="P1121" s="25">
        <f>HLOOKUP(O1121,'Tabela 2022'!$D$3:$BG$56,23,FALSE)</f>
        <v>0.55319148936170215</v>
      </c>
      <c r="R1121" s="9" t="str">
        <f t="shared" si="491"/>
        <v/>
      </c>
      <c r="S1121" s="9" t="str">
        <f t="shared" si="492"/>
        <v/>
      </c>
      <c r="T1121" s="9">
        <f t="shared" si="493"/>
        <v>0.55319148936170215</v>
      </c>
    </row>
    <row r="1122" spans="1:20">
      <c r="A1122" s="22" t="s">
        <v>110</v>
      </c>
      <c r="B1122" s="25">
        <f>HLOOKUP(A1122,'Tabela 2022'!$D$3:$BG$56,23,FALSE)</f>
        <v>0.60675883256528418</v>
      </c>
      <c r="D1122" s="9" t="str">
        <f t="shared" si="486"/>
        <v/>
      </c>
      <c r="E1122" s="9" t="str">
        <f t="shared" si="487"/>
        <v/>
      </c>
      <c r="F1122" s="9">
        <f t="shared" si="488"/>
        <v>0.60675883256528418</v>
      </c>
      <c r="O1122" s="26" t="s">
        <v>76</v>
      </c>
      <c r="P1122" s="25">
        <f>HLOOKUP(O1122,'Tabela 2022'!$D$3:$BG$56,23,FALSE)</f>
        <v>0.62475247524752475</v>
      </c>
      <c r="R1122" s="9" t="str">
        <f t="shared" si="491"/>
        <v/>
      </c>
      <c r="S1122" s="9" t="str">
        <f t="shared" si="492"/>
        <v/>
      </c>
      <c r="T1122" s="9">
        <f t="shared" si="493"/>
        <v>0.62475247524752475</v>
      </c>
    </row>
    <row r="1123" spans="1:20">
      <c r="A1123" s="22" t="s">
        <v>111</v>
      </c>
      <c r="B1123" s="25">
        <f>HLOOKUP(A1123,'Tabela 2022'!$D$3:$BG$56,23,FALSE)</f>
        <v>0.52972972972972976</v>
      </c>
      <c r="D1123" s="9" t="str">
        <f t="shared" si="486"/>
        <v/>
      </c>
      <c r="E1123" s="9" t="str">
        <f t="shared" si="487"/>
        <v/>
      </c>
      <c r="F1123" s="9">
        <f t="shared" si="488"/>
        <v>0.52972972972972976</v>
      </c>
      <c r="O1123" s="26" t="s">
        <v>78</v>
      </c>
      <c r="P1123" s="25">
        <f>HLOOKUP(O1123,'Tabela 2022'!$D$3:$BG$56,23,FALSE)</f>
        <v>0.57424441524310121</v>
      </c>
      <c r="R1123" s="9" t="str">
        <f t="shared" si="491"/>
        <v/>
      </c>
      <c r="S1123" s="9" t="str">
        <f t="shared" si="492"/>
        <v/>
      </c>
      <c r="T1123" s="9">
        <f t="shared" si="493"/>
        <v>0.57424441524310121</v>
      </c>
    </row>
    <row r="1124" spans="1:20">
      <c r="A1124" s="22" t="s">
        <v>86</v>
      </c>
      <c r="B1124" s="25" t="e">
        <f>HLOOKUP(A1124,'Tabela 2022'!$D$3:$BG$56,23,FALSE)</f>
        <v>#N/A</v>
      </c>
      <c r="D1124" s="9" t="e">
        <f t="shared" si="486"/>
        <v>#N/A</v>
      </c>
      <c r="E1124" s="9" t="e">
        <f t="shared" si="487"/>
        <v>#N/A</v>
      </c>
      <c r="F1124" s="9" t="e">
        <f t="shared" si="488"/>
        <v>#N/A</v>
      </c>
      <c r="O1124" s="26" t="s">
        <v>94</v>
      </c>
      <c r="P1124" s="25">
        <f>HLOOKUP(O1124,'Tabela 2022'!$D$3:$BG$56,23,FALSE)</f>
        <v>0.4742547425474255</v>
      </c>
      <c r="R1124" s="9">
        <f t="shared" si="491"/>
        <v>0.4742547425474255</v>
      </c>
      <c r="S1124" s="9" t="str">
        <f t="shared" si="492"/>
        <v/>
      </c>
      <c r="T1124" s="9" t="str">
        <f t="shared" si="493"/>
        <v/>
      </c>
    </row>
    <row r="1125" spans="1:20">
      <c r="A1125" s="22" t="s">
        <v>130</v>
      </c>
      <c r="B1125" s="25">
        <f>HLOOKUP(A1125,'Tabela 2022'!$D$3:$BG$56,23,FALSE)</f>
        <v>0.48444976076555024</v>
      </c>
      <c r="D1125" s="9">
        <f t="shared" si="486"/>
        <v>0.48444976076555024</v>
      </c>
      <c r="E1125" s="9" t="str">
        <f t="shared" si="487"/>
        <v/>
      </c>
      <c r="F1125" s="9" t="str">
        <f t="shared" si="488"/>
        <v/>
      </c>
      <c r="O1125" s="26" t="s">
        <v>111</v>
      </c>
      <c r="P1125" s="25">
        <f>HLOOKUP(O1125,'Tabela 2022'!$D$3:$BG$56,23,FALSE)</f>
        <v>0.52972972972972976</v>
      </c>
      <c r="R1125" s="9" t="str">
        <f t="shared" si="491"/>
        <v/>
      </c>
      <c r="S1125" s="9" t="str">
        <f t="shared" si="492"/>
        <v/>
      </c>
      <c r="T1125" s="9">
        <f t="shared" si="493"/>
        <v>0.52972972972972976</v>
      </c>
    </row>
    <row r="1126" spans="1:20">
      <c r="A1126" s="22" t="s">
        <v>87</v>
      </c>
      <c r="B1126" s="25">
        <f>HLOOKUP(A1126,'Tabela 2022'!$D$3:$BG$56,23,FALSE)</f>
        <v>0.37967115097159942</v>
      </c>
      <c r="D1126" s="9">
        <f t="shared" si="486"/>
        <v>0.37967115097159942</v>
      </c>
      <c r="E1126" s="9" t="str">
        <f t="shared" si="487"/>
        <v/>
      </c>
      <c r="F1126" s="9" t="str">
        <f t="shared" si="488"/>
        <v/>
      </c>
      <c r="O1126" s="26" t="s">
        <v>122</v>
      </c>
      <c r="P1126" s="25">
        <f>HLOOKUP(O1126,'Tabela 2022'!$D$3:$BG$56,23,FALSE)</f>
        <v>0.54785229841748306</v>
      </c>
      <c r="R1126" s="9" t="str">
        <f t="shared" si="491"/>
        <v/>
      </c>
      <c r="S1126" s="9" t="str">
        <f t="shared" si="492"/>
        <v/>
      </c>
      <c r="T1126" s="9">
        <f t="shared" si="493"/>
        <v>0.54785229841748306</v>
      </c>
    </row>
    <row r="1127" spans="1:20" ht="15.75" thickBot="1">
      <c r="A1127" s="21" t="s">
        <v>88</v>
      </c>
      <c r="B1127" s="25">
        <f>HLOOKUP(A1127,'Tabela 2022'!$D$3:$BG$56,23,FALSE)</f>
        <v>0.48847420417124038</v>
      </c>
      <c r="D1127" s="57">
        <f t="shared" si="486"/>
        <v>0.48847420417124038</v>
      </c>
      <c r="E1127" s="57" t="str">
        <f t="shared" si="487"/>
        <v/>
      </c>
      <c r="F1127" s="57" t="str">
        <f t="shared" si="488"/>
        <v/>
      </c>
      <c r="O1127" s="26" t="s">
        <v>87</v>
      </c>
      <c r="P1127" s="25">
        <f>HLOOKUP(O1127,'Tabela 2022'!$D$3:$BG$56,23,FALSE)</f>
        <v>0.37967115097159942</v>
      </c>
      <c r="R1127" s="9">
        <f t="shared" si="491"/>
        <v>0.37967115097159942</v>
      </c>
      <c r="S1127" s="9" t="str">
        <f t="shared" si="492"/>
        <v/>
      </c>
      <c r="T1127" s="9" t="str">
        <f t="shared" si="493"/>
        <v/>
      </c>
    </row>
    <row r="1128" spans="1:20" ht="15.75" thickBot="1">
      <c r="A1128" s="17" t="s">
        <v>93</v>
      </c>
      <c r="B1128" s="25">
        <f>HLOOKUP(A1128,'Tabela 2022'!$D$3:$BG$56,23,FALSE)</f>
        <v>0.50900900900900903</v>
      </c>
      <c r="D1128" s="56" t="str">
        <f t="shared" si="486"/>
        <v/>
      </c>
      <c r="E1128" s="56" t="str">
        <f t="shared" si="487"/>
        <v/>
      </c>
      <c r="F1128" s="56">
        <f t="shared" si="488"/>
        <v>0.50900900900900903</v>
      </c>
      <c r="O1128" s="53" t="s">
        <v>88</v>
      </c>
      <c r="P1128" s="25">
        <f>HLOOKUP(O1128,'Tabela 2022'!$D$3:$BG$56,23,FALSE)</f>
        <v>0.48847420417124038</v>
      </c>
      <c r="R1128" s="57">
        <f t="shared" si="491"/>
        <v>0.48847420417124038</v>
      </c>
      <c r="S1128" s="57" t="str">
        <f t="shared" si="492"/>
        <v/>
      </c>
      <c r="T1128" s="57" t="str">
        <f t="shared" si="493"/>
        <v/>
      </c>
    </row>
    <row r="1129" spans="1:20">
      <c r="A1129" s="16" t="s">
        <v>133</v>
      </c>
      <c r="B1129" s="25">
        <f>HLOOKUP(A1129,'Tabela 2022'!$D$3:$BG$56,23,FALSE)</f>
        <v>0.51635514018691586</v>
      </c>
      <c r="D1129" s="9" t="str">
        <f t="shared" si="486"/>
        <v/>
      </c>
      <c r="E1129" s="9" t="str">
        <f t="shared" si="487"/>
        <v/>
      </c>
      <c r="F1129" s="9">
        <f t="shared" si="488"/>
        <v>0.51635514018691586</v>
      </c>
      <c r="O1129" s="17" t="s">
        <v>109</v>
      </c>
      <c r="P1129" s="25" t="e">
        <f>HLOOKUP(O1129,'Tabela 2022'!$D$3:$BG$56,23,FALSE)</f>
        <v>#N/A</v>
      </c>
      <c r="R1129" s="35" t="e">
        <f t="shared" si="491"/>
        <v>#N/A</v>
      </c>
      <c r="S1129" s="35" t="e">
        <f t="shared" si="492"/>
        <v>#N/A</v>
      </c>
      <c r="T1129" s="35" t="e">
        <f t="shared" si="493"/>
        <v>#N/A</v>
      </c>
    </row>
    <row r="1130" spans="1:20">
      <c r="A1130" s="16" t="s">
        <v>94</v>
      </c>
      <c r="B1130" s="25">
        <f>HLOOKUP(A1130,'Tabela 2022'!$D$3:$BG$56,23,FALSE)</f>
        <v>0.4742547425474255</v>
      </c>
      <c r="D1130" s="9">
        <f t="shared" si="486"/>
        <v>0.4742547425474255</v>
      </c>
      <c r="E1130" s="9" t="str">
        <f t="shared" si="487"/>
        <v/>
      </c>
      <c r="F1130" s="9" t="str">
        <f t="shared" si="488"/>
        <v/>
      </c>
      <c r="O1130" s="16" t="s">
        <v>70</v>
      </c>
      <c r="P1130" s="25">
        <f>HLOOKUP(O1130,'Tabela 2022'!$D$3:$BG$56,23,FALSE)</f>
        <v>0.63855421686746983</v>
      </c>
      <c r="R1130" s="9" t="str">
        <f t="shared" si="491"/>
        <v/>
      </c>
      <c r="S1130" s="9" t="str">
        <f t="shared" si="492"/>
        <v/>
      </c>
      <c r="T1130" s="9">
        <f t="shared" si="493"/>
        <v>0.63855421686746983</v>
      </c>
    </row>
    <row r="1131" spans="1:20" ht="15.75" thickBot="1">
      <c r="A1131" s="15" t="s">
        <v>95</v>
      </c>
      <c r="B1131" s="25">
        <f>HLOOKUP(A1131,'Tabela 2022'!$D$3:$BG$56,23,FALSE)</f>
        <v>0.4912451361867704</v>
      </c>
      <c r="D1131" s="57">
        <f t="shared" si="486"/>
        <v>0.4912451361867704</v>
      </c>
      <c r="E1131" s="57" t="str">
        <f t="shared" si="487"/>
        <v/>
      </c>
      <c r="F1131" s="57" t="str">
        <f t="shared" si="488"/>
        <v/>
      </c>
      <c r="O1131" s="16" t="s">
        <v>81</v>
      </c>
      <c r="P1131" s="25">
        <f>HLOOKUP(O1131,'Tabela 2022'!$D$3:$BG$56,23,FALSE)</f>
        <v>0.35399999999999998</v>
      </c>
      <c r="R1131" s="9">
        <f t="shared" si="491"/>
        <v>0.35399999999999998</v>
      </c>
      <c r="S1131" s="9" t="str">
        <f t="shared" si="492"/>
        <v/>
      </c>
      <c r="T1131" s="9" t="str">
        <f t="shared" si="493"/>
        <v/>
      </c>
    </row>
    <row r="1132" spans="1:20">
      <c r="A1132" s="20" t="s">
        <v>89</v>
      </c>
      <c r="B1132" s="25">
        <f>HLOOKUP(A1132,'Tabela 2022'!$D$3:$BG$56,23,FALSE)</f>
        <v>0.67747914735866543</v>
      </c>
      <c r="D1132" s="35" t="str">
        <f t="shared" si="486"/>
        <v/>
      </c>
      <c r="E1132" s="35" t="str">
        <f t="shared" si="487"/>
        <v/>
      </c>
      <c r="F1132" s="35">
        <f t="shared" si="488"/>
        <v>0.67747914735866543</v>
      </c>
      <c r="O1132" s="16" t="s">
        <v>83</v>
      </c>
      <c r="P1132" s="25">
        <f>HLOOKUP(O1132,'Tabela 2022'!$D$3:$BG$56,23,FALSE)</f>
        <v>0.66775244299674263</v>
      </c>
      <c r="R1132" s="9" t="str">
        <f t="shared" si="491"/>
        <v/>
      </c>
      <c r="S1132" s="9" t="str">
        <f t="shared" si="492"/>
        <v/>
      </c>
      <c r="T1132" s="9">
        <f t="shared" si="493"/>
        <v>0.66775244299674263</v>
      </c>
    </row>
    <row r="1133" spans="1:20">
      <c r="A1133" s="19" t="s">
        <v>90</v>
      </c>
      <c r="B1133" s="25">
        <f>HLOOKUP(A1133,'Tabela 2022'!$D$3:$BG$56,23,FALSE)</f>
        <v>0.65376569037656906</v>
      </c>
      <c r="D1133" s="9" t="str">
        <f t="shared" si="486"/>
        <v/>
      </c>
      <c r="E1133" s="9" t="str">
        <f t="shared" si="487"/>
        <v/>
      </c>
      <c r="F1133" s="9">
        <f t="shared" si="488"/>
        <v>0.65376569037656906</v>
      </c>
      <c r="O1133" s="16" t="s">
        <v>110</v>
      </c>
      <c r="P1133" s="25">
        <f>HLOOKUP(O1133,'Tabela 2022'!$D$3:$BG$56,23,FALSE)</f>
        <v>0.60675883256528418</v>
      </c>
      <c r="R1133" s="9" t="str">
        <f t="shared" si="491"/>
        <v/>
      </c>
      <c r="S1133" s="9" t="str">
        <f t="shared" si="492"/>
        <v/>
      </c>
      <c r="T1133" s="9">
        <f t="shared" si="493"/>
        <v>0.60675883256528418</v>
      </c>
    </row>
    <row r="1134" spans="1:20">
      <c r="A1134" s="18" t="s">
        <v>91</v>
      </c>
      <c r="B1134" s="25" t="e">
        <f>HLOOKUP(A1134,'Tabela 2022'!$D$3:$BG$56,23,FALSE)</f>
        <v>#N/A</v>
      </c>
      <c r="D1134" s="9" t="e">
        <f t="shared" si="486"/>
        <v>#N/A</v>
      </c>
      <c r="E1134" s="9" t="e">
        <f t="shared" si="487"/>
        <v>#N/A</v>
      </c>
      <c r="F1134" s="9" t="e">
        <f t="shared" si="488"/>
        <v>#N/A</v>
      </c>
      <c r="O1134" s="54" t="s">
        <v>92</v>
      </c>
      <c r="P1134" s="25">
        <f>HLOOKUP(O1134,'Tabela 2022'!$D$3:$BG$56,23,FALSE)</f>
        <v>0.5904173106646059</v>
      </c>
      <c r="R1134" s="9" t="str">
        <f t="shared" si="491"/>
        <v/>
      </c>
      <c r="S1134" s="9" t="str">
        <f t="shared" si="492"/>
        <v/>
      </c>
      <c r="T1134" s="9">
        <f t="shared" si="493"/>
        <v>0.5904173106646059</v>
      </c>
    </row>
    <row r="1135" spans="1:20" ht="15.75" thickBot="1">
      <c r="A1135" s="18" t="s">
        <v>131</v>
      </c>
      <c r="B1135" s="25">
        <f>HLOOKUP(A1135,'Tabela 2022'!$D$3:$BG$56,23,FALSE)</f>
        <v>0.59073724007561434</v>
      </c>
      <c r="D1135" s="9" t="str">
        <f t="shared" si="486"/>
        <v/>
      </c>
      <c r="E1135" s="9" t="str">
        <f t="shared" si="487"/>
        <v/>
      </c>
      <c r="F1135" s="9">
        <f t="shared" si="488"/>
        <v>0.59073724007561434</v>
      </c>
      <c r="O1135" s="15" t="s">
        <v>86</v>
      </c>
      <c r="P1135" s="25" t="e">
        <f>HLOOKUP(O1135,'Tabela 2022'!$D$3:$BG$56,23,FALSE)</f>
        <v>#N/A</v>
      </c>
      <c r="R1135" s="36" t="e">
        <f t="shared" si="491"/>
        <v>#N/A</v>
      </c>
      <c r="S1135" s="36" t="e">
        <f t="shared" si="492"/>
        <v>#N/A</v>
      </c>
      <c r="T1135" s="36" t="e">
        <f t="shared" si="493"/>
        <v>#N/A</v>
      </c>
    </row>
    <row r="1136" spans="1:20">
      <c r="A1136" s="18" t="s">
        <v>92</v>
      </c>
      <c r="B1136" s="25">
        <f>HLOOKUP(A1136,'Tabela 2022'!$D$3:$BG$56,23,FALSE)</f>
        <v>0.5904173106646059</v>
      </c>
      <c r="D1136" s="9" t="str">
        <f t="shared" si="486"/>
        <v/>
      </c>
      <c r="E1136" s="9" t="str">
        <f t="shared" si="487"/>
        <v/>
      </c>
      <c r="F1136" s="9">
        <f t="shared" si="488"/>
        <v>0.5904173106646059</v>
      </c>
      <c r="O1136" s="61" t="s">
        <v>99</v>
      </c>
      <c r="P1136" s="25" t="e">
        <f>HLOOKUP(O1136,'Tabela 2022'!$D$3:$BG$56,23,FALSE)</f>
        <v>#N/A</v>
      </c>
      <c r="R1136" s="56" t="e">
        <f t="shared" si="491"/>
        <v>#N/A</v>
      </c>
      <c r="S1136" s="56" t="e">
        <f t="shared" si="492"/>
        <v>#N/A</v>
      </c>
      <c r="T1136" s="56" t="e">
        <f t="shared" si="493"/>
        <v>#N/A</v>
      </c>
    </row>
    <row r="1137" spans="1:26">
      <c r="A1137" s="18" t="s">
        <v>129</v>
      </c>
      <c r="B1137" s="25">
        <f>HLOOKUP(A1137,'Tabela 2022'!$D$3:$BG$56,23,FALSE)</f>
        <v>0.721976401179941</v>
      </c>
      <c r="D1137" s="9" t="str">
        <f t="shared" si="486"/>
        <v/>
      </c>
      <c r="E1137" s="9" t="str">
        <f t="shared" si="487"/>
        <v/>
      </c>
      <c r="F1137" s="9">
        <f t="shared" si="488"/>
        <v>0.721976401179941</v>
      </c>
      <c r="O1137" s="55" t="s">
        <v>132</v>
      </c>
      <c r="P1137" s="25">
        <f>HLOOKUP(O1137,'Tabela 2022'!$D$3:$BG$56,23,FALSE)</f>
        <v>0.60142348754448394</v>
      </c>
      <c r="R1137" s="9" t="str">
        <f t="shared" si="491"/>
        <v/>
      </c>
      <c r="S1137" s="9" t="str">
        <f t="shared" si="492"/>
        <v/>
      </c>
      <c r="T1137" s="9">
        <f t="shared" si="493"/>
        <v>0.60142348754448394</v>
      </c>
    </row>
    <row r="1138" spans="1:26" ht="15.75" thickBot="1">
      <c r="A1138" s="18" t="s">
        <v>122</v>
      </c>
      <c r="B1138" s="25">
        <f>HLOOKUP(A1138,'Tabela 2022'!$D$3:$BG$56,23,FALSE)</f>
        <v>0.54785229841748306</v>
      </c>
      <c r="D1138" s="57" t="str">
        <f t="shared" si="486"/>
        <v/>
      </c>
      <c r="E1138" s="57" t="str">
        <f t="shared" si="487"/>
        <v/>
      </c>
      <c r="F1138" s="57">
        <f t="shared" si="488"/>
        <v>0.54785229841748306</v>
      </c>
      <c r="O1138" s="55" t="s">
        <v>113</v>
      </c>
      <c r="P1138" s="25">
        <f>HLOOKUP(O1138,'Tabela 2022'!$D$3:$BG$56,23,FALSE)</f>
        <v>0.66666666666666663</v>
      </c>
      <c r="R1138" s="9" t="str">
        <f t="shared" si="491"/>
        <v/>
      </c>
      <c r="S1138" s="9" t="str">
        <f t="shared" si="492"/>
        <v/>
      </c>
      <c r="T1138" s="9">
        <f t="shared" si="493"/>
        <v>0.66666666666666663</v>
      </c>
    </row>
    <row r="1139" spans="1:26">
      <c r="D1139" s="41">
        <f>COUNT(D1099:D1138)</f>
        <v>12</v>
      </c>
      <c r="E1139" s="41">
        <f>COUNT(E1099:E1138)</f>
        <v>0</v>
      </c>
      <c r="F1139" s="41">
        <f>COUNT(F1099:F1138)</f>
        <v>24</v>
      </c>
      <c r="R1139" s="41">
        <f>COUNT(R1099:R1138)</f>
        <v>12</v>
      </c>
      <c r="S1139" s="41">
        <f>COUNT(S1099:S1138)</f>
        <v>0</v>
      </c>
      <c r="T1139" s="41">
        <f>COUNT(T1099:T1138)</f>
        <v>24</v>
      </c>
    </row>
    <row r="1146" spans="1:26">
      <c r="A1146" s="28">
        <v>24</v>
      </c>
      <c r="B1146" s="27" t="s">
        <v>31</v>
      </c>
      <c r="O1146" s="28">
        <v>24</v>
      </c>
      <c r="P1146" s="27" t="s">
        <v>31</v>
      </c>
    </row>
    <row r="1147" spans="1:26">
      <c r="A1147" s="8" t="s">
        <v>69</v>
      </c>
      <c r="B1147" s="7" t="s">
        <v>96</v>
      </c>
      <c r="D1147" s="12" t="s">
        <v>98</v>
      </c>
      <c r="E1147" s="11" t="s">
        <v>97</v>
      </c>
      <c r="F1147" s="10" t="s">
        <v>100</v>
      </c>
      <c r="H1147" s="31"/>
      <c r="I1147" s="32" t="s">
        <v>98</v>
      </c>
      <c r="J1147" s="33" t="s">
        <v>97</v>
      </c>
      <c r="K1147" s="34" t="s">
        <v>100</v>
      </c>
      <c r="L1147" t="s">
        <v>105</v>
      </c>
      <c r="O1147" s="8" t="s">
        <v>69</v>
      </c>
      <c r="P1147" s="7" t="s">
        <v>96</v>
      </c>
      <c r="R1147" s="12" t="s">
        <v>98</v>
      </c>
      <c r="S1147" s="11" t="s">
        <v>97</v>
      </c>
      <c r="T1147" s="10" t="s">
        <v>100</v>
      </c>
      <c r="V1147" s="31"/>
      <c r="W1147" s="32" t="s">
        <v>98</v>
      </c>
      <c r="X1147" s="33" t="s">
        <v>97</v>
      </c>
      <c r="Y1147" s="34" t="s">
        <v>100</v>
      </c>
      <c r="Z1147" t="s">
        <v>105</v>
      </c>
    </row>
    <row r="1148" spans="1:26">
      <c r="A1148" s="26" t="s">
        <v>70</v>
      </c>
      <c r="B1148" s="25">
        <f>HLOOKUP(A1148,'Tabela 2022'!$D$3:$BG$56,24,FALSE)</f>
        <v>0.58181818181818179</v>
      </c>
      <c r="D1148" s="9" t="str">
        <f>IF(B1148&lt;=50%,B1148,"")</f>
        <v/>
      </c>
      <c r="E1148" s="9" t="str">
        <f>IF(B1148&gt;=75%,B1148,"")</f>
        <v/>
      </c>
      <c r="F1148" s="9">
        <f t="shared" ref="F1148" si="509">IF(AND(B1148&gt;50%,B1148&lt;75%),B1148,"")</f>
        <v>0.58181818181818179</v>
      </c>
      <c r="H1148" s="31" t="s">
        <v>101</v>
      </c>
      <c r="I1148" s="37">
        <f>COUNT(D1148:D1187)</f>
        <v>21</v>
      </c>
      <c r="J1148" s="37">
        <f t="shared" ref="J1148" si="510">COUNT(E1148:E1187)</f>
        <v>0</v>
      </c>
      <c r="K1148" s="37">
        <f>COUNT(F1148:F1187)</f>
        <v>15</v>
      </c>
      <c r="L1148" s="29">
        <f>SUM(I1148:K1148)</f>
        <v>36</v>
      </c>
      <c r="O1148" s="52" t="s">
        <v>79</v>
      </c>
      <c r="P1148" s="25">
        <f>HLOOKUP(O1148,'Tabela 2022'!$D$3:$BG$56,24,FALSE)</f>
        <v>0.39626001780943898</v>
      </c>
      <c r="R1148" s="9">
        <f>IF(P1148&lt;=50%,P1148,"")</f>
        <v>0.39626001780943898</v>
      </c>
      <c r="S1148" s="9" t="str">
        <f>IF(P1148&gt;=75%,P1148,"")</f>
        <v/>
      </c>
      <c r="T1148" s="9" t="str">
        <f>IF(AND(P1148&gt;50%,P1148&lt;75%),P1148,"")</f>
        <v/>
      </c>
      <c r="V1148" s="31" t="s">
        <v>101</v>
      </c>
      <c r="W1148" s="37">
        <f>COUNT(R1148:R1187)</f>
        <v>21</v>
      </c>
      <c r="X1148" s="37">
        <f t="shared" ref="X1148" si="511">COUNT(S1148:S1187)</f>
        <v>0</v>
      </c>
      <c r="Y1148" s="37">
        <f>COUNT(T1148:T1187)</f>
        <v>15</v>
      </c>
      <c r="Z1148" s="29">
        <f>SUM(W1148:Y1148)</f>
        <v>36</v>
      </c>
    </row>
    <row r="1149" spans="1:26">
      <c r="A1149" s="26" t="s">
        <v>71</v>
      </c>
      <c r="B1149" s="25">
        <f>HLOOKUP(A1149,'Tabela 2022'!$D$3:$BG$56,24,FALSE)</f>
        <v>0.61467889908256879</v>
      </c>
      <c r="D1149" s="9" t="str">
        <f t="shared" ref="D1149:D1187" si="512">IF(B1149&lt;=50%,B1149,"")</f>
        <v/>
      </c>
      <c r="E1149" s="9" t="str">
        <f t="shared" ref="E1149:E1187" si="513">IF(B1149&gt;=75%,B1149,"")</f>
        <v/>
      </c>
      <c r="F1149" s="9">
        <f t="shared" ref="F1149:F1187" si="514">IF(AND(B1149&gt;50%,B1149&lt;75%),B1149,"")</f>
        <v>0.61467889908256879</v>
      </c>
      <c r="H1149" s="31" t="s">
        <v>102</v>
      </c>
      <c r="I1149" s="37">
        <f>COUNT(D1148:D1161)</f>
        <v>6</v>
      </c>
      <c r="J1149" s="37">
        <f t="shared" ref="J1149" si="515">COUNT(E1148:E1161)</f>
        <v>0</v>
      </c>
      <c r="K1149" s="37">
        <f>COUNT(F1148:F1161)</f>
        <v>7</v>
      </c>
      <c r="L1149" s="29">
        <f t="shared" ref="L1149:L1152" si="516">SUM(I1149:K1149)</f>
        <v>13</v>
      </c>
      <c r="O1149" s="52" t="s">
        <v>71</v>
      </c>
      <c r="P1149" s="25">
        <f>HLOOKUP(O1149,'Tabela 2022'!$D$3:$BG$56,24,FALSE)</f>
        <v>0.61467889908256879</v>
      </c>
      <c r="R1149" s="9" t="str">
        <f t="shared" ref="R1149:R1187" si="517">IF(P1149&lt;=50%,P1149,"")</f>
        <v/>
      </c>
      <c r="S1149" s="9" t="str">
        <f t="shared" ref="S1149:S1187" si="518">IF(P1149&gt;=75%,P1149,"")</f>
        <v/>
      </c>
      <c r="T1149" s="9">
        <f t="shared" ref="T1149:T1187" si="519">IF(AND(P1149&gt;50%,P1149&lt;75%),P1149,"")</f>
        <v>0.61467889908256879</v>
      </c>
      <c r="V1149" s="31" t="s">
        <v>115</v>
      </c>
      <c r="W1149" s="37">
        <f>COUNT(R1148:R1163)</f>
        <v>11</v>
      </c>
      <c r="X1149" s="37">
        <f t="shared" ref="X1149" si="520">COUNT(S1148:S1163)</f>
        <v>0</v>
      </c>
      <c r="Y1149" s="37">
        <f>COUNT(T1148:T1163)</f>
        <v>5</v>
      </c>
      <c r="Z1149" s="29">
        <f t="shared" ref="Z1149:Z1152" si="521">SUM(W1149:Y1149)</f>
        <v>16</v>
      </c>
    </row>
    <row r="1150" spans="1:26">
      <c r="A1150" s="26" t="s">
        <v>72</v>
      </c>
      <c r="B1150" s="25">
        <f>HLOOKUP(A1150,'Tabela 2022'!$D$3:$BG$56,24,FALSE)</f>
        <v>0.48982188295165396</v>
      </c>
      <c r="D1150" s="9">
        <f t="shared" si="512"/>
        <v>0.48982188295165396</v>
      </c>
      <c r="E1150" s="9" t="str">
        <f t="shared" si="513"/>
        <v/>
      </c>
      <c r="F1150" s="9" t="str">
        <f t="shared" si="514"/>
        <v/>
      </c>
      <c r="H1150" s="31" t="s">
        <v>103</v>
      </c>
      <c r="I1150" s="37">
        <f>COUNT(D1162:D1176)</f>
        <v>11</v>
      </c>
      <c r="J1150" s="37">
        <f t="shared" ref="J1150" si="522">COUNT(E1162:E1176)</f>
        <v>0</v>
      </c>
      <c r="K1150" s="37">
        <f>COUNT(F1162:F1176)</f>
        <v>2</v>
      </c>
      <c r="L1150" s="29">
        <f t="shared" si="516"/>
        <v>13</v>
      </c>
      <c r="O1150" s="52" t="s">
        <v>82</v>
      </c>
      <c r="P1150" s="25">
        <f>HLOOKUP(O1150,'Tabela 2022'!$D$3:$BG$56,24,FALSE)</f>
        <v>0.37851662404092073</v>
      </c>
      <c r="R1150" s="9">
        <f t="shared" si="517"/>
        <v>0.37851662404092073</v>
      </c>
      <c r="S1150" s="9" t="str">
        <f t="shared" si="518"/>
        <v/>
      </c>
      <c r="T1150" s="9" t="str">
        <f t="shared" si="519"/>
        <v/>
      </c>
      <c r="V1150" s="31" t="s">
        <v>116</v>
      </c>
      <c r="W1150" s="37">
        <f>COUNT(R1164:R1177)</f>
        <v>9</v>
      </c>
      <c r="X1150" s="37">
        <f t="shared" ref="X1150" si="523">COUNT(S1164:S1177)</f>
        <v>0</v>
      </c>
      <c r="Y1150" s="37">
        <f>COUNT(T1164:T1177)</f>
        <v>4</v>
      </c>
      <c r="Z1150" s="29">
        <f t="shared" si="521"/>
        <v>13</v>
      </c>
    </row>
    <row r="1151" spans="1:26">
      <c r="A1151" s="26" t="s">
        <v>73</v>
      </c>
      <c r="B1151" s="25">
        <f>HLOOKUP(A1151,'Tabela 2022'!$D$3:$BG$56,24,FALSE)</f>
        <v>0.5145954962468724</v>
      </c>
      <c r="D1151" s="9" t="str">
        <f t="shared" si="512"/>
        <v/>
      </c>
      <c r="E1151" s="9" t="str">
        <f t="shared" si="513"/>
        <v/>
      </c>
      <c r="F1151" s="9">
        <f t="shared" si="514"/>
        <v>0.5145954962468724</v>
      </c>
      <c r="H1151" s="31" t="s">
        <v>104</v>
      </c>
      <c r="I1151" s="37">
        <f>COUNT(D1177:D1180)</f>
        <v>4</v>
      </c>
      <c r="J1151" s="37">
        <f t="shared" ref="J1151" si="524">COUNT(E1177:E1180)</f>
        <v>0</v>
      </c>
      <c r="K1151" s="37">
        <f>COUNT(F1177:F1180)</f>
        <v>0</v>
      </c>
      <c r="L1151" s="29">
        <f t="shared" si="516"/>
        <v>4</v>
      </c>
      <c r="O1151" s="52" t="s">
        <v>73</v>
      </c>
      <c r="P1151" s="25">
        <f>HLOOKUP(O1151,'Tabela 2022'!$D$3:$BG$56,24,FALSE)</f>
        <v>0.5145954962468724</v>
      </c>
      <c r="R1151" s="9" t="str">
        <f t="shared" si="517"/>
        <v/>
      </c>
      <c r="S1151" s="9" t="str">
        <f t="shared" si="518"/>
        <v/>
      </c>
      <c r="T1151" s="9">
        <f t="shared" si="519"/>
        <v>0.5145954962468724</v>
      </c>
      <c r="V1151" s="31" t="s">
        <v>117</v>
      </c>
      <c r="W1151" s="37">
        <f>COUNT(R1178:R1184)</f>
        <v>1</v>
      </c>
      <c r="X1151" s="37">
        <f t="shared" ref="X1151" si="525">COUNT(S1178:S1184)</f>
        <v>0</v>
      </c>
      <c r="Y1151" s="37">
        <f>COUNT(T1178:T1184)</f>
        <v>4</v>
      </c>
      <c r="Z1151" s="29">
        <f t="shared" si="521"/>
        <v>5</v>
      </c>
    </row>
    <row r="1152" spans="1:26">
      <c r="A1152" s="26" t="s">
        <v>112</v>
      </c>
      <c r="B1152" s="25">
        <f>HLOOKUP(A1152,'Tabela 2022'!$D$3:$BG$56,24,FALSE)</f>
        <v>0.49345417925478346</v>
      </c>
      <c r="D1152" s="9">
        <f t="shared" si="512"/>
        <v>0.49345417925478346</v>
      </c>
      <c r="E1152" s="9" t="str">
        <f t="shared" si="513"/>
        <v/>
      </c>
      <c r="F1152" s="9" t="str">
        <f t="shared" si="514"/>
        <v/>
      </c>
      <c r="H1152" s="31" t="s">
        <v>134</v>
      </c>
      <c r="I1152" s="37">
        <f>COUNT(D1181:D1187)</f>
        <v>0</v>
      </c>
      <c r="J1152" s="37">
        <f t="shared" ref="J1152" si="526">COUNT(E1181:E1187)</f>
        <v>0</v>
      </c>
      <c r="K1152" s="37">
        <f>COUNT(F1181:F1187)</f>
        <v>6</v>
      </c>
      <c r="L1152" s="29">
        <f t="shared" si="516"/>
        <v>6</v>
      </c>
      <c r="O1152" s="52" t="s">
        <v>112</v>
      </c>
      <c r="P1152" s="25">
        <f>HLOOKUP(O1152,'Tabela 2022'!$D$3:$BG$56,24,FALSE)</f>
        <v>0.49345417925478346</v>
      </c>
      <c r="R1152" s="9">
        <f t="shared" si="517"/>
        <v>0.49345417925478346</v>
      </c>
      <c r="S1152" s="9" t="str">
        <f t="shared" si="518"/>
        <v/>
      </c>
      <c r="T1152" s="9" t="str">
        <f t="shared" si="519"/>
        <v/>
      </c>
      <c r="V1152" s="31" t="s">
        <v>135</v>
      </c>
      <c r="W1152" s="37">
        <f>COUNT(R1185:R1187)</f>
        <v>0</v>
      </c>
      <c r="X1152" s="37">
        <f t="shared" ref="X1152" si="527">COUNT(S1185:S1187)</f>
        <v>0</v>
      </c>
      <c r="Y1152" s="37">
        <f>COUNT(T1185:T1187)</f>
        <v>2</v>
      </c>
      <c r="Z1152" s="29">
        <f t="shared" si="521"/>
        <v>2</v>
      </c>
    </row>
    <row r="1153" spans="1:26">
      <c r="A1153" s="26" t="s">
        <v>99</v>
      </c>
      <c r="B1153" s="25" t="e">
        <f>HLOOKUP(A1153,'Tabela 2022'!$D$3:$BG$56,24,FALSE)</f>
        <v>#N/A</v>
      </c>
      <c r="D1153" s="9" t="e">
        <f t="shared" si="512"/>
        <v>#N/A</v>
      </c>
      <c r="E1153" s="9" t="e">
        <f t="shared" si="513"/>
        <v>#N/A</v>
      </c>
      <c r="F1153" s="9" t="e">
        <f t="shared" si="514"/>
        <v>#N/A</v>
      </c>
      <c r="O1153" s="52" t="s">
        <v>93</v>
      </c>
      <c r="P1153" s="25">
        <f>HLOOKUP(O1153,'Tabela 2022'!$D$3:$BG$56,24,FALSE)</f>
        <v>0.4606741573033708</v>
      </c>
      <c r="R1153" s="9">
        <f t="shared" si="517"/>
        <v>0.4606741573033708</v>
      </c>
      <c r="S1153" s="9" t="str">
        <f t="shared" si="518"/>
        <v/>
      </c>
      <c r="T1153" s="9" t="str">
        <f t="shared" si="519"/>
        <v/>
      </c>
    </row>
    <row r="1154" spans="1:26">
      <c r="A1154" s="26" t="s">
        <v>132</v>
      </c>
      <c r="B1154" s="25">
        <f>HLOOKUP(A1154,'Tabela 2022'!$D$3:$BG$56,24,FALSE)</f>
        <v>0.54642857142857137</v>
      </c>
      <c r="D1154" s="9" t="str">
        <f t="shared" si="512"/>
        <v/>
      </c>
      <c r="E1154" s="9" t="str">
        <f t="shared" si="513"/>
        <v/>
      </c>
      <c r="F1154" s="9">
        <f t="shared" si="514"/>
        <v>0.54642857142857137</v>
      </c>
      <c r="O1154" s="52" t="s">
        <v>133</v>
      </c>
      <c r="P1154" s="25">
        <f>HLOOKUP(O1154,'Tabela 2022'!$D$3:$BG$56,24,FALSE)</f>
        <v>0.48829039812646369</v>
      </c>
      <c r="R1154" s="9">
        <f t="shared" si="517"/>
        <v>0.48829039812646369</v>
      </c>
      <c r="S1154" s="9" t="str">
        <f t="shared" si="518"/>
        <v/>
      </c>
      <c r="T1154" s="9" t="str">
        <f t="shared" si="519"/>
        <v/>
      </c>
    </row>
    <row r="1155" spans="1:26">
      <c r="A1155" s="26" t="s">
        <v>74</v>
      </c>
      <c r="B1155" s="25">
        <f>HLOOKUP(A1155,'Tabela 2022'!$D$3:$BG$56,24,FALSE)</f>
        <v>0.47603833865814699</v>
      </c>
      <c r="D1155" s="9">
        <f t="shared" si="512"/>
        <v>0.47603833865814699</v>
      </c>
      <c r="E1155" s="9" t="str">
        <f t="shared" si="513"/>
        <v/>
      </c>
      <c r="F1155" s="9" t="str">
        <f t="shared" si="514"/>
        <v/>
      </c>
      <c r="H1155" s="31"/>
      <c r="I1155" s="32" t="s">
        <v>98</v>
      </c>
      <c r="J1155" s="33" t="s">
        <v>97</v>
      </c>
      <c r="K1155" s="34" t="s">
        <v>100</v>
      </c>
      <c r="L1155" s="29" t="s">
        <v>105</v>
      </c>
      <c r="O1155" s="52" t="s">
        <v>89</v>
      </c>
      <c r="P1155" s="25">
        <f>HLOOKUP(O1155,'Tabela 2022'!$D$3:$BG$56,24,FALSE)</f>
        <v>0.65245597775718256</v>
      </c>
      <c r="R1155" s="9" t="str">
        <f t="shared" si="517"/>
        <v/>
      </c>
      <c r="S1155" s="9" t="str">
        <f t="shared" si="518"/>
        <v/>
      </c>
      <c r="T1155" s="9">
        <f t="shared" si="519"/>
        <v>0.65245597775718256</v>
      </c>
      <c r="V1155" s="31"/>
      <c r="W1155" s="32" t="s">
        <v>98</v>
      </c>
      <c r="X1155" s="33" t="s">
        <v>97</v>
      </c>
      <c r="Y1155" s="34" t="s">
        <v>100</v>
      </c>
      <c r="Z1155" t="s">
        <v>105</v>
      </c>
    </row>
    <row r="1156" spans="1:26">
      <c r="A1156" s="26" t="s">
        <v>75</v>
      </c>
      <c r="B1156" s="25">
        <f>HLOOKUP(A1156,'Tabela 2022'!$D$3:$BG$56,24,FALSE)</f>
        <v>0.45744680851063829</v>
      </c>
      <c r="D1156" s="9">
        <f t="shared" si="512"/>
        <v>0.45744680851063829</v>
      </c>
      <c r="E1156" s="9" t="str">
        <f t="shared" si="513"/>
        <v/>
      </c>
      <c r="F1156" s="9" t="str">
        <f t="shared" si="514"/>
        <v/>
      </c>
      <c r="H1156" s="31" t="s">
        <v>101</v>
      </c>
      <c r="I1156" s="42">
        <f>I1148/$L1148</f>
        <v>0.58333333333333337</v>
      </c>
      <c r="J1156" s="42">
        <f t="shared" ref="J1156:K1156" si="528">J1148/$L1148</f>
        <v>0</v>
      </c>
      <c r="K1156" s="42">
        <f t="shared" si="528"/>
        <v>0.41666666666666669</v>
      </c>
      <c r="L1156" s="29">
        <f>L1148</f>
        <v>36</v>
      </c>
      <c r="O1156" s="52" t="s">
        <v>84</v>
      </c>
      <c r="P1156" s="25">
        <f>HLOOKUP(O1156,'Tabela 2022'!$D$3:$BG$56,24,FALSE)</f>
        <v>0.41553701772679874</v>
      </c>
      <c r="R1156" s="9">
        <f t="shared" si="517"/>
        <v>0.41553701772679874</v>
      </c>
      <c r="S1156" s="9" t="str">
        <f t="shared" si="518"/>
        <v/>
      </c>
      <c r="T1156" s="9" t="str">
        <f t="shared" si="519"/>
        <v/>
      </c>
      <c r="V1156" s="31" t="s">
        <v>101</v>
      </c>
      <c r="W1156" s="42">
        <f t="shared" ref="W1156:Y1160" si="529">W1148/$Z1148</f>
        <v>0.58333333333333337</v>
      </c>
      <c r="X1156" s="42">
        <f t="shared" si="529"/>
        <v>0</v>
      </c>
      <c r="Y1156" s="42">
        <f t="shared" si="529"/>
        <v>0.41666666666666669</v>
      </c>
      <c r="Z1156" s="29">
        <f>Z1148</f>
        <v>36</v>
      </c>
    </row>
    <row r="1157" spans="1:26">
      <c r="A1157" s="26" t="s">
        <v>76</v>
      </c>
      <c r="B1157" s="25">
        <f>HLOOKUP(A1157,'Tabela 2022'!$D$3:$BG$56,24,FALSE)</f>
        <v>0.57341269841269837</v>
      </c>
      <c r="D1157" s="9" t="str">
        <f t="shared" si="512"/>
        <v/>
      </c>
      <c r="E1157" s="9" t="str">
        <f t="shared" si="513"/>
        <v/>
      </c>
      <c r="F1157" s="9">
        <f t="shared" si="514"/>
        <v>0.57341269841269837</v>
      </c>
      <c r="H1157" s="31" t="s">
        <v>102</v>
      </c>
      <c r="I1157" s="42">
        <f t="shared" ref="I1157:K1157" si="530">I1149/$L1149</f>
        <v>0.46153846153846156</v>
      </c>
      <c r="J1157" s="42">
        <f t="shared" si="530"/>
        <v>0</v>
      </c>
      <c r="K1157" s="42">
        <f t="shared" si="530"/>
        <v>0.53846153846153844</v>
      </c>
      <c r="L1157" s="29">
        <f t="shared" ref="L1157:L1160" si="531">L1149</f>
        <v>13</v>
      </c>
      <c r="O1157" s="52" t="s">
        <v>85</v>
      </c>
      <c r="P1157" s="25">
        <f>HLOOKUP(O1157,'Tabela 2022'!$D$3:$BG$56,24,FALSE)</f>
        <v>0.43953732912723448</v>
      </c>
      <c r="R1157" s="9">
        <f t="shared" si="517"/>
        <v>0.43953732912723448</v>
      </c>
      <c r="S1157" s="9" t="str">
        <f t="shared" si="518"/>
        <v/>
      </c>
      <c r="T1157" s="9" t="str">
        <f t="shared" si="519"/>
        <v/>
      </c>
      <c r="V1157" s="31" t="s">
        <v>115</v>
      </c>
      <c r="W1157" s="42">
        <f t="shared" si="529"/>
        <v>0.6875</v>
      </c>
      <c r="X1157" s="42">
        <f t="shared" si="529"/>
        <v>0</v>
      </c>
      <c r="Y1157" s="42">
        <f t="shared" si="529"/>
        <v>0.3125</v>
      </c>
      <c r="Z1157" s="29">
        <f>Z1149</f>
        <v>16</v>
      </c>
    </row>
    <row r="1158" spans="1:26">
      <c r="A1158" s="26" t="s">
        <v>77</v>
      </c>
      <c r="B1158" s="25">
        <f>HLOOKUP(A1158,'Tabela 2022'!$D$3:$BG$56,24,FALSE)</f>
        <v>0.47372742200328405</v>
      </c>
      <c r="D1158" s="9">
        <f t="shared" si="512"/>
        <v>0.47372742200328405</v>
      </c>
      <c r="E1158" s="9" t="str">
        <f t="shared" si="513"/>
        <v/>
      </c>
      <c r="F1158" s="9" t="str">
        <f t="shared" si="514"/>
        <v/>
      </c>
      <c r="H1158" s="31" t="s">
        <v>103</v>
      </c>
      <c r="I1158" s="42">
        <f t="shared" ref="I1158:K1158" si="532">I1150/$L1150</f>
        <v>0.84615384615384615</v>
      </c>
      <c r="J1158" s="42">
        <f t="shared" si="532"/>
        <v>0</v>
      </c>
      <c r="K1158" s="42">
        <f t="shared" si="532"/>
        <v>0.15384615384615385</v>
      </c>
      <c r="L1158" s="29">
        <f t="shared" si="531"/>
        <v>13</v>
      </c>
      <c r="O1158" s="52" t="s">
        <v>77</v>
      </c>
      <c r="P1158" s="25">
        <f>HLOOKUP(O1158,'Tabela 2022'!$D$3:$BG$56,24,FALSE)</f>
        <v>0.47372742200328405</v>
      </c>
      <c r="R1158" s="9">
        <f t="shared" si="517"/>
        <v>0.47372742200328405</v>
      </c>
      <c r="S1158" s="9" t="str">
        <f t="shared" si="518"/>
        <v/>
      </c>
      <c r="T1158" s="9" t="str">
        <f t="shared" si="519"/>
        <v/>
      </c>
      <c r="V1158" s="31" t="s">
        <v>116</v>
      </c>
      <c r="W1158" s="42">
        <f t="shared" si="529"/>
        <v>0.69230769230769229</v>
      </c>
      <c r="X1158" s="42">
        <f t="shared" si="529"/>
        <v>0</v>
      </c>
      <c r="Y1158" s="42">
        <f t="shared" si="529"/>
        <v>0.30769230769230771</v>
      </c>
      <c r="Z1158" s="29">
        <f>Z1150</f>
        <v>13</v>
      </c>
    </row>
    <row r="1159" spans="1:26">
      <c r="A1159" s="26" t="s">
        <v>113</v>
      </c>
      <c r="B1159" s="25">
        <f>HLOOKUP(A1159,'Tabela 2022'!$D$3:$BG$56,24,FALSE)</f>
        <v>0.59322033898305082</v>
      </c>
      <c r="D1159" s="9" t="str">
        <f t="shared" si="512"/>
        <v/>
      </c>
      <c r="E1159" s="9" t="str">
        <f t="shared" si="513"/>
        <v/>
      </c>
      <c r="F1159" s="9">
        <f t="shared" si="514"/>
        <v>0.59322033898305082</v>
      </c>
      <c r="H1159" s="31" t="s">
        <v>104</v>
      </c>
      <c r="I1159" s="42">
        <f t="shared" ref="I1159:K1159" si="533">I1151/$L1151</f>
        <v>1</v>
      </c>
      <c r="J1159" s="42">
        <f t="shared" si="533"/>
        <v>0</v>
      </c>
      <c r="K1159" s="42">
        <f t="shared" si="533"/>
        <v>0</v>
      </c>
      <c r="L1159" s="29">
        <f t="shared" si="531"/>
        <v>4</v>
      </c>
      <c r="O1159" s="52" t="s">
        <v>95</v>
      </c>
      <c r="P1159" s="25">
        <f>HLOOKUP(O1159,'Tabela 2022'!$D$3:$BG$56,24,FALSE)</f>
        <v>0.43482490272373542</v>
      </c>
      <c r="R1159" s="9">
        <f t="shared" si="517"/>
        <v>0.43482490272373542</v>
      </c>
      <c r="S1159" s="9" t="str">
        <f t="shared" si="518"/>
        <v/>
      </c>
      <c r="T1159" s="9" t="str">
        <f t="shared" si="519"/>
        <v/>
      </c>
      <c r="V1159" s="31" t="s">
        <v>117</v>
      </c>
      <c r="W1159" s="42">
        <f t="shared" si="529"/>
        <v>0.2</v>
      </c>
      <c r="X1159" s="42">
        <f t="shared" si="529"/>
        <v>0</v>
      </c>
      <c r="Y1159" s="42">
        <f t="shared" si="529"/>
        <v>0.8</v>
      </c>
      <c r="Z1159" s="29">
        <f>Z1151</f>
        <v>5</v>
      </c>
    </row>
    <row r="1160" spans="1:26">
      <c r="A1160" s="26" t="s">
        <v>78</v>
      </c>
      <c r="B1160" s="25">
        <f>HLOOKUP(A1160,'Tabela 2022'!$D$3:$BG$56,24,FALSE)</f>
        <v>0.53473132372214938</v>
      </c>
      <c r="D1160" s="9" t="str">
        <f t="shared" si="512"/>
        <v/>
      </c>
      <c r="E1160" s="9" t="str">
        <f t="shared" si="513"/>
        <v/>
      </c>
      <c r="F1160" s="9">
        <f t="shared" si="514"/>
        <v>0.53473132372214938</v>
      </c>
      <c r="H1160" s="31" t="s">
        <v>134</v>
      </c>
      <c r="I1160" s="42">
        <f t="shared" ref="I1160:K1160" si="534">I1152/$L1152</f>
        <v>0</v>
      </c>
      <c r="J1160" s="42">
        <f t="shared" si="534"/>
        <v>0</v>
      </c>
      <c r="K1160" s="42">
        <f t="shared" si="534"/>
        <v>1</v>
      </c>
      <c r="L1160" s="29">
        <f t="shared" si="531"/>
        <v>6</v>
      </c>
      <c r="O1160" s="52" t="s">
        <v>131</v>
      </c>
      <c r="P1160" s="25">
        <f>HLOOKUP(O1160,'Tabela 2022'!$D$3:$BG$56,24,FALSE)</f>
        <v>0.5625</v>
      </c>
      <c r="R1160" s="9" t="str">
        <f t="shared" si="517"/>
        <v/>
      </c>
      <c r="S1160" s="9" t="str">
        <f t="shared" si="518"/>
        <v/>
      </c>
      <c r="T1160" s="9">
        <f t="shared" si="519"/>
        <v>0.5625</v>
      </c>
      <c r="V1160" s="31" t="s">
        <v>135</v>
      </c>
      <c r="W1160" s="42">
        <f t="shared" si="529"/>
        <v>0</v>
      </c>
      <c r="X1160" s="42">
        <f t="shared" si="529"/>
        <v>0</v>
      </c>
      <c r="Y1160" s="42">
        <f t="shared" si="529"/>
        <v>1</v>
      </c>
      <c r="Z1160" s="29">
        <f>Z1152</f>
        <v>2</v>
      </c>
    </row>
    <row r="1161" spans="1:26" ht="15.75" thickBot="1">
      <c r="A1161" s="24" t="s">
        <v>114</v>
      </c>
      <c r="B1161" s="25">
        <f>HLOOKUP(A1161,'Tabela 2022'!$D$3:$BG$56,24,FALSE)</f>
        <v>0.46341463414634149</v>
      </c>
      <c r="D1161" s="36">
        <f t="shared" si="512"/>
        <v>0.46341463414634149</v>
      </c>
      <c r="E1161" s="36" t="str">
        <f t="shared" si="513"/>
        <v/>
      </c>
      <c r="F1161" s="36" t="str">
        <f t="shared" si="514"/>
        <v/>
      </c>
      <c r="O1161" s="52" t="s">
        <v>129</v>
      </c>
      <c r="P1161" s="25">
        <f>HLOOKUP(O1161,'Tabela 2022'!$D$3:$BG$56,24,FALSE)</f>
        <v>0.63495575221238942</v>
      </c>
      <c r="R1161" s="9" t="str">
        <f t="shared" si="517"/>
        <v/>
      </c>
      <c r="S1161" s="9" t="str">
        <f t="shared" si="518"/>
        <v/>
      </c>
      <c r="T1161" s="9">
        <f t="shared" si="519"/>
        <v>0.63495575221238942</v>
      </c>
    </row>
    <row r="1162" spans="1:26">
      <c r="A1162" s="23" t="s">
        <v>109</v>
      </c>
      <c r="B1162" s="25" t="e">
        <f>HLOOKUP(A1162,'Tabela 2022'!$D$3:$BG$56,24,FALSE)</f>
        <v>#N/A</v>
      </c>
      <c r="D1162" s="56" t="e">
        <f t="shared" si="512"/>
        <v>#N/A</v>
      </c>
      <c r="E1162" s="56" t="e">
        <f t="shared" si="513"/>
        <v>#N/A</v>
      </c>
      <c r="F1162" s="56" t="e">
        <f t="shared" si="514"/>
        <v>#N/A</v>
      </c>
      <c r="O1162" s="59" t="s">
        <v>114</v>
      </c>
      <c r="P1162" s="25">
        <f>HLOOKUP(O1162,'Tabela 2022'!$D$3:$BG$56,24,FALSE)</f>
        <v>0.46341463414634149</v>
      </c>
      <c r="R1162" s="9">
        <f t="shared" si="517"/>
        <v>0.46341463414634149</v>
      </c>
      <c r="S1162" s="9" t="str">
        <f t="shared" si="518"/>
        <v/>
      </c>
      <c r="T1162" s="9" t="str">
        <f t="shared" si="519"/>
        <v/>
      </c>
    </row>
    <row r="1163" spans="1:26" ht="15.75" thickBot="1">
      <c r="A1163" s="22" t="s">
        <v>79</v>
      </c>
      <c r="B1163" s="25">
        <f>HLOOKUP(A1163,'Tabela 2022'!$D$3:$BG$56,24,FALSE)</f>
        <v>0.39626001780943898</v>
      </c>
      <c r="D1163" s="9">
        <f t="shared" si="512"/>
        <v>0.39626001780943898</v>
      </c>
      <c r="E1163" s="9" t="str">
        <f t="shared" si="513"/>
        <v/>
      </c>
      <c r="F1163" s="9" t="str">
        <f t="shared" si="514"/>
        <v/>
      </c>
      <c r="O1163" s="59" t="s">
        <v>130</v>
      </c>
      <c r="P1163" s="25">
        <f>HLOOKUP(O1163,'Tabela 2022'!$D$3:$BG$56,24,FALSE)</f>
        <v>0.481437125748503</v>
      </c>
      <c r="R1163" s="36">
        <f t="shared" si="517"/>
        <v>0.481437125748503</v>
      </c>
      <c r="S1163" s="36" t="str">
        <f t="shared" si="518"/>
        <v/>
      </c>
      <c r="T1163" s="36" t="str">
        <f t="shared" si="519"/>
        <v/>
      </c>
    </row>
    <row r="1164" spans="1:26">
      <c r="A1164" s="22" t="s">
        <v>80</v>
      </c>
      <c r="B1164" s="25">
        <f>HLOOKUP(A1164,'Tabela 2022'!$D$3:$BG$56,24,FALSE)</f>
        <v>0.49177631578947367</v>
      </c>
      <c r="D1164" s="9">
        <f t="shared" si="512"/>
        <v>0.49177631578947367</v>
      </c>
      <c r="E1164" s="9" t="str">
        <f t="shared" si="513"/>
        <v/>
      </c>
      <c r="F1164" s="9" t="str">
        <f t="shared" si="514"/>
        <v/>
      </c>
      <c r="O1164" s="60" t="s">
        <v>80</v>
      </c>
      <c r="P1164" s="25">
        <f>HLOOKUP(O1164,'Tabela 2022'!$D$3:$BG$56,24,FALSE)</f>
        <v>0.49177631578947367</v>
      </c>
      <c r="R1164" s="56">
        <f t="shared" si="517"/>
        <v>0.49177631578947367</v>
      </c>
      <c r="S1164" s="56" t="str">
        <f t="shared" si="518"/>
        <v/>
      </c>
      <c r="T1164" s="56" t="str">
        <f t="shared" si="519"/>
        <v/>
      </c>
    </row>
    <row r="1165" spans="1:26">
      <c r="A1165" s="22" t="s">
        <v>81</v>
      </c>
      <c r="B1165" s="25">
        <f>HLOOKUP(A1165,'Tabela 2022'!$D$3:$BG$56,24,FALSE)</f>
        <v>0.36726546906187624</v>
      </c>
      <c r="D1165" s="9">
        <f t="shared" si="512"/>
        <v>0.36726546906187624</v>
      </c>
      <c r="E1165" s="9" t="str">
        <f t="shared" si="513"/>
        <v/>
      </c>
      <c r="F1165" s="9" t="str">
        <f t="shared" si="514"/>
        <v/>
      </c>
      <c r="O1165" s="26" t="s">
        <v>72</v>
      </c>
      <c r="P1165" s="25">
        <f>HLOOKUP(O1165,'Tabela 2022'!$D$3:$BG$56,24,FALSE)</f>
        <v>0.48982188295165396</v>
      </c>
      <c r="R1165" s="9">
        <f t="shared" si="517"/>
        <v>0.48982188295165396</v>
      </c>
      <c r="S1165" s="9" t="str">
        <f t="shared" si="518"/>
        <v/>
      </c>
      <c r="T1165" s="9" t="str">
        <f t="shared" si="519"/>
        <v/>
      </c>
    </row>
    <row r="1166" spans="1:26">
      <c r="A1166" s="22" t="s">
        <v>82</v>
      </c>
      <c r="B1166" s="25">
        <f>HLOOKUP(A1166,'Tabela 2022'!$D$3:$BG$56,24,FALSE)</f>
        <v>0.37851662404092073</v>
      </c>
      <c r="D1166" s="9">
        <f t="shared" si="512"/>
        <v>0.37851662404092073</v>
      </c>
      <c r="E1166" s="9" t="str">
        <f t="shared" si="513"/>
        <v/>
      </c>
      <c r="F1166" s="9" t="str">
        <f t="shared" si="514"/>
        <v/>
      </c>
      <c r="O1166" s="26" t="s">
        <v>90</v>
      </c>
      <c r="P1166" s="25">
        <f>HLOOKUP(O1166,'Tabela 2022'!$D$3:$BG$56,24,FALSE)</f>
        <v>0.6169102296450939</v>
      </c>
      <c r="R1166" s="9" t="str">
        <f t="shared" si="517"/>
        <v/>
      </c>
      <c r="S1166" s="9" t="str">
        <f t="shared" si="518"/>
        <v/>
      </c>
      <c r="T1166" s="9">
        <f t="shared" si="519"/>
        <v>0.6169102296450939</v>
      </c>
    </row>
    <row r="1167" spans="1:26">
      <c r="A1167" s="22" t="s">
        <v>83</v>
      </c>
      <c r="B1167" s="25">
        <f>HLOOKUP(A1167,'Tabela 2022'!$D$3:$BG$56,24,FALSE)</f>
        <v>0.69155844155844159</v>
      </c>
      <c r="D1167" s="9" t="str">
        <f t="shared" si="512"/>
        <v/>
      </c>
      <c r="E1167" s="9" t="str">
        <f t="shared" si="513"/>
        <v/>
      </c>
      <c r="F1167" s="9">
        <f t="shared" si="514"/>
        <v>0.69155844155844159</v>
      </c>
      <c r="O1167" s="26" t="s">
        <v>121</v>
      </c>
      <c r="P1167" s="25">
        <f>HLOOKUP(O1167,'Tabela 2022'!$D$3:$BG$56,24,FALSE)</f>
        <v>0.43975283213182287</v>
      </c>
      <c r="R1167" s="9">
        <f t="shared" si="517"/>
        <v>0.43975283213182287</v>
      </c>
      <c r="S1167" s="9" t="str">
        <f t="shared" si="518"/>
        <v/>
      </c>
      <c r="T1167" s="9" t="str">
        <f t="shared" si="519"/>
        <v/>
      </c>
    </row>
    <row r="1168" spans="1:26">
      <c r="A1168" s="22" t="s">
        <v>84</v>
      </c>
      <c r="B1168" s="25">
        <f>HLOOKUP(A1168,'Tabela 2022'!$D$3:$BG$56,24,FALSE)</f>
        <v>0.41553701772679874</v>
      </c>
      <c r="D1168" s="9">
        <f t="shared" si="512"/>
        <v>0.41553701772679874</v>
      </c>
      <c r="E1168" s="9" t="str">
        <f t="shared" si="513"/>
        <v/>
      </c>
      <c r="F1168" s="9" t="str">
        <f t="shared" si="514"/>
        <v/>
      </c>
      <c r="O1168" s="26" t="s">
        <v>91</v>
      </c>
      <c r="P1168" s="25" t="e">
        <f>HLOOKUP(O1168,'Tabela 2022'!$D$3:$BG$56,24,FALSE)</f>
        <v>#N/A</v>
      </c>
      <c r="R1168" s="9" t="e">
        <f t="shared" si="517"/>
        <v>#N/A</v>
      </c>
      <c r="S1168" s="9" t="e">
        <f t="shared" si="518"/>
        <v>#N/A</v>
      </c>
      <c r="T1168" s="9" t="e">
        <f t="shared" si="519"/>
        <v>#N/A</v>
      </c>
    </row>
    <row r="1169" spans="1:20">
      <c r="A1169" s="22" t="s">
        <v>121</v>
      </c>
      <c r="B1169" s="25">
        <f>HLOOKUP(A1169,'Tabela 2022'!$D$3:$BG$56,24,FALSE)</f>
        <v>0.43975283213182287</v>
      </c>
      <c r="D1169" s="9">
        <f t="shared" si="512"/>
        <v>0.43975283213182287</v>
      </c>
      <c r="E1169" s="9" t="str">
        <f t="shared" si="513"/>
        <v/>
      </c>
      <c r="F1169" s="9" t="str">
        <f t="shared" si="514"/>
        <v/>
      </c>
      <c r="O1169" s="26" t="s">
        <v>74</v>
      </c>
      <c r="P1169" s="25">
        <f>HLOOKUP(O1169,'Tabela 2022'!$D$3:$BG$56,24,FALSE)</f>
        <v>0.47603833865814699</v>
      </c>
      <c r="R1169" s="9">
        <f t="shared" si="517"/>
        <v>0.47603833865814699</v>
      </c>
      <c r="S1169" s="9" t="str">
        <f t="shared" si="518"/>
        <v/>
      </c>
      <c r="T1169" s="9" t="str">
        <f t="shared" si="519"/>
        <v/>
      </c>
    </row>
    <row r="1170" spans="1:20">
      <c r="A1170" s="22" t="s">
        <v>85</v>
      </c>
      <c r="B1170" s="25">
        <f>HLOOKUP(A1170,'Tabela 2022'!$D$3:$BG$56,24,FALSE)</f>
        <v>0.43953732912723448</v>
      </c>
      <c r="D1170" s="9">
        <f t="shared" si="512"/>
        <v>0.43953732912723448</v>
      </c>
      <c r="E1170" s="9" t="str">
        <f t="shared" si="513"/>
        <v/>
      </c>
      <c r="F1170" s="9" t="str">
        <f t="shared" si="514"/>
        <v/>
      </c>
      <c r="O1170" s="26" t="s">
        <v>75</v>
      </c>
      <c r="P1170" s="25">
        <f>HLOOKUP(O1170,'Tabela 2022'!$D$3:$BG$56,24,FALSE)</f>
        <v>0.45744680851063829</v>
      </c>
      <c r="R1170" s="9">
        <f t="shared" si="517"/>
        <v>0.45744680851063829</v>
      </c>
      <c r="S1170" s="9" t="str">
        <f t="shared" si="518"/>
        <v/>
      </c>
      <c r="T1170" s="9" t="str">
        <f t="shared" si="519"/>
        <v/>
      </c>
    </row>
    <row r="1171" spans="1:20">
      <c r="A1171" s="22" t="s">
        <v>110</v>
      </c>
      <c r="B1171" s="25">
        <f>HLOOKUP(A1171,'Tabela 2022'!$D$3:$BG$56,24,FALSE)</f>
        <v>0.64362519201228874</v>
      </c>
      <c r="D1171" s="9" t="str">
        <f t="shared" si="512"/>
        <v/>
      </c>
      <c r="E1171" s="9" t="str">
        <f t="shared" si="513"/>
        <v/>
      </c>
      <c r="F1171" s="9">
        <f t="shared" si="514"/>
        <v>0.64362519201228874</v>
      </c>
      <c r="O1171" s="26" t="s">
        <v>76</v>
      </c>
      <c r="P1171" s="25">
        <f>HLOOKUP(O1171,'Tabela 2022'!$D$3:$BG$56,24,FALSE)</f>
        <v>0.57341269841269837</v>
      </c>
      <c r="R1171" s="9" t="str">
        <f t="shared" si="517"/>
        <v/>
      </c>
      <c r="S1171" s="9" t="str">
        <f t="shared" si="518"/>
        <v/>
      </c>
      <c r="T1171" s="9">
        <f t="shared" si="519"/>
        <v>0.57341269841269837</v>
      </c>
    </row>
    <row r="1172" spans="1:20">
      <c r="A1172" s="22" t="s">
        <v>111</v>
      </c>
      <c r="B1172" s="25">
        <f>HLOOKUP(A1172,'Tabela 2022'!$D$3:$BG$56,24,FALSE)</f>
        <v>0.48586810228802152</v>
      </c>
      <c r="D1172" s="9">
        <f t="shared" si="512"/>
        <v>0.48586810228802152</v>
      </c>
      <c r="E1172" s="9" t="str">
        <f t="shared" si="513"/>
        <v/>
      </c>
      <c r="F1172" s="9" t="str">
        <f t="shared" si="514"/>
        <v/>
      </c>
      <c r="O1172" s="26" t="s">
        <v>78</v>
      </c>
      <c r="P1172" s="25">
        <f>HLOOKUP(O1172,'Tabela 2022'!$D$3:$BG$56,24,FALSE)</f>
        <v>0.53473132372214938</v>
      </c>
      <c r="R1172" s="9" t="str">
        <f t="shared" si="517"/>
        <v/>
      </c>
      <c r="S1172" s="9" t="str">
        <f t="shared" si="518"/>
        <v/>
      </c>
      <c r="T1172" s="9">
        <f t="shared" si="519"/>
        <v>0.53473132372214938</v>
      </c>
    </row>
    <row r="1173" spans="1:20">
      <c r="A1173" s="22" t="s">
        <v>86</v>
      </c>
      <c r="B1173" s="25" t="e">
        <f>HLOOKUP(A1173,'Tabela 2022'!$D$3:$BG$56,24,FALSE)</f>
        <v>#N/A</v>
      </c>
      <c r="D1173" s="9" t="e">
        <f t="shared" si="512"/>
        <v>#N/A</v>
      </c>
      <c r="E1173" s="9" t="e">
        <f t="shared" si="513"/>
        <v>#N/A</v>
      </c>
      <c r="F1173" s="9" t="e">
        <f t="shared" si="514"/>
        <v>#N/A</v>
      </c>
      <c r="O1173" s="26" t="s">
        <v>94</v>
      </c>
      <c r="P1173" s="25">
        <f>HLOOKUP(O1173,'Tabela 2022'!$D$3:$BG$56,24,FALSE)</f>
        <v>0.41027953110910731</v>
      </c>
      <c r="R1173" s="9">
        <f t="shared" si="517"/>
        <v>0.41027953110910731</v>
      </c>
      <c r="S1173" s="9" t="str">
        <f t="shared" si="518"/>
        <v/>
      </c>
      <c r="T1173" s="9" t="str">
        <f t="shared" si="519"/>
        <v/>
      </c>
    </row>
    <row r="1174" spans="1:20">
      <c r="A1174" s="22" t="s">
        <v>130</v>
      </c>
      <c r="B1174" s="25">
        <f>HLOOKUP(A1174,'Tabela 2022'!$D$3:$BG$56,24,FALSE)</f>
        <v>0.481437125748503</v>
      </c>
      <c r="D1174" s="9">
        <f t="shared" si="512"/>
        <v>0.481437125748503</v>
      </c>
      <c r="E1174" s="9" t="str">
        <f t="shared" si="513"/>
        <v/>
      </c>
      <c r="F1174" s="9" t="str">
        <f t="shared" si="514"/>
        <v/>
      </c>
      <c r="O1174" s="26" t="s">
        <v>111</v>
      </c>
      <c r="P1174" s="25">
        <f>HLOOKUP(O1174,'Tabela 2022'!$D$3:$BG$56,24,FALSE)</f>
        <v>0.48586810228802152</v>
      </c>
      <c r="R1174" s="9">
        <f t="shared" si="517"/>
        <v>0.48586810228802152</v>
      </c>
      <c r="S1174" s="9" t="str">
        <f t="shared" si="518"/>
        <v/>
      </c>
      <c r="T1174" s="9" t="str">
        <f t="shared" si="519"/>
        <v/>
      </c>
    </row>
    <row r="1175" spans="1:20">
      <c r="A1175" s="22" t="s">
        <v>87</v>
      </c>
      <c r="B1175" s="25">
        <f>HLOOKUP(A1175,'Tabela 2022'!$D$3:$BG$56,24,FALSE)</f>
        <v>0.38680659670164919</v>
      </c>
      <c r="D1175" s="9">
        <f t="shared" si="512"/>
        <v>0.38680659670164919</v>
      </c>
      <c r="E1175" s="9" t="str">
        <f t="shared" si="513"/>
        <v/>
      </c>
      <c r="F1175" s="9" t="str">
        <f t="shared" si="514"/>
        <v/>
      </c>
      <c r="O1175" s="26" t="s">
        <v>122</v>
      </c>
      <c r="P1175" s="25">
        <f>HLOOKUP(O1175,'Tabela 2022'!$D$3:$BG$56,24,FALSE)</f>
        <v>0.53444360333080998</v>
      </c>
      <c r="R1175" s="9" t="str">
        <f t="shared" si="517"/>
        <v/>
      </c>
      <c r="S1175" s="9" t="str">
        <f t="shared" si="518"/>
        <v/>
      </c>
      <c r="T1175" s="9">
        <f t="shared" si="519"/>
        <v>0.53444360333080998</v>
      </c>
    </row>
    <row r="1176" spans="1:20" ht="15.75" thickBot="1">
      <c r="A1176" s="21" t="s">
        <v>88</v>
      </c>
      <c r="B1176" s="25">
        <f>HLOOKUP(A1176,'Tabela 2022'!$D$3:$BG$56,24,FALSE)</f>
        <v>0.46871569703622395</v>
      </c>
      <c r="D1176" s="57">
        <f t="shared" si="512"/>
        <v>0.46871569703622395</v>
      </c>
      <c r="E1176" s="57" t="str">
        <f t="shared" si="513"/>
        <v/>
      </c>
      <c r="F1176" s="57" t="str">
        <f t="shared" si="514"/>
        <v/>
      </c>
      <c r="O1176" s="26" t="s">
        <v>87</v>
      </c>
      <c r="P1176" s="25">
        <f>HLOOKUP(O1176,'Tabela 2022'!$D$3:$BG$56,24,FALSE)</f>
        <v>0.38680659670164919</v>
      </c>
      <c r="R1176" s="9">
        <f t="shared" si="517"/>
        <v>0.38680659670164919</v>
      </c>
      <c r="S1176" s="9" t="str">
        <f t="shared" si="518"/>
        <v/>
      </c>
      <c r="T1176" s="9" t="str">
        <f t="shared" si="519"/>
        <v/>
      </c>
    </row>
    <row r="1177" spans="1:20" ht="15.75" thickBot="1">
      <c r="A1177" s="17" t="s">
        <v>93</v>
      </c>
      <c r="B1177" s="25">
        <f>HLOOKUP(A1177,'Tabela 2022'!$D$3:$BG$56,24,FALSE)</f>
        <v>0.4606741573033708</v>
      </c>
      <c r="D1177" s="56">
        <f t="shared" si="512"/>
        <v>0.4606741573033708</v>
      </c>
      <c r="E1177" s="56" t="str">
        <f t="shared" si="513"/>
        <v/>
      </c>
      <c r="F1177" s="56" t="str">
        <f t="shared" si="514"/>
        <v/>
      </c>
      <c r="O1177" s="53" t="s">
        <v>88</v>
      </c>
      <c r="P1177" s="25">
        <f>HLOOKUP(O1177,'Tabela 2022'!$D$3:$BG$56,24,FALSE)</f>
        <v>0.46871569703622395</v>
      </c>
      <c r="R1177" s="57">
        <f t="shared" si="517"/>
        <v>0.46871569703622395</v>
      </c>
      <c r="S1177" s="57" t="str">
        <f t="shared" si="518"/>
        <v/>
      </c>
      <c r="T1177" s="57" t="str">
        <f t="shared" si="519"/>
        <v/>
      </c>
    </row>
    <row r="1178" spans="1:20">
      <c r="A1178" s="16" t="s">
        <v>133</v>
      </c>
      <c r="B1178" s="25">
        <f>HLOOKUP(A1178,'Tabela 2022'!$D$3:$BG$56,24,FALSE)</f>
        <v>0.48829039812646369</v>
      </c>
      <c r="D1178" s="9">
        <f t="shared" si="512"/>
        <v>0.48829039812646369</v>
      </c>
      <c r="E1178" s="9" t="str">
        <f t="shared" si="513"/>
        <v/>
      </c>
      <c r="F1178" s="9" t="str">
        <f t="shared" si="514"/>
        <v/>
      </c>
      <c r="O1178" s="17" t="s">
        <v>109</v>
      </c>
      <c r="P1178" s="25" t="e">
        <f>HLOOKUP(O1178,'Tabela 2022'!$D$3:$BG$56,24,FALSE)</f>
        <v>#N/A</v>
      </c>
      <c r="R1178" s="35" t="e">
        <f t="shared" si="517"/>
        <v>#N/A</v>
      </c>
      <c r="S1178" s="35" t="e">
        <f t="shared" si="518"/>
        <v>#N/A</v>
      </c>
      <c r="T1178" s="35" t="e">
        <f t="shared" si="519"/>
        <v>#N/A</v>
      </c>
    </row>
    <row r="1179" spans="1:20">
      <c r="A1179" s="16" t="s">
        <v>94</v>
      </c>
      <c r="B1179" s="25">
        <f>HLOOKUP(A1179,'Tabela 2022'!$D$3:$BG$56,24,FALSE)</f>
        <v>0.41027953110910731</v>
      </c>
      <c r="D1179" s="9">
        <f t="shared" si="512"/>
        <v>0.41027953110910731</v>
      </c>
      <c r="E1179" s="9" t="str">
        <f t="shared" si="513"/>
        <v/>
      </c>
      <c r="F1179" s="9" t="str">
        <f t="shared" si="514"/>
        <v/>
      </c>
      <c r="O1179" s="16" t="s">
        <v>70</v>
      </c>
      <c r="P1179" s="25">
        <f>HLOOKUP(O1179,'Tabela 2022'!$D$3:$BG$56,24,FALSE)</f>
        <v>0.58181818181818179</v>
      </c>
      <c r="R1179" s="9" t="str">
        <f t="shared" si="517"/>
        <v/>
      </c>
      <c r="S1179" s="9" t="str">
        <f t="shared" si="518"/>
        <v/>
      </c>
      <c r="T1179" s="9">
        <f t="shared" si="519"/>
        <v>0.58181818181818179</v>
      </c>
    </row>
    <row r="1180" spans="1:20" ht="15.75" thickBot="1">
      <c r="A1180" s="15" t="s">
        <v>95</v>
      </c>
      <c r="B1180" s="25">
        <f>HLOOKUP(A1180,'Tabela 2022'!$D$3:$BG$56,24,FALSE)</f>
        <v>0.43482490272373542</v>
      </c>
      <c r="D1180" s="57">
        <f t="shared" si="512"/>
        <v>0.43482490272373542</v>
      </c>
      <c r="E1180" s="57" t="str">
        <f t="shared" si="513"/>
        <v/>
      </c>
      <c r="F1180" s="57" t="str">
        <f t="shared" si="514"/>
        <v/>
      </c>
      <c r="O1180" s="16" t="s">
        <v>81</v>
      </c>
      <c r="P1180" s="25">
        <f>HLOOKUP(O1180,'Tabela 2022'!$D$3:$BG$56,24,FALSE)</f>
        <v>0.36726546906187624</v>
      </c>
      <c r="R1180" s="9">
        <f t="shared" si="517"/>
        <v>0.36726546906187624</v>
      </c>
      <c r="S1180" s="9" t="str">
        <f t="shared" si="518"/>
        <v/>
      </c>
      <c r="T1180" s="9" t="str">
        <f t="shared" si="519"/>
        <v/>
      </c>
    </row>
    <row r="1181" spans="1:20">
      <c r="A1181" s="20" t="s">
        <v>89</v>
      </c>
      <c r="B1181" s="25">
        <f>HLOOKUP(A1181,'Tabela 2022'!$D$3:$BG$56,24,FALSE)</f>
        <v>0.65245597775718256</v>
      </c>
      <c r="D1181" s="35" t="str">
        <f t="shared" si="512"/>
        <v/>
      </c>
      <c r="E1181" s="35" t="str">
        <f t="shared" si="513"/>
        <v/>
      </c>
      <c r="F1181" s="35">
        <f t="shared" si="514"/>
        <v>0.65245597775718256</v>
      </c>
      <c r="O1181" s="16" t="s">
        <v>83</v>
      </c>
      <c r="P1181" s="25">
        <f>HLOOKUP(O1181,'Tabela 2022'!$D$3:$BG$56,24,FALSE)</f>
        <v>0.69155844155844159</v>
      </c>
      <c r="R1181" s="9" t="str">
        <f t="shared" si="517"/>
        <v/>
      </c>
      <c r="S1181" s="9" t="str">
        <f t="shared" si="518"/>
        <v/>
      </c>
      <c r="T1181" s="9">
        <f t="shared" si="519"/>
        <v>0.69155844155844159</v>
      </c>
    </row>
    <row r="1182" spans="1:20">
      <c r="A1182" s="19" t="s">
        <v>90</v>
      </c>
      <c r="B1182" s="25">
        <f>HLOOKUP(A1182,'Tabela 2022'!$D$3:$BG$56,24,FALSE)</f>
        <v>0.6169102296450939</v>
      </c>
      <c r="D1182" s="9" t="str">
        <f t="shared" si="512"/>
        <v/>
      </c>
      <c r="E1182" s="9" t="str">
        <f t="shared" si="513"/>
        <v/>
      </c>
      <c r="F1182" s="9">
        <f t="shared" si="514"/>
        <v>0.6169102296450939</v>
      </c>
      <c r="O1182" s="16" t="s">
        <v>110</v>
      </c>
      <c r="P1182" s="25">
        <f>HLOOKUP(O1182,'Tabela 2022'!$D$3:$BG$56,24,FALSE)</f>
        <v>0.64362519201228874</v>
      </c>
      <c r="R1182" s="9" t="str">
        <f t="shared" si="517"/>
        <v/>
      </c>
      <c r="S1182" s="9" t="str">
        <f t="shared" si="518"/>
        <v/>
      </c>
      <c r="T1182" s="9">
        <f t="shared" si="519"/>
        <v>0.64362519201228874</v>
      </c>
    </row>
    <row r="1183" spans="1:20">
      <c r="A1183" s="18" t="s">
        <v>91</v>
      </c>
      <c r="B1183" s="25" t="e">
        <f>HLOOKUP(A1183,'Tabela 2022'!$D$3:$BG$56,24,FALSE)</f>
        <v>#N/A</v>
      </c>
      <c r="D1183" s="9" t="e">
        <f t="shared" si="512"/>
        <v>#N/A</v>
      </c>
      <c r="E1183" s="9" t="e">
        <f t="shared" si="513"/>
        <v>#N/A</v>
      </c>
      <c r="F1183" s="9" t="e">
        <f t="shared" si="514"/>
        <v>#N/A</v>
      </c>
      <c r="O1183" s="54" t="s">
        <v>92</v>
      </c>
      <c r="P1183" s="25">
        <f>HLOOKUP(O1183,'Tabela 2022'!$D$3:$BG$56,24,FALSE)</f>
        <v>0.60681114551083593</v>
      </c>
      <c r="R1183" s="9" t="str">
        <f t="shared" si="517"/>
        <v/>
      </c>
      <c r="S1183" s="9" t="str">
        <f t="shared" si="518"/>
        <v/>
      </c>
      <c r="T1183" s="9">
        <f t="shared" si="519"/>
        <v>0.60681114551083593</v>
      </c>
    </row>
    <row r="1184" spans="1:20" ht="15.75" thickBot="1">
      <c r="A1184" s="18" t="s">
        <v>131</v>
      </c>
      <c r="B1184" s="25">
        <f>HLOOKUP(A1184,'Tabela 2022'!$D$3:$BG$56,24,FALSE)</f>
        <v>0.5625</v>
      </c>
      <c r="D1184" s="9" t="str">
        <f t="shared" si="512"/>
        <v/>
      </c>
      <c r="E1184" s="9" t="str">
        <f t="shared" si="513"/>
        <v/>
      </c>
      <c r="F1184" s="9">
        <f t="shared" si="514"/>
        <v>0.5625</v>
      </c>
      <c r="O1184" s="15" t="s">
        <v>86</v>
      </c>
      <c r="P1184" s="25" t="e">
        <f>HLOOKUP(O1184,'Tabela 2022'!$D$3:$BG$56,24,FALSE)</f>
        <v>#N/A</v>
      </c>
      <c r="R1184" s="36" t="e">
        <f t="shared" si="517"/>
        <v>#N/A</v>
      </c>
      <c r="S1184" s="36" t="e">
        <f t="shared" si="518"/>
        <v>#N/A</v>
      </c>
      <c r="T1184" s="36" t="e">
        <f t="shared" si="519"/>
        <v>#N/A</v>
      </c>
    </row>
    <row r="1185" spans="1:26">
      <c r="A1185" s="18" t="s">
        <v>92</v>
      </c>
      <c r="B1185" s="25">
        <f>HLOOKUP(A1185,'Tabela 2022'!$D$3:$BG$56,24,FALSE)</f>
        <v>0.60681114551083593</v>
      </c>
      <c r="D1185" s="9" t="str">
        <f t="shared" si="512"/>
        <v/>
      </c>
      <c r="E1185" s="9" t="str">
        <f t="shared" si="513"/>
        <v/>
      </c>
      <c r="F1185" s="9">
        <f t="shared" si="514"/>
        <v>0.60681114551083593</v>
      </c>
      <c r="O1185" s="61" t="s">
        <v>99</v>
      </c>
      <c r="P1185" s="25" t="e">
        <f>HLOOKUP(O1185,'Tabela 2022'!$D$3:$BG$56,24,FALSE)</f>
        <v>#N/A</v>
      </c>
      <c r="R1185" s="56" t="e">
        <f t="shared" si="517"/>
        <v>#N/A</v>
      </c>
      <c r="S1185" s="56" t="e">
        <f t="shared" si="518"/>
        <v>#N/A</v>
      </c>
      <c r="T1185" s="56" t="e">
        <f t="shared" si="519"/>
        <v>#N/A</v>
      </c>
    </row>
    <row r="1186" spans="1:26">
      <c r="A1186" s="18" t="s">
        <v>129</v>
      </c>
      <c r="B1186" s="25">
        <f>HLOOKUP(A1186,'Tabela 2022'!$D$3:$BG$56,24,FALSE)</f>
        <v>0.63495575221238942</v>
      </c>
      <c r="D1186" s="9" t="str">
        <f t="shared" si="512"/>
        <v/>
      </c>
      <c r="E1186" s="9" t="str">
        <f t="shared" si="513"/>
        <v/>
      </c>
      <c r="F1186" s="9">
        <f t="shared" si="514"/>
        <v>0.63495575221238942</v>
      </c>
      <c r="O1186" s="55" t="s">
        <v>132</v>
      </c>
      <c r="P1186" s="25">
        <f>HLOOKUP(O1186,'Tabela 2022'!$D$3:$BG$56,24,FALSE)</f>
        <v>0.54642857142857137</v>
      </c>
      <c r="R1186" s="9" t="str">
        <f t="shared" si="517"/>
        <v/>
      </c>
      <c r="S1186" s="9" t="str">
        <f t="shared" si="518"/>
        <v/>
      </c>
      <c r="T1186" s="9">
        <f t="shared" si="519"/>
        <v>0.54642857142857137</v>
      </c>
    </row>
    <row r="1187" spans="1:26" ht="15.75" thickBot="1">
      <c r="A1187" s="18" t="s">
        <v>122</v>
      </c>
      <c r="B1187" s="25">
        <f>HLOOKUP(A1187,'Tabela 2022'!$D$3:$BG$56,24,FALSE)</f>
        <v>0.53444360333080998</v>
      </c>
      <c r="D1187" s="57" t="str">
        <f t="shared" si="512"/>
        <v/>
      </c>
      <c r="E1187" s="57" t="str">
        <f t="shared" si="513"/>
        <v/>
      </c>
      <c r="F1187" s="57">
        <f t="shared" si="514"/>
        <v>0.53444360333080998</v>
      </c>
      <c r="O1187" s="55" t="s">
        <v>113</v>
      </c>
      <c r="P1187" s="25">
        <f>HLOOKUP(O1187,'Tabela 2022'!$D$3:$BG$56,24,FALSE)</f>
        <v>0.59322033898305082</v>
      </c>
      <c r="R1187" s="9" t="str">
        <f t="shared" si="517"/>
        <v/>
      </c>
      <c r="S1187" s="9" t="str">
        <f t="shared" si="518"/>
        <v/>
      </c>
      <c r="T1187" s="9">
        <f t="shared" si="519"/>
        <v>0.59322033898305082</v>
      </c>
    </row>
    <row r="1188" spans="1:26">
      <c r="D1188" s="41">
        <f>COUNT(D1148:D1187)</f>
        <v>21</v>
      </c>
      <c r="E1188" s="41">
        <f>COUNT(E1148:E1187)</f>
        <v>0</v>
      </c>
      <c r="F1188" s="41">
        <f>COUNT(F1148:F1187)</f>
        <v>15</v>
      </c>
      <c r="R1188" s="41">
        <f>COUNT(R1148:R1187)</f>
        <v>21</v>
      </c>
      <c r="S1188" s="41">
        <f>COUNT(S1148:S1187)</f>
        <v>0</v>
      </c>
      <c r="T1188" s="41">
        <f>COUNT(T1148:T1187)</f>
        <v>15</v>
      </c>
    </row>
    <row r="1195" spans="1:26">
      <c r="A1195" s="28">
        <v>25</v>
      </c>
      <c r="B1195" s="27" t="s">
        <v>32</v>
      </c>
      <c r="O1195" s="28">
        <v>25</v>
      </c>
      <c r="P1195" s="27" t="s">
        <v>32</v>
      </c>
    </row>
    <row r="1196" spans="1:26">
      <c r="A1196" s="8" t="s">
        <v>69</v>
      </c>
      <c r="B1196" s="7" t="s">
        <v>96</v>
      </c>
      <c r="D1196" s="12" t="s">
        <v>98</v>
      </c>
      <c r="E1196" s="11" t="s">
        <v>97</v>
      </c>
      <c r="F1196" s="10" t="s">
        <v>100</v>
      </c>
      <c r="H1196" s="31"/>
      <c r="I1196" s="32" t="s">
        <v>98</v>
      </c>
      <c r="J1196" s="33" t="s">
        <v>97</v>
      </c>
      <c r="K1196" s="34" t="s">
        <v>100</v>
      </c>
      <c r="L1196" t="s">
        <v>105</v>
      </c>
      <c r="O1196" s="8" t="s">
        <v>69</v>
      </c>
      <c r="P1196" s="7" t="s">
        <v>96</v>
      </c>
      <c r="R1196" s="12" t="s">
        <v>98</v>
      </c>
      <c r="S1196" s="11" t="s">
        <v>97</v>
      </c>
      <c r="T1196" s="10" t="s">
        <v>100</v>
      </c>
      <c r="V1196" s="31"/>
      <c r="W1196" s="32" t="s">
        <v>98</v>
      </c>
      <c r="X1196" s="33" t="s">
        <v>97</v>
      </c>
      <c r="Y1196" s="34" t="s">
        <v>100</v>
      </c>
      <c r="Z1196" t="s">
        <v>105</v>
      </c>
    </row>
    <row r="1197" spans="1:26">
      <c r="A1197" s="26" t="s">
        <v>70</v>
      </c>
      <c r="B1197" s="25">
        <f>HLOOKUP(A1197,'Tabela 2022'!$D$3:$BG$56,25,FALSE)</f>
        <v>0.77341389728096677</v>
      </c>
      <c r="D1197" s="9" t="str">
        <f>IF(B1197&lt;=50%,B1197,"")</f>
        <v/>
      </c>
      <c r="E1197" s="9">
        <f>IF(B1197&gt;=75%,B1197,"")</f>
        <v>0.77341389728096677</v>
      </c>
      <c r="F1197" s="9" t="str">
        <f t="shared" ref="F1197" si="535">IF(AND(B1197&gt;50%,B1197&lt;75%),B1197,"")</f>
        <v/>
      </c>
      <c r="H1197" s="31" t="s">
        <v>101</v>
      </c>
      <c r="I1197" s="37">
        <f>COUNT(D1197:D1236)</f>
        <v>2</v>
      </c>
      <c r="J1197" s="37">
        <f t="shared" ref="J1197" si="536">COUNT(E1197:E1236)</f>
        <v>8</v>
      </c>
      <c r="K1197" s="37">
        <f>COUNT(F1197:F1236)</f>
        <v>26</v>
      </c>
      <c r="L1197" s="29">
        <f>SUM(I1197:K1197)</f>
        <v>36</v>
      </c>
      <c r="O1197" s="52" t="s">
        <v>79</v>
      </c>
      <c r="P1197" s="25">
        <f>HLOOKUP(O1197,'Tabela 2022'!$D$3:$BG$56,25,FALSE)</f>
        <v>0.48665480427046265</v>
      </c>
      <c r="R1197" s="9">
        <f>IF(P1197&lt;=50%,P1197,"")</f>
        <v>0.48665480427046265</v>
      </c>
      <c r="S1197" s="9" t="str">
        <f>IF(P1197&gt;=75%,P1197,"")</f>
        <v/>
      </c>
      <c r="T1197" s="9" t="str">
        <f>IF(AND(P1197&gt;50%,P1197&lt;75%),P1197,"")</f>
        <v/>
      </c>
      <c r="V1197" s="31" t="s">
        <v>101</v>
      </c>
      <c r="W1197" s="37">
        <f>COUNT(R1197:R1236)</f>
        <v>2</v>
      </c>
      <c r="X1197" s="37">
        <f t="shared" ref="X1197:Y1197" si="537">COUNT(S1197:S1236)</f>
        <v>8</v>
      </c>
      <c r="Y1197" s="37">
        <f t="shared" si="537"/>
        <v>26</v>
      </c>
      <c r="Z1197" s="29">
        <f>SUM(W1197:Y1197)</f>
        <v>36</v>
      </c>
    </row>
    <row r="1198" spans="1:26">
      <c r="A1198" s="26" t="s">
        <v>71</v>
      </c>
      <c r="B1198" s="25">
        <f>HLOOKUP(A1198,'Tabela 2022'!$D$3:$BG$56,25,FALSE)</f>
        <v>0.80224260958205917</v>
      </c>
      <c r="D1198" s="9" t="str">
        <f t="shared" ref="D1198:D1236" si="538">IF(B1198&lt;=50%,B1198,"")</f>
        <v/>
      </c>
      <c r="E1198" s="9">
        <f t="shared" ref="E1198:E1236" si="539">IF(B1198&gt;=75%,B1198,"")</f>
        <v>0.80224260958205917</v>
      </c>
      <c r="F1198" s="9" t="str">
        <f t="shared" ref="F1198:F1236" si="540">IF(AND(B1198&gt;50%,B1198&lt;75%),B1198,"")</f>
        <v/>
      </c>
      <c r="H1198" s="31" t="s">
        <v>102</v>
      </c>
      <c r="I1198" s="37">
        <f>COUNT(D1197:D1210)</f>
        <v>0</v>
      </c>
      <c r="J1198" s="37">
        <f t="shared" ref="J1198" si="541">COUNT(E1197:E1210)</f>
        <v>3</v>
      </c>
      <c r="K1198" s="37">
        <f>COUNT(F1197:F1210)</f>
        <v>10</v>
      </c>
      <c r="L1198" s="29">
        <f t="shared" ref="L1198:L1201" si="542">SUM(I1198:K1198)</f>
        <v>13</v>
      </c>
      <c r="O1198" s="52" t="s">
        <v>71</v>
      </c>
      <c r="P1198" s="25">
        <f>HLOOKUP(O1198,'Tabela 2022'!$D$3:$BG$56,25,FALSE)</f>
        <v>0.80224260958205917</v>
      </c>
      <c r="R1198" s="9" t="str">
        <f t="shared" ref="R1198:R1236" si="543">IF(P1198&lt;=50%,P1198,"")</f>
        <v/>
      </c>
      <c r="S1198" s="9">
        <f t="shared" ref="S1198:S1236" si="544">IF(P1198&gt;=75%,P1198,"")</f>
        <v>0.80224260958205917</v>
      </c>
      <c r="T1198" s="9" t="str">
        <f t="shared" ref="T1198:T1236" si="545">IF(AND(P1198&gt;50%,P1198&lt;75%),P1198,"")</f>
        <v/>
      </c>
      <c r="V1198" s="31" t="s">
        <v>115</v>
      </c>
      <c r="W1198" s="37">
        <f>COUNT(R1197:R1212)</f>
        <v>1</v>
      </c>
      <c r="X1198" s="37">
        <f t="shared" ref="X1198:Y1198" si="546">COUNT(S1197:S1212)</f>
        <v>4</v>
      </c>
      <c r="Y1198" s="37">
        <f t="shared" si="546"/>
        <v>11</v>
      </c>
      <c r="Z1198" s="29">
        <f t="shared" ref="Z1198:Z1201" si="547">SUM(W1198:Y1198)</f>
        <v>16</v>
      </c>
    </row>
    <row r="1199" spans="1:26">
      <c r="A1199" s="26" t="s">
        <v>72</v>
      </c>
      <c r="B1199" s="25">
        <f>HLOOKUP(A1199,'Tabela 2022'!$D$3:$BG$56,25,FALSE)</f>
        <v>0.67133757961783436</v>
      </c>
      <c r="D1199" s="9" t="str">
        <f t="shared" si="538"/>
        <v/>
      </c>
      <c r="E1199" s="9" t="str">
        <f t="shared" si="539"/>
        <v/>
      </c>
      <c r="F1199" s="9">
        <f t="shared" si="540"/>
        <v>0.67133757961783436</v>
      </c>
      <c r="H1199" s="31" t="s">
        <v>103</v>
      </c>
      <c r="I1199" s="37">
        <f>COUNT(D1211:D1225)</f>
        <v>2</v>
      </c>
      <c r="J1199" s="37">
        <f t="shared" ref="J1199" si="548">COUNT(E1211:E1225)</f>
        <v>1</v>
      </c>
      <c r="K1199" s="37">
        <f>COUNT(F1211:F1225)</f>
        <v>10</v>
      </c>
      <c r="L1199" s="29">
        <f t="shared" si="542"/>
        <v>13</v>
      </c>
      <c r="O1199" s="52" t="s">
        <v>82</v>
      </c>
      <c r="P1199" s="25">
        <f>HLOOKUP(O1199,'Tabela 2022'!$D$3:$BG$56,25,FALSE)</f>
        <v>0.54863481228668942</v>
      </c>
      <c r="R1199" s="9" t="str">
        <f t="shared" si="543"/>
        <v/>
      </c>
      <c r="S1199" s="9" t="str">
        <f t="shared" si="544"/>
        <v/>
      </c>
      <c r="T1199" s="9">
        <f t="shared" si="545"/>
        <v>0.54863481228668942</v>
      </c>
      <c r="V1199" s="31" t="s">
        <v>116</v>
      </c>
      <c r="W1199" s="37">
        <f>COUNT(R1213:R1226)</f>
        <v>0</v>
      </c>
      <c r="X1199" s="37">
        <f t="shared" ref="X1199:Y1199" si="549">COUNT(S1213:S1226)</f>
        <v>1</v>
      </c>
      <c r="Y1199" s="37">
        <f t="shared" si="549"/>
        <v>12</v>
      </c>
      <c r="Z1199" s="29">
        <f t="shared" si="547"/>
        <v>13</v>
      </c>
    </row>
    <row r="1200" spans="1:26">
      <c r="A1200" s="26" t="s">
        <v>73</v>
      </c>
      <c r="B1200" s="25">
        <f>HLOOKUP(A1200,'Tabela 2022'!$D$3:$BG$56,25,FALSE)</f>
        <v>0.66443514644351465</v>
      </c>
      <c r="D1200" s="9" t="str">
        <f t="shared" si="538"/>
        <v/>
      </c>
      <c r="E1200" s="9" t="str">
        <f t="shared" si="539"/>
        <v/>
      </c>
      <c r="F1200" s="9">
        <f t="shared" si="540"/>
        <v>0.66443514644351465</v>
      </c>
      <c r="H1200" s="31" t="s">
        <v>104</v>
      </c>
      <c r="I1200" s="37">
        <f>COUNT(D1226:D1229)</f>
        <v>0</v>
      </c>
      <c r="J1200" s="37">
        <f t="shared" ref="J1200" si="550">COUNT(E1226:E1229)</f>
        <v>0</v>
      </c>
      <c r="K1200" s="37">
        <f>COUNT(F1226:F1229)</f>
        <v>4</v>
      </c>
      <c r="L1200" s="29">
        <f t="shared" si="542"/>
        <v>4</v>
      </c>
      <c r="O1200" s="52" t="s">
        <v>73</v>
      </c>
      <c r="P1200" s="25">
        <f>HLOOKUP(O1200,'Tabela 2022'!$D$3:$BG$56,25,FALSE)</f>
        <v>0.66443514644351465</v>
      </c>
      <c r="R1200" s="9" t="str">
        <f t="shared" si="543"/>
        <v/>
      </c>
      <c r="S1200" s="9" t="str">
        <f t="shared" si="544"/>
        <v/>
      </c>
      <c r="T1200" s="9">
        <f t="shared" si="545"/>
        <v>0.66443514644351465</v>
      </c>
      <c r="V1200" s="31" t="s">
        <v>117</v>
      </c>
      <c r="W1200" s="37">
        <f>COUNT(R1227:R1233)</f>
        <v>1</v>
      </c>
      <c r="X1200" s="37">
        <f t="shared" ref="X1200:Y1200" si="551">COUNT(S1227:S1233)</f>
        <v>2</v>
      </c>
      <c r="Y1200" s="37">
        <f t="shared" si="551"/>
        <v>2</v>
      </c>
      <c r="Z1200" s="29">
        <f t="shared" si="547"/>
        <v>5</v>
      </c>
    </row>
    <row r="1201" spans="1:26">
      <c r="A1201" s="26" t="s">
        <v>112</v>
      </c>
      <c r="B1201" s="25">
        <f>HLOOKUP(A1201,'Tabela 2022'!$D$3:$BG$56,25,FALSE)</f>
        <v>0.59696969696969693</v>
      </c>
      <c r="D1201" s="9" t="str">
        <f t="shared" si="538"/>
        <v/>
      </c>
      <c r="E1201" s="9" t="str">
        <f t="shared" si="539"/>
        <v/>
      </c>
      <c r="F1201" s="9">
        <f t="shared" si="540"/>
        <v>0.59696969696969693</v>
      </c>
      <c r="H1201" s="31" t="s">
        <v>134</v>
      </c>
      <c r="I1201" s="37">
        <f>COUNT(D1230:D1236)</f>
        <v>0</v>
      </c>
      <c r="J1201" s="37">
        <f t="shared" ref="J1201" si="552">COUNT(E1230:E1236)</f>
        <v>4</v>
      </c>
      <c r="K1201" s="37">
        <f>COUNT(F1230:F1236)</f>
        <v>2</v>
      </c>
      <c r="L1201" s="29">
        <f t="shared" si="542"/>
        <v>6</v>
      </c>
      <c r="O1201" s="52" t="s">
        <v>112</v>
      </c>
      <c r="P1201" s="25">
        <f>HLOOKUP(O1201,'Tabela 2022'!$D$3:$BG$56,25,FALSE)</f>
        <v>0.59696969696969693</v>
      </c>
      <c r="R1201" s="9" t="str">
        <f t="shared" si="543"/>
        <v/>
      </c>
      <c r="S1201" s="9" t="str">
        <f t="shared" si="544"/>
        <v/>
      </c>
      <c r="T1201" s="9">
        <f t="shared" si="545"/>
        <v>0.59696969696969693</v>
      </c>
      <c r="V1201" s="31" t="s">
        <v>135</v>
      </c>
      <c r="W1201" s="37">
        <f>COUNT(R1234:R1236)</f>
        <v>0</v>
      </c>
      <c r="X1201" s="37">
        <f t="shared" ref="X1201:Y1201" si="553">COUNT(S1234:S1236)</f>
        <v>1</v>
      </c>
      <c r="Y1201" s="37">
        <f t="shared" si="553"/>
        <v>1</v>
      </c>
      <c r="Z1201" s="29">
        <f t="shared" si="547"/>
        <v>2</v>
      </c>
    </row>
    <row r="1202" spans="1:26">
      <c r="A1202" s="26" t="s">
        <v>99</v>
      </c>
      <c r="B1202" s="25" t="e">
        <f>HLOOKUP(A1202,'Tabela 2022'!$D$3:$BG$56,25,FALSE)</f>
        <v>#N/A</v>
      </c>
      <c r="D1202" s="9" t="e">
        <f t="shared" si="538"/>
        <v>#N/A</v>
      </c>
      <c r="E1202" s="9" t="e">
        <f t="shared" si="539"/>
        <v>#N/A</v>
      </c>
      <c r="F1202" s="9" t="e">
        <f t="shared" si="540"/>
        <v>#N/A</v>
      </c>
      <c r="O1202" s="52" t="s">
        <v>93</v>
      </c>
      <c r="P1202" s="25">
        <f>HLOOKUP(O1202,'Tabela 2022'!$D$3:$BG$56,25,FALSE)</f>
        <v>0.64365256124721604</v>
      </c>
      <c r="R1202" s="9" t="str">
        <f t="shared" si="543"/>
        <v/>
      </c>
      <c r="S1202" s="9" t="str">
        <f t="shared" si="544"/>
        <v/>
      </c>
      <c r="T1202" s="9">
        <f t="shared" si="545"/>
        <v>0.64365256124721604</v>
      </c>
    </row>
    <row r="1203" spans="1:26">
      <c r="A1203" s="26" t="s">
        <v>132</v>
      </c>
      <c r="B1203" s="25">
        <f>HLOOKUP(A1203,'Tabela 2022'!$D$3:$BG$56,25,FALSE)</f>
        <v>0.72857142857142854</v>
      </c>
      <c r="D1203" s="9" t="str">
        <f t="shared" si="538"/>
        <v/>
      </c>
      <c r="E1203" s="9" t="str">
        <f t="shared" si="539"/>
        <v/>
      </c>
      <c r="F1203" s="9">
        <f t="shared" si="540"/>
        <v>0.72857142857142854</v>
      </c>
      <c r="O1203" s="52" t="s">
        <v>133</v>
      </c>
      <c r="P1203" s="25">
        <f>HLOOKUP(O1203,'Tabela 2022'!$D$3:$BG$56,25,FALSE)</f>
        <v>0.6502923976608187</v>
      </c>
      <c r="R1203" s="9" t="str">
        <f t="shared" si="543"/>
        <v/>
      </c>
      <c r="S1203" s="9" t="str">
        <f t="shared" si="544"/>
        <v/>
      </c>
      <c r="T1203" s="9">
        <f t="shared" si="545"/>
        <v>0.6502923976608187</v>
      </c>
    </row>
    <row r="1204" spans="1:26">
      <c r="A1204" s="26" t="s">
        <v>74</v>
      </c>
      <c r="B1204" s="25">
        <f>HLOOKUP(A1204,'Tabela 2022'!$D$3:$BG$56,25,FALSE)</f>
        <v>0.62486716259298614</v>
      </c>
      <c r="D1204" s="9" t="str">
        <f t="shared" si="538"/>
        <v/>
      </c>
      <c r="E1204" s="9" t="str">
        <f t="shared" si="539"/>
        <v/>
      </c>
      <c r="F1204" s="9">
        <f t="shared" si="540"/>
        <v>0.62486716259298614</v>
      </c>
      <c r="H1204" s="31"/>
      <c r="I1204" s="32" t="s">
        <v>98</v>
      </c>
      <c r="J1204" s="33" t="s">
        <v>97</v>
      </c>
      <c r="K1204" s="34" t="s">
        <v>100</v>
      </c>
      <c r="L1204" s="29" t="s">
        <v>105</v>
      </c>
      <c r="O1204" s="52" t="s">
        <v>89</v>
      </c>
      <c r="P1204" s="25">
        <f>HLOOKUP(O1204,'Tabela 2022'!$D$3:$BG$56,25,FALSE)</f>
        <v>0.77518656716417911</v>
      </c>
      <c r="R1204" s="9" t="str">
        <f t="shared" si="543"/>
        <v/>
      </c>
      <c r="S1204" s="9">
        <f t="shared" si="544"/>
        <v>0.77518656716417911</v>
      </c>
      <c r="T1204" s="9" t="str">
        <f t="shared" si="545"/>
        <v/>
      </c>
      <c r="V1204" s="31"/>
      <c r="W1204" s="32" t="s">
        <v>98</v>
      </c>
      <c r="X1204" s="33" t="s">
        <v>97</v>
      </c>
      <c r="Y1204" s="34" t="s">
        <v>100</v>
      </c>
      <c r="Z1204" t="s">
        <v>105</v>
      </c>
    </row>
    <row r="1205" spans="1:26">
      <c r="A1205" s="26" t="s">
        <v>75</v>
      </c>
      <c r="B1205" s="25">
        <f>HLOOKUP(A1205,'Tabela 2022'!$D$3:$BG$56,25,FALSE)</f>
        <v>0.61014686248331107</v>
      </c>
      <c r="D1205" s="9" t="str">
        <f t="shared" si="538"/>
        <v/>
      </c>
      <c r="E1205" s="9" t="str">
        <f t="shared" si="539"/>
        <v/>
      </c>
      <c r="F1205" s="9">
        <f t="shared" si="540"/>
        <v>0.61014686248331107</v>
      </c>
      <c r="H1205" s="31" t="s">
        <v>101</v>
      </c>
      <c r="I1205" s="42">
        <f>I1197/$L1197</f>
        <v>5.5555555555555552E-2</v>
      </c>
      <c r="J1205" s="42">
        <f t="shared" ref="J1205:K1205" si="554">J1197/$L1197</f>
        <v>0.22222222222222221</v>
      </c>
      <c r="K1205" s="42">
        <f t="shared" si="554"/>
        <v>0.72222222222222221</v>
      </c>
      <c r="L1205" s="29">
        <f>L1197</f>
        <v>36</v>
      </c>
      <c r="O1205" s="52" t="s">
        <v>84</v>
      </c>
      <c r="P1205" s="25">
        <f>HLOOKUP(O1205,'Tabela 2022'!$D$3:$BG$56,25,FALSE)</f>
        <v>0.56217345872518287</v>
      </c>
      <c r="R1205" s="9" t="str">
        <f t="shared" si="543"/>
        <v/>
      </c>
      <c r="S1205" s="9" t="str">
        <f t="shared" si="544"/>
        <v/>
      </c>
      <c r="T1205" s="9">
        <f t="shared" si="545"/>
        <v>0.56217345872518287</v>
      </c>
      <c r="V1205" s="31" t="s">
        <v>101</v>
      </c>
      <c r="W1205" s="42">
        <f t="shared" ref="W1205:Y1209" si="555">W1197/$Z1197</f>
        <v>5.5555555555555552E-2</v>
      </c>
      <c r="X1205" s="42">
        <f t="shared" si="555"/>
        <v>0.22222222222222221</v>
      </c>
      <c r="Y1205" s="42">
        <f t="shared" si="555"/>
        <v>0.72222222222222221</v>
      </c>
      <c r="Z1205" s="29">
        <f>Z1197</f>
        <v>36</v>
      </c>
    </row>
    <row r="1206" spans="1:26">
      <c r="A1206" s="26" t="s">
        <v>76</v>
      </c>
      <c r="B1206" s="25">
        <f>HLOOKUP(A1206,'Tabela 2022'!$D$3:$BG$56,25,FALSE)</f>
        <v>0.69452736318407959</v>
      </c>
      <c r="D1206" s="9" t="str">
        <f t="shared" si="538"/>
        <v/>
      </c>
      <c r="E1206" s="9" t="str">
        <f t="shared" si="539"/>
        <v/>
      </c>
      <c r="F1206" s="9">
        <f t="shared" si="540"/>
        <v>0.69452736318407959</v>
      </c>
      <c r="H1206" s="31" t="s">
        <v>102</v>
      </c>
      <c r="I1206" s="42">
        <f t="shared" ref="I1206:K1206" si="556">I1198/$L1198</f>
        <v>0</v>
      </c>
      <c r="J1206" s="42">
        <f t="shared" si="556"/>
        <v>0.23076923076923078</v>
      </c>
      <c r="K1206" s="42">
        <f t="shared" si="556"/>
        <v>0.76923076923076927</v>
      </c>
      <c r="L1206" s="29">
        <f t="shared" ref="L1206:L1209" si="557">L1198</f>
        <v>13</v>
      </c>
      <c r="O1206" s="52" t="s">
        <v>85</v>
      </c>
      <c r="P1206" s="25">
        <f>HLOOKUP(O1206,'Tabela 2022'!$D$3:$BG$56,25,FALSE)</f>
        <v>0.55168776371308015</v>
      </c>
      <c r="R1206" s="9" t="str">
        <f t="shared" si="543"/>
        <v/>
      </c>
      <c r="S1206" s="9" t="str">
        <f t="shared" si="544"/>
        <v/>
      </c>
      <c r="T1206" s="9">
        <f t="shared" si="545"/>
        <v>0.55168776371308015</v>
      </c>
      <c r="V1206" s="31" t="s">
        <v>115</v>
      </c>
      <c r="W1206" s="42">
        <f t="shared" si="555"/>
        <v>6.25E-2</v>
      </c>
      <c r="X1206" s="42">
        <f t="shared" si="555"/>
        <v>0.25</v>
      </c>
      <c r="Y1206" s="42">
        <f t="shared" si="555"/>
        <v>0.6875</v>
      </c>
      <c r="Z1206" s="29">
        <f>Z1198</f>
        <v>16</v>
      </c>
    </row>
    <row r="1207" spans="1:26">
      <c r="A1207" s="26" t="s">
        <v>77</v>
      </c>
      <c r="B1207" s="25">
        <f>HLOOKUP(A1207,'Tabela 2022'!$D$3:$BG$56,25,FALSE)</f>
        <v>0.71334971334971331</v>
      </c>
      <c r="D1207" s="9" t="str">
        <f t="shared" si="538"/>
        <v/>
      </c>
      <c r="E1207" s="9" t="str">
        <f t="shared" si="539"/>
        <v/>
      </c>
      <c r="F1207" s="9">
        <f t="shared" si="540"/>
        <v>0.71334971334971331</v>
      </c>
      <c r="H1207" s="31" t="s">
        <v>103</v>
      </c>
      <c r="I1207" s="42">
        <f t="shared" ref="I1207:K1207" si="558">I1199/$L1199</f>
        <v>0.15384615384615385</v>
      </c>
      <c r="J1207" s="42">
        <f t="shared" si="558"/>
        <v>7.6923076923076927E-2</v>
      </c>
      <c r="K1207" s="42">
        <f t="shared" si="558"/>
        <v>0.76923076923076927</v>
      </c>
      <c r="L1207" s="29">
        <f t="shared" si="557"/>
        <v>13</v>
      </c>
      <c r="O1207" s="52" t="s">
        <v>77</v>
      </c>
      <c r="P1207" s="25">
        <f>HLOOKUP(O1207,'Tabela 2022'!$D$3:$BG$56,25,FALSE)</f>
        <v>0.71334971334971331</v>
      </c>
      <c r="R1207" s="9" t="str">
        <f t="shared" si="543"/>
        <v/>
      </c>
      <c r="S1207" s="9" t="str">
        <f t="shared" si="544"/>
        <v/>
      </c>
      <c r="T1207" s="9">
        <f t="shared" si="545"/>
        <v>0.71334971334971331</v>
      </c>
      <c r="V1207" s="31" t="s">
        <v>116</v>
      </c>
      <c r="W1207" s="42">
        <f t="shared" si="555"/>
        <v>0</v>
      </c>
      <c r="X1207" s="42">
        <f t="shared" si="555"/>
        <v>7.6923076923076927E-2</v>
      </c>
      <c r="Y1207" s="42">
        <f t="shared" si="555"/>
        <v>0.92307692307692313</v>
      </c>
      <c r="Z1207" s="29">
        <f>Z1199</f>
        <v>13</v>
      </c>
    </row>
    <row r="1208" spans="1:26">
      <c r="A1208" s="26" t="s">
        <v>113</v>
      </c>
      <c r="B1208" s="25">
        <f>HLOOKUP(A1208,'Tabela 2022'!$D$3:$BG$56,25,FALSE)</f>
        <v>0.75170068027210879</v>
      </c>
      <c r="D1208" s="9" t="str">
        <f t="shared" si="538"/>
        <v/>
      </c>
      <c r="E1208" s="9">
        <f t="shared" si="539"/>
        <v>0.75170068027210879</v>
      </c>
      <c r="F1208" s="9" t="str">
        <f t="shared" si="540"/>
        <v/>
      </c>
      <c r="H1208" s="31" t="s">
        <v>104</v>
      </c>
      <c r="I1208" s="42">
        <f t="shared" ref="I1208:K1208" si="559">I1200/$L1200</f>
        <v>0</v>
      </c>
      <c r="J1208" s="42">
        <f t="shared" si="559"/>
        <v>0</v>
      </c>
      <c r="K1208" s="42">
        <f t="shared" si="559"/>
        <v>1</v>
      </c>
      <c r="L1208" s="29">
        <f t="shared" si="557"/>
        <v>4</v>
      </c>
      <c r="O1208" s="52" t="s">
        <v>95</v>
      </c>
      <c r="P1208" s="25">
        <f>HLOOKUP(O1208,'Tabela 2022'!$D$3:$BG$56,25,FALSE)</f>
        <v>0.59512195121951217</v>
      </c>
      <c r="R1208" s="9" t="str">
        <f t="shared" si="543"/>
        <v/>
      </c>
      <c r="S1208" s="9" t="str">
        <f t="shared" si="544"/>
        <v/>
      </c>
      <c r="T1208" s="9">
        <f t="shared" si="545"/>
        <v>0.59512195121951217</v>
      </c>
      <c r="V1208" s="31" t="s">
        <v>117</v>
      </c>
      <c r="W1208" s="42">
        <f t="shared" si="555"/>
        <v>0.2</v>
      </c>
      <c r="X1208" s="42">
        <f t="shared" si="555"/>
        <v>0.4</v>
      </c>
      <c r="Y1208" s="42">
        <f t="shared" si="555"/>
        <v>0.4</v>
      </c>
      <c r="Z1208" s="29">
        <f>Z1200</f>
        <v>5</v>
      </c>
    </row>
    <row r="1209" spans="1:26" ht="14.25" customHeight="1">
      <c r="A1209" s="26" t="s">
        <v>78</v>
      </c>
      <c r="B1209" s="25">
        <f>HLOOKUP(A1209,'Tabela 2022'!$D$3:$BG$56,25,FALSE)</f>
        <v>0.64304461942257218</v>
      </c>
      <c r="D1209" s="9" t="str">
        <f t="shared" si="538"/>
        <v/>
      </c>
      <c r="E1209" s="9" t="str">
        <f t="shared" si="539"/>
        <v/>
      </c>
      <c r="F1209" s="9">
        <f t="shared" si="540"/>
        <v>0.64304461942257218</v>
      </c>
      <c r="H1209" s="31" t="s">
        <v>134</v>
      </c>
      <c r="I1209" s="42">
        <f t="shared" ref="I1209:K1209" si="560">I1201/$L1201</f>
        <v>0</v>
      </c>
      <c r="J1209" s="42">
        <f t="shared" si="560"/>
        <v>0.66666666666666663</v>
      </c>
      <c r="K1209" s="42">
        <f t="shared" si="560"/>
        <v>0.33333333333333331</v>
      </c>
      <c r="L1209" s="29">
        <f t="shared" si="557"/>
        <v>6</v>
      </c>
      <c r="O1209" s="52" t="s">
        <v>131</v>
      </c>
      <c r="P1209" s="25">
        <f>HLOOKUP(O1209,'Tabela 2022'!$D$3:$BG$56,25,FALSE)</f>
        <v>0.75660377358490571</v>
      </c>
      <c r="R1209" s="9" t="str">
        <f t="shared" si="543"/>
        <v/>
      </c>
      <c r="S1209" s="9">
        <f t="shared" si="544"/>
        <v>0.75660377358490571</v>
      </c>
      <c r="T1209" s="9" t="str">
        <f t="shared" si="545"/>
        <v/>
      </c>
      <c r="V1209" s="31" t="s">
        <v>135</v>
      </c>
      <c r="W1209" s="42">
        <f t="shared" si="555"/>
        <v>0</v>
      </c>
      <c r="X1209" s="42">
        <f t="shared" si="555"/>
        <v>0.5</v>
      </c>
      <c r="Y1209" s="42">
        <f t="shared" si="555"/>
        <v>0.5</v>
      </c>
      <c r="Z1209" s="29">
        <f>Z1201</f>
        <v>2</v>
      </c>
    </row>
    <row r="1210" spans="1:26" ht="15.75" thickBot="1">
      <c r="A1210" s="24" t="s">
        <v>114</v>
      </c>
      <c r="B1210" s="25">
        <f>HLOOKUP(A1210,'Tabela 2022'!$D$3:$BG$56,25,FALSE)</f>
        <v>0.59240069084628666</v>
      </c>
      <c r="D1210" s="36" t="str">
        <f t="shared" si="538"/>
        <v/>
      </c>
      <c r="E1210" s="36" t="str">
        <f t="shared" si="539"/>
        <v/>
      </c>
      <c r="F1210" s="36">
        <f t="shared" si="540"/>
        <v>0.59240069084628666</v>
      </c>
      <c r="O1210" s="52" t="s">
        <v>129</v>
      </c>
      <c r="P1210" s="25">
        <f>HLOOKUP(O1210,'Tabela 2022'!$D$3:$BG$56,25,FALSE)</f>
        <v>0.76387860843819388</v>
      </c>
      <c r="R1210" s="9" t="str">
        <f t="shared" si="543"/>
        <v/>
      </c>
      <c r="S1210" s="9">
        <f t="shared" si="544"/>
        <v>0.76387860843819388</v>
      </c>
      <c r="T1210" s="9" t="str">
        <f t="shared" si="545"/>
        <v/>
      </c>
    </row>
    <row r="1211" spans="1:26">
      <c r="A1211" s="23" t="s">
        <v>109</v>
      </c>
      <c r="B1211" s="25" t="e">
        <f>HLOOKUP(A1211,'Tabela 2022'!$D$3:$BG$56,25,FALSE)</f>
        <v>#N/A</v>
      </c>
      <c r="D1211" s="56" t="e">
        <f t="shared" si="538"/>
        <v>#N/A</v>
      </c>
      <c r="E1211" s="56" t="e">
        <f t="shared" si="539"/>
        <v>#N/A</v>
      </c>
      <c r="F1211" s="56" t="e">
        <f t="shared" si="540"/>
        <v>#N/A</v>
      </c>
      <c r="O1211" s="59" t="s">
        <v>114</v>
      </c>
      <c r="P1211" s="25">
        <f>HLOOKUP(O1211,'Tabela 2022'!$D$3:$BG$56,25,FALSE)</f>
        <v>0.59240069084628666</v>
      </c>
      <c r="R1211" s="9" t="str">
        <f t="shared" si="543"/>
        <v/>
      </c>
      <c r="S1211" s="9" t="str">
        <f t="shared" si="544"/>
        <v/>
      </c>
      <c r="T1211" s="9">
        <f t="shared" si="545"/>
        <v>0.59240069084628666</v>
      </c>
    </row>
    <row r="1212" spans="1:26" ht="15.75" thickBot="1">
      <c r="A1212" s="22" t="s">
        <v>79</v>
      </c>
      <c r="B1212" s="25">
        <f>HLOOKUP(A1212,'Tabela 2022'!$D$3:$BG$56,25,FALSE)</f>
        <v>0.48665480427046265</v>
      </c>
      <c r="D1212" s="9">
        <f t="shared" si="538"/>
        <v>0.48665480427046265</v>
      </c>
      <c r="E1212" s="9" t="str">
        <f t="shared" si="539"/>
        <v/>
      </c>
      <c r="F1212" s="9" t="str">
        <f t="shared" si="540"/>
        <v/>
      </c>
      <c r="O1212" s="59" t="s">
        <v>130</v>
      </c>
      <c r="P1212" s="25">
        <f>HLOOKUP(O1212,'Tabela 2022'!$D$3:$BG$56,25,FALSE)</f>
        <v>0.61492178098676298</v>
      </c>
      <c r="R1212" s="36" t="str">
        <f t="shared" si="543"/>
        <v/>
      </c>
      <c r="S1212" s="36" t="str">
        <f t="shared" si="544"/>
        <v/>
      </c>
      <c r="T1212" s="36">
        <f t="shared" si="545"/>
        <v>0.61492178098676298</v>
      </c>
    </row>
    <row r="1213" spans="1:26">
      <c r="A1213" s="22" t="s">
        <v>80</v>
      </c>
      <c r="B1213" s="25">
        <f>HLOOKUP(A1213,'Tabela 2022'!$D$3:$BG$56,25,FALSE)</f>
        <v>0.57615894039735094</v>
      </c>
      <c r="D1213" s="9" t="str">
        <f t="shared" si="538"/>
        <v/>
      </c>
      <c r="E1213" s="9" t="str">
        <f t="shared" si="539"/>
        <v/>
      </c>
      <c r="F1213" s="9">
        <f t="shared" si="540"/>
        <v>0.57615894039735094</v>
      </c>
      <c r="O1213" s="60" t="s">
        <v>80</v>
      </c>
      <c r="P1213" s="25">
        <f>HLOOKUP(O1213,'Tabela 2022'!$D$3:$BG$56,25,FALSE)</f>
        <v>0.57615894039735094</v>
      </c>
      <c r="R1213" s="56" t="str">
        <f t="shared" si="543"/>
        <v/>
      </c>
      <c r="S1213" s="56" t="str">
        <f t="shared" si="544"/>
        <v/>
      </c>
      <c r="T1213" s="56">
        <f t="shared" si="545"/>
        <v>0.57615894039735094</v>
      </c>
    </row>
    <row r="1214" spans="1:26">
      <c r="A1214" s="22" t="s">
        <v>81</v>
      </c>
      <c r="B1214" s="25">
        <f>HLOOKUP(A1214,'Tabela 2022'!$D$3:$BG$56,25,FALSE)</f>
        <v>0.49199999999999999</v>
      </c>
      <c r="D1214" s="9">
        <f t="shared" si="538"/>
        <v>0.49199999999999999</v>
      </c>
      <c r="E1214" s="9" t="str">
        <f t="shared" si="539"/>
        <v/>
      </c>
      <c r="F1214" s="9" t="str">
        <f t="shared" si="540"/>
        <v/>
      </c>
      <c r="O1214" s="26" t="s">
        <v>72</v>
      </c>
      <c r="P1214" s="25">
        <f>HLOOKUP(O1214,'Tabela 2022'!$D$3:$BG$56,25,FALSE)</f>
        <v>0.67133757961783436</v>
      </c>
      <c r="R1214" s="9" t="str">
        <f t="shared" si="543"/>
        <v/>
      </c>
      <c r="S1214" s="9" t="str">
        <f t="shared" si="544"/>
        <v/>
      </c>
      <c r="T1214" s="9">
        <f t="shared" si="545"/>
        <v>0.67133757961783436</v>
      </c>
    </row>
    <row r="1215" spans="1:26">
      <c r="A1215" s="22" t="s">
        <v>82</v>
      </c>
      <c r="B1215" s="25">
        <f>HLOOKUP(A1215,'Tabela 2022'!$D$3:$BG$56,25,FALSE)</f>
        <v>0.54863481228668942</v>
      </c>
      <c r="D1215" s="9" t="str">
        <f t="shared" si="538"/>
        <v/>
      </c>
      <c r="E1215" s="9" t="str">
        <f t="shared" si="539"/>
        <v/>
      </c>
      <c r="F1215" s="9">
        <f t="shared" si="540"/>
        <v>0.54863481228668942</v>
      </c>
      <c r="O1215" s="26" t="s">
        <v>90</v>
      </c>
      <c r="P1215" s="25">
        <f>HLOOKUP(O1215,'Tabela 2022'!$D$3:$BG$56,25,FALSE)</f>
        <v>0.76617954070981209</v>
      </c>
      <c r="R1215" s="9" t="str">
        <f t="shared" si="543"/>
        <v/>
      </c>
      <c r="S1215" s="9">
        <f t="shared" si="544"/>
        <v>0.76617954070981209</v>
      </c>
      <c r="T1215" s="9" t="str">
        <f t="shared" si="545"/>
        <v/>
      </c>
    </row>
    <row r="1216" spans="1:26">
      <c r="A1216" s="22" t="s">
        <v>83</v>
      </c>
      <c r="B1216" s="25">
        <f>HLOOKUP(A1216,'Tabela 2022'!$D$3:$BG$56,25,FALSE)</f>
        <v>0.79738562091503273</v>
      </c>
      <c r="D1216" s="9" t="str">
        <f t="shared" si="538"/>
        <v/>
      </c>
      <c r="E1216" s="9">
        <f t="shared" si="539"/>
        <v>0.79738562091503273</v>
      </c>
      <c r="F1216" s="9" t="str">
        <f t="shared" si="540"/>
        <v/>
      </c>
      <c r="O1216" s="26" t="s">
        <v>121</v>
      </c>
      <c r="P1216" s="25">
        <f>HLOOKUP(O1216,'Tabela 2022'!$D$3:$BG$56,25,FALSE)</f>
        <v>0.56656346749226005</v>
      </c>
      <c r="R1216" s="9" t="str">
        <f t="shared" si="543"/>
        <v/>
      </c>
      <c r="S1216" s="9" t="str">
        <f t="shared" si="544"/>
        <v/>
      </c>
      <c r="T1216" s="9">
        <f t="shared" si="545"/>
        <v>0.56656346749226005</v>
      </c>
    </row>
    <row r="1217" spans="1:20">
      <c r="A1217" s="22" t="s">
        <v>84</v>
      </c>
      <c r="B1217" s="25">
        <f>HLOOKUP(A1217,'Tabela 2022'!$D$3:$BG$56,25,FALSE)</f>
        <v>0.56217345872518287</v>
      </c>
      <c r="D1217" s="9" t="str">
        <f t="shared" si="538"/>
        <v/>
      </c>
      <c r="E1217" s="9" t="str">
        <f t="shared" si="539"/>
        <v/>
      </c>
      <c r="F1217" s="9">
        <f t="shared" si="540"/>
        <v>0.56217345872518287</v>
      </c>
      <c r="O1217" s="26" t="s">
        <v>91</v>
      </c>
      <c r="P1217" s="25" t="e">
        <f>HLOOKUP(O1217,'Tabela 2022'!$D$3:$BG$56,25,FALSE)</f>
        <v>#N/A</v>
      </c>
      <c r="R1217" s="9" t="e">
        <f t="shared" si="543"/>
        <v>#N/A</v>
      </c>
      <c r="S1217" s="9" t="e">
        <f t="shared" si="544"/>
        <v>#N/A</v>
      </c>
      <c r="T1217" s="9" t="e">
        <f t="shared" si="545"/>
        <v>#N/A</v>
      </c>
    </row>
    <row r="1218" spans="1:20">
      <c r="A1218" s="22" t="s">
        <v>121</v>
      </c>
      <c r="B1218" s="25">
        <f>HLOOKUP(A1218,'Tabela 2022'!$D$3:$BG$56,25,FALSE)</f>
        <v>0.56656346749226005</v>
      </c>
      <c r="D1218" s="9" t="str">
        <f t="shared" si="538"/>
        <v/>
      </c>
      <c r="E1218" s="9" t="str">
        <f t="shared" si="539"/>
        <v/>
      </c>
      <c r="F1218" s="9">
        <f t="shared" si="540"/>
        <v>0.56656346749226005</v>
      </c>
      <c r="O1218" s="26" t="s">
        <v>74</v>
      </c>
      <c r="P1218" s="25">
        <f>HLOOKUP(O1218,'Tabela 2022'!$D$3:$BG$56,25,FALSE)</f>
        <v>0.62486716259298614</v>
      </c>
      <c r="R1218" s="9" t="str">
        <f t="shared" si="543"/>
        <v/>
      </c>
      <c r="S1218" s="9" t="str">
        <f t="shared" si="544"/>
        <v/>
      </c>
      <c r="T1218" s="9">
        <f t="shared" si="545"/>
        <v>0.62486716259298614</v>
      </c>
    </row>
    <row r="1219" spans="1:20">
      <c r="A1219" s="22" t="s">
        <v>85</v>
      </c>
      <c r="B1219" s="25">
        <f>HLOOKUP(A1219,'Tabela 2022'!$D$3:$BG$56,25,FALSE)</f>
        <v>0.55168776371308015</v>
      </c>
      <c r="D1219" s="9" t="str">
        <f t="shared" si="538"/>
        <v/>
      </c>
      <c r="E1219" s="9" t="str">
        <f t="shared" si="539"/>
        <v/>
      </c>
      <c r="F1219" s="9">
        <f t="shared" si="540"/>
        <v>0.55168776371308015</v>
      </c>
      <c r="O1219" s="26" t="s">
        <v>75</v>
      </c>
      <c r="P1219" s="25">
        <f>HLOOKUP(O1219,'Tabela 2022'!$D$3:$BG$56,25,FALSE)</f>
        <v>0.61014686248331107</v>
      </c>
      <c r="R1219" s="9" t="str">
        <f t="shared" si="543"/>
        <v/>
      </c>
      <c r="S1219" s="9" t="str">
        <f t="shared" si="544"/>
        <v/>
      </c>
      <c r="T1219" s="9">
        <f t="shared" si="545"/>
        <v>0.61014686248331107</v>
      </c>
    </row>
    <row r="1220" spans="1:20">
      <c r="A1220" s="22" t="s">
        <v>110</v>
      </c>
      <c r="B1220" s="25">
        <f>HLOOKUP(A1220,'Tabela 2022'!$D$3:$BG$56,25,FALSE)</f>
        <v>0.72964669738863286</v>
      </c>
      <c r="D1220" s="9" t="str">
        <f t="shared" si="538"/>
        <v/>
      </c>
      <c r="E1220" s="9" t="str">
        <f t="shared" si="539"/>
        <v/>
      </c>
      <c r="F1220" s="9">
        <f t="shared" si="540"/>
        <v>0.72964669738863286</v>
      </c>
      <c r="O1220" s="26" t="s">
        <v>76</v>
      </c>
      <c r="P1220" s="25">
        <f>HLOOKUP(O1220,'Tabela 2022'!$D$3:$BG$56,25,FALSE)</f>
        <v>0.69452736318407959</v>
      </c>
      <c r="R1220" s="9" t="str">
        <f t="shared" si="543"/>
        <v/>
      </c>
      <c r="S1220" s="9" t="str">
        <f t="shared" si="544"/>
        <v/>
      </c>
      <c r="T1220" s="9">
        <f t="shared" si="545"/>
        <v>0.69452736318407959</v>
      </c>
    </row>
    <row r="1221" spans="1:20">
      <c r="A1221" s="22" t="s">
        <v>111</v>
      </c>
      <c r="B1221" s="25">
        <f>HLOOKUP(A1221,'Tabela 2022'!$D$3:$BG$56,25,FALSE)</f>
        <v>0.58760107816711593</v>
      </c>
      <c r="D1221" s="9" t="str">
        <f t="shared" si="538"/>
        <v/>
      </c>
      <c r="E1221" s="9" t="str">
        <f t="shared" si="539"/>
        <v/>
      </c>
      <c r="F1221" s="9">
        <f t="shared" si="540"/>
        <v>0.58760107816711593</v>
      </c>
      <c r="O1221" s="26" t="s">
        <v>78</v>
      </c>
      <c r="P1221" s="25">
        <f>HLOOKUP(O1221,'Tabela 2022'!$D$3:$BG$56,25,FALSE)</f>
        <v>0.64304461942257218</v>
      </c>
      <c r="R1221" s="9" t="str">
        <f t="shared" si="543"/>
        <v/>
      </c>
      <c r="S1221" s="9" t="str">
        <f t="shared" si="544"/>
        <v/>
      </c>
      <c r="T1221" s="9">
        <f t="shared" si="545"/>
        <v>0.64304461942257218</v>
      </c>
    </row>
    <row r="1222" spans="1:20">
      <c r="A1222" s="22" t="s">
        <v>86</v>
      </c>
      <c r="B1222" s="25" t="e">
        <f>HLOOKUP(A1222,'Tabela 2022'!$D$3:$BG$56,25,FALSE)</f>
        <v>#N/A</v>
      </c>
      <c r="D1222" s="9" t="e">
        <f t="shared" si="538"/>
        <v>#N/A</v>
      </c>
      <c r="E1222" s="9" t="e">
        <f t="shared" si="539"/>
        <v>#N/A</v>
      </c>
      <c r="F1222" s="9" t="e">
        <f t="shared" si="540"/>
        <v>#N/A</v>
      </c>
      <c r="O1222" s="26" t="s">
        <v>94</v>
      </c>
      <c r="P1222" s="25">
        <f>HLOOKUP(O1222,'Tabela 2022'!$D$3:$BG$56,25,FALSE)</f>
        <v>0.59329710144927539</v>
      </c>
      <c r="R1222" s="9" t="str">
        <f t="shared" si="543"/>
        <v/>
      </c>
      <c r="S1222" s="9" t="str">
        <f t="shared" si="544"/>
        <v/>
      </c>
      <c r="T1222" s="9">
        <f t="shared" si="545"/>
        <v>0.59329710144927539</v>
      </c>
    </row>
    <row r="1223" spans="1:20">
      <c r="A1223" s="22" t="s">
        <v>130</v>
      </c>
      <c r="B1223" s="25">
        <f>HLOOKUP(A1223,'Tabela 2022'!$D$3:$BG$56,25,FALSE)</f>
        <v>0.61492178098676298</v>
      </c>
      <c r="D1223" s="9" t="str">
        <f t="shared" si="538"/>
        <v/>
      </c>
      <c r="E1223" s="9" t="str">
        <f t="shared" si="539"/>
        <v/>
      </c>
      <c r="F1223" s="9">
        <f t="shared" si="540"/>
        <v>0.61492178098676298</v>
      </c>
      <c r="O1223" s="26" t="s">
        <v>111</v>
      </c>
      <c r="P1223" s="25">
        <f>HLOOKUP(O1223,'Tabela 2022'!$D$3:$BG$56,25,FALSE)</f>
        <v>0.58760107816711593</v>
      </c>
      <c r="R1223" s="9" t="str">
        <f t="shared" si="543"/>
        <v/>
      </c>
      <c r="S1223" s="9" t="str">
        <f t="shared" si="544"/>
        <v/>
      </c>
      <c r="T1223" s="9">
        <f t="shared" si="545"/>
        <v>0.58760107816711593</v>
      </c>
    </row>
    <row r="1224" spans="1:20">
      <c r="A1224" s="22" t="s">
        <v>87</v>
      </c>
      <c r="B1224" s="25">
        <f>HLOOKUP(A1224,'Tabela 2022'!$D$3:$BG$56,25,FALSE)</f>
        <v>0.50300300300300305</v>
      </c>
      <c r="D1224" s="9" t="str">
        <f t="shared" si="538"/>
        <v/>
      </c>
      <c r="E1224" s="9" t="str">
        <f t="shared" si="539"/>
        <v/>
      </c>
      <c r="F1224" s="9">
        <f t="shared" si="540"/>
        <v>0.50300300300300305</v>
      </c>
      <c r="O1224" s="26" t="s">
        <v>122</v>
      </c>
      <c r="P1224" s="25">
        <f>HLOOKUP(O1224,'Tabela 2022'!$D$3:$BG$56,25,FALSE)</f>
        <v>0.64301886792452834</v>
      </c>
      <c r="R1224" s="9" t="str">
        <f t="shared" si="543"/>
        <v/>
      </c>
      <c r="S1224" s="9" t="str">
        <f t="shared" si="544"/>
        <v/>
      </c>
      <c r="T1224" s="9">
        <f t="shared" si="545"/>
        <v>0.64301886792452834</v>
      </c>
    </row>
    <row r="1225" spans="1:20" ht="15.75" thickBot="1">
      <c r="A1225" s="21" t="s">
        <v>88</v>
      </c>
      <c r="B1225" s="25">
        <f>HLOOKUP(A1225,'Tabela 2022'!$D$3:$BG$56,25,FALSE)</f>
        <v>0.62568605927552146</v>
      </c>
      <c r="D1225" s="57" t="str">
        <f t="shared" si="538"/>
        <v/>
      </c>
      <c r="E1225" s="57" t="str">
        <f t="shared" si="539"/>
        <v/>
      </c>
      <c r="F1225" s="57">
        <f t="shared" si="540"/>
        <v>0.62568605927552146</v>
      </c>
      <c r="O1225" s="26" t="s">
        <v>87</v>
      </c>
      <c r="P1225" s="25">
        <f>HLOOKUP(O1225,'Tabela 2022'!$D$3:$BG$56,25,FALSE)</f>
        <v>0.50300300300300305</v>
      </c>
      <c r="R1225" s="9" t="str">
        <f t="shared" si="543"/>
        <v/>
      </c>
      <c r="S1225" s="9" t="str">
        <f t="shared" si="544"/>
        <v/>
      </c>
      <c r="T1225" s="9">
        <f t="shared" si="545"/>
        <v>0.50300300300300305</v>
      </c>
    </row>
    <row r="1226" spans="1:20" ht="15.75" thickBot="1">
      <c r="A1226" s="17" t="s">
        <v>93</v>
      </c>
      <c r="B1226" s="25">
        <f>HLOOKUP(A1226,'Tabela 2022'!$D$3:$BG$56,25,FALSE)</f>
        <v>0.64365256124721604</v>
      </c>
      <c r="D1226" s="56" t="str">
        <f t="shared" si="538"/>
        <v/>
      </c>
      <c r="E1226" s="56" t="str">
        <f t="shared" si="539"/>
        <v/>
      </c>
      <c r="F1226" s="56">
        <f t="shared" si="540"/>
        <v>0.64365256124721604</v>
      </c>
      <c r="O1226" s="53" t="s">
        <v>88</v>
      </c>
      <c r="P1226" s="25">
        <f>HLOOKUP(O1226,'Tabela 2022'!$D$3:$BG$56,25,FALSE)</f>
        <v>0.62568605927552146</v>
      </c>
      <c r="R1226" s="57" t="str">
        <f t="shared" si="543"/>
        <v/>
      </c>
      <c r="S1226" s="57" t="str">
        <f t="shared" si="544"/>
        <v/>
      </c>
      <c r="T1226" s="57">
        <f t="shared" si="545"/>
        <v>0.62568605927552146</v>
      </c>
    </row>
    <row r="1227" spans="1:20">
      <c r="A1227" s="16" t="s">
        <v>133</v>
      </c>
      <c r="B1227" s="25">
        <f>HLOOKUP(A1227,'Tabela 2022'!$D$3:$BG$56,25,FALSE)</f>
        <v>0.6502923976608187</v>
      </c>
      <c r="D1227" s="9" t="str">
        <f t="shared" si="538"/>
        <v/>
      </c>
      <c r="E1227" s="9" t="str">
        <f t="shared" si="539"/>
        <v/>
      </c>
      <c r="F1227" s="9">
        <f t="shared" si="540"/>
        <v>0.6502923976608187</v>
      </c>
      <c r="O1227" s="17" t="s">
        <v>109</v>
      </c>
      <c r="P1227" s="25" t="e">
        <f>HLOOKUP(O1227,'Tabela 2022'!$D$3:$BG$56,25,FALSE)</f>
        <v>#N/A</v>
      </c>
      <c r="R1227" s="35" t="e">
        <f t="shared" si="543"/>
        <v>#N/A</v>
      </c>
      <c r="S1227" s="35" t="e">
        <f t="shared" si="544"/>
        <v>#N/A</v>
      </c>
      <c r="T1227" s="35" t="e">
        <f t="shared" si="545"/>
        <v>#N/A</v>
      </c>
    </row>
    <row r="1228" spans="1:20">
      <c r="A1228" s="16" t="s">
        <v>94</v>
      </c>
      <c r="B1228" s="25">
        <f>HLOOKUP(A1228,'Tabela 2022'!$D$3:$BG$56,25,FALSE)</f>
        <v>0.59329710144927539</v>
      </c>
      <c r="D1228" s="9" t="str">
        <f t="shared" si="538"/>
        <v/>
      </c>
      <c r="E1228" s="9" t="str">
        <f t="shared" si="539"/>
        <v/>
      </c>
      <c r="F1228" s="9">
        <f t="shared" si="540"/>
        <v>0.59329710144927539</v>
      </c>
      <c r="O1228" s="16" t="s">
        <v>70</v>
      </c>
      <c r="P1228" s="25">
        <f>HLOOKUP(O1228,'Tabela 2022'!$D$3:$BG$56,25,FALSE)</f>
        <v>0.77341389728096677</v>
      </c>
      <c r="R1228" s="9" t="str">
        <f t="shared" si="543"/>
        <v/>
      </c>
      <c r="S1228" s="9">
        <f t="shared" si="544"/>
        <v>0.77341389728096677</v>
      </c>
      <c r="T1228" s="9" t="str">
        <f t="shared" si="545"/>
        <v/>
      </c>
    </row>
    <row r="1229" spans="1:20" ht="15.75" thickBot="1">
      <c r="A1229" s="15" t="s">
        <v>95</v>
      </c>
      <c r="B1229" s="25">
        <f>HLOOKUP(A1229,'Tabela 2022'!$D$3:$BG$56,25,FALSE)</f>
        <v>0.59512195121951217</v>
      </c>
      <c r="D1229" s="57" t="str">
        <f t="shared" si="538"/>
        <v/>
      </c>
      <c r="E1229" s="57" t="str">
        <f t="shared" si="539"/>
        <v/>
      </c>
      <c r="F1229" s="57">
        <f t="shared" si="540"/>
        <v>0.59512195121951217</v>
      </c>
      <c r="O1229" s="16" t="s">
        <v>81</v>
      </c>
      <c r="P1229" s="25">
        <f>HLOOKUP(O1229,'Tabela 2022'!$D$3:$BG$56,25,FALSE)</f>
        <v>0.49199999999999999</v>
      </c>
      <c r="R1229" s="9">
        <f t="shared" si="543"/>
        <v>0.49199999999999999</v>
      </c>
      <c r="S1229" s="9" t="str">
        <f t="shared" si="544"/>
        <v/>
      </c>
      <c r="T1229" s="9" t="str">
        <f t="shared" si="545"/>
        <v/>
      </c>
    </row>
    <row r="1230" spans="1:20">
      <c r="A1230" s="20" t="s">
        <v>89</v>
      </c>
      <c r="B1230" s="25">
        <f>HLOOKUP(A1230,'Tabela 2022'!$D$3:$BG$56,25,FALSE)</f>
        <v>0.77518656716417911</v>
      </c>
      <c r="D1230" s="35" t="str">
        <f t="shared" si="538"/>
        <v/>
      </c>
      <c r="E1230" s="35">
        <f t="shared" si="539"/>
        <v>0.77518656716417911</v>
      </c>
      <c r="F1230" s="35" t="str">
        <f t="shared" si="540"/>
        <v/>
      </c>
      <c r="O1230" s="16" t="s">
        <v>83</v>
      </c>
      <c r="P1230" s="25">
        <f>HLOOKUP(O1230,'Tabela 2022'!$D$3:$BG$56,25,FALSE)</f>
        <v>0.79738562091503273</v>
      </c>
      <c r="R1230" s="9" t="str">
        <f t="shared" si="543"/>
        <v/>
      </c>
      <c r="S1230" s="9">
        <f t="shared" si="544"/>
        <v>0.79738562091503273</v>
      </c>
      <c r="T1230" s="9" t="str">
        <f t="shared" si="545"/>
        <v/>
      </c>
    </row>
    <row r="1231" spans="1:20">
      <c r="A1231" s="19" t="s">
        <v>90</v>
      </c>
      <c r="B1231" s="25">
        <f>HLOOKUP(A1231,'Tabela 2022'!$D$3:$BG$56,25,FALSE)</f>
        <v>0.76617954070981209</v>
      </c>
      <c r="D1231" s="9" t="str">
        <f t="shared" si="538"/>
        <v/>
      </c>
      <c r="E1231" s="9">
        <f t="shared" si="539"/>
        <v>0.76617954070981209</v>
      </c>
      <c r="F1231" s="9" t="str">
        <f t="shared" si="540"/>
        <v/>
      </c>
      <c r="O1231" s="16" t="s">
        <v>110</v>
      </c>
      <c r="P1231" s="25">
        <f>HLOOKUP(O1231,'Tabela 2022'!$D$3:$BG$56,25,FALSE)</f>
        <v>0.72964669738863286</v>
      </c>
      <c r="R1231" s="9" t="str">
        <f t="shared" si="543"/>
        <v/>
      </c>
      <c r="S1231" s="9" t="str">
        <f t="shared" si="544"/>
        <v/>
      </c>
      <c r="T1231" s="9">
        <f t="shared" si="545"/>
        <v>0.72964669738863286</v>
      </c>
    </row>
    <row r="1232" spans="1:20">
      <c r="A1232" s="18" t="s">
        <v>91</v>
      </c>
      <c r="B1232" s="25" t="e">
        <f>HLOOKUP(A1232,'Tabela 2022'!$D$3:$BG$56,25,FALSE)</f>
        <v>#N/A</v>
      </c>
      <c r="D1232" s="9" t="e">
        <f t="shared" si="538"/>
        <v>#N/A</v>
      </c>
      <c r="E1232" s="9" t="e">
        <f t="shared" si="539"/>
        <v>#N/A</v>
      </c>
      <c r="F1232" s="9" t="e">
        <f t="shared" si="540"/>
        <v>#N/A</v>
      </c>
      <c r="O1232" s="54" t="s">
        <v>92</v>
      </c>
      <c r="P1232" s="25">
        <f>HLOOKUP(O1232,'Tabela 2022'!$D$3:$BG$56,25,FALSE)</f>
        <v>0.72248062015503878</v>
      </c>
      <c r="R1232" s="9" t="str">
        <f t="shared" si="543"/>
        <v/>
      </c>
      <c r="S1232" s="9" t="str">
        <f t="shared" si="544"/>
        <v/>
      </c>
      <c r="T1232" s="9">
        <f t="shared" si="545"/>
        <v>0.72248062015503878</v>
      </c>
    </row>
    <row r="1233" spans="1:26" ht="15.75" thickBot="1">
      <c r="A1233" s="18" t="s">
        <v>131</v>
      </c>
      <c r="B1233" s="25">
        <f>HLOOKUP(A1233,'Tabela 2022'!$D$3:$BG$56,25,FALSE)</f>
        <v>0.75660377358490571</v>
      </c>
      <c r="D1233" s="9" t="str">
        <f t="shared" si="538"/>
        <v/>
      </c>
      <c r="E1233" s="9">
        <f t="shared" si="539"/>
        <v>0.75660377358490571</v>
      </c>
      <c r="F1233" s="9" t="str">
        <f t="shared" si="540"/>
        <v/>
      </c>
      <c r="O1233" s="15" t="s">
        <v>86</v>
      </c>
      <c r="P1233" s="25" t="e">
        <f>HLOOKUP(O1233,'Tabela 2022'!$D$3:$BG$56,25,FALSE)</f>
        <v>#N/A</v>
      </c>
      <c r="R1233" s="36" t="e">
        <f t="shared" si="543"/>
        <v>#N/A</v>
      </c>
      <c r="S1233" s="36" t="e">
        <f t="shared" si="544"/>
        <v>#N/A</v>
      </c>
      <c r="T1233" s="36" t="e">
        <f t="shared" si="545"/>
        <v>#N/A</v>
      </c>
    </row>
    <row r="1234" spans="1:26">
      <c r="A1234" s="18" t="s">
        <v>92</v>
      </c>
      <c r="B1234" s="25">
        <f>HLOOKUP(A1234,'Tabela 2022'!$D$3:$BG$56,25,FALSE)</f>
        <v>0.72248062015503878</v>
      </c>
      <c r="D1234" s="9" t="str">
        <f t="shared" si="538"/>
        <v/>
      </c>
      <c r="E1234" s="9" t="str">
        <f t="shared" si="539"/>
        <v/>
      </c>
      <c r="F1234" s="9">
        <f t="shared" si="540"/>
        <v>0.72248062015503878</v>
      </c>
      <c r="O1234" s="61" t="s">
        <v>99</v>
      </c>
      <c r="P1234" s="25" t="e">
        <f>HLOOKUP(O1234,'Tabela 2022'!$D$3:$BG$56,25,FALSE)</f>
        <v>#N/A</v>
      </c>
      <c r="R1234" s="56" t="e">
        <f t="shared" si="543"/>
        <v>#N/A</v>
      </c>
      <c r="S1234" s="56" t="e">
        <f t="shared" si="544"/>
        <v>#N/A</v>
      </c>
      <c r="T1234" s="56" t="e">
        <f t="shared" si="545"/>
        <v>#N/A</v>
      </c>
    </row>
    <row r="1235" spans="1:26">
      <c r="A1235" s="18" t="s">
        <v>129</v>
      </c>
      <c r="B1235" s="25">
        <f>HLOOKUP(A1235,'Tabela 2022'!$D$3:$BG$56,25,FALSE)</f>
        <v>0.76387860843819388</v>
      </c>
      <c r="D1235" s="9" t="str">
        <f t="shared" si="538"/>
        <v/>
      </c>
      <c r="E1235" s="9">
        <f t="shared" si="539"/>
        <v>0.76387860843819388</v>
      </c>
      <c r="F1235" s="9" t="str">
        <f t="shared" si="540"/>
        <v/>
      </c>
      <c r="O1235" s="55" t="s">
        <v>132</v>
      </c>
      <c r="P1235" s="25">
        <f>HLOOKUP(O1235,'Tabela 2022'!$D$3:$BG$56,25,FALSE)</f>
        <v>0.72857142857142854</v>
      </c>
      <c r="R1235" s="9" t="str">
        <f t="shared" si="543"/>
        <v/>
      </c>
      <c r="S1235" s="9" t="str">
        <f t="shared" si="544"/>
        <v/>
      </c>
      <c r="T1235" s="9">
        <f t="shared" si="545"/>
        <v>0.72857142857142854</v>
      </c>
    </row>
    <row r="1236" spans="1:26" ht="15.75" thickBot="1">
      <c r="A1236" s="18" t="s">
        <v>122</v>
      </c>
      <c r="B1236" s="25">
        <f>HLOOKUP(A1236,'Tabela 2022'!$D$3:$BG$56,25,FALSE)</f>
        <v>0.64301886792452834</v>
      </c>
      <c r="D1236" s="57" t="str">
        <f t="shared" si="538"/>
        <v/>
      </c>
      <c r="E1236" s="57" t="str">
        <f t="shared" si="539"/>
        <v/>
      </c>
      <c r="F1236" s="57">
        <f t="shared" si="540"/>
        <v>0.64301886792452834</v>
      </c>
      <c r="O1236" s="55" t="s">
        <v>113</v>
      </c>
      <c r="P1236" s="25">
        <f>HLOOKUP(O1236,'Tabela 2022'!$D$3:$BG$56,25,FALSE)</f>
        <v>0.75170068027210879</v>
      </c>
      <c r="R1236" s="9" t="str">
        <f t="shared" si="543"/>
        <v/>
      </c>
      <c r="S1236" s="9">
        <f t="shared" si="544"/>
        <v>0.75170068027210879</v>
      </c>
      <c r="T1236" s="9" t="str">
        <f t="shared" si="545"/>
        <v/>
      </c>
    </row>
    <row r="1237" spans="1:26">
      <c r="D1237" s="41">
        <f>COUNT(D1197:D1236)</f>
        <v>2</v>
      </c>
      <c r="E1237" s="41">
        <f>COUNT(E1197:E1236)</f>
        <v>8</v>
      </c>
      <c r="F1237" s="41">
        <f>COUNT(F1197:F1236)</f>
        <v>26</v>
      </c>
      <c r="O1237"/>
      <c r="P1237"/>
      <c r="R1237" s="41">
        <f>COUNT(R1197:R1236)</f>
        <v>2</v>
      </c>
      <c r="S1237" s="41">
        <f>COUNT(S1197:S1236)</f>
        <v>8</v>
      </c>
      <c r="T1237" s="41">
        <f>COUNT(T1197:T1236)</f>
        <v>26</v>
      </c>
    </row>
    <row r="1238" spans="1:26">
      <c r="R1238"/>
      <c r="S1238"/>
      <c r="T1238"/>
    </row>
    <row r="1244" spans="1:26">
      <c r="A1244" s="28">
        <v>26</v>
      </c>
      <c r="B1244" s="27" t="s">
        <v>34</v>
      </c>
    </row>
    <row r="1245" spans="1:26">
      <c r="A1245" s="8" t="s">
        <v>69</v>
      </c>
      <c r="B1245" s="7" t="s">
        <v>96</v>
      </c>
      <c r="D1245" s="12" t="s">
        <v>98</v>
      </c>
      <c r="E1245" s="11" t="s">
        <v>97</v>
      </c>
      <c r="F1245" s="10" t="s">
        <v>100</v>
      </c>
      <c r="H1245" s="31"/>
      <c r="I1245" s="32" t="s">
        <v>98</v>
      </c>
      <c r="J1245" s="33" t="s">
        <v>97</v>
      </c>
      <c r="K1245" s="34" t="s">
        <v>100</v>
      </c>
      <c r="L1245" t="s">
        <v>105</v>
      </c>
      <c r="O1245" s="28">
        <v>26</v>
      </c>
      <c r="P1245" s="27" t="s">
        <v>34</v>
      </c>
      <c r="V1245" s="31"/>
      <c r="W1245" s="32" t="s">
        <v>98</v>
      </c>
      <c r="X1245" s="33" t="s">
        <v>97</v>
      </c>
      <c r="Y1245" s="34" t="s">
        <v>100</v>
      </c>
      <c r="Z1245" t="s">
        <v>105</v>
      </c>
    </row>
    <row r="1246" spans="1:26">
      <c r="A1246" s="26" t="s">
        <v>70</v>
      </c>
      <c r="B1246" s="25">
        <f>HLOOKUP(A1246,'Tabela 2022'!$D$3:$BG$56,26,FALSE)</f>
        <v>0.94311377245508987</v>
      </c>
      <c r="D1246" s="9" t="str">
        <f>IF(B1246&lt;=50%,B1246,"")</f>
        <v/>
      </c>
      <c r="E1246" s="9">
        <f>IF(B1246&gt;=75%,B1246,"")</f>
        <v>0.94311377245508987</v>
      </c>
      <c r="F1246" s="9" t="str">
        <f t="shared" ref="F1246" si="561">IF(AND(B1246&gt;50%,B1246&lt;75%),B1246,"")</f>
        <v/>
      </c>
      <c r="H1246" s="31" t="s">
        <v>101</v>
      </c>
      <c r="I1246" s="37">
        <f>COUNT(D1246:D1285)</f>
        <v>0</v>
      </c>
      <c r="J1246" s="37">
        <f t="shared" ref="J1246" si="562">COUNT(E1246:E1285)</f>
        <v>36</v>
      </c>
      <c r="K1246" s="37">
        <f>COUNT(F1246:F1285)</f>
        <v>0</v>
      </c>
      <c r="L1246" s="29">
        <f>SUM(I1246:K1246)</f>
        <v>36</v>
      </c>
      <c r="O1246" s="8" t="s">
        <v>69</v>
      </c>
      <c r="P1246" s="7" t="s">
        <v>96</v>
      </c>
      <c r="R1246" s="12" t="s">
        <v>98</v>
      </c>
      <c r="S1246" s="11" t="s">
        <v>97</v>
      </c>
      <c r="T1246" s="10" t="s">
        <v>100</v>
      </c>
      <c r="V1246" s="31" t="s">
        <v>101</v>
      </c>
      <c r="W1246" s="37">
        <f>COUNT(R1247:R1286)</f>
        <v>0</v>
      </c>
      <c r="X1246" s="37">
        <f t="shared" ref="X1246" si="563">COUNT(S1247:S1286)</f>
        <v>36</v>
      </c>
      <c r="Y1246" s="37">
        <f>COUNT(T1247:T1286)</f>
        <v>0</v>
      </c>
      <c r="Z1246" s="29">
        <f>SUM(W1246:Y1246)</f>
        <v>36</v>
      </c>
    </row>
    <row r="1247" spans="1:26">
      <c r="A1247" s="26" t="s">
        <v>71</v>
      </c>
      <c r="B1247" s="25">
        <f>HLOOKUP(A1247,'Tabela 2022'!$D$3:$BG$56,26,FALSE)</f>
        <v>0.93252769385699896</v>
      </c>
      <c r="D1247" s="9" t="str">
        <f t="shared" ref="D1247:D1285" si="564">IF(B1247&lt;=50%,B1247,"")</f>
        <v/>
      </c>
      <c r="E1247" s="9">
        <f t="shared" ref="E1247:E1285" si="565">IF(B1247&gt;=75%,B1247,"")</f>
        <v>0.93252769385699896</v>
      </c>
      <c r="F1247" s="9" t="str">
        <f t="shared" ref="F1247:F1285" si="566">IF(AND(B1247&gt;50%,B1247&lt;75%),B1247,"")</f>
        <v/>
      </c>
      <c r="H1247" s="31" t="s">
        <v>102</v>
      </c>
      <c r="I1247" s="37">
        <f>COUNT(D1246:D1259)</f>
        <v>0</v>
      </c>
      <c r="J1247" s="37">
        <f t="shared" ref="J1247" si="567">COUNT(E1246:E1259)</f>
        <v>13</v>
      </c>
      <c r="K1247" s="37">
        <f>COUNT(F1246:F1259)</f>
        <v>0</v>
      </c>
      <c r="L1247" s="29">
        <f t="shared" ref="L1247:L1250" si="568">SUM(I1247:K1247)</f>
        <v>13</v>
      </c>
      <c r="O1247" s="52" t="s">
        <v>79</v>
      </c>
      <c r="P1247" s="25">
        <f>HLOOKUP(O1247,'Tabela 2022'!$D$3:$BG$56,26,FALSE)</f>
        <v>0.8381962864721485</v>
      </c>
      <c r="R1247" s="9" t="str">
        <f>IF(P1247&lt;=50%,P1247,"")</f>
        <v/>
      </c>
      <c r="S1247" s="9">
        <f>IF(P1247&gt;=75%,P1247,"")</f>
        <v>0.8381962864721485</v>
      </c>
      <c r="T1247" s="9" t="str">
        <f>IF(AND(P1247&gt;50%,P1247&lt;75%),P1247,"")</f>
        <v/>
      </c>
      <c r="V1247" s="31" t="s">
        <v>115</v>
      </c>
      <c r="W1247" s="37">
        <f>COUNT(R1247:R1262)</f>
        <v>0</v>
      </c>
      <c r="X1247" s="37">
        <f t="shared" ref="X1247" si="569">COUNT(S1247:S1262)</f>
        <v>16</v>
      </c>
      <c r="Y1247" s="37">
        <f>COUNT(T1247:T1262)</f>
        <v>0</v>
      </c>
      <c r="Z1247" s="29">
        <f t="shared" ref="Z1247:Z1250" si="570">SUM(W1247:Y1247)</f>
        <v>16</v>
      </c>
    </row>
    <row r="1248" spans="1:26">
      <c r="A1248" s="26" t="s">
        <v>72</v>
      </c>
      <c r="B1248" s="25">
        <f>HLOOKUP(A1248,'Tabela 2022'!$D$3:$BG$56,26,FALSE)</f>
        <v>0.91024020227560054</v>
      </c>
      <c r="D1248" s="9" t="str">
        <f t="shared" si="564"/>
        <v/>
      </c>
      <c r="E1248" s="9">
        <f t="shared" si="565"/>
        <v>0.91024020227560054</v>
      </c>
      <c r="F1248" s="9" t="str">
        <f t="shared" si="566"/>
        <v/>
      </c>
      <c r="H1248" s="31" t="s">
        <v>103</v>
      </c>
      <c r="I1248" s="37">
        <f>COUNT(D1260:D1274)</f>
        <v>0</v>
      </c>
      <c r="J1248" s="37">
        <f t="shared" ref="J1248" si="571">COUNT(E1260:E1274)</f>
        <v>13</v>
      </c>
      <c r="K1248" s="37">
        <f>COUNT(F1260:F1274)</f>
        <v>0</v>
      </c>
      <c r="L1248" s="29">
        <f t="shared" si="568"/>
        <v>13</v>
      </c>
      <c r="O1248" s="52" t="s">
        <v>71</v>
      </c>
      <c r="P1248" s="25">
        <f>HLOOKUP(O1248,'Tabela 2022'!$D$3:$BG$56,26,FALSE)</f>
        <v>0.93252769385699896</v>
      </c>
      <c r="R1248" s="9" t="str">
        <f t="shared" ref="R1248:R1286" si="572">IF(P1248&lt;=50%,P1248,"")</f>
        <v/>
      </c>
      <c r="S1248" s="9">
        <f t="shared" ref="S1248:S1286" si="573">IF(P1248&gt;=75%,P1248,"")</f>
        <v>0.93252769385699896</v>
      </c>
      <c r="T1248" s="9" t="str">
        <f t="shared" ref="T1248:T1286" si="574">IF(AND(P1248&gt;50%,P1248&lt;75%),P1248,"")</f>
        <v/>
      </c>
      <c r="V1248" s="31" t="s">
        <v>116</v>
      </c>
      <c r="W1248" s="37">
        <f>COUNT(R1263:R1276)</f>
        <v>0</v>
      </c>
      <c r="X1248" s="37">
        <f t="shared" ref="X1248" si="575">COUNT(S1263:S1276)</f>
        <v>13</v>
      </c>
      <c r="Y1248" s="37">
        <f>COUNT(T1263:T1276)</f>
        <v>0</v>
      </c>
      <c r="Z1248" s="29">
        <f t="shared" si="570"/>
        <v>13</v>
      </c>
    </row>
    <row r="1249" spans="1:26">
      <c r="A1249" s="26" t="s">
        <v>73</v>
      </c>
      <c r="B1249" s="25">
        <f>HLOOKUP(A1249,'Tabela 2022'!$D$3:$BG$56,26,FALSE)</f>
        <v>0.90666666666666662</v>
      </c>
      <c r="D1249" s="9" t="str">
        <f t="shared" si="564"/>
        <v/>
      </c>
      <c r="E1249" s="9">
        <f t="shared" si="565"/>
        <v>0.90666666666666662</v>
      </c>
      <c r="F1249" s="9" t="str">
        <f t="shared" si="566"/>
        <v/>
      </c>
      <c r="H1249" s="31" t="s">
        <v>104</v>
      </c>
      <c r="I1249" s="37">
        <f>COUNT(D1275:D1278)</f>
        <v>0</v>
      </c>
      <c r="J1249" s="37">
        <f t="shared" ref="J1249" si="576">COUNT(E1275:E1278)</f>
        <v>4</v>
      </c>
      <c r="K1249" s="37">
        <f>COUNT(F1275:F1278)</f>
        <v>0</v>
      </c>
      <c r="L1249" s="29">
        <f t="shared" si="568"/>
        <v>4</v>
      </c>
      <c r="O1249" s="52" t="s">
        <v>82</v>
      </c>
      <c r="P1249" s="25">
        <f>HLOOKUP(O1249,'Tabela 2022'!$D$3:$BG$56,26,FALSE)</f>
        <v>0.86139455782312924</v>
      </c>
      <c r="R1249" s="9" t="str">
        <f t="shared" si="572"/>
        <v/>
      </c>
      <c r="S1249" s="9">
        <f t="shared" si="573"/>
        <v>0.86139455782312924</v>
      </c>
      <c r="T1249" s="9" t="str">
        <f t="shared" si="574"/>
        <v/>
      </c>
      <c r="V1249" s="31" t="s">
        <v>117</v>
      </c>
      <c r="W1249" s="37">
        <f>COUNT(R1277:R1283)</f>
        <v>0</v>
      </c>
      <c r="X1249" s="37">
        <f t="shared" ref="X1249" si="577">COUNT(S1277:S1283)</f>
        <v>5</v>
      </c>
      <c r="Y1249" s="37">
        <f>COUNT(T1277:T1283)</f>
        <v>0</v>
      </c>
      <c r="Z1249" s="29">
        <f t="shared" si="570"/>
        <v>5</v>
      </c>
    </row>
    <row r="1250" spans="1:26">
      <c r="A1250" s="26" t="s">
        <v>112</v>
      </c>
      <c r="B1250" s="25">
        <f>HLOOKUP(A1250,'Tabela 2022'!$D$3:$BG$56,26,FALSE)</f>
        <v>0.92052313883299797</v>
      </c>
      <c r="D1250" s="9" t="str">
        <f t="shared" si="564"/>
        <v/>
      </c>
      <c r="E1250" s="9">
        <f t="shared" si="565"/>
        <v>0.92052313883299797</v>
      </c>
      <c r="F1250" s="9" t="str">
        <f t="shared" si="566"/>
        <v/>
      </c>
      <c r="H1250" s="31" t="s">
        <v>134</v>
      </c>
      <c r="I1250" s="37">
        <f>COUNT(D1279:D1285)</f>
        <v>0</v>
      </c>
      <c r="J1250" s="37">
        <f t="shared" ref="J1250" si="578">COUNT(E1279:E1285)</f>
        <v>6</v>
      </c>
      <c r="K1250" s="37">
        <f>COUNT(F1279:F1285)</f>
        <v>0</v>
      </c>
      <c r="L1250" s="29">
        <f t="shared" si="568"/>
        <v>6</v>
      </c>
      <c r="O1250" s="52" t="s">
        <v>73</v>
      </c>
      <c r="P1250" s="25">
        <f>HLOOKUP(O1250,'Tabela 2022'!$D$3:$BG$56,26,FALSE)</f>
        <v>0.90666666666666662</v>
      </c>
      <c r="R1250" s="9" t="str">
        <f t="shared" si="572"/>
        <v/>
      </c>
      <c r="S1250" s="9">
        <f t="shared" si="573"/>
        <v>0.90666666666666662</v>
      </c>
      <c r="T1250" s="9" t="str">
        <f t="shared" si="574"/>
        <v/>
      </c>
      <c r="V1250" s="31" t="s">
        <v>135</v>
      </c>
      <c r="W1250" s="37">
        <f>COUNT(R1284:R1286)</f>
        <v>0</v>
      </c>
      <c r="X1250" s="37">
        <f t="shared" ref="X1250" si="579">COUNT(S1284:S1286)</f>
        <v>2</v>
      </c>
      <c r="Y1250" s="37">
        <f>COUNT(T1284:T1286)</f>
        <v>0</v>
      </c>
      <c r="Z1250" s="29">
        <f t="shared" si="570"/>
        <v>2</v>
      </c>
    </row>
    <row r="1251" spans="1:26">
      <c r="A1251" s="26" t="s">
        <v>99</v>
      </c>
      <c r="B1251" s="25" t="e">
        <f>HLOOKUP(A1251,'Tabela 2022'!$D$3:$BG$56,26,FALSE)</f>
        <v>#N/A</v>
      </c>
      <c r="D1251" s="9" t="e">
        <f t="shared" si="564"/>
        <v>#N/A</v>
      </c>
      <c r="E1251" s="9" t="e">
        <f t="shared" si="565"/>
        <v>#N/A</v>
      </c>
      <c r="F1251" s="9" t="e">
        <f t="shared" si="566"/>
        <v>#N/A</v>
      </c>
      <c r="O1251" s="52" t="s">
        <v>112</v>
      </c>
      <c r="P1251" s="25">
        <f>HLOOKUP(O1251,'Tabela 2022'!$D$3:$BG$56,26,FALSE)</f>
        <v>0.92052313883299797</v>
      </c>
      <c r="R1251" s="9" t="str">
        <f t="shared" si="572"/>
        <v/>
      </c>
      <c r="S1251" s="9">
        <f t="shared" si="573"/>
        <v>0.92052313883299797</v>
      </c>
      <c r="T1251" s="9" t="str">
        <f t="shared" si="574"/>
        <v/>
      </c>
    </row>
    <row r="1252" spans="1:26">
      <c r="A1252" s="26" t="s">
        <v>132</v>
      </c>
      <c r="B1252" s="25">
        <f>HLOOKUP(A1252,'Tabela 2022'!$D$3:$BG$56,26,FALSE)</f>
        <v>0.94346289752650181</v>
      </c>
      <c r="D1252" s="9" t="str">
        <f t="shared" si="564"/>
        <v/>
      </c>
      <c r="E1252" s="9">
        <f t="shared" si="565"/>
        <v>0.94346289752650181</v>
      </c>
      <c r="F1252" s="9" t="str">
        <f t="shared" si="566"/>
        <v/>
      </c>
      <c r="O1252" s="52" t="s">
        <v>93</v>
      </c>
      <c r="P1252" s="25">
        <f>HLOOKUP(O1252,'Tabela 2022'!$D$3:$BG$56,26,FALSE)</f>
        <v>0.93141592920353977</v>
      </c>
      <c r="R1252" s="9" t="str">
        <f t="shared" si="572"/>
        <v/>
      </c>
      <c r="S1252" s="9">
        <f t="shared" si="573"/>
        <v>0.93141592920353977</v>
      </c>
      <c r="T1252" s="9" t="str">
        <f t="shared" si="574"/>
        <v/>
      </c>
    </row>
    <row r="1253" spans="1:26">
      <c r="A1253" s="26" t="s">
        <v>74</v>
      </c>
      <c r="B1253" s="25">
        <f>HLOOKUP(A1253,'Tabela 2022'!$D$3:$BG$56,26,FALSE)</f>
        <v>0.91276595744680855</v>
      </c>
      <c r="D1253" s="9" t="str">
        <f t="shared" si="564"/>
        <v/>
      </c>
      <c r="E1253" s="9">
        <f t="shared" si="565"/>
        <v>0.91276595744680855</v>
      </c>
      <c r="F1253" s="9" t="str">
        <f t="shared" si="566"/>
        <v/>
      </c>
      <c r="H1253" s="31"/>
      <c r="I1253" s="32" t="s">
        <v>98</v>
      </c>
      <c r="J1253" s="33" t="s">
        <v>97</v>
      </c>
      <c r="K1253" s="34" t="s">
        <v>100</v>
      </c>
      <c r="L1253" s="29" t="s">
        <v>105</v>
      </c>
      <c r="O1253" s="52" t="s">
        <v>133</v>
      </c>
      <c r="P1253" s="25">
        <f>HLOOKUP(O1253,'Tabela 2022'!$D$3:$BG$56,26,FALSE)</f>
        <v>0.94405594405594406</v>
      </c>
      <c r="R1253" s="9" t="str">
        <f t="shared" si="572"/>
        <v/>
      </c>
      <c r="S1253" s="9">
        <f t="shared" si="573"/>
        <v>0.94405594405594406</v>
      </c>
      <c r="T1253" s="9" t="str">
        <f t="shared" si="574"/>
        <v/>
      </c>
      <c r="V1253" s="31"/>
      <c r="W1253" s="32" t="s">
        <v>98</v>
      </c>
      <c r="X1253" s="33" t="s">
        <v>97</v>
      </c>
      <c r="Y1253" s="34" t="s">
        <v>100</v>
      </c>
      <c r="Z1253" t="s">
        <v>105</v>
      </c>
    </row>
    <row r="1254" spans="1:26">
      <c r="A1254" s="26" t="s">
        <v>75</v>
      </c>
      <c r="B1254" s="25">
        <f>HLOOKUP(A1254,'Tabela 2022'!$D$3:$BG$56,26,FALSE)</f>
        <v>0.91866666666666663</v>
      </c>
      <c r="D1254" s="9" t="str">
        <f t="shared" si="564"/>
        <v/>
      </c>
      <c r="E1254" s="9">
        <f t="shared" si="565"/>
        <v>0.91866666666666663</v>
      </c>
      <c r="F1254" s="9" t="str">
        <f t="shared" si="566"/>
        <v/>
      </c>
      <c r="H1254" s="31" t="s">
        <v>101</v>
      </c>
      <c r="I1254" s="42">
        <f>I1246/$L1246</f>
        <v>0</v>
      </c>
      <c r="J1254" s="42">
        <f t="shared" ref="J1254:K1254" si="580">J1246/$L1246</f>
        <v>1</v>
      </c>
      <c r="K1254" s="42">
        <f t="shared" si="580"/>
        <v>0</v>
      </c>
      <c r="L1254" s="29">
        <f>L1246</f>
        <v>36</v>
      </c>
      <c r="O1254" s="52" t="s">
        <v>89</v>
      </c>
      <c r="P1254" s="25">
        <f>HLOOKUP(O1254,'Tabela 2022'!$D$3:$BG$56,26,FALSE)</f>
        <v>0.96947271045328398</v>
      </c>
      <c r="R1254" s="9" t="str">
        <f t="shared" si="572"/>
        <v/>
      </c>
      <c r="S1254" s="9">
        <f t="shared" si="573"/>
        <v>0.96947271045328398</v>
      </c>
      <c r="T1254" s="9" t="str">
        <f t="shared" si="574"/>
        <v/>
      </c>
      <c r="V1254" s="31" t="s">
        <v>101</v>
      </c>
      <c r="W1254" s="42">
        <f t="shared" ref="W1254:Y1258" si="581">W1246/$Z1246</f>
        <v>0</v>
      </c>
      <c r="X1254" s="42">
        <f t="shared" si="581"/>
        <v>1</v>
      </c>
      <c r="Y1254" s="42">
        <f t="shared" si="581"/>
        <v>0</v>
      </c>
      <c r="Z1254" s="29">
        <f>Z1246</f>
        <v>36</v>
      </c>
    </row>
    <row r="1255" spans="1:26">
      <c r="A1255" s="26" t="s">
        <v>76</v>
      </c>
      <c r="B1255" s="25">
        <f>HLOOKUP(A1255,'Tabela 2022'!$D$3:$BG$56,26,FALSE)</f>
        <v>0.8839285714285714</v>
      </c>
      <c r="D1255" s="9" t="str">
        <f t="shared" si="564"/>
        <v/>
      </c>
      <c r="E1255" s="9">
        <f t="shared" si="565"/>
        <v>0.8839285714285714</v>
      </c>
      <c r="F1255" s="9" t="str">
        <f t="shared" si="566"/>
        <v/>
      </c>
      <c r="H1255" s="31" t="s">
        <v>102</v>
      </c>
      <c r="I1255" s="42">
        <f t="shared" ref="I1255:K1255" si="582">I1247/$L1247</f>
        <v>0</v>
      </c>
      <c r="J1255" s="42">
        <f t="shared" si="582"/>
        <v>1</v>
      </c>
      <c r="K1255" s="42">
        <f t="shared" si="582"/>
        <v>0</v>
      </c>
      <c r="L1255" s="29">
        <f t="shared" ref="L1255:L1258" si="583">L1247</f>
        <v>13</v>
      </c>
      <c r="O1255" s="52" t="s">
        <v>84</v>
      </c>
      <c r="P1255" s="25">
        <f>HLOOKUP(O1255,'Tabela 2022'!$D$3:$BG$56,26,FALSE)</f>
        <v>0.89604989604989604</v>
      </c>
      <c r="R1255" s="9" t="str">
        <f t="shared" si="572"/>
        <v/>
      </c>
      <c r="S1255" s="9">
        <f t="shared" si="573"/>
        <v>0.89604989604989604</v>
      </c>
      <c r="T1255" s="9" t="str">
        <f t="shared" si="574"/>
        <v/>
      </c>
      <c r="V1255" s="31" t="s">
        <v>115</v>
      </c>
      <c r="W1255" s="42">
        <f t="shared" si="581"/>
        <v>0</v>
      </c>
      <c r="X1255" s="42">
        <f t="shared" si="581"/>
        <v>1</v>
      </c>
      <c r="Y1255" s="42">
        <f t="shared" si="581"/>
        <v>0</v>
      </c>
      <c r="Z1255" s="29">
        <f>Z1247</f>
        <v>16</v>
      </c>
    </row>
    <row r="1256" spans="1:26">
      <c r="A1256" s="26" t="s">
        <v>77</v>
      </c>
      <c r="B1256" s="25">
        <f>HLOOKUP(A1256,'Tabela 2022'!$D$3:$BG$56,26,FALSE)</f>
        <v>0.9216965742251223</v>
      </c>
      <c r="D1256" s="9" t="str">
        <f t="shared" si="564"/>
        <v/>
      </c>
      <c r="E1256" s="9">
        <f t="shared" si="565"/>
        <v>0.9216965742251223</v>
      </c>
      <c r="F1256" s="9" t="str">
        <f t="shared" si="566"/>
        <v/>
      </c>
      <c r="H1256" s="31" t="s">
        <v>103</v>
      </c>
      <c r="I1256" s="42">
        <f t="shared" ref="I1256:K1256" si="584">I1248/$L1248</f>
        <v>0</v>
      </c>
      <c r="J1256" s="42">
        <f t="shared" si="584"/>
        <v>1</v>
      </c>
      <c r="K1256" s="42">
        <f t="shared" si="584"/>
        <v>0</v>
      </c>
      <c r="L1256" s="29">
        <f t="shared" si="583"/>
        <v>13</v>
      </c>
      <c r="O1256" s="52" t="s">
        <v>85</v>
      </c>
      <c r="P1256" s="25">
        <f>HLOOKUP(O1256,'Tabela 2022'!$D$3:$BG$56,26,FALSE)</f>
        <v>0.85909568874868558</v>
      </c>
      <c r="R1256" s="9" t="str">
        <f t="shared" si="572"/>
        <v/>
      </c>
      <c r="S1256" s="9">
        <f t="shared" si="573"/>
        <v>0.85909568874868558</v>
      </c>
      <c r="T1256" s="9" t="str">
        <f t="shared" si="574"/>
        <v/>
      </c>
      <c r="V1256" s="31" t="s">
        <v>116</v>
      </c>
      <c r="W1256" s="42">
        <f t="shared" si="581"/>
        <v>0</v>
      </c>
      <c r="X1256" s="42">
        <f t="shared" si="581"/>
        <v>1</v>
      </c>
      <c r="Y1256" s="42">
        <f t="shared" si="581"/>
        <v>0</v>
      </c>
      <c r="Z1256" s="29">
        <f>Z1248</f>
        <v>13</v>
      </c>
    </row>
    <row r="1257" spans="1:26">
      <c r="A1257" s="26" t="s">
        <v>113</v>
      </c>
      <c r="B1257" s="25">
        <f>HLOOKUP(A1257,'Tabela 2022'!$D$3:$BG$56,26,FALSE)</f>
        <v>0.93898305084745759</v>
      </c>
      <c r="D1257" s="9" t="str">
        <f t="shared" si="564"/>
        <v/>
      </c>
      <c r="E1257" s="9">
        <f t="shared" si="565"/>
        <v>0.93898305084745759</v>
      </c>
      <c r="F1257" s="9" t="str">
        <f t="shared" si="566"/>
        <v/>
      </c>
      <c r="H1257" s="31" t="s">
        <v>104</v>
      </c>
      <c r="I1257" s="42">
        <f t="shared" ref="I1257:K1257" si="585">I1249/$L1249</f>
        <v>0</v>
      </c>
      <c r="J1257" s="42">
        <f t="shared" si="585"/>
        <v>1</v>
      </c>
      <c r="K1257" s="42">
        <f t="shared" si="585"/>
        <v>0</v>
      </c>
      <c r="L1257" s="29">
        <f t="shared" si="583"/>
        <v>4</v>
      </c>
      <c r="O1257" s="52" t="s">
        <v>77</v>
      </c>
      <c r="P1257" s="25">
        <f>HLOOKUP(O1257,'Tabela 2022'!$D$3:$BG$56,26,FALSE)</f>
        <v>0.9216965742251223</v>
      </c>
      <c r="R1257" s="9" t="str">
        <f t="shared" si="572"/>
        <v/>
      </c>
      <c r="S1257" s="9">
        <f t="shared" si="573"/>
        <v>0.9216965742251223</v>
      </c>
      <c r="T1257" s="9" t="str">
        <f t="shared" si="574"/>
        <v/>
      </c>
      <c r="V1257" s="31" t="s">
        <v>117</v>
      </c>
      <c r="W1257" s="42">
        <f t="shared" si="581"/>
        <v>0</v>
      </c>
      <c r="X1257" s="42">
        <f t="shared" si="581"/>
        <v>1</v>
      </c>
      <c r="Y1257" s="42">
        <f t="shared" si="581"/>
        <v>0</v>
      </c>
      <c r="Z1257" s="29">
        <f>Z1249</f>
        <v>5</v>
      </c>
    </row>
    <row r="1258" spans="1:26">
      <c r="A1258" s="26" t="s">
        <v>78</v>
      </c>
      <c r="B1258" s="25">
        <f>HLOOKUP(A1258,'Tabela 2022'!$D$3:$BG$56,26,FALSE)</f>
        <v>0.92650918635170598</v>
      </c>
      <c r="D1258" s="9" t="str">
        <f t="shared" si="564"/>
        <v/>
      </c>
      <c r="E1258" s="9">
        <f t="shared" si="565"/>
        <v>0.92650918635170598</v>
      </c>
      <c r="F1258" s="9" t="str">
        <f t="shared" si="566"/>
        <v/>
      </c>
      <c r="H1258" s="31" t="s">
        <v>134</v>
      </c>
      <c r="I1258" s="42">
        <f t="shared" ref="I1258:K1258" si="586">I1250/$L1250</f>
        <v>0</v>
      </c>
      <c r="J1258" s="42">
        <f t="shared" si="586"/>
        <v>1</v>
      </c>
      <c r="K1258" s="42">
        <f t="shared" si="586"/>
        <v>0</v>
      </c>
      <c r="L1258" s="29">
        <f t="shared" si="583"/>
        <v>6</v>
      </c>
      <c r="O1258" s="52" t="s">
        <v>95</v>
      </c>
      <c r="P1258" s="25">
        <f>HLOOKUP(O1258,'Tabela 2022'!$D$3:$BG$56,26,FALSE)</f>
        <v>0.92850241545893719</v>
      </c>
      <c r="R1258" s="9" t="str">
        <f t="shared" si="572"/>
        <v/>
      </c>
      <c r="S1258" s="9">
        <f t="shared" si="573"/>
        <v>0.92850241545893719</v>
      </c>
      <c r="T1258" s="9" t="str">
        <f t="shared" si="574"/>
        <v/>
      </c>
      <c r="V1258" s="31" t="s">
        <v>135</v>
      </c>
      <c r="W1258" s="42">
        <f t="shared" si="581"/>
        <v>0</v>
      </c>
      <c r="X1258" s="42">
        <f t="shared" si="581"/>
        <v>1</v>
      </c>
      <c r="Y1258" s="42">
        <f t="shared" si="581"/>
        <v>0</v>
      </c>
      <c r="Z1258" s="29">
        <f>Z1250</f>
        <v>2</v>
      </c>
    </row>
    <row r="1259" spans="1:26" ht="15.75" thickBot="1">
      <c r="A1259" s="24" t="s">
        <v>114</v>
      </c>
      <c r="B1259" s="25">
        <f>HLOOKUP(A1259,'Tabela 2022'!$D$3:$BG$56,26,FALSE)</f>
        <v>0.88164665523156094</v>
      </c>
      <c r="D1259" s="36" t="str">
        <f t="shared" si="564"/>
        <v/>
      </c>
      <c r="E1259" s="36">
        <f t="shared" si="565"/>
        <v>0.88164665523156094</v>
      </c>
      <c r="F1259" s="36" t="str">
        <f t="shared" si="566"/>
        <v/>
      </c>
      <c r="O1259" s="52" t="s">
        <v>131</v>
      </c>
      <c r="P1259" s="25">
        <f>HLOOKUP(O1259,'Tabela 2022'!$D$3:$BG$56,26,FALSE)</f>
        <v>0.98210922787193977</v>
      </c>
      <c r="R1259" s="9" t="str">
        <f t="shared" si="572"/>
        <v/>
      </c>
      <c r="S1259" s="9">
        <f t="shared" si="573"/>
        <v>0.98210922787193977</v>
      </c>
      <c r="T1259" s="9" t="str">
        <f t="shared" si="574"/>
        <v/>
      </c>
    </row>
    <row r="1260" spans="1:26">
      <c r="A1260" s="23" t="s">
        <v>109</v>
      </c>
      <c r="B1260" s="25" t="e">
        <f>HLOOKUP(A1260,'Tabela 2022'!$D$3:$BG$56,26,FALSE)</f>
        <v>#N/A</v>
      </c>
      <c r="D1260" s="56" t="e">
        <f t="shared" si="564"/>
        <v>#N/A</v>
      </c>
      <c r="E1260" s="56" t="e">
        <f t="shared" si="565"/>
        <v>#N/A</v>
      </c>
      <c r="F1260" s="56" t="e">
        <f t="shared" si="566"/>
        <v>#N/A</v>
      </c>
      <c r="O1260" s="52" t="s">
        <v>129</v>
      </c>
      <c r="P1260" s="25">
        <f>HLOOKUP(O1260,'Tabela 2022'!$D$3:$BG$56,26,FALSE)</f>
        <v>0.96233382570162485</v>
      </c>
      <c r="R1260" s="9" t="str">
        <f t="shared" si="572"/>
        <v/>
      </c>
      <c r="S1260" s="9">
        <f t="shared" si="573"/>
        <v>0.96233382570162485</v>
      </c>
      <c r="T1260" s="9" t="str">
        <f t="shared" si="574"/>
        <v/>
      </c>
    </row>
    <row r="1261" spans="1:26">
      <c r="A1261" s="22" t="s">
        <v>79</v>
      </c>
      <c r="B1261" s="25">
        <f>HLOOKUP(A1261,'Tabela 2022'!$D$3:$BG$56,26,FALSE)</f>
        <v>0.8381962864721485</v>
      </c>
      <c r="D1261" s="9" t="str">
        <f t="shared" si="564"/>
        <v/>
      </c>
      <c r="E1261" s="9">
        <f t="shared" si="565"/>
        <v>0.8381962864721485</v>
      </c>
      <c r="F1261" s="9" t="str">
        <f t="shared" si="566"/>
        <v/>
      </c>
      <c r="O1261" s="59" t="s">
        <v>114</v>
      </c>
      <c r="P1261" s="25">
        <f>HLOOKUP(O1261,'Tabela 2022'!$D$3:$BG$56,26,FALSE)</f>
        <v>0.88164665523156094</v>
      </c>
      <c r="R1261" s="9" t="str">
        <f t="shared" si="572"/>
        <v/>
      </c>
      <c r="S1261" s="9">
        <f t="shared" si="573"/>
        <v>0.88164665523156094</v>
      </c>
      <c r="T1261" s="9" t="str">
        <f t="shared" si="574"/>
        <v/>
      </c>
    </row>
    <row r="1262" spans="1:26" ht="15.75" thickBot="1">
      <c r="A1262" s="22" t="s">
        <v>80</v>
      </c>
      <c r="B1262" s="25">
        <f>HLOOKUP(A1262,'Tabela 2022'!$D$3:$BG$56,26,FALSE)</f>
        <v>0.88303130148270181</v>
      </c>
      <c r="D1262" s="9" t="str">
        <f t="shared" si="564"/>
        <v/>
      </c>
      <c r="E1262" s="9">
        <f t="shared" si="565"/>
        <v>0.88303130148270181</v>
      </c>
      <c r="F1262" s="9" t="str">
        <f t="shared" si="566"/>
        <v/>
      </c>
      <c r="O1262" s="59" t="s">
        <v>130</v>
      </c>
      <c r="P1262" s="25">
        <f>HLOOKUP(O1262,'Tabela 2022'!$D$3:$BG$56,26,FALSE)</f>
        <v>0.87335722819593786</v>
      </c>
      <c r="R1262" s="36" t="str">
        <f t="shared" si="572"/>
        <v/>
      </c>
      <c r="S1262" s="36">
        <f t="shared" si="573"/>
        <v>0.87335722819593786</v>
      </c>
      <c r="T1262" s="36" t="str">
        <f t="shared" si="574"/>
        <v/>
      </c>
    </row>
    <row r="1263" spans="1:26">
      <c r="A1263" s="22" t="s">
        <v>81</v>
      </c>
      <c r="B1263" s="25">
        <f>HLOOKUP(A1263,'Tabela 2022'!$D$3:$BG$56,26,FALSE)</f>
        <v>0.82306163021868783</v>
      </c>
      <c r="D1263" s="9" t="str">
        <f t="shared" si="564"/>
        <v/>
      </c>
      <c r="E1263" s="9">
        <f t="shared" si="565"/>
        <v>0.82306163021868783</v>
      </c>
      <c r="F1263" s="9" t="str">
        <f t="shared" si="566"/>
        <v/>
      </c>
      <c r="O1263" s="60" t="s">
        <v>80</v>
      </c>
      <c r="P1263" s="25">
        <f>HLOOKUP(O1263,'Tabela 2022'!$D$3:$BG$56,26,FALSE)</f>
        <v>0.88303130148270181</v>
      </c>
      <c r="R1263" s="56" t="str">
        <f t="shared" si="572"/>
        <v/>
      </c>
      <c r="S1263" s="56">
        <f t="shared" si="573"/>
        <v>0.88303130148270181</v>
      </c>
      <c r="T1263" s="56" t="str">
        <f t="shared" si="574"/>
        <v/>
      </c>
    </row>
    <row r="1264" spans="1:26">
      <c r="A1264" s="22" t="s">
        <v>82</v>
      </c>
      <c r="B1264" s="25">
        <f>HLOOKUP(A1264,'Tabela 2022'!$D$3:$BG$56,26,FALSE)</f>
        <v>0.86139455782312924</v>
      </c>
      <c r="D1264" s="9" t="str">
        <f t="shared" si="564"/>
        <v/>
      </c>
      <c r="E1264" s="9">
        <f t="shared" si="565"/>
        <v>0.86139455782312924</v>
      </c>
      <c r="F1264" s="9" t="str">
        <f t="shared" si="566"/>
        <v/>
      </c>
      <c r="O1264" s="26" t="s">
        <v>72</v>
      </c>
      <c r="P1264" s="25">
        <f>HLOOKUP(O1264,'Tabela 2022'!$D$3:$BG$56,26,FALSE)</f>
        <v>0.91024020227560054</v>
      </c>
      <c r="R1264" s="9" t="str">
        <f t="shared" si="572"/>
        <v/>
      </c>
      <c r="S1264" s="9">
        <f t="shared" si="573"/>
        <v>0.91024020227560054</v>
      </c>
      <c r="T1264" s="9" t="str">
        <f t="shared" si="574"/>
        <v/>
      </c>
    </row>
    <row r="1265" spans="1:20">
      <c r="A1265" s="22" t="s">
        <v>83</v>
      </c>
      <c r="B1265" s="25">
        <f>HLOOKUP(A1265,'Tabela 2022'!$D$3:$BG$56,26,FALSE)</f>
        <v>0.92532467532467533</v>
      </c>
      <c r="D1265" s="9" t="str">
        <f t="shared" si="564"/>
        <v/>
      </c>
      <c r="E1265" s="9">
        <f t="shared" si="565"/>
        <v>0.92532467532467533</v>
      </c>
      <c r="F1265" s="9" t="str">
        <f t="shared" si="566"/>
        <v/>
      </c>
      <c r="O1265" s="26" t="s">
        <v>90</v>
      </c>
      <c r="P1265" s="25">
        <f>HLOOKUP(O1265,'Tabela 2022'!$D$3:$BG$56,26,FALSE)</f>
        <v>0.9458333333333333</v>
      </c>
      <c r="R1265" s="9" t="str">
        <f t="shared" si="572"/>
        <v/>
      </c>
      <c r="S1265" s="9">
        <f t="shared" si="573"/>
        <v>0.9458333333333333</v>
      </c>
      <c r="T1265" s="9" t="str">
        <f t="shared" si="574"/>
        <v/>
      </c>
    </row>
    <row r="1266" spans="1:20">
      <c r="A1266" s="22" t="s">
        <v>84</v>
      </c>
      <c r="B1266" s="25">
        <f>HLOOKUP(A1266,'Tabela 2022'!$D$3:$BG$56,26,FALSE)</f>
        <v>0.89604989604989604</v>
      </c>
      <c r="D1266" s="9" t="str">
        <f t="shared" si="564"/>
        <v/>
      </c>
      <c r="E1266" s="9">
        <f t="shared" si="565"/>
        <v>0.89604989604989604</v>
      </c>
      <c r="F1266" s="9" t="str">
        <f t="shared" si="566"/>
        <v/>
      </c>
      <c r="O1266" s="26" t="s">
        <v>121</v>
      </c>
      <c r="P1266" s="25">
        <f>HLOOKUP(O1266,'Tabela 2022'!$D$3:$BG$56,26,FALSE)</f>
        <v>0.84496919917864477</v>
      </c>
      <c r="R1266" s="9" t="str">
        <f t="shared" si="572"/>
        <v/>
      </c>
      <c r="S1266" s="9">
        <f t="shared" si="573"/>
        <v>0.84496919917864477</v>
      </c>
      <c r="T1266" s="9" t="str">
        <f t="shared" si="574"/>
        <v/>
      </c>
    </row>
    <row r="1267" spans="1:20">
      <c r="A1267" s="22" t="s">
        <v>121</v>
      </c>
      <c r="B1267" s="25">
        <f>HLOOKUP(A1267,'Tabela 2022'!$D$3:$BG$56,26,FALSE)</f>
        <v>0.84496919917864477</v>
      </c>
      <c r="D1267" s="9" t="str">
        <f t="shared" si="564"/>
        <v/>
      </c>
      <c r="E1267" s="9">
        <f t="shared" si="565"/>
        <v>0.84496919917864477</v>
      </c>
      <c r="F1267" s="9" t="str">
        <f t="shared" si="566"/>
        <v/>
      </c>
      <c r="O1267" s="26" t="s">
        <v>91</v>
      </c>
      <c r="P1267" s="25" t="e">
        <f>HLOOKUP(O1267,'Tabela 2022'!$D$3:$BG$56,26,FALSE)</f>
        <v>#N/A</v>
      </c>
      <c r="R1267" s="9" t="e">
        <f t="shared" si="572"/>
        <v>#N/A</v>
      </c>
      <c r="S1267" s="9" t="e">
        <f t="shared" si="573"/>
        <v>#N/A</v>
      </c>
      <c r="T1267" s="9" t="e">
        <f t="shared" si="574"/>
        <v>#N/A</v>
      </c>
    </row>
    <row r="1268" spans="1:20">
      <c r="A1268" s="22" t="s">
        <v>85</v>
      </c>
      <c r="B1268" s="25">
        <f>HLOOKUP(A1268,'Tabela 2022'!$D$3:$BG$56,26,FALSE)</f>
        <v>0.85909568874868558</v>
      </c>
      <c r="D1268" s="9" t="str">
        <f t="shared" si="564"/>
        <v/>
      </c>
      <c r="E1268" s="9">
        <f t="shared" si="565"/>
        <v>0.85909568874868558</v>
      </c>
      <c r="F1268" s="9" t="str">
        <f t="shared" si="566"/>
        <v/>
      </c>
      <c r="O1268" s="26" t="s">
        <v>74</v>
      </c>
      <c r="P1268" s="25">
        <f>HLOOKUP(O1268,'Tabela 2022'!$D$3:$BG$56,26,FALSE)</f>
        <v>0.91276595744680855</v>
      </c>
      <c r="R1268" s="9" t="str">
        <f t="shared" si="572"/>
        <v/>
      </c>
      <c r="S1268" s="9">
        <f t="shared" si="573"/>
        <v>0.91276595744680855</v>
      </c>
      <c r="T1268" s="9" t="str">
        <f t="shared" si="574"/>
        <v/>
      </c>
    </row>
    <row r="1269" spans="1:20">
      <c r="A1269" s="22" t="s">
        <v>110</v>
      </c>
      <c r="B1269" s="25">
        <f>HLOOKUP(A1269,'Tabela 2022'!$D$3:$BG$56,26,FALSE)</f>
        <v>0.94954128440366969</v>
      </c>
      <c r="D1269" s="9" t="str">
        <f t="shared" si="564"/>
        <v/>
      </c>
      <c r="E1269" s="9">
        <f t="shared" si="565"/>
        <v>0.94954128440366969</v>
      </c>
      <c r="F1269" s="9" t="str">
        <f t="shared" si="566"/>
        <v/>
      </c>
      <c r="O1269" s="26" t="s">
        <v>75</v>
      </c>
      <c r="P1269" s="25">
        <f>HLOOKUP(O1269,'Tabela 2022'!$D$3:$BG$56,26,FALSE)</f>
        <v>0.91866666666666663</v>
      </c>
      <c r="R1269" s="9" t="str">
        <f t="shared" si="572"/>
        <v/>
      </c>
      <c r="S1269" s="9">
        <f t="shared" si="573"/>
        <v>0.91866666666666663</v>
      </c>
      <c r="T1269" s="9" t="str">
        <f t="shared" si="574"/>
        <v/>
      </c>
    </row>
    <row r="1270" spans="1:20">
      <c r="A1270" s="22" t="s">
        <v>111</v>
      </c>
      <c r="B1270" s="25">
        <f>HLOOKUP(A1270,'Tabela 2022'!$D$3:$BG$56,26,FALSE)</f>
        <v>0.91397849462365588</v>
      </c>
      <c r="D1270" s="9" t="str">
        <f t="shared" si="564"/>
        <v/>
      </c>
      <c r="E1270" s="9">
        <f t="shared" si="565"/>
        <v>0.91397849462365588</v>
      </c>
      <c r="F1270" s="9" t="str">
        <f t="shared" si="566"/>
        <v/>
      </c>
      <c r="O1270" s="26" t="s">
        <v>76</v>
      </c>
      <c r="P1270" s="25">
        <f>HLOOKUP(O1270,'Tabela 2022'!$D$3:$BG$56,26,FALSE)</f>
        <v>0.8839285714285714</v>
      </c>
      <c r="R1270" s="9" t="str">
        <f t="shared" si="572"/>
        <v/>
      </c>
      <c r="S1270" s="9">
        <f t="shared" si="573"/>
        <v>0.8839285714285714</v>
      </c>
      <c r="T1270" s="9" t="str">
        <f t="shared" si="574"/>
        <v/>
      </c>
    </row>
    <row r="1271" spans="1:20">
      <c r="A1271" s="22" t="s">
        <v>86</v>
      </c>
      <c r="B1271" s="25" t="e">
        <f>HLOOKUP(A1271,'Tabela 2022'!$D$3:$BG$56,26,FALSE)</f>
        <v>#N/A</v>
      </c>
      <c r="D1271" s="9" t="e">
        <f t="shared" si="564"/>
        <v>#N/A</v>
      </c>
      <c r="E1271" s="9" t="e">
        <f t="shared" si="565"/>
        <v>#N/A</v>
      </c>
      <c r="F1271" s="9" t="e">
        <f t="shared" si="566"/>
        <v>#N/A</v>
      </c>
      <c r="O1271" s="26" t="s">
        <v>78</v>
      </c>
      <c r="P1271" s="25">
        <f>HLOOKUP(O1271,'Tabela 2022'!$D$3:$BG$56,26,FALSE)</f>
        <v>0.92650918635170598</v>
      </c>
      <c r="R1271" s="9" t="str">
        <f t="shared" si="572"/>
        <v/>
      </c>
      <c r="S1271" s="9">
        <f t="shared" si="573"/>
        <v>0.92650918635170598</v>
      </c>
      <c r="T1271" s="9" t="str">
        <f t="shared" si="574"/>
        <v/>
      </c>
    </row>
    <row r="1272" spans="1:20">
      <c r="A1272" s="22" t="s">
        <v>130</v>
      </c>
      <c r="B1272" s="25">
        <f>HLOOKUP(A1272,'Tabela 2022'!$D$3:$BG$56,26,FALSE)</f>
        <v>0.87335722819593786</v>
      </c>
      <c r="D1272" s="9" t="str">
        <f t="shared" si="564"/>
        <v/>
      </c>
      <c r="E1272" s="9">
        <f t="shared" si="565"/>
        <v>0.87335722819593786</v>
      </c>
      <c r="F1272" s="9" t="str">
        <f t="shared" si="566"/>
        <v/>
      </c>
      <c r="O1272" s="26" t="s">
        <v>94</v>
      </c>
      <c r="P1272" s="25">
        <f>HLOOKUP(O1272,'Tabela 2022'!$D$3:$BG$56,26,FALSE)</f>
        <v>0.9330357142857143</v>
      </c>
      <c r="R1272" s="9" t="str">
        <f t="shared" si="572"/>
        <v/>
      </c>
      <c r="S1272" s="9">
        <f t="shared" si="573"/>
        <v>0.9330357142857143</v>
      </c>
      <c r="T1272" s="9" t="str">
        <f t="shared" si="574"/>
        <v/>
      </c>
    </row>
    <row r="1273" spans="1:20">
      <c r="A1273" s="22" t="s">
        <v>87</v>
      </c>
      <c r="B1273" s="25">
        <f>HLOOKUP(A1273,'Tabela 2022'!$D$3:$BG$56,26,FALSE)</f>
        <v>0.84776119402985073</v>
      </c>
      <c r="D1273" s="9" t="str">
        <f t="shared" si="564"/>
        <v/>
      </c>
      <c r="E1273" s="9">
        <f t="shared" si="565"/>
        <v>0.84776119402985073</v>
      </c>
      <c r="F1273" s="9" t="str">
        <f t="shared" si="566"/>
        <v/>
      </c>
      <c r="O1273" s="26" t="s">
        <v>111</v>
      </c>
      <c r="P1273" s="25">
        <f>HLOOKUP(O1273,'Tabela 2022'!$D$3:$BG$56,26,FALSE)</f>
        <v>0.91397849462365588</v>
      </c>
      <c r="R1273" s="9" t="str">
        <f t="shared" si="572"/>
        <v/>
      </c>
      <c r="S1273" s="9">
        <f t="shared" si="573"/>
        <v>0.91397849462365588</v>
      </c>
      <c r="T1273" s="9" t="str">
        <f t="shared" si="574"/>
        <v/>
      </c>
    </row>
    <row r="1274" spans="1:20" ht="15.75" thickBot="1">
      <c r="A1274" s="21" t="s">
        <v>88</v>
      </c>
      <c r="B1274" s="25">
        <f>HLOOKUP(A1274,'Tabela 2022'!$D$3:$BG$56,26,FALSE)</f>
        <v>0.93013100436681218</v>
      </c>
      <c r="D1274" s="57" t="str">
        <f t="shared" si="564"/>
        <v/>
      </c>
      <c r="E1274" s="57">
        <f t="shared" si="565"/>
        <v>0.93013100436681218</v>
      </c>
      <c r="F1274" s="57" t="str">
        <f t="shared" si="566"/>
        <v/>
      </c>
      <c r="O1274" s="26" t="s">
        <v>122</v>
      </c>
      <c r="P1274" s="25">
        <f>HLOOKUP(O1274,'Tabela 2022'!$D$3:$BG$56,26,FALSE)</f>
        <v>0.94823705926481616</v>
      </c>
      <c r="R1274" s="9" t="str">
        <f t="shared" si="572"/>
        <v/>
      </c>
      <c r="S1274" s="9">
        <f t="shared" si="573"/>
        <v>0.94823705926481616</v>
      </c>
      <c r="T1274" s="9" t="str">
        <f t="shared" si="574"/>
        <v/>
      </c>
    </row>
    <row r="1275" spans="1:20">
      <c r="A1275" s="17" t="s">
        <v>93</v>
      </c>
      <c r="B1275" s="25">
        <f>HLOOKUP(A1275,'Tabela 2022'!$D$3:$BG$56,26,FALSE)</f>
        <v>0.93141592920353977</v>
      </c>
      <c r="D1275" s="56" t="str">
        <f t="shared" si="564"/>
        <v/>
      </c>
      <c r="E1275" s="56">
        <f t="shared" si="565"/>
        <v>0.93141592920353977</v>
      </c>
      <c r="F1275" s="56" t="str">
        <f t="shared" si="566"/>
        <v/>
      </c>
      <c r="O1275" s="26" t="s">
        <v>87</v>
      </c>
      <c r="P1275" s="25">
        <f>HLOOKUP(O1275,'Tabela 2022'!$D$3:$BG$56,26,FALSE)</f>
        <v>0.84776119402985073</v>
      </c>
      <c r="R1275" s="9" t="str">
        <f t="shared" si="572"/>
        <v/>
      </c>
      <c r="S1275" s="9">
        <f t="shared" si="573"/>
        <v>0.84776119402985073</v>
      </c>
      <c r="T1275" s="9" t="str">
        <f t="shared" si="574"/>
        <v/>
      </c>
    </row>
    <row r="1276" spans="1:20" ht="15.75" thickBot="1">
      <c r="A1276" s="16" t="s">
        <v>133</v>
      </c>
      <c r="B1276" s="25">
        <f>HLOOKUP(A1276,'Tabela 2022'!$D$3:$BG$56,26,FALSE)</f>
        <v>0.94405594405594406</v>
      </c>
      <c r="D1276" s="9" t="str">
        <f t="shared" si="564"/>
        <v/>
      </c>
      <c r="E1276" s="9">
        <f t="shared" si="565"/>
        <v>0.94405594405594406</v>
      </c>
      <c r="F1276" s="9" t="str">
        <f t="shared" si="566"/>
        <v/>
      </c>
      <c r="O1276" s="53" t="s">
        <v>88</v>
      </c>
      <c r="P1276" s="25">
        <f>HLOOKUP(O1276,'Tabela 2022'!$D$3:$BG$56,26,FALSE)</f>
        <v>0.93013100436681218</v>
      </c>
      <c r="R1276" s="57" t="str">
        <f t="shared" si="572"/>
        <v/>
      </c>
      <c r="S1276" s="57">
        <f t="shared" si="573"/>
        <v>0.93013100436681218</v>
      </c>
      <c r="T1276" s="57" t="str">
        <f t="shared" si="574"/>
        <v/>
      </c>
    </row>
    <row r="1277" spans="1:20">
      <c r="A1277" s="16" t="s">
        <v>94</v>
      </c>
      <c r="B1277" s="25">
        <f>HLOOKUP(A1277,'Tabela 2022'!$D$3:$BG$56,26,FALSE)</f>
        <v>0.9330357142857143</v>
      </c>
      <c r="D1277" s="9" t="str">
        <f t="shared" si="564"/>
        <v/>
      </c>
      <c r="E1277" s="9">
        <f t="shared" si="565"/>
        <v>0.9330357142857143</v>
      </c>
      <c r="F1277" s="9" t="str">
        <f t="shared" si="566"/>
        <v/>
      </c>
      <c r="O1277" s="17" t="s">
        <v>109</v>
      </c>
      <c r="P1277" s="25" t="e">
        <f>HLOOKUP(O1277,'Tabela 2022'!$D$3:$BG$56,26,FALSE)</f>
        <v>#N/A</v>
      </c>
      <c r="R1277" s="35" t="e">
        <f t="shared" si="572"/>
        <v>#N/A</v>
      </c>
      <c r="S1277" s="35" t="e">
        <f t="shared" si="573"/>
        <v>#N/A</v>
      </c>
      <c r="T1277" s="35" t="e">
        <f t="shared" si="574"/>
        <v>#N/A</v>
      </c>
    </row>
    <row r="1278" spans="1:20" ht="15.75" thickBot="1">
      <c r="A1278" s="15" t="s">
        <v>95</v>
      </c>
      <c r="B1278" s="25">
        <f>HLOOKUP(A1278,'Tabela 2022'!$D$3:$BG$56,26,FALSE)</f>
        <v>0.92850241545893719</v>
      </c>
      <c r="D1278" s="57" t="str">
        <f t="shared" si="564"/>
        <v/>
      </c>
      <c r="E1278" s="57">
        <f t="shared" si="565"/>
        <v>0.92850241545893719</v>
      </c>
      <c r="F1278" s="57" t="str">
        <f t="shared" si="566"/>
        <v/>
      </c>
      <c r="O1278" s="16" t="s">
        <v>70</v>
      </c>
      <c r="P1278" s="25">
        <f>HLOOKUP(O1278,'Tabela 2022'!$D$3:$BG$56,26,FALSE)</f>
        <v>0.94311377245508987</v>
      </c>
      <c r="R1278" s="9" t="str">
        <f t="shared" si="572"/>
        <v/>
      </c>
      <c r="S1278" s="9">
        <f t="shared" si="573"/>
        <v>0.94311377245508987</v>
      </c>
      <c r="T1278" s="9" t="str">
        <f t="shared" si="574"/>
        <v/>
      </c>
    </row>
    <row r="1279" spans="1:20">
      <c r="A1279" s="20" t="s">
        <v>89</v>
      </c>
      <c r="B1279" s="25">
        <f>HLOOKUP(A1279,'Tabela 2022'!$D$3:$BG$56,26,FALSE)</f>
        <v>0.96947271045328398</v>
      </c>
      <c r="D1279" s="35" t="str">
        <f t="shared" si="564"/>
        <v/>
      </c>
      <c r="E1279" s="35">
        <f t="shared" si="565"/>
        <v>0.96947271045328398</v>
      </c>
      <c r="F1279" s="35" t="str">
        <f t="shared" si="566"/>
        <v/>
      </c>
      <c r="O1279" s="16" t="s">
        <v>81</v>
      </c>
      <c r="P1279" s="25">
        <f>HLOOKUP(O1279,'Tabela 2022'!$D$3:$BG$56,26,FALSE)</f>
        <v>0.82306163021868783</v>
      </c>
      <c r="R1279" s="9" t="str">
        <f t="shared" si="572"/>
        <v/>
      </c>
      <c r="S1279" s="9">
        <f t="shared" si="573"/>
        <v>0.82306163021868783</v>
      </c>
      <c r="T1279" s="9" t="str">
        <f t="shared" si="574"/>
        <v/>
      </c>
    </row>
    <row r="1280" spans="1:20">
      <c r="A1280" s="19" t="s">
        <v>90</v>
      </c>
      <c r="B1280" s="25">
        <f>HLOOKUP(A1280,'Tabela 2022'!$D$3:$BG$56,26,FALSE)</f>
        <v>0.9458333333333333</v>
      </c>
      <c r="D1280" s="9" t="str">
        <f t="shared" si="564"/>
        <v/>
      </c>
      <c r="E1280" s="9">
        <f t="shared" si="565"/>
        <v>0.9458333333333333</v>
      </c>
      <c r="F1280" s="9" t="str">
        <f t="shared" si="566"/>
        <v/>
      </c>
      <c r="O1280" s="16" t="s">
        <v>83</v>
      </c>
      <c r="P1280" s="25">
        <f>HLOOKUP(O1280,'Tabela 2022'!$D$3:$BG$56,26,FALSE)</f>
        <v>0.92532467532467533</v>
      </c>
      <c r="R1280" s="9" t="str">
        <f t="shared" si="572"/>
        <v/>
      </c>
      <c r="S1280" s="9">
        <f t="shared" si="573"/>
        <v>0.92532467532467533</v>
      </c>
      <c r="T1280" s="9" t="str">
        <f t="shared" si="574"/>
        <v/>
      </c>
    </row>
    <row r="1281" spans="1:26">
      <c r="A1281" s="18" t="s">
        <v>91</v>
      </c>
      <c r="B1281" s="25" t="e">
        <f>HLOOKUP(A1281,'Tabela 2022'!$D$3:$BG$56,26,FALSE)</f>
        <v>#N/A</v>
      </c>
      <c r="D1281" s="9" t="e">
        <f t="shared" si="564"/>
        <v>#N/A</v>
      </c>
      <c r="E1281" s="9" t="e">
        <f t="shared" si="565"/>
        <v>#N/A</v>
      </c>
      <c r="F1281" s="9" t="e">
        <f t="shared" si="566"/>
        <v>#N/A</v>
      </c>
      <c r="O1281" s="16" t="s">
        <v>110</v>
      </c>
      <c r="P1281" s="25">
        <f>HLOOKUP(O1281,'Tabela 2022'!$D$3:$BG$56,26,FALSE)</f>
        <v>0.94954128440366969</v>
      </c>
      <c r="R1281" s="9" t="str">
        <f t="shared" si="572"/>
        <v/>
      </c>
      <c r="S1281" s="9">
        <f t="shared" si="573"/>
        <v>0.94954128440366969</v>
      </c>
      <c r="T1281" s="9" t="str">
        <f t="shared" si="574"/>
        <v/>
      </c>
    </row>
    <row r="1282" spans="1:26">
      <c r="A1282" s="18" t="s">
        <v>131</v>
      </c>
      <c r="B1282" s="25">
        <f>HLOOKUP(A1282,'Tabela 2022'!$D$3:$BG$56,26,FALSE)</f>
        <v>0.98210922787193977</v>
      </c>
      <c r="D1282" s="9" t="str">
        <f t="shared" si="564"/>
        <v/>
      </c>
      <c r="E1282" s="9">
        <f t="shared" si="565"/>
        <v>0.98210922787193977</v>
      </c>
      <c r="F1282" s="9" t="str">
        <f t="shared" si="566"/>
        <v/>
      </c>
      <c r="O1282" s="54" t="s">
        <v>92</v>
      </c>
      <c r="P1282" s="25">
        <f>HLOOKUP(O1282,'Tabela 2022'!$D$3:$BG$56,26,FALSE)</f>
        <v>0.92758089368258856</v>
      </c>
      <c r="R1282" s="9" t="str">
        <f t="shared" si="572"/>
        <v/>
      </c>
      <c r="S1282" s="9">
        <f t="shared" si="573"/>
        <v>0.92758089368258856</v>
      </c>
      <c r="T1282" s="9" t="str">
        <f t="shared" si="574"/>
        <v/>
      </c>
    </row>
    <row r="1283" spans="1:26" ht="15.75" thickBot="1">
      <c r="A1283" s="18" t="s">
        <v>92</v>
      </c>
      <c r="B1283" s="25">
        <f>HLOOKUP(A1283,'Tabela 2022'!$D$3:$BG$56,26,FALSE)</f>
        <v>0.92758089368258856</v>
      </c>
      <c r="D1283" s="9" t="str">
        <f t="shared" si="564"/>
        <v/>
      </c>
      <c r="E1283" s="9">
        <f t="shared" si="565"/>
        <v>0.92758089368258856</v>
      </c>
      <c r="F1283" s="9" t="str">
        <f t="shared" si="566"/>
        <v/>
      </c>
      <c r="O1283" s="15" t="s">
        <v>86</v>
      </c>
      <c r="P1283" s="25" t="e">
        <f>HLOOKUP(O1283,'Tabela 2022'!$D$3:$BG$56,26,FALSE)</f>
        <v>#N/A</v>
      </c>
      <c r="R1283" s="36" t="e">
        <f t="shared" si="572"/>
        <v>#N/A</v>
      </c>
      <c r="S1283" s="36" t="e">
        <f t="shared" si="573"/>
        <v>#N/A</v>
      </c>
      <c r="T1283" s="36" t="e">
        <f t="shared" si="574"/>
        <v>#N/A</v>
      </c>
    </row>
    <row r="1284" spans="1:26">
      <c r="A1284" s="18" t="s">
        <v>129</v>
      </c>
      <c r="B1284" s="25">
        <f>HLOOKUP(A1284,'Tabela 2022'!$D$3:$BG$56,26,FALSE)</f>
        <v>0.96233382570162485</v>
      </c>
      <c r="D1284" s="9" t="str">
        <f t="shared" si="564"/>
        <v/>
      </c>
      <c r="E1284" s="9">
        <f t="shared" si="565"/>
        <v>0.96233382570162485</v>
      </c>
      <c r="F1284" s="9" t="str">
        <f t="shared" si="566"/>
        <v/>
      </c>
      <c r="O1284" s="61" t="s">
        <v>99</v>
      </c>
      <c r="P1284" s="25" t="e">
        <f>HLOOKUP(O1284,'Tabela 2022'!$D$3:$BG$56,26,FALSE)</f>
        <v>#N/A</v>
      </c>
      <c r="R1284" s="56" t="e">
        <f t="shared" si="572"/>
        <v>#N/A</v>
      </c>
      <c r="S1284" s="56" t="e">
        <f t="shared" si="573"/>
        <v>#N/A</v>
      </c>
      <c r="T1284" s="56" t="e">
        <f t="shared" si="574"/>
        <v>#N/A</v>
      </c>
    </row>
    <row r="1285" spans="1:26" ht="15.75" thickBot="1">
      <c r="A1285" s="18" t="s">
        <v>122</v>
      </c>
      <c r="B1285" s="25">
        <f>HLOOKUP(A1285,'Tabela 2022'!$D$3:$BG$56,26,FALSE)</f>
        <v>0.94823705926481616</v>
      </c>
      <c r="D1285" s="57" t="str">
        <f t="shared" si="564"/>
        <v/>
      </c>
      <c r="E1285" s="57">
        <f t="shared" si="565"/>
        <v>0.94823705926481616</v>
      </c>
      <c r="F1285" s="57" t="str">
        <f t="shared" si="566"/>
        <v/>
      </c>
      <c r="O1285" s="55" t="s">
        <v>132</v>
      </c>
      <c r="P1285" s="25">
        <f>HLOOKUP(O1285,'Tabela 2022'!$D$3:$BG$56,26,FALSE)</f>
        <v>0.94346289752650181</v>
      </c>
      <c r="R1285" s="9" t="str">
        <f t="shared" si="572"/>
        <v/>
      </c>
      <c r="S1285" s="9">
        <f t="shared" si="573"/>
        <v>0.94346289752650181</v>
      </c>
      <c r="T1285" s="9" t="str">
        <f t="shared" si="574"/>
        <v/>
      </c>
    </row>
    <row r="1286" spans="1:26">
      <c r="D1286" s="41">
        <f>COUNT(D1246:D1285)</f>
        <v>0</v>
      </c>
      <c r="E1286" s="41">
        <f>COUNT(E1246:E1285)</f>
        <v>36</v>
      </c>
      <c r="F1286" s="41">
        <f>COUNT(F1246:F1285)</f>
        <v>0</v>
      </c>
      <c r="O1286" s="55" t="s">
        <v>113</v>
      </c>
      <c r="P1286" s="25">
        <f>HLOOKUP(O1286,'Tabela 2022'!$D$3:$BG$56,26,FALSE)</f>
        <v>0.93898305084745759</v>
      </c>
      <c r="R1286" s="9" t="str">
        <f t="shared" si="572"/>
        <v/>
      </c>
      <c r="S1286" s="9">
        <f t="shared" si="573"/>
        <v>0.93898305084745759</v>
      </c>
      <c r="T1286" s="9" t="str">
        <f t="shared" si="574"/>
        <v/>
      </c>
    </row>
    <row r="1287" spans="1:26">
      <c r="R1287" s="41">
        <f>COUNT(R1247:R1286)</f>
        <v>0</v>
      </c>
      <c r="S1287" s="41">
        <f>COUNT(S1247:S1286)</f>
        <v>36</v>
      </c>
      <c r="T1287" s="41">
        <f>COUNT(T1247:T1286)</f>
        <v>0</v>
      </c>
    </row>
    <row r="1293" spans="1:26">
      <c r="A1293" s="28">
        <v>27</v>
      </c>
      <c r="B1293" s="27" t="s">
        <v>35</v>
      </c>
    </row>
    <row r="1294" spans="1:26">
      <c r="A1294" s="8" t="s">
        <v>69</v>
      </c>
      <c r="B1294" s="7" t="s">
        <v>96</v>
      </c>
      <c r="D1294" s="12" t="s">
        <v>98</v>
      </c>
      <c r="E1294" s="11" t="s">
        <v>97</v>
      </c>
      <c r="F1294" s="10" t="s">
        <v>100</v>
      </c>
      <c r="H1294" s="31"/>
      <c r="I1294" s="32" t="s">
        <v>98</v>
      </c>
      <c r="J1294" s="33" t="s">
        <v>97</v>
      </c>
      <c r="K1294" s="34" t="s">
        <v>100</v>
      </c>
      <c r="L1294" t="s">
        <v>105</v>
      </c>
      <c r="O1294" s="28">
        <v>27</v>
      </c>
      <c r="P1294" s="27" t="s">
        <v>35</v>
      </c>
      <c r="V1294" s="31"/>
      <c r="W1294" s="32" t="s">
        <v>98</v>
      </c>
      <c r="X1294" s="33" t="s">
        <v>97</v>
      </c>
      <c r="Y1294" s="34" t="s">
        <v>100</v>
      </c>
      <c r="Z1294" t="s">
        <v>105</v>
      </c>
    </row>
    <row r="1295" spans="1:26">
      <c r="A1295" s="26" t="s">
        <v>70</v>
      </c>
      <c r="B1295" s="25">
        <f>HLOOKUP(A1295,'Tabela 2022'!$D$3:$BG$56,27,FALSE)</f>
        <v>0.73873873873873874</v>
      </c>
      <c r="D1295" s="9" t="str">
        <f>IF(B1295&lt;=50%,B1295,"")</f>
        <v/>
      </c>
      <c r="E1295" s="9" t="str">
        <f>IF(B1295&gt;=75%,B1295,"")</f>
        <v/>
      </c>
      <c r="F1295" s="9">
        <f t="shared" ref="F1295" si="587">IF(AND(B1295&gt;50%,B1295&lt;75%),B1295,"")</f>
        <v>0.73873873873873874</v>
      </c>
      <c r="H1295" s="31" t="s">
        <v>101</v>
      </c>
      <c r="I1295" s="37">
        <f>COUNT(D1295:D1334)</f>
        <v>0</v>
      </c>
      <c r="J1295" s="37">
        <f t="shared" ref="J1295" si="588">COUNT(E1295:E1334)</f>
        <v>19</v>
      </c>
      <c r="K1295" s="37">
        <f>COUNT(F1295:F1334)</f>
        <v>17</v>
      </c>
      <c r="L1295" s="29">
        <f>SUM(I1295:K1295)</f>
        <v>36</v>
      </c>
      <c r="O1295" s="8" t="s">
        <v>69</v>
      </c>
      <c r="P1295" s="7" t="s">
        <v>96</v>
      </c>
      <c r="R1295" s="12" t="s">
        <v>98</v>
      </c>
      <c r="S1295" s="11" t="s">
        <v>97</v>
      </c>
      <c r="T1295" s="10" t="s">
        <v>100</v>
      </c>
      <c r="V1295" s="31" t="s">
        <v>101</v>
      </c>
      <c r="W1295" s="37">
        <f>COUNT(R1296:R1335)</f>
        <v>0</v>
      </c>
      <c r="X1295" s="37">
        <f t="shared" ref="X1295" si="589">COUNT(S1296:S1335)</f>
        <v>19</v>
      </c>
      <c r="Y1295" s="37">
        <f>COUNT(T1296:T1335)</f>
        <v>17</v>
      </c>
      <c r="Z1295" s="29">
        <f>SUM(W1295:Y1295)</f>
        <v>36</v>
      </c>
    </row>
    <row r="1296" spans="1:26">
      <c r="A1296" s="26" t="s">
        <v>71</v>
      </c>
      <c r="B1296" s="25">
        <f>HLOOKUP(A1296,'Tabela 2022'!$D$3:$BG$56,27,FALSE)</f>
        <v>0.82692307692307687</v>
      </c>
      <c r="D1296" s="9" t="str">
        <f t="shared" ref="D1296:D1334" si="590">IF(B1296&lt;=50%,B1296,"")</f>
        <v/>
      </c>
      <c r="E1296" s="9">
        <f t="shared" ref="E1296:E1334" si="591">IF(B1296&gt;=75%,B1296,"")</f>
        <v>0.82692307692307687</v>
      </c>
      <c r="F1296" s="9" t="str">
        <f t="shared" ref="F1296:F1334" si="592">IF(AND(B1296&gt;50%,B1296&lt;75%),B1296,"")</f>
        <v/>
      </c>
      <c r="H1296" s="31" t="s">
        <v>102</v>
      </c>
      <c r="I1296" s="37">
        <f>COUNT(D1295:D1308)</f>
        <v>0</v>
      </c>
      <c r="J1296" s="37">
        <f t="shared" ref="J1296" si="593">COUNT(E1295:E1308)</f>
        <v>5</v>
      </c>
      <c r="K1296" s="37">
        <f>COUNT(F1295:F1308)</f>
        <v>8</v>
      </c>
      <c r="L1296" s="29">
        <f t="shared" ref="L1296:L1299" si="594">SUM(I1296:K1296)</f>
        <v>13</v>
      </c>
      <c r="O1296" s="52" t="s">
        <v>79</v>
      </c>
      <c r="P1296" s="25">
        <f>HLOOKUP(O1296,'Tabela 2022'!$D$3:$BG$56,27,FALSE)</f>
        <v>0.6203208556149733</v>
      </c>
      <c r="R1296" s="9" t="str">
        <f t="shared" ref="R1296" si="595">IF(P1296&lt;=50%,P1296,"")</f>
        <v/>
      </c>
      <c r="S1296" s="9" t="str">
        <f t="shared" ref="S1296" si="596">IF(P1296&gt;=75%,P1296,"")</f>
        <v/>
      </c>
      <c r="T1296" s="9">
        <f t="shared" ref="T1296" si="597">IF(AND(P1296&gt;50%,P1296&lt;75%),P1296,"")</f>
        <v>0.6203208556149733</v>
      </c>
      <c r="V1296" s="31" t="s">
        <v>115</v>
      </c>
      <c r="W1296" s="37">
        <f>COUNT(R1296:R1311)</f>
        <v>0</v>
      </c>
      <c r="X1296" s="37">
        <f t="shared" ref="X1296" si="598">COUNT(S1296:S1311)</f>
        <v>7</v>
      </c>
      <c r="Y1296" s="37">
        <f>COUNT(T1296:T1311)</f>
        <v>9</v>
      </c>
      <c r="Z1296" s="29">
        <f t="shared" ref="Z1296:Z1299" si="599">SUM(W1296:Y1296)</f>
        <v>16</v>
      </c>
    </row>
    <row r="1297" spans="1:26">
      <c r="A1297" s="26" t="s">
        <v>72</v>
      </c>
      <c r="B1297" s="25">
        <f>HLOOKUP(A1297,'Tabela 2022'!$D$3:$BG$56,27,FALSE)</f>
        <v>0.73891001267427125</v>
      </c>
      <c r="D1297" s="9" t="str">
        <f t="shared" si="590"/>
        <v/>
      </c>
      <c r="E1297" s="9" t="str">
        <f t="shared" si="591"/>
        <v/>
      </c>
      <c r="F1297" s="9">
        <f t="shared" si="592"/>
        <v>0.73891001267427125</v>
      </c>
      <c r="H1297" s="31" t="s">
        <v>103</v>
      </c>
      <c r="I1297" s="37">
        <f>COUNT(D1309:D1323)</f>
        <v>0</v>
      </c>
      <c r="J1297" s="37">
        <f t="shared" ref="J1297" si="600">COUNT(E1309:E1323)</f>
        <v>5</v>
      </c>
      <c r="K1297" s="37">
        <f>COUNT(F1309:F1323)</f>
        <v>8</v>
      </c>
      <c r="L1297" s="29">
        <f t="shared" si="594"/>
        <v>13</v>
      </c>
      <c r="O1297" s="52" t="s">
        <v>71</v>
      </c>
      <c r="P1297" s="25">
        <f>HLOOKUP(O1297,'Tabela 2022'!$D$3:$BG$56,27,FALSE)</f>
        <v>0.82692307692307687</v>
      </c>
      <c r="R1297" s="9" t="str">
        <f t="shared" ref="R1297:R1335" si="601">IF(P1297&lt;=50%,P1297,"")</f>
        <v/>
      </c>
      <c r="S1297" s="9">
        <f t="shared" ref="S1297:S1335" si="602">IF(P1297&gt;=75%,P1297,"")</f>
        <v>0.82692307692307687</v>
      </c>
      <c r="T1297" s="9" t="str">
        <f t="shared" ref="T1297:T1335" si="603">IF(AND(P1297&gt;50%,P1297&lt;75%),P1297,"")</f>
        <v/>
      </c>
      <c r="V1297" s="31" t="s">
        <v>116</v>
      </c>
      <c r="W1297" s="37">
        <f>COUNT(R1312:R1325)</f>
        <v>0</v>
      </c>
      <c r="X1297" s="37">
        <f t="shared" ref="X1297" si="604">COUNT(S1312:S1325)</f>
        <v>7</v>
      </c>
      <c r="Y1297" s="37">
        <f>COUNT(T1312:T1325)</f>
        <v>6</v>
      </c>
      <c r="Z1297" s="29">
        <f t="shared" si="599"/>
        <v>13</v>
      </c>
    </row>
    <row r="1298" spans="1:26">
      <c r="A1298" s="26" t="s">
        <v>73</v>
      </c>
      <c r="B1298" s="25">
        <f>HLOOKUP(A1298,'Tabela 2022'!$D$3:$BG$56,27,FALSE)</f>
        <v>0.76043405676126874</v>
      </c>
      <c r="D1298" s="9" t="str">
        <f t="shared" si="590"/>
        <v/>
      </c>
      <c r="E1298" s="9">
        <f t="shared" si="591"/>
        <v>0.76043405676126874</v>
      </c>
      <c r="F1298" s="9" t="str">
        <f t="shared" si="592"/>
        <v/>
      </c>
      <c r="H1298" s="31" t="s">
        <v>104</v>
      </c>
      <c r="I1298" s="37">
        <f>COUNT(D1324:D1327)</f>
        <v>0</v>
      </c>
      <c r="J1298" s="37">
        <f t="shared" ref="J1298" si="605">COUNT(E1324:E1327)</f>
        <v>3</v>
      </c>
      <c r="K1298" s="37">
        <f>COUNT(F1324:F1327)</f>
        <v>1</v>
      </c>
      <c r="L1298" s="29">
        <f t="shared" si="594"/>
        <v>4</v>
      </c>
      <c r="O1298" s="52" t="s">
        <v>82</v>
      </c>
      <c r="P1298" s="25">
        <f>HLOOKUP(O1298,'Tabela 2022'!$D$3:$BG$56,27,FALSE)</f>
        <v>0.66921768707482998</v>
      </c>
      <c r="R1298" s="9" t="str">
        <f t="shared" si="601"/>
        <v/>
      </c>
      <c r="S1298" s="9" t="str">
        <f t="shared" si="602"/>
        <v/>
      </c>
      <c r="T1298" s="9">
        <f t="shared" si="603"/>
        <v>0.66921768707482998</v>
      </c>
      <c r="V1298" s="31" t="s">
        <v>117</v>
      </c>
      <c r="W1298" s="37">
        <f>COUNT(R1326:R1332)</f>
        <v>0</v>
      </c>
      <c r="X1298" s="37">
        <f t="shared" ref="X1298" si="606">COUNT(S1326:S1332)</f>
        <v>3</v>
      </c>
      <c r="Y1298" s="37">
        <f>COUNT(T1326:T1332)</f>
        <v>2</v>
      </c>
      <c r="Z1298" s="29">
        <f t="shared" si="599"/>
        <v>5</v>
      </c>
    </row>
    <row r="1299" spans="1:26">
      <c r="A1299" s="26" t="s">
        <v>112</v>
      </c>
      <c r="B1299" s="25">
        <f>HLOOKUP(A1299,'Tabela 2022'!$D$3:$BG$56,27,FALSE)</f>
        <v>0.7210473313192346</v>
      </c>
      <c r="D1299" s="9" t="str">
        <f t="shared" si="590"/>
        <v/>
      </c>
      <c r="E1299" s="9" t="str">
        <f t="shared" si="591"/>
        <v/>
      </c>
      <c r="F1299" s="9">
        <f t="shared" si="592"/>
        <v>0.7210473313192346</v>
      </c>
      <c r="H1299" s="31" t="s">
        <v>134</v>
      </c>
      <c r="I1299" s="37">
        <f>COUNT(D1328:D1334)</f>
        <v>0</v>
      </c>
      <c r="J1299" s="37">
        <f t="shared" ref="J1299" si="607">COUNT(E1328:E1334)</f>
        <v>6</v>
      </c>
      <c r="K1299" s="37">
        <f>COUNT(F1328:F1334)</f>
        <v>0</v>
      </c>
      <c r="L1299" s="29">
        <f t="shared" si="594"/>
        <v>6</v>
      </c>
      <c r="O1299" s="52" t="s">
        <v>73</v>
      </c>
      <c r="P1299" s="25">
        <f>HLOOKUP(O1299,'Tabela 2022'!$D$3:$BG$56,27,FALSE)</f>
        <v>0.76043405676126874</v>
      </c>
      <c r="R1299" s="9" t="str">
        <f t="shared" si="601"/>
        <v/>
      </c>
      <c r="S1299" s="9">
        <f t="shared" si="602"/>
        <v>0.76043405676126874</v>
      </c>
      <c r="T1299" s="9" t="str">
        <f t="shared" si="603"/>
        <v/>
      </c>
      <c r="V1299" s="31" t="s">
        <v>135</v>
      </c>
      <c r="W1299" s="37">
        <f>COUNT(R1333:R1335)</f>
        <v>0</v>
      </c>
      <c r="X1299" s="37">
        <f t="shared" ref="X1299" si="608">COUNT(S1333:S1335)</f>
        <v>2</v>
      </c>
      <c r="Y1299" s="37">
        <f>COUNT(T1333:T1335)</f>
        <v>0</v>
      </c>
      <c r="Z1299" s="29">
        <f t="shared" si="599"/>
        <v>2</v>
      </c>
    </row>
    <row r="1300" spans="1:26">
      <c r="A1300" s="26" t="s">
        <v>99</v>
      </c>
      <c r="B1300" s="25" t="e">
        <f>HLOOKUP(A1300,'Tabela 2022'!$D$3:$BG$56,27,FALSE)</f>
        <v>#N/A</v>
      </c>
      <c r="D1300" s="9" t="e">
        <f t="shared" si="590"/>
        <v>#N/A</v>
      </c>
      <c r="E1300" s="9" t="e">
        <f t="shared" si="591"/>
        <v>#N/A</v>
      </c>
      <c r="F1300" s="9" t="e">
        <f t="shared" si="592"/>
        <v>#N/A</v>
      </c>
      <c r="O1300" s="52" t="s">
        <v>112</v>
      </c>
      <c r="P1300" s="25">
        <f>HLOOKUP(O1300,'Tabela 2022'!$D$3:$BG$56,27,FALSE)</f>
        <v>0.7210473313192346</v>
      </c>
      <c r="R1300" s="9" t="str">
        <f t="shared" si="601"/>
        <v/>
      </c>
      <c r="S1300" s="9" t="str">
        <f t="shared" si="602"/>
        <v/>
      </c>
      <c r="T1300" s="9">
        <f t="shared" si="603"/>
        <v>0.7210473313192346</v>
      </c>
    </row>
    <row r="1301" spans="1:26">
      <c r="A1301" s="26" t="s">
        <v>132</v>
      </c>
      <c r="B1301" s="25">
        <f>HLOOKUP(A1301,'Tabela 2022'!$D$3:$BG$56,27,FALSE)</f>
        <v>0.78445229681978801</v>
      </c>
      <c r="D1301" s="9" t="str">
        <f t="shared" si="590"/>
        <v/>
      </c>
      <c r="E1301" s="9">
        <f t="shared" si="591"/>
        <v>0.78445229681978801</v>
      </c>
      <c r="F1301" s="9" t="str">
        <f t="shared" si="592"/>
        <v/>
      </c>
      <c r="O1301" s="52" t="s">
        <v>93</v>
      </c>
      <c r="P1301" s="25">
        <f>HLOOKUP(O1301,'Tabela 2022'!$D$3:$BG$56,27,FALSE)</f>
        <v>0.79867256637168138</v>
      </c>
      <c r="R1301" s="9" t="str">
        <f t="shared" si="601"/>
        <v/>
      </c>
      <c r="S1301" s="9">
        <f t="shared" si="602"/>
        <v>0.79867256637168138</v>
      </c>
      <c r="T1301" s="9" t="str">
        <f t="shared" si="603"/>
        <v/>
      </c>
    </row>
    <row r="1302" spans="1:26">
      <c r="A1302" s="26" t="s">
        <v>74</v>
      </c>
      <c r="B1302" s="25">
        <f>HLOOKUP(A1302,'Tabela 2022'!$D$3:$BG$56,27,FALSE)</f>
        <v>0.75583864118895971</v>
      </c>
      <c r="D1302" s="9" t="str">
        <f t="shared" si="590"/>
        <v/>
      </c>
      <c r="E1302" s="9">
        <f t="shared" si="591"/>
        <v>0.75583864118895971</v>
      </c>
      <c r="F1302" s="9" t="str">
        <f t="shared" si="592"/>
        <v/>
      </c>
      <c r="H1302" s="31"/>
      <c r="I1302" s="32" t="s">
        <v>98</v>
      </c>
      <c r="J1302" s="33" t="s">
        <v>97</v>
      </c>
      <c r="K1302" s="34" t="s">
        <v>100</v>
      </c>
      <c r="L1302" s="29" t="s">
        <v>105</v>
      </c>
      <c r="O1302" s="52" t="s">
        <v>133</v>
      </c>
      <c r="P1302" s="25">
        <f>HLOOKUP(O1302,'Tabela 2022'!$D$3:$BG$56,27,FALSE)</f>
        <v>0.74242424242424243</v>
      </c>
      <c r="R1302" s="9" t="str">
        <f t="shared" si="601"/>
        <v/>
      </c>
      <c r="S1302" s="9" t="str">
        <f t="shared" si="602"/>
        <v/>
      </c>
      <c r="T1302" s="9">
        <f t="shared" si="603"/>
        <v>0.74242424242424243</v>
      </c>
      <c r="V1302" s="31"/>
      <c r="W1302" s="32" t="s">
        <v>98</v>
      </c>
      <c r="X1302" s="33" t="s">
        <v>97</v>
      </c>
      <c r="Y1302" s="34" t="s">
        <v>100</v>
      </c>
      <c r="Z1302" t="s">
        <v>105</v>
      </c>
    </row>
    <row r="1303" spans="1:26">
      <c r="A1303" s="26" t="s">
        <v>75</v>
      </c>
      <c r="B1303" s="25">
        <f>HLOOKUP(A1303,'Tabela 2022'!$D$3:$BG$56,27,FALSE)</f>
        <v>0.73803191489361697</v>
      </c>
      <c r="D1303" s="9" t="str">
        <f t="shared" si="590"/>
        <v/>
      </c>
      <c r="E1303" s="9" t="str">
        <f t="shared" si="591"/>
        <v/>
      </c>
      <c r="F1303" s="9">
        <f t="shared" si="592"/>
        <v>0.73803191489361697</v>
      </c>
      <c r="H1303" s="31" t="s">
        <v>101</v>
      </c>
      <c r="I1303" s="42">
        <f>I1295/$L1295</f>
        <v>0</v>
      </c>
      <c r="J1303" s="42">
        <f t="shared" ref="J1303:K1303" si="609">J1295/$L1295</f>
        <v>0.52777777777777779</v>
      </c>
      <c r="K1303" s="42">
        <f t="shared" si="609"/>
        <v>0.47222222222222221</v>
      </c>
      <c r="L1303" s="29">
        <f>L1295</f>
        <v>36</v>
      </c>
      <c r="O1303" s="52" t="s">
        <v>89</v>
      </c>
      <c r="P1303" s="25">
        <f>HLOOKUP(O1303,'Tabela 2022'!$D$3:$BG$56,27,FALSE)</f>
        <v>0.85223048327137552</v>
      </c>
      <c r="R1303" s="9" t="str">
        <f t="shared" si="601"/>
        <v/>
      </c>
      <c r="S1303" s="9">
        <f t="shared" si="602"/>
        <v>0.85223048327137552</v>
      </c>
      <c r="T1303" s="9" t="str">
        <f t="shared" si="603"/>
        <v/>
      </c>
      <c r="V1303" s="31" t="s">
        <v>101</v>
      </c>
      <c r="W1303" s="42">
        <f t="shared" ref="W1303:Y1307" si="610">W1295/$Z1295</f>
        <v>0</v>
      </c>
      <c r="X1303" s="42">
        <f t="shared" si="610"/>
        <v>0.52777777777777779</v>
      </c>
      <c r="Y1303" s="42">
        <f t="shared" si="610"/>
        <v>0.47222222222222221</v>
      </c>
      <c r="Z1303" s="29">
        <f>Z1295</f>
        <v>36</v>
      </c>
    </row>
    <row r="1304" spans="1:26">
      <c r="A1304" s="26" t="s">
        <v>76</v>
      </c>
      <c r="B1304" s="25">
        <f>HLOOKUP(A1304,'Tabela 2022'!$D$3:$BG$56,27,FALSE)</f>
        <v>0.71300893743793448</v>
      </c>
      <c r="D1304" s="9" t="str">
        <f t="shared" si="590"/>
        <v/>
      </c>
      <c r="E1304" s="9" t="str">
        <f t="shared" si="591"/>
        <v/>
      </c>
      <c r="F1304" s="9">
        <f t="shared" si="592"/>
        <v>0.71300893743793448</v>
      </c>
      <c r="H1304" s="31" t="s">
        <v>102</v>
      </c>
      <c r="I1304" s="42">
        <f t="shared" ref="I1304:K1304" si="611">I1296/$L1296</f>
        <v>0</v>
      </c>
      <c r="J1304" s="42">
        <f t="shared" si="611"/>
        <v>0.38461538461538464</v>
      </c>
      <c r="K1304" s="42">
        <f t="shared" si="611"/>
        <v>0.61538461538461542</v>
      </c>
      <c r="L1304" s="29">
        <f t="shared" ref="L1304:L1307" si="612">L1296</f>
        <v>13</v>
      </c>
      <c r="O1304" s="52" t="s">
        <v>84</v>
      </c>
      <c r="P1304" s="25">
        <f>HLOOKUP(O1304,'Tabela 2022'!$D$3:$BG$56,27,FALSE)</f>
        <v>0.70062370062370061</v>
      </c>
      <c r="R1304" s="9" t="str">
        <f t="shared" si="601"/>
        <v/>
      </c>
      <c r="S1304" s="9" t="str">
        <f t="shared" si="602"/>
        <v/>
      </c>
      <c r="T1304" s="9">
        <f t="shared" si="603"/>
        <v>0.70062370062370061</v>
      </c>
      <c r="V1304" s="31" t="s">
        <v>115</v>
      </c>
      <c r="W1304" s="42">
        <f t="shared" si="610"/>
        <v>0</v>
      </c>
      <c r="X1304" s="42">
        <f t="shared" si="610"/>
        <v>0.4375</v>
      </c>
      <c r="Y1304" s="42">
        <f t="shared" si="610"/>
        <v>0.5625</v>
      </c>
      <c r="Z1304" s="29">
        <f>Z1296</f>
        <v>16</v>
      </c>
    </row>
    <row r="1305" spans="1:26">
      <c r="A1305" s="26" t="s">
        <v>77</v>
      </c>
      <c r="B1305" s="25">
        <f>HLOOKUP(A1305,'Tabela 2022'!$D$3:$BG$56,27,FALSE)</f>
        <v>0.73628173628173632</v>
      </c>
      <c r="D1305" s="9" t="str">
        <f t="shared" si="590"/>
        <v/>
      </c>
      <c r="E1305" s="9" t="str">
        <f t="shared" si="591"/>
        <v/>
      </c>
      <c r="F1305" s="9">
        <f t="shared" si="592"/>
        <v>0.73628173628173632</v>
      </c>
      <c r="H1305" s="31" t="s">
        <v>103</v>
      </c>
      <c r="I1305" s="42">
        <f t="shared" ref="I1305:K1305" si="613">I1297/$L1297</f>
        <v>0</v>
      </c>
      <c r="J1305" s="42">
        <f t="shared" si="613"/>
        <v>0.38461538461538464</v>
      </c>
      <c r="K1305" s="42">
        <f t="shared" si="613"/>
        <v>0.61538461538461542</v>
      </c>
      <c r="L1305" s="29">
        <f t="shared" si="612"/>
        <v>13</v>
      </c>
      <c r="O1305" s="52" t="s">
        <v>85</v>
      </c>
      <c r="P1305" s="25">
        <f>HLOOKUP(O1305,'Tabela 2022'!$D$3:$BG$56,27,FALSE)</f>
        <v>0.7142857142857143</v>
      </c>
      <c r="R1305" s="9" t="str">
        <f t="shared" si="601"/>
        <v/>
      </c>
      <c r="S1305" s="9" t="str">
        <f t="shared" si="602"/>
        <v/>
      </c>
      <c r="T1305" s="9">
        <f t="shared" si="603"/>
        <v>0.7142857142857143</v>
      </c>
      <c r="V1305" s="31" t="s">
        <v>116</v>
      </c>
      <c r="W1305" s="42">
        <f t="shared" si="610"/>
        <v>0</v>
      </c>
      <c r="X1305" s="42">
        <f t="shared" si="610"/>
        <v>0.53846153846153844</v>
      </c>
      <c r="Y1305" s="42">
        <f t="shared" si="610"/>
        <v>0.46153846153846156</v>
      </c>
      <c r="Z1305" s="29">
        <f>Z1297</f>
        <v>13</v>
      </c>
    </row>
    <row r="1306" spans="1:26">
      <c r="A1306" s="26" t="s">
        <v>113</v>
      </c>
      <c r="B1306" s="25">
        <f>HLOOKUP(A1306,'Tabela 2022'!$D$3:$BG$56,27,FALSE)</f>
        <v>0.75</v>
      </c>
      <c r="D1306" s="9" t="str">
        <f t="shared" si="590"/>
        <v/>
      </c>
      <c r="E1306" s="9">
        <f t="shared" si="591"/>
        <v>0.75</v>
      </c>
      <c r="F1306" s="9" t="str">
        <f t="shared" si="592"/>
        <v/>
      </c>
      <c r="H1306" s="31" t="s">
        <v>104</v>
      </c>
      <c r="I1306" s="42">
        <f t="shared" ref="I1306:K1306" si="614">I1298/$L1298</f>
        <v>0</v>
      </c>
      <c r="J1306" s="42">
        <f t="shared" si="614"/>
        <v>0.75</v>
      </c>
      <c r="K1306" s="42">
        <f t="shared" si="614"/>
        <v>0.25</v>
      </c>
      <c r="L1306" s="29">
        <f t="shared" si="612"/>
        <v>4</v>
      </c>
      <c r="O1306" s="52" t="s">
        <v>77</v>
      </c>
      <c r="P1306" s="25">
        <f>HLOOKUP(O1306,'Tabela 2022'!$D$3:$BG$56,27,FALSE)</f>
        <v>0.73628173628173632</v>
      </c>
      <c r="R1306" s="9" t="str">
        <f t="shared" si="601"/>
        <v/>
      </c>
      <c r="S1306" s="9" t="str">
        <f t="shared" si="602"/>
        <v/>
      </c>
      <c r="T1306" s="9">
        <f t="shared" si="603"/>
        <v>0.73628173628173632</v>
      </c>
      <c r="V1306" s="31" t="s">
        <v>117</v>
      </c>
      <c r="W1306" s="42">
        <f t="shared" si="610"/>
        <v>0</v>
      </c>
      <c r="X1306" s="42">
        <f t="shared" si="610"/>
        <v>0.6</v>
      </c>
      <c r="Y1306" s="42">
        <f t="shared" si="610"/>
        <v>0.4</v>
      </c>
      <c r="Z1306" s="29">
        <f>Z1298</f>
        <v>5</v>
      </c>
    </row>
    <row r="1307" spans="1:26">
      <c r="A1307" s="26" t="s">
        <v>78</v>
      </c>
      <c r="B1307" s="25">
        <f>HLOOKUP(A1307,'Tabela 2022'!$D$3:$BG$56,27,FALSE)</f>
        <v>0.74574049803407605</v>
      </c>
      <c r="D1307" s="9" t="str">
        <f t="shared" si="590"/>
        <v/>
      </c>
      <c r="E1307" s="9" t="str">
        <f t="shared" si="591"/>
        <v/>
      </c>
      <c r="F1307" s="9">
        <f t="shared" si="592"/>
        <v>0.74574049803407605</v>
      </c>
      <c r="H1307" s="31" t="s">
        <v>134</v>
      </c>
      <c r="I1307" s="42">
        <f t="shared" ref="I1307:K1307" si="615">I1299/$L1299</f>
        <v>0</v>
      </c>
      <c r="J1307" s="42">
        <f t="shared" si="615"/>
        <v>1</v>
      </c>
      <c r="K1307" s="42">
        <f t="shared" si="615"/>
        <v>0</v>
      </c>
      <c r="L1307" s="29">
        <f t="shared" si="612"/>
        <v>6</v>
      </c>
      <c r="O1307" s="52" t="s">
        <v>95</v>
      </c>
      <c r="P1307" s="25">
        <f>HLOOKUP(O1307,'Tabela 2022'!$D$3:$BG$56,27,FALSE)</f>
        <v>0.78688524590163933</v>
      </c>
      <c r="R1307" s="9" t="str">
        <f t="shared" si="601"/>
        <v/>
      </c>
      <c r="S1307" s="9">
        <f t="shared" si="602"/>
        <v>0.78688524590163933</v>
      </c>
      <c r="T1307" s="9" t="str">
        <f t="shared" si="603"/>
        <v/>
      </c>
      <c r="V1307" s="31" t="s">
        <v>135</v>
      </c>
      <c r="W1307" s="42">
        <f t="shared" si="610"/>
        <v>0</v>
      </c>
      <c r="X1307" s="42">
        <f t="shared" si="610"/>
        <v>1</v>
      </c>
      <c r="Y1307" s="42">
        <f t="shared" si="610"/>
        <v>0</v>
      </c>
      <c r="Z1307" s="29">
        <f>Z1299</f>
        <v>2</v>
      </c>
    </row>
    <row r="1308" spans="1:26" ht="15.75" thickBot="1">
      <c r="A1308" s="24" t="s">
        <v>114</v>
      </c>
      <c r="B1308" s="25">
        <f>HLOOKUP(A1308,'Tabela 2022'!$D$3:$BG$56,27,FALSE)</f>
        <v>0.71600688468158347</v>
      </c>
      <c r="D1308" s="36" t="str">
        <f t="shared" si="590"/>
        <v/>
      </c>
      <c r="E1308" s="36" t="str">
        <f t="shared" si="591"/>
        <v/>
      </c>
      <c r="F1308" s="36">
        <f t="shared" si="592"/>
        <v>0.71600688468158347</v>
      </c>
      <c r="O1308" s="52" t="s">
        <v>131</v>
      </c>
      <c r="P1308" s="25">
        <f>HLOOKUP(O1308,'Tabela 2022'!$D$3:$BG$56,27,FALSE)</f>
        <v>0.8944392082940622</v>
      </c>
      <c r="R1308" s="9" t="str">
        <f t="shared" si="601"/>
        <v/>
      </c>
      <c r="S1308" s="9">
        <f t="shared" si="602"/>
        <v>0.8944392082940622</v>
      </c>
      <c r="T1308" s="9" t="str">
        <f t="shared" si="603"/>
        <v/>
      </c>
      <c r="Y1308"/>
    </row>
    <row r="1309" spans="1:26">
      <c r="A1309" s="23" t="s">
        <v>109</v>
      </c>
      <c r="B1309" s="25" t="e">
        <f>HLOOKUP(A1309,'Tabela 2022'!$D$3:$BG$56,27,FALSE)</f>
        <v>#N/A</v>
      </c>
      <c r="D1309" s="56" t="e">
        <f t="shared" si="590"/>
        <v>#N/A</v>
      </c>
      <c r="E1309" s="56" t="e">
        <f t="shared" si="591"/>
        <v>#N/A</v>
      </c>
      <c r="F1309" s="56" t="e">
        <f t="shared" si="592"/>
        <v>#N/A</v>
      </c>
      <c r="O1309" s="52" t="s">
        <v>129</v>
      </c>
      <c r="P1309" s="25">
        <f>HLOOKUP(O1309,'Tabela 2022'!$D$3:$BG$56,27,FALSE)</f>
        <v>0.84524686809137806</v>
      </c>
      <c r="R1309" s="9" t="str">
        <f t="shared" si="601"/>
        <v/>
      </c>
      <c r="S1309" s="9">
        <f t="shared" si="602"/>
        <v>0.84524686809137806</v>
      </c>
      <c r="T1309" s="9" t="str">
        <f t="shared" si="603"/>
        <v/>
      </c>
    </row>
    <row r="1310" spans="1:26">
      <c r="A1310" s="22" t="s">
        <v>79</v>
      </c>
      <c r="B1310" s="25">
        <f>HLOOKUP(A1310,'Tabela 2022'!$D$3:$BG$56,27,FALSE)</f>
        <v>0.6203208556149733</v>
      </c>
      <c r="D1310" s="9" t="str">
        <f t="shared" si="590"/>
        <v/>
      </c>
      <c r="E1310" s="9" t="str">
        <f t="shared" si="591"/>
        <v/>
      </c>
      <c r="F1310" s="9">
        <f t="shared" si="592"/>
        <v>0.6203208556149733</v>
      </c>
      <c r="O1310" s="59" t="s">
        <v>114</v>
      </c>
      <c r="P1310" s="25">
        <f>HLOOKUP(O1310,'Tabela 2022'!$D$3:$BG$56,27,FALSE)</f>
        <v>0.71600688468158347</v>
      </c>
      <c r="R1310" s="9" t="str">
        <f t="shared" si="601"/>
        <v/>
      </c>
      <c r="S1310" s="9" t="str">
        <f t="shared" si="602"/>
        <v/>
      </c>
      <c r="T1310" s="9">
        <f t="shared" si="603"/>
        <v>0.71600688468158347</v>
      </c>
    </row>
    <row r="1311" spans="1:26" ht="15.75" thickBot="1">
      <c r="A1311" s="22" t="s">
        <v>80</v>
      </c>
      <c r="B1311" s="25">
        <f>HLOOKUP(A1311,'Tabela 2022'!$D$3:$BG$56,27,FALSE)</f>
        <v>0.76821192052980136</v>
      </c>
      <c r="D1311" s="9" t="str">
        <f t="shared" si="590"/>
        <v/>
      </c>
      <c r="E1311" s="9">
        <f t="shared" si="591"/>
        <v>0.76821192052980136</v>
      </c>
      <c r="F1311" s="9" t="str">
        <f t="shared" si="592"/>
        <v/>
      </c>
      <c r="O1311" s="59" t="s">
        <v>130</v>
      </c>
      <c r="P1311" s="25">
        <f>HLOOKUP(O1311,'Tabela 2022'!$D$3:$BG$56,27,FALSE)</f>
        <v>0.73892215568862274</v>
      </c>
      <c r="R1311" s="36" t="str">
        <f t="shared" si="601"/>
        <v/>
      </c>
      <c r="S1311" s="36" t="str">
        <f t="shared" si="602"/>
        <v/>
      </c>
      <c r="T1311" s="36">
        <f t="shared" si="603"/>
        <v>0.73892215568862274</v>
      </c>
    </row>
    <row r="1312" spans="1:26">
      <c r="A1312" s="22" t="s">
        <v>81</v>
      </c>
      <c r="B1312" s="25">
        <f>HLOOKUP(A1312,'Tabela 2022'!$D$3:$BG$56,27,FALSE)</f>
        <v>0.65200000000000002</v>
      </c>
      <c r="D1312" s="9" t="str">
        <f t="shared" si="590"/>
        <v/>
      </c>
      <c r="E1312" s="9" t="str">
        <f t="shared" si="591"/>
        <v/>
      </c>
      <c r="F1312" s="9">
        <f t="shared" si="592"/>
        <v>0.65200000000000002</v>
      </c>
      <c r="O1312" s="60" t="s">
        <v>80</v>
      </c>
      <c r="P1312" s="25">
        <f>HLOOKUP(O1312,'Tabela 2022'!$D$3:$BG$56,27,FALSE)</f>
        <v>0.76821192052980136</v>
      </c>
      <c r="R1312" s="56" t="str">
        <f t="shared" si="601"/>
        <v/>
      </c>
      <c r="S1312" s="56">
        <f t="shared" si="602"/>
        <v>0.76821192052980136</v>
      </c>
      <c r="T1312" s="56" t="str">
        <f t="shared" si="603"/>
        <v/>
      </c>
    </row>
    <row r="1313" spans="1:20">
      <c r="A1313" s="22" t="s">
        <v>82</v>
      </c>
      <c r="B1313" s="25">
        <f>HLOOKUP(A1313,'Tabela 2022'!$D$3:$BG$56,27,FALSE)</f>
        <v>0.66921768707482998</v>
      </c>
      <c r="D1313" s="9" t="str">
        <f t="shared" si="590"/>
        <v/>
      </c>
      <c r="E1313" s="9" t="str">
        <f t="shared" si="591"/>
        <v/>
      </c>
      <c r="F1313" s="9">
        <f t="shared" si="592"/>
        <v>0.66921768707482998</v>
      </c>
      <c r="O1313" s="26" t="s">
        <v>72</v>
      </c>
      <c r="P1313" s="25">
        <f>HLOOKUP(O1313,'Tabela 2022'!$D$3:$BG$56,27,FALSE)</f>
        <v>0.73891001267427125</v>
      </c>
      <c r="R1313" s="9" t="str">
        <f t="shared" si="601"/>
        <v/>
      </c>
      <c r="S1313" s="9" t="str">
        <f t="shared" si="602"/>
        <v/>
      </c>
      <c r="T1313" s="9">
        <f t="shared" si="603"/>
        <v>0.73891001267427125</v>
      </c>
    </row>
    <row r="1314" spans="1:20">
      <c r="A1314" s="22" t="s">
        <v>83</v>
      </c>
      <c r="B1314" s="25">
        <f>HLOOKUP(A1314,'Tabela 2022'!$D$3:$BG$56,27,FALSE)</f>
        <v>0.82084690553745931</v>
      </c>
      <c r="D1314" s="9" t="str">
        <f t="shared" si="590"/>
        <v/>
      </c>
      <c r="E1314" s="9">
        <f t="shared" si="591"/>
        <v>0.82084690553745931</v>
      </c>
      <c r="F1314" s="9" t="str">
        <f t="shared" si="592"/>
        <v/>
      </c>
      <c r="O1314" s="26" t="s">
        <v>90</v>
      </c>
      <c r="P1314" s="25">
        <f>HLOOKUP(O1314,'Tabela 2022'!$D$3:$BG$56,27,FALSE)</f>
        <v>0.81400208986415878</v>
      </c>
      <c r="R1314" s="9" t="str">
        <f t="shared" si="601"/>
        <v/>
      </c>
      <c r="S1314" s="9">
        <f t="shared" si="602"/>
        <v>0.81400208986415878</v>
      </c>
      <c r="T1314" s="9" t="str">
        <f t="shared" si="603"/>
        <v/>
      </c>
    </row>
    <row r="1315" spans="1:20">
      <c r="A1315" s="22" t="s">
        <v>84</v>
      </c>
      <c r="B1315" s="25">
        <f>HLOOKUP(A1315,'Tabela 2022'!$D$3:$BG$56,27,FALSE)</f>
        <v>0.70062370062370061</v>
      </c>
      <c r="D1315" s="9" t="str">
        <f t="shared" si="590"/>
        <v/>
      </c>
      <c r="E1315" s="9" t="str">
        <f t="shared" si="591"/>
        <v/>
      </c>
      <c r="F1315" s="9">
        <f t="shared" si="592"/>
        <v>0.70062370062370061</v>
      </c>
      <c r="O1315" s="26" t="s">
        <v>121</v>
      </c>
      <c r="P1315" s="25">
        <f>HLOOKUP(O1315,'Tabela 2022'!$D$3:$BG$56,27,FALSE)</f>
        <v>0.69989722507708119</v>
      </c>
      <c r="R1315" s="9" t="str">
        <f t="shared" si="601"/>
        <v/>
      </c>
      <c r="S1315" s="9" t="str">
        <f t="shared" si="602"/>
        <v/>
      </c>
      <c r="T1315" s="9">
        <f t="shared" si="603"/>
        <v>0.69989722507708119</v>
      </c>
    </row>
    <row r="1316" spans="1:20">
      <c r="A1316" s="22" t="s">
        <v>121</v>
      </c>
      <c r="B1316" s="25">
        <f>HLOOKUP(A1316,'Tabela 2022'!$D$3:$BG$56,27,FALSE)</f>
        <v>0.69989722507708119</v>
      </c>
      <c r="D1316" s="9" t="str">
        <f t="shared" si="590"/>
        <v/>
      </c>
      <c r="E1316" s="9" t="str">
        <f t="shared" si="591"/>
        <v/>
      </c>
      <c r="F1316" s="9">
        <f t="shared" si="592"/>
        <v>0.69989722507708119</v>
      </c>
      <c r="O1316" s="26" t="s">
        <v>91</v>
      </c>
      <c r="P1316" s="25" t="e">
        <f>HLOOKUP(O1316,'Tabela 2022'!$D$3:$BG$56,27,FALSE)</f>
        <v>#N/A</v>
      </c>
      <c r="R1316" s="9" t="e">
        <f t="shared" si="601"/>
        <v>#N/A</v>
      </c>
      <c r="S1316" s="9" t="e">
        <f t="shared" si="602"/>
        <v>#N/A</v>
      </c>
      <c r="T1316" s="9" t="e">
        <f t="shared" si="603"/>
        <v>#N/A</v>
      </c>
    </row>
    <row r="1317" spans="1:20">
      <c r="A1317" s="22" t="s">
        <v>85</v>
      </c>
      <c r="B1317" s="25">
        <f>HLOOKUP(A1317,'Tabela 2022'!$D$3:$BG$56,27,FALSE)</f>
        <v>0.7142857142857143</v>
      </c>
      <c r="D1317" s="9" t="str">
        <f t="shared" si="590"/>
        <v/>
      </c>
      <c r="E1317" s="9" t="str">
        <f t="shared" si="591"/>
        <v/>
      </c>
      <c r="F1317" s="9">
        <f t="shared" si="592"/>
        <v>0.7142857142857143</v>
      </c>
      <c r="O1317" s="26" t="s">
        <v>74</v>
      </c>
      <c r="P1317" s="25">
        <f>HLOOKUP(O1317,'Tabela 2022'!$D$3:$BG$56,27,FALSE)</f>
        <v>0.75583864118895971</v>
      </c>
      <c r="R1317" s="9" t="str">
        <f t="shared" si="601"/>
        <v/>
      </c>
      <c r="S1317" s="9">
        <f t="shared" si="602"/>
        <v>0.75583864118895971</v>
      </c>
      <c r="T1317" s="9" t="str">
        <f t="shared" si="603"/>
        <v/>
      </c>
    </row>
    <row r="1318" spans="1:20">
      <c r="A1318" s="22" t="s">
        <v>110</v>
      </c>
      <c r="B1318" s="25">
        <f>HLOOKUP(A1318,'Tabela 2022'!$D$3:$BG$56,27,FALSE)</f>
        <v>0.86789554531490021</v>
      </c>
      <c r="D1318" s="9" t="str">
        <f t="shared" si="590"/>
        <v/>
      </c>
      <c r="E1318" s="9">
        <f t="shared" si="591"/>
        <v>0.86789554531490021</v>
      </c>
      <c r="F1318" s="9" t="str">
        <f t="shared" si="592"/>
        <v/>
      </c>
      <c r="O1318" s="26" t="s">
        <v>75</v>
      </c>
      <c r="P1318" s="25">
        <f>HLOOKUP(O1318,'Tabela 2022'!$D$3:$BG$56,27,FALSE)</f>
        <v>0.73803191489361697</v>
      </c>
      <c r="R1318" s="9" t="str">
        <f t="shared" si="601"/>
        <v/>
      </c>
      <c r="S1318" s="9" t="str">
        <f t="shared" si="602"/>
        <v/>
      </c>
      <c r="T1318" s="9">
        <f t="shared" si="603"/>
        <v>0.73803191489361697</v>
      </c>
    </row>
    <row r="1319" spans="1:20">
      <c r="A1319" s="22" t="s">
        <v>111</v>
      </c>
      <c r="B1319" s="25">
        <f>HLOOKUP(A1319,'Tabela 2022'!$D$3:$BG$56,27,FALSE)</f>
        <v>0.7523553162853297</v>
      </c>
      <c r="D1319" s="9" t="str">
        <f t="shared" si="590"/>
        <v/>
      </c>
      <c r="E1319" s="9">
        <f t="shared" si="591"/>
        <v>0.7523553162853297</v>
      </c>
      <c r="F1319" s="9" t="str">
        <f t="shared" si="592"/>
        <v/>
      </c>
      <c r="O1319" s="26" t="s">
        <v>76</v>
      </c>
      <c r="P1319" s="25">
        <f>HLOOKUP(O1319,'Tabela 2022'!$D$3:$BG$56,27,FALSE)</f>
        <v>0.71300893743793448</v>
      </c>
      <c r="R1319" s="9" t="str">
        <f t="shared" si="601"/>
        <v/>
      </c>
      <c r="S1319" s="9" t="str">
        <f t="shared" si="602"/>
        <v/>
      </c>
      <c r="T1319" s="9">
        <f t="shared" si="603"/>
        <v>0.71300893743793448</v>
      </c>
    </row>
    <row r="1320" spans="1:20">
      <c r="A1320" s="22" t="s">
        <v>86</v>
      </c>
      <c r="B1320" s="25" t="e">
        <f>HLOOKUP(A1320,'Tabela 2022'!$D$3:$BG$56,27,FALSE)</f>
        <v>#N/A</v>
      </c>
      <c r="D1320" s="9" t="e">
        <f t="shared" si="590"/>
        <v>#N/A</v>
      </c>
      <c r="E1320" s="9" t="e">
        <f t="shared" si="591"/>
        <v>#N/A</v>
      </c>
      <c r="F1320" s="9" t="e">
        <f t="shared" si="592"/>
        <v>#N/A</v>
      </c>
      <c r="O1320" s="26" t="s">
        <v>78</v>
      </c>
      <c r="P1320" s="25">
        <f>HLOOKUP(O1320,'Tabela 2022'!$D$3:$BG$56,27,FALSE)</f>
        <v>0.74574049803407605</v>
      </c>
      <c r="R1320" s="9" t="str">
        <f t="shared" si="601"/>
        <v/>
      </c>
      <c r="S1320" s="9" t="str">
        <f t="shared" si="602"/>
        <v/>
      </c>
      <c r="T1320" s="9">
        <f t="shared" si="603"/>
        <v>0.74574049803407605</v>
      </c>
    </row>
    <row r="1321" spans="1:20">
      <c r="A1321" s="22" t="s">
        <v>130</v>
      </c>
      <c r="B1321" s="25">
        <f>HLOOKUP(A1321,'Tabela 2022'!$D$3:$BG$56,27,FALSE)</f>
        <v>0.73892215568862274</v>
      </c>
      <c r="D1321" s="9" t="str">
        <f t="shared" si="590"/>
        <v/>
      </c>
      <c r="E1321" s="9" t="str">
        <f t="shared" si="591"/>
        <v/>
      </c>
      <c r="F1321" s="9">
        <f t="shared" si="592"/>
        <v>0.73892215568862274</v>
      </c>
      <c r="O1321" s="26" t="s">
        <v>94</v>
      </c>
      <c r="P1321" s="25">
        <f>HLOOKUP(O1321,'Tabela 2022'!$D$3:$BG$56,27,FALSE)</f>
        <v>0.77459749552772805</v>
      </c>
      <c r="R1321" s="9" t="str">
        <f t="shared" si="601"/>
        <v/>
      </c>
      <c r="S1321" s="9">
        <f t="shared" si="602"/>
        <v>0.77459749552772805</v>
      </c>
      <c r="T1321" s="9" t="str">
        <f t="shared" si="603"/>
        <v/>
      </c>
    </row>
    <row r="1322" spans="1:20">
      <c r="A1322" s="22" t="s">
        <v>87</v>
      </c>
      <c r="B1322" s="25">
        <f>HLOOKUP(A1322,'Tabela 2022'!$D$3:$BG$56,27,FALSE)</f>
        <v>0.68965517241379315</v>
      </c>
      <c r="D1322" s="9" t="str">
        <f t="shared" si="590"/>
        <v/>
      </c>
      <c r="E1322" s="9" t="str">
        <f t="shared" si="591"/>
        <v/>
      </c>
      <c r="F1322" s="9">
        <f t="shared" si="592"/>
        <v>0.68965517241379315</v>
      </c>
      <c r="O1322" s="26" t="s">
        <v>111</v>
      </c>
      <c r="P1322" s="25">
        <f>HLOOKUP(O1322,'Tabela 2022'!$D$3:$BG$56,27,FALSE)</f>
        <v>0.7523553162853297</v>
      </c>
      <c r="R1322" s="9" t="str">
        <f t="shared" si="601"/>
        <v/>
      </c>
      <c r="S1322" s="9">
        <f t="shared" si="602"/>
        <v>0.7523553162853297</v>
      </c>
      <c r="T1322" s="9" t="str">
        <f t="shared" si="603"/>
        <v/>
      </c>
    </row>
    <row r="1323" spans="1:20" ht="15.75" thickBot="1">
      <c r="A1323" s="21" t="s">
        <v>88</v>
      </c>
      <c r="B1323" s="25">
        <f>HLOOKUP(A1323,'Tabela 2022'!$D$3:$BG$56,27,FALSE)</f>
        <v>0.78275109170305679</v>
      </c>
      <c r="D1323" s="57" t="str">
        <f t="shared" si="590"/>
        <v/>
      </c>
      <c r="E1323" s="57">
        <f t="shared" si="591"/>
        <v>0.78275109170305679</v>
      </c>
      <c r="F1323" s="57" t="str">
        <f t="shared" si="592"/>
        <v/>
      </c>
      <c r="O1323" s="26" t="s">
        <v>122</v>
      </c>
      <c r="P1323" s="25">
        <f>HLOOKUP(O1323,'Tabela 2022'!$D$3:$BG$56,27,FALSE)</f>
        <v>0.79654654654654655</v>
      </c>
      <c r="R1323" s="9" t="str">
        <f t="shared" si="601"/>
        <v/>
      </c>
      <c r="S1323" s="9">
        <f t="shared" si="602"/>
        <v>0.79654654654654655</v>
      </c>
      <c r="T1323" s="9" t="str">
        <f t="shared" si="603"/>
        <v/>
      </c>
    </row>
    <row r="1324" spans="1:20">
      <c r="A1324" s="17" t="s">
        <v>93</v>
      </c>
      <c r="B1324" s="25">
        <f>HLOOKUP(A1324,'Tabela 2022'!$D$3:$BG$56,27,FALSE)</f>
        <v>0.79867256637168138</v>
      </c>
      <c r="D1324" s="56" t="str">
        <f t="shared" si="590"/>
        <v/>
      </c>
      <c r="E1324" s="56">
        <f t="shared" si="591"/>
        <v>0.79867256637168138</v>
      </c>
      <c r="F1324" s="56" t="str">
        <f t="shared" si="592"/>
        <v/>
      </c>
      <c r="O1324" s="26" t="s">
        <v>87</v>
      </c>
      <c r="P1324" s="25">
        <f>HLOOKUP(O1324,'Tabela 2022'!$D$3:$BG$56,27,FALSE)</f>
        <v>0.68965517241379315</v>
      </c>
      <c r="R1324" s="9" t="str">
        <f t="shared" si="601"/>
        <v/>
      </c>
      <c r="S1324" s="9" t="str">
        <f t="shared" si="602"/>
        <v/>
      </c>
      <c r="T1324" s="9">
        <f t="shared" si="603"/>
        <v>0.68965517241379315</v>
      </c>
    </row>
    <row r="1325" spans="1:20" ht="15.75" thickBot="1">
      <c r="A1325" s="16" t="s">
        <v>133</v>
      </c>
      <c r="B1325" s="25">
        <f>HLOOKUP(A1325,'Tabela 2022'!$D$3:$BG$56,27,FALSE)</f>
        <v>0.74242424242424243</v>
      </c>
      <c r="D1325" s="9" t="str">
        <f t="shared" si="590"/>
        <v/>
      </c>
      <c r="E1325" s="9" t="str">
        <f t="shared" si="591"/>
        <v/>
      </c>
      <c r="F1325" s="9">
        <f t="shared" si="592"/>
        <v>0.74242424242424243</v>
      </c>
      <c r="O1325" s="53" t="s">
        <v>88</v>
      </c>
      <c r="P1325" s="25">
        <f>HLOOKUP(O1325,'Tabela 2022'!$D$3:$BG$56,27,FALSE)</f>
        <v>0.78275109170305679</v>
      </c>
      <c r="R1325" s="57" t="str">
        <f t="shared" si="601"/>
        <v/>
      </c>
      <c r="S1325" s="57">
        <f t="shared" si="602"/>
        <v>0.78275109170305679</v>
      </c>
      <c r="T1325" s="57" t="str">
        <f t="shared" si="603"/>
        <v/>
      </c>
    </row>
    <row r="1326" spans="1:20">
      <c r="A1326" s="16" t="s">
        <v>94</v>
      </c>
      <c r="B1326" s="25">
        <f>HLOOKUP(A1326,'Tabela 2022'!$D$3:$BG$56,27,FALSE)</f>
        <v>0.77459749552772805</v>
      </c>
      <c r="D1326" s="9" t="str">
        <f t="shared" si="590"/>
        <v/>
      </c>
      <c r="E1326" s="9">
        <f t="shared" si="591"/>
        <v>0.77459749552772805</v>
      </c>
      <c r="F1326" s="9" t="str">
        <f t="shared" si="592"/>
        <v/>
      </c>
      <c r="O1326" s="17" t="s">
        <v>109</v>
      </c>
      <c r="P1326" s="25" t="e">
        <f>HLOOKUP(O1326,'Tabela 2022'!$D$3:$BG$56,27,FALSE)</f>
        <v>#N/A</v>
      </c>
      <c r="R1326" s="35" t="e">
        <f t="shared" si="601"/>
        <v>#N/A</v>
      </c>
      <c r="S1326" s="35" t="e">
        <f t="shared" si="602"/>
        <v>#N/A</v>
      </c>
      <c r="T1326" s="35" t="e">
        <f t="shared" si="603"/>
        <v>#N/A</v>
      </c>
    </row>
    <row r="1327" spans="1:20" ht="15.75" thickBot="1">
      <c r="A1327" s="15" t="s">
        <v>95</v>
      </c>
      <c r="B1327" s="25">
        <f>HLOOKUP(A1327,'Tabela 2022'!$D$3:$BG$56,27,FALSE)</f>
        <v>0.78688524590163933</v>
      </c>
      <c r="D1327" s="57" t="str">
        <f t="shared" si="590"/>
        <v/>
      </c>
      <c r="E1327" s="57">
        <f t="shared" si="591"/>
        <v>0.78688524590163933</v>
      </c>
      <c r="F1327" s="57" t="str">
        <f t="shared" si="592"/>
        <v/>
      </c>
      <c r="O1327" s="16" t="s">
        <v>70</v>
      </c>
      <c r="P1327" s="25">
        <f>HLOOKUP(O1327,'Tabela 2022'!$D$3:$BG$56,27,FALSE)</f>
        <v>0.73873873873873874</v>
      </c>
      <c r="R1327" s="9" t="str">
        <f t="shared" si="601"/>
        <v/>
      </c>
      <c r="S1327" s="9" t="str">
        <f t="shared" si="602"/>
        <v/>
      </c>
      <c r="T1327" s="9">
        <f t="shared" si="603"/>
        <v>0.73873873873873874</v>
      </c>
    </row>
    <row r="1328" spans="1:20">
      <c r="A1328" s="20" t="s">
        <v>89</v>
      </c>
      <c r="B1328" s="25">
        <f>HLOOKUP(A1328,'Tabela 2022'!$D$3:$BG$56,27,FALSE)</f>
        <v>0.85223048327137552</v>
      </c>
      <c r="D1328" s="35" t="str">
        <f t="shared" si="590"/>
        <v/>
      </c>
      <c r="E1328" s="35">
        <f t="shared" si="591"/>
        <v>0.85223048327137552</v>
      </c>
      <c r="F1328" s="35" t="str">
        <f t="shared" si="592"/>
        <v/>
      </c>
      <c r="O1328" s="16" t="s">
        <v>81</v>
      </c>
      <c r="P1328" s="25">
        <f>HLOOKUP(O1328,'Tabela 2022'!$D$3:$BG$56,27,FALSE)</f>
        <v>0.65200000000000002</v>
      </c>
      <c r="R1328" s="9" t="str">
        <f t="shared" si="601"/>
        <v/>
      </c>
      <c r="S1328" s="9" t="str">
        <f t="shared" si="602"/>
        <v/>
      </c>
      <c r="T1328" s="9">
        <f t="shared" si="603"/>
        <v>0.65200000000000002</v>
      </c>
    </row>
    <row r="1329" spans="1:26">
      <c r="A1329" s="19" t="s">
        <v>90</v>
      </c>
      <c r="B1329" s="25">
        <f>HLOOKUP(A1329,'Tabela 2022'!$D$3:$BG$56,27,FALSE)</f>
        <v>0.81400208986415878</v>
      </c>
      <c r="D1329" s="9" t="str">
        <f t="shared" si="590"/>
        <v/>
      </c>
      <c r="E1329" s="9">
        <f t="shared" si="591"/>
        <v>0.81400208986415878</v>
      </c>
      <c r="F1329" s="9" t="str">
        <f t="shared" si="592"/>
        <v/>
      </c>
      <c r="O1329" s="16" t="s">
        <v>83</v>
      </c>
      <c r="P1329" s="25">
        <f>HLOOKUP(O1329,'Tabela 2022'!$D$3:$BG$56,27,FALSE)</f>
        <v>0.82084690553745931</v>
      </c>
      <c r="R1329" s="9" t="str">
        <f t="shared" si="601"/>
        <v/>
      </c>
      <c r="S1329" s="9">
        <f t="shared" si="602"/>
        <v>0.82084690553745931</v>
      </c>
      <c r="T1329" s="9" t="str">
        <f t="shared" si="603"/>
        <v/>
      </c>
    </row>
    <row r="1330" spans="1:26">
      <c r="A1330" s="18" t="s">
        <v>91</v>
      </c>
      <c r="B1330" s="25" t="e">
        <f>HLOOKUP(A1330,'Tabela 2022'!$D$3:$BG$56,27,FALSE)</f>
        <v>#N/A</v>
      </c>
      <c r="D1330" s="9" t="e">
        <f t="shared" si="590"/>
        <v>#N/A</v>
      </c>
      <c r="E1330" s="9" t="e">
        <f t="shared" si="591"/>
        <v>#N/A</v>
      </c>
      <c r="F1330" s="9" t="e">
        <f t="shared" si="592"/>
        <v>#N/A</v>
      </c>
      <c r="O1330" s="16" t="s">
        <v>110</v>
      </c>
      <c r="P1330" s="25">
        <f>HLOOKUP(O1330,'Tabela 2022'!$D$3:$BG$56,27,FALSE)</f>
        <v>0.86789554531490021</v>
      </c>
      <c r="R1330" s="9" t="str">
        <f t="shared" si="601"/>
        <v/>
      </c>
      <c r="S1330" s="9">
        <f t="shared" si="602"/>
        <v>0.86789554531490021</v>
      </c>
      <c r="T1330" s="9" t="str">
        <f t="shared" si="603"/>
        <v/>
      </c>
    </row>
    <row r="1331" spans="1:26">
      <c r="A1331" s="18" t="s">
        <v>131</v>
      </c>
      <c r="B1331" s="25">
        <f>HLOOKUP(A1331,'Tabela 2022'!$D$3:$BG$56,27,FALSE)</f>
        <v>0.8944392082940622</v>
      </c>
      <c r="D1331" s="9" t="str">
        <f t="shared" si="590"/>
        <v/>
      </c>
      <c r="E1331" s="9">
        <f t="shared" si="591"/>
        <v>0.8944392082940622</v>
      </c>
      <c r="F1331" s="9" t="str">
        <f t="shared" si="592"/>
        <v/>
      </c>
      <c r="O1331" s="54" t="s">
        <v>92</v>
      </c>
      <c r="P1331" s="25">
        <f>HLOOKUP(O1331,'Tabela 2022'!$D$3:$BG$56,27,FALSE)</f>
        <v>0.78703703703703709</v>
      </c>
      <c r="R1331" s="9" t="str">
        <f t="shared" si="601"/>
        <v/>
      </c>
      <c r="S1331" s="9">
        <f t="shared" si="602"/>
        <v>0.78703703703703709</v>
      </c>
      <c r="T1331" s="9" t="str">
        <f t="shared" si="603"/>
        <v/>
      </c>
    </row>
    <row r="1332" spans="1:26" ht="15.75" thickBot="1">
      <c r="A1332" s="18" t="s">
        <v>92</v>
      </c>
      <c r="B1332" s="25">
        <f>HLOOKUP(A1332,'Tabela 2022'!$D$3:$BG$56,27,FALSE)</f>
        <v>0.78703703703703709</v>
      </c>
      <c r="D1332" s="9" t="str">
        <f t="shared" si="590"/>
        <v/>
      </c>
      <c r="E1332" s="9">
        <f t="shared" si="591"/>
        <v>0.78703703703703709</v>
      </c>
      <c r="F1332" s="9" t="str">
        <f t="shared" si="592"/>
        <v/>
      </c>
      <c r="O1332" s="15" t="s">
        <v>86</v>
      </c>
      <c r="P1332" s="25" t="e">
        <f>HLOOKUP(O1332,'Tabela 2022'!$D$3:$BG$56,27,FALSE)</f>
        <v>#N/A</v>
      </c>
      <c r="R1332" s="36" t="e">
        <f t="shared" si="601"/>
        <v>#N/A</v>
      </c>
      <c r="S1332" s="36" t="e">
        <f t="shared" si="602"/>
        <v>#N/A</v>
      </c>
      <c r="T1332" s="36" t="e">
        <f t="shared" si="603"/>
        <v>#N/A</v>
      </c>
    </row>
    <row r="1333" spans="1:26">
      <c r="A1333" s="18" t="s">
        <v>129</v>
      </c>
      <c r="B1333" s="25">
        <f>HLOOKUP(A1333,'Tabela 2022'!$D$3:$BG$56,27,FALSE)</f>
        <v>0.84524686809137806</v>
      </c>
      <c r="D1333" s="9" t="str">
        <f t="shared" si="590"/>
        <v/>
      </c>
      <c r="E1333" s="9">
        <f t="shared" si="591"/>
        <v>0.84524686809137806</v>
      </c>
      <c r="F1333" s="9" t="str">
        <f t="shared" si="592"/>
        <v/>
      </c>
      <c r="O1333" s="61" t="s">
        <v>99</v>
      </c>
      <c r="P1333" s="25" t="e">
        <f>HLOOKUP(O1333,'Tabela 2022'!$D$3:$BG$56,27,FALSE)</f>
        <v>#N/A</v>
      </c>
      <c r="R1333" s="56" t="e">
        <f t="shared" si="601"/>
        <v>#N/A</v>
      </c>
      <c r="S1333" s="56" t="e">
        <f t="shared" si="602"/>
        <v>#N/A</v>
      </c>
      <c r="T1333" s="56" t="e">
        <f t="shared" si="603"/>
        <v>#N/A</v>
      </c>
    </row>
    <row r="1334" spans="1:26" ht="15.75" thickBot="1">
      <c r="A1334" s="18" t="s">
        <v>122</v>
      </c>
      <c r="B1334" s="25">
        <f>HLOOKUP(A1334,'Tabela 2022'!$D$3:$BG$56,27,FALSE)</f>
        <v>0.79654654654654655</v>
      </c>
      <c r="D1334" s="57" t="str">
        <f t="shared" si="590"/>
        <v/>
      </c>
      <c r="E1334" s="57">
        <f t="shared" si="591"/>
        <v>0.79654654654654655</v>
      </c>
      <c r="F1334" s="57" t="str">
        <f t="shared" si="592"/>
        <v/>
      </c>
      <c r="O1334" s="55" t="s">
        <v>132</v>
      </c>
      <c r="P1334" s="25">
        <f>HLOOKUP(O1334,'Tabela 2022'!$D$3:$BG$56,27,FALSE)</f>
        <v>0.78445229681978801</v>
      </c>
      <c r="R1334" s="9" t="str">
        <f t="shared" si="601"/>
        <v/>
      </c>
      <c r="S1334" s="9">
        <f t="shared" si="602"/>
        <v>0.78445229681978801</v>
      </c>
      <c r="T1334" s="9" t="str">
        <f t="shared" si="603"/>
        <v/>
      </c>
    </row>
    <row r="1335" spans="1:26">
      <c r="D1335" s="41">
        <f>COUNT(D1295:D1334)</f>
        <v>0</v>
      </c>
      <c r="E1335" s="41">
        <f>COUNT(E1295:E1334)</f>
        <v>19</v>
      </c>
      <c r="F1335" s="41">
        <f>COUNT(F1295:F1334)</f>
        <v>17</v>
      </c>
      <c r="O1335" s="55" t="s">
        <v>113</v>
      </c>
      <c r="P1335" s="25">
        <f>HLOOKUP(O1335,'Tabela 2022'!$D$3:$BG$56,27,FALSE)</f>
        <v>0.75</v>
      </c>
      <c r="R1335" s="9" t="str">
        <f t="shared" si="601"/>
        <v/>
      </c>
      <c r="S1335" s="9">
        <f t="shared" si="602"/>
        <v>0.75</v>
      </c>
      <c r="T1335" s="9" t="str">
        <f t="shared" si="603"/>
        <v/>
      </c>
    </row>
    <row r="1336" spans="1:26">
      <c r="R1336" s="41">
        <f>COUNT(R1296:R1335)</f>
        <v>0</v>
      </c>
      <c r="S1336" s="41">
        <f>COUNT(S1296:S1335)</f>
        <v>19</v>
      </c>
      <c r="T1336" s="41">
        <f>COUNT(T1296:T1335)</f>
        <v>17</v>
      </c>
    </row>
    <row r="1342" spans="1:26">
      <c r="A1342" s="28">
        <v>28</v>
      </c>
      <c r="B1342" s="27" t="s">
        <v>36</v>
      </c>
    </row>
    <row r="1343" spans="1:26">
      <c r="A1343" s="8" t="s">
        <v>69</v>
      </c>
      <c r="B1343" s="7" t="s">
        <v>96</v>
      </c>
      <c r="D1343" s="12" t="s">
        <v>98</v>
      </c>
      <c r="E1343" s="11" t="s">
        <v>97</v>
      </c>
      <c r="F1343" s="10" t="s">
        <v>100</v>
      </c>
      <c r="H1343" s="31"/>
      <c r="I1343" s="32" t="s">
        <v>98</v>
      </c>
      <c r="J1343" s="33" t="s">
        <v>97</v>
      </c>
      <c r="K1343" s="34" t="s">
        <v>100</v>
      </c>
      <c r="L1343" t="s">
        <v>105</v>
      </c>
      <c r="O1343" s="28">
        <v>28</v>
      </c>
      <c r="P1343" s="27" t="s">
        <v>36</v>
      </c>
      <c r="V1343" s="31"/>
      <c r="W1343" s="32" t="s">
        <v>98</v>
      </c>
      <c r="X1343" s="33" t="s">
        <v>97</v>
      </c>
      <c r="Y1343" s="34" t="s">
        <v>100</v>
      </c>
      <c r="Z1343" t="s">
        <v>105</v>
      </c>
    </row>
    <row r="1344" spans="1:26">
      <c r="A1344" s="26" t="s">
        <v>70</v>
      </c>
      <c r="B1344" s="25">
        <f>HLOOKUP(A1344,'Tabela 2022'!$D$3:$BG$56,28,FALSE)</f>
        <v>0.77245508982035926</v>
      </c>
      <c r="D1344" s="9" t="str">
        <f>IF(B1344&lt;=50%,B1344,"")</f>
        <v/>
      </c>
      <c r="E1344" s="9">
        <f>IF(B1344&gt;=75%,B1344,"")</f>
        <v>0.77245508982035926</v>
      </c>
      <c r="F1344" s="9" t="str">
        <f t="shared" ref="F1344" si="616">IF(AND(B1344&gt;50%,B1344&lt;75%),B1344,"")</f>
        <v/>
      </c>
      <c r="H1344" s="31" t="s">
        <v>101</v>
      </c>
      <c r="I1344" s="37">
        <f>COUNT(D1344:D1383)</f>
        <v>0</v>
      </c>
      <c r="J1344" s="37">
        <f t="shared" ref="J1344" si="617">COUNT(E1344:E1383)</f>
        <v>31</v>
      </c>
      <c r="K1344" s="37">
        <f>COUNT(F1344:F1383)</f>
        <v>6</v>
      </c>
      <c r="L1344" s="29">
        <f>SUM(I1344:K1344)</f>
        <v>37</v>
      </c>
      <c r="O1344" s="8" t="s">
        <v>69</v>
      </c>
      <c r="P1344" s="7" t="s">
        <v>96</v>
      </c>
      <c r="R1344" s="12" t="s">
        <v>98</v>
      </c>
      <c r="S1344" s="11" t="s">
        <v>97</v>
      </c>
      <c r="T1344" s="10" t="s">
        <v>100</v>
      </c>
      <c r="V1344" s="31" t="s">
        <v>101</v>
      </c>
      <c r="W1344" s="37">
        <f>COUNT(R1345:R1384)</f>
        <v>0</v>
      </c>
      <c r="X1344" s="37">
        <f t="shared" ref="X1344" si="618">COUNT(S1345:S1384)</f>
        <v>31</v>
      </c>
      <c r="Y1344" s="37">
        <f>COUNT(T1345:T1384)</f>
        <v>6</v>
      </c>
      <c r="Z1344" s="29">
        <f>SUM(W1344:Y1344)</f>
        <v>37</v>
      </c>
    </row>
    <row r="1345" spans="1:26">
      <c r="A1345" s="26" t="s">
        <v>71</v>
      </c>
      <c r="B1345" s="25">
        <f>HLOOKUP(A1345,'Tabela 2022'!$D$3:$BG$56,28,FALSE)</f>
        <v>0.84817813765182182</v>
      </c>
      <c r="D1345" s="9" t="str">
        <f t="shared" ref="D1345:D1383" si="619">IF(B1345&lt;=50%,B1345,"")</f>
        <v/>
      </c>
      <c r="E1345" s="9">
        <f t="shared" ref="E1345:E1383" si="620">IF(B1345&gt;=75%,B1345,"")</f>
        <v>0.84817813765182182</v>
      </c>
      <c r="F1345" s="9" t="str">
        <f t="shared" ref="F1345:F1383" si="621">IF(AND(B1345&gt;50%,B1345&lt;75%),B1345,"")</f>
        <v/>
      </c>
      <c r="H1345" s="31" t="s">
        <v>102</v>
      </c>
      <c r="I1345" s="37">
        <f>COUNT(D1344:D1357)</f>
        <v>0</v>
      </c>
      <c r="J1345" s="37">
        <f t="shared" ref="J1345" si="622">COUNT(E1344:E1357)</f>
        <v>13</v>
      </c>
      <c r="K1345" s="37">
        <f>COUNT(F1344:F1357)</f>
        <v>0</v>
      </c>
      <c r="L1345" s="29">
        <f t="shared" ref="L1345:L1348" si="623">SUM(I1345:K1345)</f>
        <v>13</v>
      </c>
      <c r="O1345" s="52" t="s">
        <v>79</v>
      </c>
      <c r="P1345" s="25">
        <f>HLOOKUP(O1345,'Tabela 2022'!$D$3:$BG$56,28,FALSE)</f>
        <v>0.67316209034543839</v>
      </c>
      <c r="R1345" s="9" t="str">
        <f>IF(P1345&lt;=50%,P1345,"")</f>
        <v/>
      </c>
      <c r="S1345" s="9" t="str">
        <f>IF(P1345&gt;=75%,P1345,"")</f>
        <v/>
      </c>
      <c r="T1345" s="9">
        <f>IF(AND(P1345&gt;50%,P1345&lt;75%),P1345,"")</f>
        <v>0.67316209034543839</v>
      </c>
      <c r="V1345" s="31" t="s">
        <v>115</v>
      </c>
      <c r="W1345" s="37">
        <f>COUNT(R1345:R1360)</f>
        <v>0</v>
      </c>
      <c r="X1345" s="37">
        <f t="shared" ref="X1345" si="624">COUNT(S1345:S1360)</f>
        <v>13</v>
      </c>
      <c r="Y1345" s="37">
        <f>COUNT(T1345:T1360)</f>
        <v>3</v>
      </c>
      <c r="Z1345" s="29">
        <f t="shared" ref="Z1345:Z1348" si="625">SUM(W1345:Y1345)</f>
        <v>16</v>
      </c>
    </row>
    <row r="1346" spans="1:26">
      <c r="A1346" s="26" t="s">
        <v>72</v>
      </c>
      <c r="B1346" s="25">
        <f>HLOOKUP(A1346,'Tabela 2022'!$D$3:$BG$56,28,FALSE)</f>
        <v>0.76106194690265483</v>
      </c>
      <c r="D1346" s="9" t="str">
        <f t="shared" si="619"/>
        <v/>
      </c>
      <c r="E1346" s="9">
        <f t="shared" si="620"/>
        <v>0.76106194690265483</v>
      </c>
      <c r="F1346" s="9" t="str">
        <f t="shared" si="621"/>
        <v/>
      </c>
      <c r="H1346" s="31" t="s">
        <v>103</v>
      </c>
      <c r="I1346" s="37">
        <f>COUNT(D1358:D1372)</f>
        <v>0</v>
      </c>
      <c r="J1346" s="37">
        <f t="shared" ref="J1346" si="626">COUNT(E1358:E1372)</f>
        <v>8</v>
      </c>
      <c r="K1346" s="37">
        <f>COUNT(F1358:F1372)</f>
        <v>6</v>
      </c>
      <c r="L1346" s="29">
        <f t="shared" si="623"/>
        <v>14</v>
      </c>
      <c r="O1346" s="52" t="s">
        <v>71</v>
      </c>
      <c r="P1346" s="25">
        <f>HLOOKUP(O1346,'Tabela 2022'!$D$3:$BG$56,28,FALSE)</f>
        <v>0.84817813765182182</v>
      </c>
      <c r="R1346" s="9" t="str">
        <f t="shared" ref="R1346:R1384" si="627">IF(P1346&lt;=50%,P1346,"")</f>
        <v/>
      </c>
      <c r="S1346" s="9">
        <f t="shared" ref="S1346:S1384" si="628">IF(P1346&gt;=75%,P1346,"")</f>
        <v>0.84817813765182182</v>
      </c>
      <c r="T1346" s="9" t="str">
        <f t="shared" ref="T1346:T1384" si="629">IF(AND(P1346&gt;50%,P1346&lt;75%),P1346,"")</f>
        <v/>
      </c>
      <c r="V1346" s="31" t="s">
        <v>116</v>
      </c>
      <c r="W1346" s="37">
        <f>COUNT(R1361:R1374)</f>
        <v>0</v>
      </c>
      <c r="X1346" s="37">
        <f t="shared" ref="X1346" si="630">COUNT(S1361:S1374)</f>
        <v>11</v>
      </c>
      <c r="Y1346" s="37">
        <f>COUNT(T1361:T1374)</f>
        <v>2</v>
      </c>
      <c r="Z1346" s="29">
        <f t="shared" si="625"/>
        <v>13</v>
      </c>
    </row>
    <row r="1347" spans="1:26">
      <c r="A1347" s="26" t="s">
        <v>73</v>
      </c>
      <c r="B1347" s="25">
        <f>HLOOKUP(A1347,'Tabela 2022'!$D$3:$BG$56,28,FALSE)</f>
        <v>0.78767693588676102</v>
      </c>
      <c r="D1347" s="9" t="str">
        <f t="shared" si="619"/>
        <v/>
      </c>
      <c r="E1347" s="9">
        <f t="shared" si="620"/>
        <v>0.78767693588676102</v>
      </c>
      <c r="F1347" s="9" t="str">
        <f t="shared" si="621"/>
        <v/>
      </c>
      <c r="H1347" s="31" t="s">
        <v>104</v>
      </c>
      <c r="I1347" s="37">
        <f>COUNT(D1373:D1376)</f>
        <v>0</v>
      </c>
      <c r="J1347" s="37">
        <f t="shared" ref="J1347" si="631">COUNT(E1373:E1376)</f>
        <v>4</v>
      </c>
      <c r="K1347" s="37">
        <f>COUNT(F1373:F1376)</f>
        <v>0</v>
      </c>
      <c r="L1347" s="29">
        <f t="shared" si="623"/>
        <v>4</v>
      </c>
      <c r="O1347" s="52" t="s">
        <v>82</v>
      </c>
      <c r="P1347" s="25">
        <f>HLOOKUP(O1347,'Tabela 2022'!$D$3:$BG$56,28,FALSE)</f>
        <v>0.7157446808510638</v>
      </c>
      <c r="R1347" s="9" t="str">
        <f t="shared" si="627"/>
        <v/>
      </c>
      <c r="S1347" s="9" t="str">
        <f t="shared" si="628"/>
        <v/>
      </c>
      <c r="T1347" s="9">
        <f t="shared" si="629"/>
        <v>0.7157446808510638</v>
      </c>
      <c r="V1347" s="31" t="s">
        <v>117</v>
      </c>
      <c r="W1347" s="37">
        <f>COUNT(R1375:R1381)</f>
        <v>0</v>
      </c>
      <c r="X1347" s="37">
        <f t="shared" ref="X1347" si="632">COUNT(S1375:S1381)</f>
        <v>5</v>
      </c>
      <c r="Y1347" s="37">
        <f>COUNT(T1375:T1381)</f>
        <v>1</v>
      </c>
      <c r="Z1347" s="29">
        <f t="shared" si="625"/>
        <v>6</v>
      </c>
    </row>
    <row r="1348" spans="1:26">
      <c r="A1348" s="26" t="s">
        <v>112</v>
      </c>
      <c r="B1348" s="25">
        <f>HLOOKUP(A1348,'Tabela 2022'!$D$3:$BG$56,28,FALSE)</f>
        <v>0.77240684793554881</v>
      </c>
      <c r="D1348" s="9" t="str">
        <f t="shared" si="619"/>
        <v/>
      </c>
      <c r="E1348" s="9">
        <f t="shared" si="620"/>
        <v>0.77240684793554881</v>
      </c>
      <c r="F1348" s="9" t="str">
        <f t="shared" si="621"/>
        <v/>
      </c>
      <c r="H1348" s="31" t="s">
        <v>134</v>
      </c>
      <c r="I1348" s="37">
        <f>COUNT(D1377:D1383)</f>
        <v>0</v>
      </c>
      <c r="J1348" s="37">
        <f t="shared" ref="J1348" si="633">COUNT(E1377:E1383)</f>
        <v>6</v>
      </c>
      <c r="K1348" s="37">
        <f>COUNT(F1377:F1383)</f>
        <v>0</v>
      </c>
      <c r="L1348" s="29">
        <f t="shared" si="623"/>
        <v>6</v>
      </c>
      <c r="O1348" s="52" t="s">
        <v>73</v>
      </c>
      <c r="P1348" s="25">
        <f>HLOOKUP(O1348,'Tabela 2022'!$D$3:$BG$56,28,FALSE)</f>
        <v>0.78767693588676102</v>
      </c>
      <c r="R1348" s="9" t="str">
        <f t="shared" si="627"/>
        <v/>
      </c>
      <c r="S1348" s="9">
        <f t="shared" si="628"/>
        <v>0.78767693588676102</v>
      </c>
      <c r="T1348" s="9" t="str">
        <f t="shared" si="629"/>
        <v/>
      </c>
      <c r="V1348" s="31" t="s">
        <v>135</v>
      </c>
      <c r="W1348" s="37">
        <f>COUNT(R1382:R1384)</f>
        <v>0</v>
      </c>
      <c r="X1348" s="37">
        <f t="shared" ref="X1348" si="634">COUNT(S1382:S1384)</f>
        <v>2</v>
      </c>
      <c r="Y1348" s="37">
        <f>COUNT(T1382:T1384)</f>
        <v>0</v>
      </c>
      <c r="Z1348" s="29">
        <f t="shared" si="625"/>
        <v>2</v>
      </c>
    </row>
    <row r="1349" spans="1:26">
      <c r="A1349" s="26" t="s">
        <v>99</v>
      </c>
      <c r="B1349" s="25" t="e">
        <f>HLOOKUP(A1349,'Tabela 2022'!$D$3:$BG$56,28,FALSE)</f>
        <v>#N/A</v>
      </c>
      <c r="D1349" s="9" t="e">
        <f t="shared" si="619"/>
        <v>#N/A</v>
      </c>
      <c r="E1349" s="9" t="e">
        <f t="shared" si="620"/>
        <v>#N/A</v>
      </c>
      <c r="F1349" s="9" t="e">
        <f t="shared" si="621"/>
        <v>#N/A</v>
      </c>
      <c r="O1349" s="52" t="s">
        <v>112</v>
      </c>
      <c r="P1349" s="25">
        <f>HLOOKUP(O1349,'Tabela 2022'!$D$3:$BG$56,28,FALSE)</f>
        <v>0.77240684793554881</v>
      </c>
      <c r="R1349" s="9" t="str">
        <f t="shared" si="627"/>
        <v/>
      </c>
      <c r="S1349" s="9">
        <f t="shared" si="628"/>
        <v>0.77240684793554881</v>
      </c>
      <c r="T1349" s="9" t="str">
        <f t="shared" si="629"/>
        <v/>
      </c>
    </row>
    <row r="1350" spans="1:26">
      <c r="A1350" s="26" t="s">
        <v>132</v>
      </c>
      <c r="B1350" s="25">
        <f>HLOOKUP(A1350,'Tabela 2022'!$D$3:$BG$56,28,FALSE)</f>
        <v>0.82269503546099287</v>
      </c>
      <c r="D1350" s="9" t="str">
        <f t="shared" si="619"/>
        <v/>
      </c>
      <c r="E1350" s="9">
        <f t="shared" si="620"/>
        <v>0.82269503546099287</v>
      </c>
      <c r="F1350" s="9" t="str">
        <f t="shared" si="621"/>
        <v/>
      </c>
      <c r="O1350" s="52" t="s">
        <v>93</v>
      </c>
      <c r="P1350" s="25">
        <f>HLOOKUP(O1350,'Tabela 2022'!$D$3:$BG$56,28,FALSE)</f>
        <v>0.8236607142857143</v>
      </c>
      <c r="R1350" s="9" t="str">
        <f t="shared" si="627"/>
        <v/>
      </c>
      <c r="S1350" s="9">
        <f t="shared" si="628"/>
        <v>0.8236607142857143</v>
      </c>
      <c r="T1350" s="9" t="str">
        <f t="shared" si="629"/>
        <v/>
      </c>
    </row>
    <row r="1351" spans="1:26">
      <c r="A1351" s="26" t="s">
        <v>74</v>
      </c>
      <c r="B1351" s="25">
        <f>HLOOKUP(A1351,'Tabela 2022'!$D$3:$BG$56,28,FALSE)</f>
        <v>0.76939426142401701</v>
      </c>
      <c r="D1351" s="9" t="str">
        <f t="shared" si="619"/>
        <v/>
      </c>
      <c r="E1351" s="9">
        <f t="shared" si="620"/>
        <v>0.76939426142401701</v>
      </c>
      <c r="F1351" s="9" t="str">
        <f t="shared" si="621"/>
        <v/>
      </c>
      <c r="H1351" s="31"/>
      <c r="I1351" s="32" t="s">
        <v>98</v>
      </c>
      <c r="J1351" s="33" t="s">
        <v>97</v>
      </c>
      <c r="K1351" s="34" t="s">
        <v>100</v>
      </c>
      <c r="L1351" s="29" t="s">
        <v>105</v>
      </c>
      <c r="O1351" s="52" t="s">
        <v>133</v>
      </c>
      <c r="P1351" s="25">
        <f>HLOOKUP(O1351,'Tabela 2022'!$D$3:$BG$56,28,FALSE)</f>
        <v>0.81395348837209303</v>
      </c>
      <c r="R1351" s="9" t="str">
        <f t="shared" si="627"/>
        <v/>
      </c>
      <c r="S1351" s="9">
        <f t="shared" si="628"/>
        <v>0.81395348837209303</v>
      </c>
      <c r="T1351" s="9" t="str">
        <f t="shared" si="629"/>
        <v/>
      </c>
      <c r="V1351" s="31"/>
      <c r="W1351" s="32" t="s">
        <v>98</v>
      </c>
      <c r="X1351" s="33" t="s">
        <v>97</v>
      </c>
      <c r="Y1351" s="34" t="s">
        <v>100</v>
      </c>
      <c r="Z1351" t="s">
        <v>105</v>
      </c>
    </row>
    <row r="1352" spans="1:26">
      <c r="A1352" s="26" t="s">
        <v>75</v>
      </c>
      <c r="B1352" s="25">
        <f>HLOOKUP(A1352,'Tabela 2022'!$D$3:$BG$56,28,FALSE)</f>
        <v>0.77792553191489366</v>
      </c>
      <c r="D1352" s="9" t="str">
        <f t="shared" si="619"/>
        <v/>
      </c>
      <c r="E1352" s="9">
        <f t="shared" si="620"/>
        <v>0.77792553191489366</v>
      </c>
      <c r="F1352" s="9" t="str">
        <f t="shared" si="621"/>
        <v/>
      </c>
      <c r="H1352" s="31" t="s">
        <v>101</v>
      </c>
      <c r="I1352" s="42">
        <f>I1344/$L1344</f>
        <v>0</v>
      </c>
      <c r="J1352" s="42">
        <f t="shared" ref="J1352:K1352" si="635">J1344/$L1344</f>
        <v>0.83783783783783783</v>
      </c>
      <c r="K1352" s="42">
        <f t="shared" si="635"/>
        <v>0.16216216216216217</v>
      </c>
      <c r="L1352" s="29">
        <f>L1344</f>
        <v>37</v>
      </c>
      <c r="O1352" s="52" t="s">
        <v>89</v>
      </c>
      <c r="P1352" s="25">
        <f>HLOOKUP(O1352,'Tabela 2022'!$D$3:$BG$56,28,FALSE)</f>
        <v>0.8574074074074074</v>
      </c>
      <c r="R1352" s="9" t="str">
        <f t="shared" si="627"/>
        <v/>
      </c>
      <c r="S1352" s="9">
        <f t="shared" si="628"/>
        <v>0.8574074074074074</v>
      </c>
      <c r="T1352" s="9" t="str">
        <f t="shared" si="629"/>
        <v/>
      </c>
      <c r="V1352" s="31" t="s">
        <v>101</v>
      </c>
      <c r="W1352" s="42">
        <f t="shared" ref="W1352:Y1356" si="636">W1344/$Z1344</f>
        <v>0</v>
      </c>
      <c r="X1352" s="42">
        <f t="shared" si="636"/>
        <v>0.83783783783783783</v>
      </c>
      <c r="Y1352" s="42">
        <f t="shared" si="636"/>
        <v>0.16216216216216217</v>
      </c>
      <c r="Z1352" s="29">
        <f>Z1344</f>
        <v>37</v>
      </c>
    </row>
    <row r="1353" spans="1:26">
      <c r="A1353" s="26" t="s">
        <v>76</v>
      </c>
      <c r="B1353" s="25">
        <f>HLOOKUP(A1353,'Tabela 2022'!$D$3:$BG$56,28,FALSE)</f>
        <v>0.77502477700693762</v>
      </c>
      <c r="D1353" s="9" t="str">
        <f t="shared" si="619"/>
        <v/>
      </c>
      <c r="E1353" s="9">
        <f t="shared" si="620"/>
        <v>0.77502477700693762</v>
      </c>
      <c r="F1353" s="9" t="str">
        <f t="shared" si="621"/>
        <v/>
      </c>
      <c r="H1353" s="31" t="s">
        <v>102</v>
      </c>
      <c r="I1353" s="42">
        <f t="shared" ref="I1353:K1353" si="637">I1345/$L1345</f>
        <v>0</v>
      </c>
      <c r="J1353" s="42">
        <f t="shared" si="637"/>
        <v>1</v>
      </c>
      <c r="K1353" s="42">
        <f t="shared" si="637"/>
        <v>0</v>
      </c>
      <c r="L1353" s="29">
        <f t="shared" ref="L1353:L1356" si="638">L1345</f>
        <v>13</v>
      </c>
      <c r="O1353" s="52" t="s">
        <v>84</v>
      </c>
      <c r="P1353" s="25">
        <f>HLOOKUP(O1353,'Tabela 2022'!$D$3:$BG$56,28,FALSE)</f>
        <v>0.75012987012987009</v>
      </c>
      <c r="R1353" s="9" t="str">
        <f t="shared" si="627"/>
        <v/>
      </c>
      <c r="S1353" s="9">
        <f t="shared" si="628"/>
        <v>0.75012987012987009</v>
      </c>
      <c r="T1353" s="9" t="str">
        <f t="shared" si="629"/>
        <v/>
      </c>
      <c r="V1353" s="31" t="s">
        <v>115</v>
      </c>
      <c r="W1353" s="42">
        <f t="shared" si="636"/>
        <v>0</v>
      </c>
      <c r="X1353" s="42">
        <f t="shared" si="636"/>
        <v>0.8125</v>
      </c>
      <c r="Y1353" s="42">
        <f t="shared" si="636"/>
        <v>0.1875</v>
      </c>
      <c r="Z1353" s="29">
        <f>Z1345</f>
        <v>16</v>
      </c>
    </row>
    <row r="1354" spans="1:26">
      <c r="A1354" s="26" t="s">
        <v>77</v>
      </c>
      <c r="B1354" s="25">
        <f>HLOOKUP(A1354,'Tabela 2022'!$D$3:$BG$56,28,FALSE)</f>
        <v>0.78513071895424835</v>
      </c>
      <c r="D1354" s="9" t="str">
        <f t="shared" si="619"/>
        <v/>
      </c>
      <c r="E1354" s="9">
        <f t="shared" si="620"/>
        <v>0.78513071895424835</v>
      </c>
      <c r="F1354" s="9" t="str">
        <f t="shared" si="621"/>
        <v/>
      </c>
      <c r="H1354" s="31" t="s">
        <v>103</v>
      </c>
      <c r="I1354" s="42">
        <f t="shared" ref="I1354:K1354" si="639">I1346/$L1346</f>
        <v>0</v>
      </c>
      <c r="J1354" s="42">
        <f t="shared" si="639"/>
        <v>0.5714285714285714</v>
      </c>
      <c r="K1354" s="42">
        <f t="shared" si="639"/>
        <v>0.42857142857142855</v>
      </c>
      <c r="L1354" s="29">
        <f t="shared" si="638"/>
        <v>14</v>
      </c>
      <c r="O1354" s="52" t="s">
        <v>85</v>
      </c>
      <c r="P1354" s="25">
        <f>HLOOKUP(O1354,'Tabela 2022'!$D$3:$BG$56,28,FALSE)</f>
        <v>0.74842105263157899</v>
      </c>
      <c r="R1354" s="9" t="str">
        <f t="shared" si="627"/>
        <v/>
      </c>
      <c r="S1354" s="9" t="str">
        <f t="shared" si="628"/>
        <v/>
      </c>
      <c r="T1354" s="9">
        <f t="shared" si="629"/>
        <v>0.74842105263157899</v>
      </c>
      <c r="V1354" s="31" t="s">
        <v>116</v>
      </c>
      <c r="W1354" s="42">
        <f t="shared" si="636"/>
        <v>0</v>
      </c>
      <c r="X1354" s="42">
        <f t="shared" si="636"/>
        <v>0.84615384615384615</v>
      </c>
      <c r="Y1354" s="42">
        <f t="shared" si="636"/>
        <v>0.15384615384615385</v>
      </c>
      <c r="Z1354" s="29">
        <f>Z1346</f>
        <v>13</v>
      </c>
    </row>
    <row r="1355" spans="1:26">
      <c r="A1355" s="26" t="s">
        <v>113</v>
      </c>
      <c r="B1355" s="25">
        <f>HLOOKUP(A1355,'Tabela 2022'!$D$3:$BG$56,28,FALSE)</f>
        <v>0.82770270270270274</v>
      </c>
      <c r="D1355" s="9" t="str">
        <f t="shared" si="619"/>
        <v/>
      </c>
      <c r="E1355" s="9">
        <f t="shared" si="620"/>
        <v>0.82770270270270274</v>
      </c>
      <c r="F1355" s="9" t="str">
        <f t="shared" si="621"/>
        <v/>
      </c>
      <c r="H1355" s="31" t="s">
        <v>104</v>
      </c>
      <c r="I1355" s="42">
        <f t="shared" ref="I1355:K1355" si="640">I1347/$L1347</f>
        <v>0</v>
      </c>
      <c r="J1355" s="42">
        <f t="shared" si="640"/>
        <v>1</v>
      </c>
      <c r="K1355" s="42">
        <f t="shared" si="640"/>
        <v>0</v>
      </c>
      <c r="L1355" s="29">
        <f t="shared" si="638"/>
        <v>4</v>
      </c>
      <c r="O1355" s="52" t="s">
        <v>77</v>
      </c>
      <c r="P1355" s="25">
        <f>HLOOKUP(O1355,'Tabela 2022'!$D$3:$BG$56,28,FALSE)</f>
        <v>0.78513071895424835</v>
      </c>
      <c r="R1355" s="9" t="str">
        <f t="shared" si="627"/>
        <v/>
      </c>
      <c r="S1355" s="9">
        <f t="shared" si="628"/>
        <v>0.78513071895424835</v>
      </c>
      <c r="T1355" s="9" t="str">
        <f t="shared" si="629"/>
        <v/>
      </c>
      <c r="V1355" s="31" t="s">
        <v>117</v>
      </c>
      <c r="W1355" s="42">
        <f t="shared" si="636"/>
        <v>0</v>
      </c>
      <c r="X1355" s="42">
        <f t="shared" si="636"/>
        <v>0.83333333333333337</v>
      </c>
      <c r="Y1355" s="42">
        <f t="shared" si="636"/>
        <v>0.16666666666666666</v>
      </c>
      <c r="Z1355" s="29">
        <f>Z1347</f>
        <v>6</v>
      </c>
    </row>
    <row r="1356" spans="1:26">
      <c r="A1356" s="26" t="s">
        <v>78</v>
      </c>
      <c r="B1356" s="25">
        <f>HLOOKUP(A1356,'Tabela 2022'!$D$3:$BG$56,28,FALSE)</f>
        <v>0.79712041884816753</v>
      </c>
      <c r="D1356" s="9" t="str">
        <f t="shared" si="619"/>
        <v/>
      </c>
      <c r="E1356" s="9">
        <f t="shared" si="620"/>
        <v>0.79712041884816753</v>
      </c>
      <c r="F1356" s="9" t="str">
        <f t="shared" si="621"/>
        <v/>
      </c>
      <c r="H1356" s="31" t="s">
        <v>134</v>
      </c>
      <c r="I1356" s="42">
        <f t="shared" ref="I1356:K1356" si="641">I1348/$L1348</f>
        <v>0</v>
      </c>
      <c r="J1356" s="42">
        <f t="shared" si="641"/>
        <v>1</v>
      </c>
      <c r="K1356" s="42">
        <f t="shared" si="641"/>
        <v>0</v>
      </c>
      <c r="L1356" s="29">
        <f t="shared" si="638"/>
        <v>6</v>
      </c>
      <c r="O1356" s="52" t="s">
        <v>95</v>
      </c>
      <c r="P1356" s="25">
        <f>HLOOKUP(O1356,'Tabela 2022'!$D$3:$BG$56,28,FALSE)</f>
        <v>0.82222222222222219</v>
      </c>
      <c r="R1356" s="9" t="str">
        <f t="shared" si="627"/>
        <v/>
      </c>
      <c r="S1356" s="9">
        <f t="shared" si="628"/>
        <v>0.82222222222222219</v>
      </c>
      <c r="T1356" s="9" t="str">
        <f t="shared" si="629"/>
        <v/>
      </c>
      <c r="V1356" s="31" t="s">
        <v>135</v>
      </c>
      <c r="W1356" s="42">
        <f t="shared" si="636"/>
        <v>0</v>
      </c>
      <c r="X1356" s="42">
        <f t="shared" si="636"/>
        <v>1</v>
      </c>
      <c r="Y1356" s="42">
        <f t="shared" si="636"/>
        <v>0</v>
      </c>
      <c r="Z1356" s="29">
        <f>Z1348</f>
        <v>2</v>
      </c>
    </row>
    <row r="1357" spans="1:26" ht="15.75" thickBot="1">
      <c r="A1357" s="24" t="s">
        <v>114</v>
      </c>
      <c r="B1357" s="25">
        <f>HLOOKUP(A1357,'Tabela 2022'!$D$3:$BG$56,28,FALSE)</f>
        <v>0.75043029259896732</v>
      </c>
      <c r="D1357" s="36" t="str">
        <f t="shared" si="619"/>
        <v/>
      </c>
      <c r="E1357" s="36">
        <f t="shared" si="620"/>
        <v>0.75043029259896732</v>
      </c>
      <c r="F1357" s="36" t="str">
        <f t="shared" si="621"/>
        <v/>
      </c>
      <c r="O1357" s="52" t="s">
        <v>131</v>
      </c>
      <c r="P1357" s="25">
        <f>HLOOKUP(O1357,'Tabela 2022'!$D$3:$BG$56,28,FALSE)</f>
        <v>0.88207547169811318</v>
      </c>
      <c r="R1357" s="9" t="str">
        <f t="shared" si="627"/>
        <v/>
      </c>
      <c r="S1357" s="9">
        <f t="shared" si="628"/>
        <v>0.88207547169811318</v>
      </c>
      <c r="T1357" s="9" t="str">
        <f t="shared" si="629"/>
        <v/>
      </c>
      <c r="Y1357"/>
    </row>
    <row r="1358" spans="1:26">
      <c r="A1358" s="23" t="s">
        <v>109</v>
      </c>
      <c r="B1358" s="25" t="e">
        <f>HLOOKUP(A1358,'Tabela 2022'!$D$3:$BG$56,28,FALSE)</f>
        <v>#N/A</v>
      </c>
      <c r="D1358" s="56" t="e">
        <f t="shared" si="619"/>
        <v>#N/A</v>
      </c>
      <c r="E1358" s="56" t="e">
        <f t="shared" si="620"/>
        <v>#N/A</v>
      </c>
      <c r="F1358" s="56" t="e">
        <f t="shared" si="621"/>
        <v>#N/A</v>
      </c>
      <c r="O1358" s="52" t="s">
        <v>129</v>
      </c>
      <c r="P1358" s="25">
        <f>HLOOKUP(O1358,'Tabela 2022'!$D$3:$BG$56,28,FALSE)</f>
        <v>0.87194670614359737</v>
      </c>
      <c r="R1358" s="9" t="str">
        <f t="shared" si="627"/>
        <v/>
      </c>
      <c r="S1358" s="9">
        <f t="shared" si="628"/>
        <v>0.87194670614359737</v>
      </c>
      <c r="T1358" s="9" t="str">
        <f t="shared" si="629"/>
        <v/>
      </c>
    </row>
    <row r="1359" spans="1:26">
      <c r="A1359" s="22" t="s">
        <v>79</v>
      </c>
      <c r="B1359" s="25">
        <f>HLOOKUP(A1359,'Tabela 2022'!$D$3:$BG$56,28,FALSE)</f>
        <v>0.67316209034543839</v>
      </c>
      <c r="D1359" s="9" t="str">
        <f t="shared" si="619"/>
        <v/>
      </c>
      <c r="E1359" s="9" t="str">
        <f t="shared" si="620"/>
        <v/>
      </c>
      <c r="F1359" s="9">
        <f t="shared" si="621"/>
        <v>0.67316209034543839</v>
      </c>
      <c r="O1359" s="59" t="s">
        <v>114</v>
      </c>
      <c r="P1359" s="25">
        <f>HLOOKUP(O1359,'Tabela 2022'!$D$3:$BG$56,28,FALSE)</f>
        <v>0.75043029259896732</v>
      </c>
      <c r="R1359" s="9" t="str">
        <f t="shared" si="627"/>
        <v/>
      </c>
      <c r="S1359" s="9">
        <f t="shared" si="628"/>
        <v>0.75043029259896732</v>
      </c>
      <c r="T1359" s="9" t="str">
        <f t="shared" si="629"/>
        <v/>
      </c>
    </row>
    <row r="1360" spans="1:26" ht="15.75" thickBot="1">
      <c r="A1360" s="22" t="s">
        <v>80</v>
      </c>
      <c r="B1360" s="25">
        <f>HLOOKUP(A1360,'Tabela 2022'!$D$3:$BG$56,28,FALSE)</f>
        <v>0.76151315789473684</v>
      </c>
      <c r="D1360" s="9" t="str">
        <f t="shared" si="619"/>
        <v/>
      </c>
      <c r="E1360" s="9">
        <f t="shared" si="620"/>
        <v>0.76151315789473684</v>
      </c>
      <c r="F1360" s="9" t="str">
        <f t="shared" si="621"/>
        <v/>
      </c>
      <c r="O1360" s="59" t="s">
        <v>130</v>
      </c>
      <c r="P1360" s="25">
        <f>HLOOKUP(O1360,'Tabela 2022'!$D$3:$BG$56,28,FALSE)</f>
        <v>0.77245508982035926</v>
      </c>
      <c r="R1360" s="36" t="str">
        <f t="shared" si="627"/>
        <v/>
      </c>
      <c r="S1360" s="36">
        <f t="shared" si="628"/>
        <v>0.77245508982035926</v>
      </c>
      <c r="T1360" s="36" t="str">
        <f t="shared" si="629"/>
        <v/>
      </c>
    </row>
    <row r="1361" spans="1:20">
      <c r="A1361" s="22" t="s">
        <v>81</v>
      </c>
      <c r="B1361" s="25">
        <f>HLOOKUP(A1361,'Tabela 2022'!$D$3:$BG$56,28,FALSE)</f>
        <v>0.68787276341948311</v>
      </c>
      <c r="D1361" s="9" t="str">
        <f t="shared" si="619"/>
        <v/>
      </c>
      <c r="E1361" s="9" t="str">
        <f t="shared" si="620"/>
        <v/>
      </c>
      <c r="F1361" s="9">
        <f t="shared" si="621"/>
        <v>0.68787276341948311</v>
      </c>
      <c r="O1361" s="60" t="s">
        <v>80</v>
      </c>
      <c r="P1361" s="25">
        <f>HLOOKUP(O1361,'Tabela 2022'!$D$3:$BG$56,28,FALSE)</f>
        <v>0.76151315789473684</v>
      </c>
      <c r="R1361" s="56" t="str">
        <f t="shared" si="627"/>
        <v/>
      </c>
      <c r="S1361" s="56">
        <f t="shared" si="628"/>
        <v>0.76151315789473684</v>
      </c>
      <c r="T1361" s="56" t="str">
        <f t="shared" si="629"/>
        <v/>
      </c>
    </row>
    <row r="1362" spans="1:20">
      <c r="A1362" s="22" t="s">
        <v>82</v>
      </c>
      <c r="B1362" s="25">
        <f>HLOOKUP(A1362,'Tabela 2022'!$D$3:$BG$56,28,FALSE)</f>
        <v>0.7157446808510638</v>
      </c>
      <c r="D1362" s="9" t="str">
        <f t="shared" si="619"/>
        <v/>
      </c>
      <c r="E1362" s="9" t="str">
        <f t="shared" si="620"/>
        <v/>
      </c>
      <c r="F1362" s="9">
        <f t="shared" si="621"/>
        <v>0.7157446808510638</v>
      </c>
      <c r="O1362" s="26" t="s">
        <v>72</v>
      </c>
      <c r="P1362" s="25">
        <f>HLOOKUP(O1362,'Tabela 2022'!$D$3:$BG$56,28,FALSE)</f>
        <v>0.76106194690265483</v>
      </c>
      <c r="R1362" s="9" t="str">
        <f t="shared" si="627"/>
        <v/>
      </c>
      <c r="S1362" s="9">
        <f t="shared" si="628"/>
        <v>0.76106194690265483</v>
      </c>
      <c r="T1362" s="9" t="str">
        <f t="shared" si="629"/>
        <v/>
      </c>
    </row>
    <row r="1363" spans="1:20">
      <c r="A1363" s="22" t="s">
        <v>83</v>
      </c>
      <c r="B1363" s="25">
        <f>HLOOKUP(A1363,'Tabela 2022'!$D$3:$BG$56,28,FALSE)</f>
        <v>0.88273615635179148</v>
      </c>
      <c r="D1363" s="9" t="str">
        <f t="shared" si="619"/>
        <v/>
      </c>
      <c r="E1363" s="9">
        <f t="shared" si="620"/>
        <v>0.88273615635179148</v>
      </c>
      <c r="F1363" s="9" t="str">
        <f t="shared" si="621"/>
        <v/>
      </c>
      <c r="O1363" s="26" t="s">
        <v>90</v>
      </c>
      <c r="P1363" s="25">
        <f>HLOOKUP(O1363,'Tabela 2022'!$D$3:$BG$56,28,FALSE)</f>
        <v>0.86415882967607105</v>
      </c>
      <c r="R1363" s="9" t="str">
        <f t="shared" si="627"/>
        <v/>
      </c>
      <c r="S1363" s="9">
        <f t="shared" si="628"/>
        <v>0.86415882967607105</v>
      </c>
      <c r="T1363" s="9" t="str">
        <f t="shared" si="629"/>
        <v/>
      </c>
    </row>
    <row r="1364" spans="1:20">
      <c r="A1364" s="22" t="s">
        <v>84</v>
      </c>
      <c r="B1364" s="25">
        <f>HLOOKUP(A1364,'Tabela 2022'!$D$3:$BG$56,28,FALSE)</f>
        <v>0.75012987012987009</v>
      </c>
      <c r="D1364" s="9" t="str">
        <f t="shared" si="619"/>
        <v/>
      </c>
      <c r="E1364" s="9">
        <f t="shared" si="620"/>
        <v>0.75012987012987009</v>
      </c>
      <c r="F1364" s="9" t="str">
        <f t="shared" si="621"/>
        <v/>
      </c>
      <c r="O1364" s="26" t="s">
        <v>121</v>
      </c>
      <c r="P1364" s="25">
        <f>HLOOKUP(O1364,'Tabela 2022'!$D$3:$BG$56,28,FALSE)</f>
        <v>0.74948665297741268</v>
      </c>
      <c r="R1364" s="9" t="str">
        <f t="shared" si="627"/>
        <v/>
      </c>
      <c r="S1364" s="9" t="str">
        <f t="shared" si="628"/>
        <v/>
      </c>
      <c r="T1364" s="9">
        <f t="shared" si="629"/>
        <v>0.74948665297741268</v>
      </c>
    </row>
    <row r="1365" spans="1:20">
      <c r="A1365" s="22" t="s">
        <v>121</v>
      </c>
      <c r="B1365" s="25">
        <f>HLOOKUP(A1365,'Tabela 2022'!$D$3:$BG$56,28,FALSE)</f>
        <v>0.74948665297741268</v>
      </c>
      <c r="D1365" s="9" t="str">
        <f t="shared" si="619"/>
        <v/>
      </c>
      <c r="E1365" s="9" t="str">
        <f t="shared" si="620"/>
        <v/>
      </c>
      <c r="F1365" s="9">
        <f t="shared" si="621"/>
        <v>0.74948665297741268</v>
      </c>
      <c r="O1365" s="26" t="s">
        <v>91</v>
      </c>
      <c r="P1365" s="25" t="e">
        <f>HLOOKUP(O1365,'Tabela 2022'!$D$3:$BG$56,28,FALSE)</f>
        <v>#N/A</v>
      </c>
      <c r="R1365" s="9" t="e">
        <f t="shared" si="627"/>
        <v>#N/A</v>
      </c>
      <c r="S1365" s="9" t="e">
        <f t="shared" si="628"/>
        <v>#N/A</v>
      </c>
      <c r="T1365" s="9" t="e">
        <f t="shared" si="629"/>
        <v>#N/A</v>
      </c>
    </row>
    <row r="1366" spans="1:20">
      <c r="A1366" s="22" t="s">
        <v>85</v>
      </c>
      <c r="B1366" s="25">
        <f>HLOOKUP(A1366,'Tabela 2022'!$D$3:$BG$56,28,FALSE)</f>
        <v>0.74842105263157899</v>
      </c>
      <c r="D1366" s="9" t="str">
        <f t="shared" si="619"/>
        <v/>
      </c>
      <c r="E1366" s="9" t="str">
        <f t="shared" si="620"/>
        <v/>
      </c>
      <c r="F1366" s="9">
        <f t="shared" si="621"/>
        <v>0.74842105263157899</v>
      </c>
      <c r="O1366" s="26" t="s">
        <v>74</v>
      </c>
      <c r="P1366" s="25">
        <f>HLOOKUP(O1366,'Tabela 2022'!$D$3:$BG$56,28,FALSE)</f>
        <v>0.76939426142401701</v>
      </c>
      <c r="R1366" s="9" t="str">
        <f t="shared" si="627"/>
        <v/>
      </c>
      <c r="S1366" s="9">
        <f t="shared" si="628"/>
        <v>0.76939426142401701</v>
      </c>
      <c r="T1366" s="9" t="str">
        <f t="shared" si="629"/>
        <v/>
      </c>
    </row>
    <row r="1367" spans="1:20">
      <c r="A1367" s="22" t="s">
        <v>110</v>
      </c>
      <c r="B1367" s="25">
        <f>HLOOKUP(A1367,'Tabela 2022'!$D$3:$BG$56,28,FALSE)</f>
        <v>0.86523736600306278</v>
      </c>
      <c r="D1367" s="9" t="str">
        <f t="shared" si="619"/>
        <v/>
      </c>
      <c r="E1367" s="9">
        <f t="shared" si="620"/>
        <v>0.86523736600306278</v>
      </c>
      <c r="F1367" s="9" t="str">
        <f t="shared" si="621"/>
        <v/>
      </c>
      <c r="O1367" s="26" t="s">
        <v>75</v>
      </c>
      <c r="P1367" s="25">
        <f>HLOOKUP(O1367,'Tabela 2022'!$D$3:$BG$56,28,FALSE)</f>
        <v>0.77792553191489366</v>
      </c>
      <c r="R1367" s="9" t="str">
        <f t="shared" si="627"/>
        <v/>
      </c>
      <c r="S1367" s="9">
        <f t="shared" si="628"/>
        <v>0.77792553191489366</v>
      </c>
      <c r="T1367" s="9" t="str">
        <f t="shared" si="629"/>
        <v/>
      </c>
    </row>
    <row r="1368" spans="1:20">
      <c r="A1368" s="22" t="s">
        <v>111</v>
      </c>
      <c r="B1368" s="25">
        <f>HLOOKUP(A1368,'Tabela 2022'!$D$3:$BG$56,28,FALSE)</f>
        <v>0.80888290713324362</v>
      </c>
      <c r="D1368" s="9" t="str">
        <f t="shared" si="619"/>
        <v/>
      </c>
      <c r="E1368" s="9">
        <f t="shared" si="620"/>
        <v>0.80888290713324362</v>
      </c>
      <c r="F1368" s="9" t="str">
        <f t="shared" si="621"/>
        <v/>
      </c>
      <c r="O1368" s="26" t="s">
        <v>76</v>
      </c>
      <c r="P1368" s="25">
        <f>HLOOKUP(O1368,'Tabela 2022'!$D$3:$BG$56,28,FALSE)</f>
        <v>0.77502477700693762</v>
      </c>
      <c r="R1368" s="9" t="str">
        <f t="shared" si="627"/>
        <v/>
      </c>
      <c r="S1368" s="9">
        <f t="shared" si="628"/>
        <v>0.77502477700693762</v>
      </c>
      <c r="T1368" s="9" t="str">
        <f t="shared" si="629"/>
        <v/>
      </c>
    </row>
    <row r="1369" spans="1:20">
      <c r="A1369" s="22" t="s">
        <v>86</v>
      </c>
      <c r="B1369" s="25" t="e">
        <f>HLOOKUP(A1369,'Tabela 2022'!$D$3:$BG$56,28,FALSE)</f>
        <v>#N/A</v>
      </c>
      <c r="D1369" s="9" t="e">
        <f t="shared" si="619"/>
        <v>#N/A</v>
      </c>
      <c r="E1369" s="66">
        <v>0.75</v>
      </c>
      <c r="F1369" s="9"/>
      <c r="O1369" s="26" t="s">
        <v>78</v>
      </c>
      <c r="P1369" s="25">
        <f>HLOOKUP(O1369,'Tabela 2022'!$D$3:$BG$56,28,FALSE)</f>
        <v>0.79712041884816753</v>
      </c>
      <c r="R1369" s="9" t="str">
        <f t="shared" si="627"/>
        <v/>
      </c>
      <c r="S1369" s="9">
        <f t="shared" si="628"/>
        <v>0.79712041884816753</v>
      </c>
      <c r="T1369" s="9" t="str">
        <f t="shared" si="629"/>
        <v/>
      </c>
    </row>
    <row r="1370" spans="1:20">
      <c r="A1370" s="22" t="s">
        <v>130</v>
      </c>
      <c r="B1370" s="25">
        <f>HLOOKUP(A1370,'Tabela 2022'!$D$3:$BG$56,28,FALSE)</f>
        <v>0.77245508982035926</v>
      </c>
      <c r="D1370" s="9" t="str">
        <f t="shared" si="619"/>
        <v/>
      </c>
      <c r="E1370" s="9">
        <f t="shared" si="620"/>
        <v>0.77245508982035926</v>
      </c>
      <c r="F1370" s="9" t="str">
        <f t="shared" si="621"/>
        <v/>
      </c>
      <c r="O1370" s="26" t="s">
        <v>94</v>
      </c>
      <c r="P1370" s="25">
        <f>HLOOKUP(O1370,'Tabela 2022'!$D$3:$BG$56,28,FALSE)</f>
        <v>0.81753130590339895</v>
      </c>
      <c r="R1370" s="9" t="str">
        <f t="shared" si="627"/>
        <v/>
      </c>
      <c r="S1370" s="9">
        <f t="shared" si="628"/>
        <v>0.81753130590339895</v>
      </c>
      <c r="T1370" s="9" t="str">
        <f t="shared" si="629"/>
        <v/>
      </c>
    </row>
    <row r="1371" spans="1:20">
      <c r="A1371" s="22" t="s">
        <v>87</v>
      </c>
      <c r="B1371" s="25">
        <f>HLOOKUP(A1371,'Tabela 2022'!$D$3:$BG$56,28,FALSE)</f>
        <v>0.74626865671641796</v>
      </c>
      <c r="D1371" s="9" t="str">
        <f t="shared" si="619"/>
        <v/>
      </c>
      <c r="E1371" s="9" t="str">
        <f t="shared" si="620"/>
        <v/>
      </c>
      <c r="F1371" s="9">
        <f t="shared" si="621"/>
        <v>0.74626865671641796</v>
      </c>
      <c r="O1371" s="26" t="s">
        <v>111</v>
      </c>
      <c r="P1371" s="25">
        <f>HLOOKUP(O1371,'Tabela 2022'!$D$3:$BG$56,28,FALSE)</f>
        <v>0.80888290713324362</v>
      </c>
      <c r="R1371" s="9" t="str">
        <f t="shared" si="627"/>
        <v/>
      </c>
      <c r="S1371" s="9">
        <f t="shared" si="628"/>
        <v>0.80888290713324362</v>
      </c>
      <c r="T1371" s="9" t="str">
        <f t="shared" si="629"/>
        <v/>
      </c>
    </row>
    <row r="1372" spans="1:20" ht="15.75" thickBot="1">
      <c r="A1372" s="21" t="s">
        <v>88</v>
      </c>
      <c r="B1372" s="25">
        <f>HLOOKUP(A1372,'Tabela 2022'!$D$3:$BG$56,28,FALSE)</f>
        <v>0.82236842105263153</v>
      </c>
      <c r="D1372" s="57" t="str">
        <f t="shared" si="619"/>
        <v/>
      </c>
      <c r="E1372" s="57">
        <f t="shared" si="620"/>
        <v>0.82236842105263153</v>
      </c>
      <c r="F1372" s="57" t="str">
        <f t="shared" si="621"/>
        <v/>
      </c>
      <c r="O1372" s="26" t="s">
        <v>122</v>
      </c>
      <c r="P1372" s="25">
        <f>HLOOKUP(O1372,'Tabela 2022'!$D$3:$BG$56,28,FALSE)</f>
        <v>0.82091798344620015</v>
      </c>
      <c r="R1372" s="9" t="str">
        <f t="shared" si="627"/>
        <v/>
      </c>
      <c r="S1372" s="9">
        <f t="shared" si="628"/>
        <v>0.82091798344620015</v>
      </c>
      <c r="T1372" s="9" t="str">
        <f t="shared" si="629"/>
        <v/>
      </c>
    </row>
    <row r="1373" spans="1:20">
      <c r="A1373" s="17" t="s">
        <v>93</v>
      </c>
      <c r="B1373" s="25">
        <f>HLOOKUP(A1373,'Tabela 2022'!$D$3:$BG$56,28,FALSE)</f>
        <v>0.8236607142857143</v>
      </c>
      <c r="D1373" s="56" t="str">
        <f t="shared" si="619"/>
        <v/>
      </c>
      <c r="E1373" s="56">
        <f t="shared" si="620"/>
        <v>0.8236607142857143</v>
      </c>
      <c r="F1373" s="56" t="str">
        <f t="shared" si="621"/>
        <v/>
      </c>
      <c r="O1373" s="26" t="s">
        <v>87</v>
      </c>
      <c r="P1373" s="25">
        <f>HLOOKUP(O1373,'Tabela 2022'!$D$3:$BG$56,28,FALSE)</f>
        <v>0.74626865671641796</v>
      </c>
      <c r="R1373" s="9" t="str">
        <f t="shared" si="627"/>
        <v/>
      </c>
      <c r="S1373" s="9" t="str">
        <f t="shared" si="628"/>
        <v/>
      </c>
      <c r="T1373" s="9">
        <f t="shared" si="629"/>
        <v>0.74626865671641796</v>
      </c>
    </row>
    <row r="1374" spans="1:20" ht="15.75" thickBot="1">
      <c r="A1374" s="16" t="s">
        <v>133</v>
      </c>
      <c r="B1374" s="25">
        <f>HLOOKUP(A1374,'Tabela 2022'!$D$3:$BG$56,28,FALSE)</f>
        <v>0.81395348837209303</v>
      </c>
      <c r="D1374" s="9" t="str">
        <f t="shared" si="619"/>
        <v/>
      </c>
      <c r="E1374" s="9">
        <f t="shared" si="620"/>
        <v>0.81395348837209303</v>
      </c>
      <c r="F1374" s="9" t="str">
        <f t="shared" si="621"/>
        <v/>
      </c>
      <c r="O1374" s="53" t="s">
        <v>88</v>
      </c>
      <c r="P1374" s="25">
        <f>HLOOKUP(O1374,'Tabela 2022'!$D$3:$BG$56,28,FALSE)</f>
        <v>0.82236842105263153</v>
      </c>
      <c r="R1374" s="57" t="str">
        <f t="shared" si="627"/>
        <v/>
      </c>
      <c r="S1374" s="57">
        <f t="shared" si="628"/>
        <v>0.82236842105263153</v>
      </c>
      <c r="T1374" s="57" t="str">
        <f t="shared" si="629"/>
        <v/>
      </c>
    </row>
    <row r="1375" spans="1:20">
      <c r="A1375" s="16" t="s">
        <v>94</v>
      </c>
      <c r="B1375" s="25">
        <f>HLOOKUP(A1375,'Tabela 2022'!$D$3:$BG$56,28,FALSE)</f>
        <v>0.81753130590339895</v>
      </c>
      <c r="D1375" s="9" t="str">
        <f t="shared" si="619"/>
        <v/>
      </c>
      <c r="E1375" s="9">
        <f t="shared" si="620"/>
        <v>0.81753130590339895</v>
      </c>
      <c r="F1375" s="9" t="str">
        <f t="shared" si="621"/>
        <v/>
      </c>
      <c r="O1375" s="17" t="s">
        <v>109</v>
      </c>
      <c r="P1375" s="25" t="e">
        <f>HLOOKUP(O1375,'Tabela 2022'!$D$3:$BG$56,28,FALSE)</f>
        <v>#N/A</v>
      </c>
      <c r="R1375" s="35" t="e">
        <f t="shared" si="627"/>
        <v>#N/A</v>
      </c>
      <c r="S1375" s="35" t="e">
        <f t="shared" si="628"/>
        <v>#N/A</v>
      </c>
      <c r="T1375" s="35" t="e">
        <f t="shared" si="629"/>
        <v>#N/A</v>
      </c>
    </row>
    <row r="1376" spans="1:20" ht="15.75" thickBot="1">
      <c r="A1376" s="15" t="s">
        <v>95</v>
      </c>
      <c r="B1376" s="25">
        <f>HLOOKUP(A1376,'Tabela 2022'!$D$3:$BG$56,28,FALSE)</f>
        <v>0.82222222222222219</v>
      </c>
      <c r="D1376" s="57" t="str">
        <f t="shared" si="619"/>
        <v/>
      </c>
      <c r="E1376" s="57">
        <f t="shared" si="620"/>
        <v>0.82222222222222219</v>
      </c>
      <c r="F1376" s="57" t="str">
        <f t="shared" si="621"/>
        <v/>
      </c>
      <c r="O1376" s="16" t="s">
        <v>70</v>
      </c>
      <c r="P1376" s="25">
        <f>HLOOKUP(O1376,'Tabela 2022'!$D$3:$BG$56,28,FALSE)</f>
        <v>0.77245508982035926</v>
      </c>
      <c r="R1376" s="9" t="str">
        <f t="shared" si="627"/>
        <v/>
      </c>
      <c r="S1376" s="9">
        <f t="shared" si="628"/>
        <v>0.77245508982035926</v>
      </c>
      <c r="T1376" s="9" t="str">
        <f t="shared" si="629"/>
        <v/>
      </c>
    </row>
    <row r="1377" spans="1:26">
      <c r="A1377" s="20" t="s">
        <v>89</v>
      </c>
      <c r="B1377" s="25">
        <f>HLOOKUP(A1377,'Tabela 2022'!$D$3:$BG$56,28,FALSE)</f>
        <v>0.8574074074074074</v>
      </c>
      <c r="D1377" s="35" t="str">
        <f t="shared" si="619"/>
        <v/>
      </c>
      <c r="E1377" s="35">
        <f t="shared" si="620"/>
        <v>0.8574074074074074</v>
      </c>
      <c r="F1377" s="35" t="str">
        <f t="shared" si="621"/>
        <v/>
      </c>
      <c r="O1377" s="16" t="s">
        <v>81</v>
      </c>
      <c r="P1377" s="25">
        <f>HLOOKUP(O1377,'Tabela 2022'!$D$3:$BG$56,28,FALSE)</f>
        <v>0.68787276341948311</v>
      </c>
      <c r="R1377" s="9" t="str">
        <f t="shared" si="627"/>
        <v/>
      </c>
      <c r="S1377" s="9" t="str">
        <f t="shared" si="628"/>
        <v/>
      </c>
      <c r="T1377" s="9">
        <f t="shared" si="629"/>
        <v>0.68787276341948311</v>
      </c>
    </row>
    <row r="1378" spans="1:26">
      <c r="A1378" s="19" t="s">
        <v>90</v>
      </c>
      <c r="B1378" s="25">
        <f>HLOOKUP(A1378,'Tabela 2022'!$D$3:$BG$56,28,FALSE)</f>
        <v>0.86415882967607105</v>
      </c>
      <c r="D1378" s="9" t="str">
        <f t="shared" si="619"/>
        <v/>
      </c>
      <c r="E1378" s="9">
        <f t="shared" si="620"/>
        <v>0.86415882967607105</v>
      </c>
      <c r="F1378" s="9" t="str">
        <f t="shared" si="621"/>
        <v/>
      </c>
      <c r="O1378" s="16" t="s">
        <v>83</v>
      </c>
      <c r="P1378" s="25">
        <f>HLOOKUP(O1378,'Tabela 2022'!$D$3:$BG$56,28,FALSE)</f>
        <v>0.88273615635179148</v>
      </c>
      <c r="R1378" s="9" t="str">
        <f t="shared" si="627"/>
        <v/>
      </c>
      <c r="S1378" s="9">
        <f t="shared" si="628"/>
        <v>0.88273615635179148</v>
      </c>
      <c r="T1378" s="9" t="str">
        <f t="shared" si="629"/>
        <v/>
      </c>
    </row>
    <row r="1379" spans="1:26">
      <c r="A1379" s="18" t="s">
        <v>91</v>
      </c>
      <c r="B1379" s="25" t="e">
        <f>HLOOKUP(A1379,'Tabela 2022'!$D$3:$BG$56,28,FALSE)</f>
        <v>#N/A</v>
      </c>
      <c r="D1379" s="9" t="e">
        <f t="shared" si="619"/>
        <v>#N/A</v>
      </c>
      <c r="E1379" s="9" t="e">
        <f t="shared" si="620"/>
        <v>#N/A</v>
      </c>
      <c r="F1379" s="9" t="e">
        <f t="shared" si="621"/>
        <v>#N/A</v>
      </c>
      <c r="O1379" s="16" t="s">
        <v>110</v>
      </c>
      <c r="P1379" s="25">
        <f>HLOOKUP(O1379,'Tabela 2022'!$D$3:$BG$56,28,FALSE)</f>
        <v>0.86523736600306278</v>
      </c>
      <c r="R1379" s="9" t="str">
        <f t="shared" si="627"/>
        <v/>
      </c>
      <c r="S1379" s="9">
        <f t="shared" si="628"/>
        <v>0.86523736600306278</v>
      </c>
      <c r="T1379" s="9" t="str">
        <f t="shared" si="629"/>
        <v/>
      </c>
    </row>
    <row r="1380" spans="1:26">
      <c r="A1380" s="18" t="s">
        <v>131</v>
      </c>
      <c r="B1380" s="25">
        <f>HLOOKUP(A1380,'Tabela 2022'!$D$3:$BG$56,28,FALSE)</f>
        <v>0.88207547169811318</v>
      </c>
      <c r="D1380" s="9" t="str">
        <f t="shared" si="619"/>
        <v/>
      </c>
      <c r="E1380" s="9">
        <f t="shared" si="620"/>
        <v>0.88207547169811318</v>
      </c>
      <c r="F1380" s="9" t="str">
        <f t="shared" si="621"/>
        <v/>
      </c>
      <c r="O1380" s="54" t="s">
        <v>92</v>
      </c>
      <c r="P1380" s="25">
        <f>HLOOKUP(O1380,'Tabela 2022'!$D$3:$BG$56,28,FALSE)</f>
        <v>0.82015503875968987</v>
      </c>
      <c r="R1380" s="9" t="str">
        <f t="shared" si="627"/>
        <v/>
      </c>
      <c r="S1380" s="9">
        <f t="shared" si="628"/>
        <v>0.82015503875968987</v>
      </c>
      <c r="T1380" s="9" t="str">
        <f t="shared" si="629"/>
        <v/>
      </c>
    </row>
    <row r="1381" spans="1:26" ht="15.75" thickBot="1">
      <c r="A1381" s="18" t="s">
        <v>92</v>
      </c>
      <c r="B1381" s="25">
        <f>HLOOKUP(A1381,'Tabela 2022'!$D$3:$BG$56,28,FALSE)</f>
        <v>0.82015503875968987</v>
      </c>
      <c r="D1381" s="9" t="str">
        <f t="shared" si="619"/>
        <v/>
      </c>
      <c r="E1381" s="9">
        <f t="shared" si="620"/>
        <v>0.82015503875968987</v>
      </c>
      <c r="F1381" s="9" t="str">
        <f t="shared" si="621"/>
        <v/>
      </c>
      <c r="O1381" s="15" t="s">
        <v>86</v>
      </c>
      <c r="P1381" s="25" t="e">
        <f>HLOOKUP(O1381,'Tabela 2022'!$D$3:$BG$56,28,FALSE)</f>
        <v>#N/A</v>
      </c>
      <c r="R1381" s="36" t="e">
        <f t="shared" si="627"/>
        <v>#N/A</v>
      </c>
      <c r="S1381" s="68">
        <v>0.75</v>
      </c>
      <c r="T1381" s="36"/>
    </row>
    <row r="1382" spans="1:26">
      <c r="A1382" s="18" t="s">
        <v>129</v>
      </c>
      <c r="B1382" s="25">
        <f>HLOOKUP(A1382,'Tabela 2022'!$D$3:$BG$56,28,FALSE)</f>
        <v>0.87194670614359737</v>
      </c>
      <c r="D1382" s="9" t="str">
        <f t="shared" si="619"/>
        <v/>
      </c>
      <c r="E1382" s="9">
        <f t="shared" si="620"/>
        <v>0.87194670614359737</v>
      </c>
      <c r="F1382" s="9" t="str">
        <f t="shared" si="621"/>
        <v/>
      </c>
      <c r="O1382" s="61" t="s">
        <v>99</v>
      </c>
      <c r="P1382" s="25" t="e">
        <f>HLOOKUP(O1382,'Tabela 2022'!$D$3:$BG$56,28,FALSE)</f>
        <v>#N/A</v>
      </c>
      <c r="R1382" s="56" t="e">
        <f t="shared" si="627"/>
        <v>#N/A</v>
      </c>
      <c r="S1382" s="56" t="e">
        <f t="shared" si="628"/>
        <v>#N/A</v>
      </c>
      <c r="T1382" s="56" t="e">
        <f t="shared" si="629"/>
        <v>#N/A</v>
      </c>
    </row>
    <row r="1383" spans="1:26" ht="15.75" thickBot="1">
      <c r="A1383" s="18" t="s">
        <v>122</v>
      </c>
      <c r="B1383" s="25">
        <f>HLOOKUP(A1383,'Tabela 2022'!$D$3:$BG$56,28,FALSE)</f>
        <v>0.82091798344620015</v>
      </c>
      <c r="D1383" s="57" t="str">
        <f t="shared" si="619"/>
        <v/>
      </c>
      <c r="E1383" s="57">
        <f t="shared" si="620"/>
        <v>0.82091798344620015</v>
      </c>
      <c r="F1383" s="57" t="str">
        <f t="shared" si="621"/>
        <v/>
      </c>
      <c r="O1383" s="55" t="s">
        <v>132</v>
      </c>
      <c r="P1383" s="25">
        <f>HLOOKUP(O1383,'Tabela 2022'!$D$3:$BG$56,28,FALSE)</f>
        <v>0.82269503546099287</v>
      </c>
      <c r="R1383" s="9" t="str">
        <f t="shared" si="627"/>
        <v/>
      </c>
      <c r="S1383" s="9">
        <f t="shared" si="628"/>
        <v>0.82269503546099287</v>
      </c>
      <c r="T1383" s="9" t="str">
        <f t="shared" si="629"/>
        <v/>
      </c>
    </row>
    <row r="1384" spans="1:26">
      <c r="D1384" s="41">
        <f>COUNT(D1344:D1383)</f>
        <v>0</v>
      </c>
      <c r="E1384" s="41">
        <f>COUNT(E1344:E1383)</f>
        <v>31</v>
      </c>
      <c r="F1384" s="41">
        <f>COUNT(F1344:F1383)</f>
        <v>6</v>
      </c>
      <c r="O1384" s="55" t="s">
        <v>113</v>
      </c>
      <c r="P1384" s="25">
        <f>HLOOKUP(O1384,'Tabela 2022'!$D$3:$BG$56,28,FALSE)</f>
        <v>0.82770270270270274</v>
      </c>
      <c r="R1384" s="9" t="str">
        <f t="shared" si="627"/>
        <v/>
      </c>
      <c r="S1384" s="9">
        <f t="shared" si="628"/>
        <v>0.82770270270270274</v>
      </c>
      <c r="T1384" s="9" t="str">
        <f t="shared" si="629"/>
        <v/>
      </c>
    </row>
    <row r="1385" spans="1:26">
      <c r="R1385" s="41">
        <f>COUNT(R1345:R1384)</f>
        <v>0</v>
      </c>
      <c r="S1385" s="41">
        <f>COUNT(S1345:S1384)</f>
        <v>31</v>
      </c>
      <c r="T1385" s="41">
        <f>COUNT(T1345:T1384)</f>
        <v>6</v>
      </c>
    </row>
    <row r="1391" spans="1:26">
      <c r="A1391" s="34">
        <v>29</v>
      </c>
      <c r="B1391" s="27" t="s">
        <v>38</v>
      </c>
    </row>
    <row r="1392" spans="1:26">
      <c r="A1392" s="8" t="s">
        <v>69</v>
      </c>
      <c r="B1392" s="7" t="s">
        <v>96</v>
      </c>
      <c r="D1392" s="12" t="s">
        <v>98</v>
      </c>
      <c r="E1392" s="11" t="s">
        <v>97</v>
      </c>
      <c r="F1392" s="10" t="s">
        <v>100</v>
      </c>
      <c r="H1392" s="31"/>
      <c r="I1392" s="32" t="s">
        <v>98</v>
      </c>
      <c r="J1392" s="33" t="s">
        <v>97</v>
      </c>
      <c r="K1392" s="34" t="s">
        <v>100</v>
      </c>
      <c r="L1392" t="s">
        <v>105</v>
      </c>
      <c r="O1392" s="28">
        <v>29</v>
      </c>
      <c r="P1392" s="27" t="s">
        <v>38</v>
      </c>
      <c r="V1392" s="31"/>
      <c r="W1392" s="32" t="s">
        <v>98</v>
      </c>
      <c r="X1392" s="33" t="s">
        <v>97</v>
      </c>
      <c r="Y1392" s="34" t="s">
        <v>100</v>
      </c>
      <c r="Z1392" t="s">
        <v>105</v>
      </c>
    </row>
    <row r="1393" spans="1:26">
      <c r="A1393" s="26" t="s">
        <v>70</v>
      </c>
      <c r="B1393" s="25">
        <f>HLOOKUP(A1393,'Tabela 2022'!$D$3:$BG$56,29,FALSE)</f>
        <v>0.71171171171171166</v>
      </c>
      <c r="D1393" s="9" t="str">
        <f>IF(B1393&lt;=50%,B1393,"")</f>
        <v/>
      </c>
      <c r="E1393" s="66">
        <v>0.75</v>
      </c>
      <c r="F1393" s="9"/>
      <c r="H1393" s="31" t="s">
        <v>101</v>
      </c>
      <c r="I1393" s="37">
        <f>COUNT(D1393:D1432)</f>
        <v>0</v>
      </c>
      <c r="J1393" s="37">
        <f t="shared" ref="J1393" si="642">COUNT(E1393:E1432)</f>
        <v>15</v>
      </c>
      <c r="K1393" s="37">
        <f>COUNT(F1393:F1432)</f>
        <v>21</v>
      </c>
      <c r="L1393" s="29">
        <f>SUM(I1393:K1393)</f>
        <v>36</v>
      </c>
      <c r="O1393" s="8" t="s">
        <v>69</v>
      </c>
      <c r="P1393" s="7" t="s">
        <v>96</v>
      </c>
      <c r="R1393" s="12" t="s">
        <v>98</v>
      </c>
      <c r="S1393" s="11" t="s">
        <v>97</v>
      </c>
      <c r="T1393" s="10" t="s">
        <v>100</v>
      </c>
      <c r="V1393" s="31" t="s">
        <v>101</v>
      </c>
      <c r="W1393" s="37">
        <f>COUNT(R1394:R1433)</f>
        <v>0</v>
      </c>
      <c r="X1393" s="37">
        <f t="shared" ref="X1393" si="643">COUNT(S1394:S1433)</f>
        <v>15</v>
      </c>
      <c r="Y1393" s="37">
        <f>COUNT(T1394:T1433)</f>
        <v>21</v>
      </c>
      <c r="Z1393" s="29">
        <f>SUM(W1393:Y1393)</f>
        <v>36</v>
      </c>
    </row>
    <row r="1394" spans="1:26">
      <c r="A1394" s="26" t="s">
        <v>71</v>
      </c>
      <c r="B1394" s="25">
        <f>HLOOKUP(A1394,'Tabela 2022'!$D$3:$BG$56,29,FALSE)</f>
        <v>0.83183183183183185</v>
      </c>
      <c r="D1394" s="9" t="str">
        <f t="shared" ref="D1394:D1431" si="644">IF(B1394&lt;=50%,B1394,"")</f>
        <v/>
      </c>
      <c r="E1394" s="9">
        <f t="shared" ref="E1394:E1430" si="645">IF(B1394&gt;=75%,B1394,"")</f>
        <v>0.83183183183183185</v>
      </c>
      <c r="F1394" s="9" t="str">
        <f t="shared" ref="F1394:F1430" si="646">IF(AND(B1394&gt;50%,B1394&lt;75%),B1394,"")</f>
        <v/>
      </c>
      <c r="H1394" s="31" t="s">
        <v>102</v>
      </c>
      <c r="I1394" s="37">
        <f>COUNT(D1393:D1406)</f>
        <v>0</v>
      </c>
      <c r="J1394" s="37">
        <f t="shared" ref="J1394" si="647">COUNT(E1393:E1406)</f>
        <v>6</v>
      </c>
      <c r="K1394" s="37">
        <f>COUNT(F1393:F1406)</f>
        <v>7</v>
      </c>
      <c r="L1394" s="29">
        <f t="shared" ref="L1394:L1397" si="648">SUM(I1394:K1394)</f>
        <v>13</v>
      </c>
      <c r="O1394" s="52" t="s">
        <v>79</v>
      </c>
      <c r="P1394" s="25">
        <f>HLOOKUP(O1394,'Tabela 2022'!$D$3:$BG$56,29,FALSE)</f>
        <v>0.58230088495575216</v>
      </c>
      <c r="R1394" s="9" t="str">
        <f>IF(P1394&lt;=50%,P1394,"")</f>
        <v/>
      </c>
      <c r="S1394" s="9" t="str">
        <f>IF(P1394&gt;=75%,P1394,"")</f>
        <v/>
      </c>
      <c r="T1394" s="9">
        <f>IF(AND(P1394&gt;50%,P1394&lt;75%),P1394,"")</f>
        <v>0.58230088495575216</v>
      </c>
      <c r="V1394" s="31" t="s">
        <v>115</v>
      </c>
      <c r="W1394" s="37">
        <f>COUNT(R1394:R1409)</f>
        <v>0</v>
      </c>
      <c r="X1394" s="37">
        <f t="shared" ref="X1394" si="649">COUNT(S1394:S1409)</f>
        <v>5</v>
      </c>
      <c r="Y1394" s="37">
        <f>COUNT(T1394:T1409)</f>
        <v>11</v>
      </c>
      <c r="Z1394" s="29">
        <f t="shared" ref="Z1394:Z1397" si="650">SUM(W1394:Y1394)</f>
        <v>16</v>
      </c>
    </row>
    <row r="1395" spans="1:26">
      <c r="A1395" s="26" t="s">
        <v>72</v>
      </c>
      <c r="B1395" s="25">
        <f>HLOOKUP(A1395,'Tabela 2022'!$D$3:$BG$56,29,FALSE)</f>
        <v>0.70796460176991149</v>
      </c>
      <c r="D1395" s="9" t="str">
        <f t="shared" si="644"/>
        <v/>
      </c>
      <c r="E1395" s="9" t="str">
        <f t="shared" si="645"/>
        <v/>
      </c>
      <c r="F1395" s="9">
        <f t="shared" si="646"/>
        <v>0.70796460176991149</v>
      </c>
      <c r="H1395" s="31" t="s">
        <v>103</v>
      </c>
      <c r="I1395" s="37">
        <f>COUNT(D1407:D1421)</f>
        <v>0</v>
      </c>
      <c r="J1395" s="37">
        <f t="shared" ref="J1395" si="651">COUNT(E1407:E1421)</f>
        <v>2</v>
      </c>
      <c r="K1395" s="37">
        <f>COUNT(F1407:F1421)</f>
        <v>11</v>
      </c>
      <c r="L1395" s="29">
        <f t="shared" si="648"/>
        <v>13</v>
      </c>
      <c r="O1395" s="52" t="s">
        <v>71</v>
      </c>
      <c r="P1395" s="25">
        <f>HLOOKUP(O1395,'Tabela 2022'!$D$3:$BG$56,29,FALSE)</f>
        <v>0.83183183183183185</v>
      </c>
      <c r="R1395" s="9" t="str">
        <f t="shared" ref="R1395:R1433" si="652">IF(P1395&lt;=50%,P1395,"")</f>
        <v/>
      </c>
      <c r="S1395" s="9">
        <f t="shared" ref="S1395:S1433" si="653">IF(P1395&gt;=75%,P1395,"")</f>
        <v>0.83183183183183185</v>
      </c>
      <c r="T1395" s="9" t="str">
        <f t="shared" ref="T1395:T1433" si="654">IF(AND(P1395&gt;50%,P1395&lt;75%),P1395,"")</f>
        <v/>
      </c>
      <c r="V1395" s="31" t="s">
        <v>116</v>
      </c>
      <c r="W1395" s="37">
        <f>COUNT(R1410:R1423)</f>
        <v>0</v>
      </c>
      <c r="X1395" s="37">
        <f t="shared" ref="X1395" si="655">COUNT(S1410:S1423)</f>
        <v>4</v>
      </c>
      <c r="Y1395" s="37">
        <f>COUNT(T1410:T1423)</f>
        <v>9</v>
      </c>
      <c r="Z1395" s="29">
        <f t="shared" si="650"/>
        <v>13</v>
      </c>
    </row>
    <row r="1396" spans="1:26">
      <c r="A1396" s="26" t="s">
        <v>73</v>
      </c>
      <c r="B1396" s="25">
        <f>HLOOKUP(A1396,'Tabela 2022'!$D$3:$BG$56,29,FALSE)</f>
        <v>0.71072319201995016</v>
      </c>
      <c r="D1396" s="9" t="str">
        <f t="shared" si="644"/>
        <v/>
      </c>
      <c r="E1396" s="9" t="str">
        <f t="shared" si="645"/>
        <v/>
      </c>
      <c r="F1396" s="9">
        <f t="shared" si="646"/>
        <v>0.71072319201995016</v>
      </c>
      <c r="H1396" s="31" t="s">
        <v>104</v>
      </c>
      <c r="I1396" s="37">
        <f>COUNT(D1422:D1425)</f>
        <v>0</v>
      </c>
      <c r="J1396" s="37">
        <f t="shared" ref="J1396" si="656">COUNT(E1422:E1425)</f>
        <v>2</v>
      </c>
      <c r="K1396" s="37">
        <f>COUNT(F1422:F1425)</f>
        <v>2</v>
      </c>
      <c r="L1396" s="29">
        <f t="shared" si="648"/>
        <v>4</v>
      </c>
      <c r="O1396" s="52" t="s">
        <v>82</v>
      </c>
      <c r="P1396" s="25">
        <f>HLOOKUP(O1396,'Tabela 2022'!$D$3:$BG$56,29,FALSE)</f>
        <v>0.57823129251700678</v>
      </c>
      <c r="R1396" s="9" t="str">
        <f t="shared" si="652"/>
        <v/>
      </c>
      <c r="S1396" s="9" t="str">
        <f t="shared" si="653"/>
        <v/>
      </c>
      <c r="T1396" s="9">
        <f t="shared" si="654"/>
        <v>0.57823129251700678</v>
      </c>
      <c r="V1396" s="31" t="s">
        <v>117</v>
      </c>
      <c r="W1396" s="37">
        <f>COUNT(R1424:R1430)</f>
        <v>0</v>
      </c>
      <c r="X1396" s="37">
        <f t="shared" ref="X1396" si="657">COUNT(S1424:S1430)</f>
        <v>4</v>
      </c>
      <c r="Y1396" s="37">
        <f>COUNT(T1424:T1430)</f>
        <v>1</v>
      </c>
      <c r="Z1396" s="29">
        <f t="shared" si="650"/>
        <v>5</v>
      </c>
    </row>
    <row r="1397" spans="1:26">
      <c r="A1397" s="26" t="s">
        <v>112</v>
      </c>
      <c r="B1397" s="25">
        <f>HLOOKUP(A1397,'Tabela 2022'!$D$3:$BG$56,29,FALSE)</f>
        <v>0.71500503524672709</v>
      </c>
      <c r="D1397" s="9" t="str">
        <f t="shared" si="644"/>
        <v/>
      </c>
      <c r="E1397" s="9" t="str">
        <f t="shared" si="645"/>
        <v/>
      </c>
      <c r="F1397" s="9">
        <f t="shared" si="646"/>
        <v>0.71500503524672709</v>
      </c>
      <c r="H1397" s="31" t="s">
        <v>134</v>
      </c>
      <c r="I1397" s="37">
        <f>COUNT(D1426:D1432)</f>
        <v>0</v>
      </c>
      <c r="J1397" s="37">
        <f t="shared" ref="J1397" si="658">COUNT(E1426:E1432)</f>
        <v>5</v>
      </c>
      <c r="K1397" s="37">
        <f>COUNT(F1426:F1432)</f>
        <v>1</v>
      </c>
      <c r="L1397" s="29">
        <f t="shared" si="648"/>
        <v>6</v>
      </c>
      <c r="O1397" s="52" t="s">
        <v>73</v>
      </c>
      <c r="P1397" s="25">
        <f>HLOOKUP(O1397,'Tabela 2022'!$D$3:$BG$56,29,FALSE)</f>
        <v>0.71072319201995016</v>
      </c>
      <c r="R1397" s="9" t="str">
        <f t="shared" si="652"/>
        <v/>
      </c>
      <c r="S1397" s="9" t="str">
        <f t="shared" si="653"/>
        <v/>
      </c>
      <c r="T1397" s="9">
        <f t="shared" si="654"/>
        <v>0.71072319201995016</v>
      </c>
      <c r="V1397" s="31" t="s">
        <v>135</v>
      </c>
      <c r="W1397" s="37">
        <f>COUNT(R1431:R1433)</f>
        <v>0</v>
      </c>
      <c r="X1397" s="37">
        <f t="shared" ref="X1397" si="659">COUNT(S1431:S1433)</f>
        <v>2</v>
      </c>
      <c r="Y1397" s="37">
        <f>COUNT(T1431:T1433)</f>
        <v>0</v>
      </c>
      <c r="Z1397" s="29">
        <f t="shared" si="650"/>
        <v>2</v>
      </c>
    </row>
    <row r="1398" spans="1:26">
      <c r="A1398" s="26" t="s">
        <v>99</v>
      </c>
      <c r="B1398" s="25" t="e">
        <f>HLOOKUP(A1398,'Tabela 2022'!$D$3:$BG$56,29,FALSE)</f>
        <v>#N/A</v>
      </c>
      <c r="D1398" s="9" t="e">
        <f t="shared" si="644"/>
        <v>#N/A</v>
      </c>
      <c r="E1398" s="9" t="e">
        <f t="shared" si="645"/>
        <v>#N/A</v>
      </c>
      <c r="F1398" s="9" t="e">
        <f t="shared" si="646"/>
        <v>#N/A</v>
      </c>
      <c r="O1398" s="52" t="s">
        <v>112</v>
      </c>
      <c r="P1398" s="25">
        <f>HLOOKUP(O1398,'Tabela 2022'!$D$3:$BG$56,29,FALSE)</f>
        <v>0.71500503524672709</v>
      </c>
      <c r="R1398" s="9" t="str">
        <f t="shared" si="652"/>
        <v/>
      </c>
      <c r="S1398" s="9" t="str">
        <f t="shared" si="653"/>
        <v/>
      </c>
      <c r="T1398" s="9">
        <f t="shared" si="654"/>
        <v>0.71500503524672709</v>
      </c>
    </row>
    <row r="1399" spans="1:26">
      <c r="A1399" s="26" t="s">
        <v>132</v>
      </c>
      <c r="B1399" s="25">
        <f>HLOOKUP(A1399,'Tabela 2022'!$D$3:$BG$56,29,FALSE)</f>
        <v>0.82624113475177308</v>
      </c>
      <c r="D1399" s="9" t="str">
        <f t="shared" si="644"/>
        <v/>
      </c>
      <c r="E1399" s="9">
        <f t="shared" si="645"/>
        <v>0.82624113475177308</v>
      </c>
      <c r="F1399" s="9" t="str">
        <f t="shared" si="646"/>
        <v/>
      </c>
      <c r="O1399" s="52" t="s">
        <v>93</v>
      </c>
      <c r="P1399" s="25">
        <f>HLOOKUP(O1399,'Tabela 2022'!$D$3:$BG$56,29,FALSE)</f>
        <v>0.74610244988864138</v>
      </c>
      <c r="R1399" s="9" t="str">
        <f t="shared" si="652"/>
        <v/>
      </c>
      <c r="S1399" s="9" t="str">
        <f t="shared" si="653"/>
        <v/>
      </c>
      <c r="T1399" s="9">
        <f t="shared" si="654"/>
        <v>0.74610244988864138</v>
      </c>
    </row>
    <row r="1400" spans="1:26">
      <c r="A1400" s="26" t="s">
        <v>74</v>
      </c>
      <c r="B1400" s="25">
        <f>HLOOKUP(A1400,'Tabela 2022'!$D$3:$BG$56,29,FALSE)</f>
        <v>0.7751855779427359</v>
      </c>
      <c r="D1400" s="9" t="str">
        <f t="shared" si="644"/>
        <v/>
      </c>
      <c r="E1400" s="9">
        <f t="shared" si="645"/>
        <v>0.7751855779427359</v>
      </c>
      <c r="F1400" s="9" t="str">
        <f t="shared" si="646"/>
        <v/>
      </c>
      <c r="H1400" s="31"/>
      <c r="I1400" s="32" t="s">
        <v>98</v>
      </c>
      <c r="J1400" s="33" t="s">
        <v>97</v>
      </c>
      <c r="K1400" s="34" t="s">
        <v>100</v>
      </c>
      <c r="L1400" s="29" t="s">
        <v>105</v>
      </c>
      <c r="O1400" s="52" t="s">
        <v>133</v>
      </c>
      <c r="P1400" s="25">
        <f>HLOOKUP(O1400,'Tabela 2022'!$D$3:$BG$56,29,FALSE)</f>
        <v>0.72759022118742722</v>
      </c>
      <c r="R1400" s="9" t="str">
        <f t="shared" si="652"/>
        <v/>
      </c>
      <c r="S1400" s="9" t="str">
        <f t="shared" si="653"/>
        <v/>
      </c>
      <c r="T1400" s="9">
        <f t="shared" si="654"/>
        <v>0.72759022118742722</v>
      </c>
      <c r="V1400" s="31"/>
      <c r="W1400" s="32" t="s">
        <v>98</v>
      </c>
      <c r="X1400" s="33" t="s">
        <v>97</v>
      </c>
      <c r="Y1400" s="34" t="s">
        <v>100</v>
      </c>
      <c r="Z1400" t="s">
        <v>105</v>
      </c>
    </row>
    <row r="1401" spans="1:26">
      <c r="A1401" s="26" t="s">
        <v>75</v>
      </c>
      <c r="B1401" s="25">
        <f>HLOOKUP(A1401,'Tabela 2022'!$D$3:$BG$56,29,FALSE)</f>
        <v>0.72413793103448276</v>
      </c>
      <c r="D1401" s="9" t="str">
        <f t="shared" si="644"/>
        <v/>
      </c>
      <c r="E1401" s="9" t="str">
        <f t="shared" si="645"/>
        <v/>
      </c>
      <c r="F1401" s="9">
        <f t="shared" si="646"/>
        <v>0.72413793103448276</v>
      </c>
      <c r="H1401" s="31" t="s">
        <v>101</v>
      </c>
      <c r="I1401" s="42">
        <f>I1393/$L1393</f>
        <v>0</v>
      </c>
      <c r="J1401" s="42">
        <f t="shared" ref="J1401:K1401" si="660">J1393/$L1393</f>
        <v>0.41666666666666669</v>
      </c>
      <c r="K1401" s="42">
        <f t="shared" si="660"/>
        <v>0.58333333333333337</v>
      </c>
      <c r="L1401" s="29">
        <f>L1393</f>
        <v>36</v>
      </c>
      <c r="O1401" s="52" t="s">
        <v>89</v>
      </c>
      <c r="P1401" s="25">
        <f>HLOOKUP(O1401,'Tabela 2022'!$D$3:$BG$56,29,FALSE)</f>
        <v>0.84055299539170503</v>
      </c>
      <c r="R1401" s="9" t="str">
        <f t="shared" si="652"/>
        <v/>
      </c>
      <c r="S1401" s="9">
        <f t="shared" si="653"/>
        <v>0.84055299539170503</v>
      </c>
      <c r="T1401" s="9" t="str">
        <f t="shared" si="654"/>
        <v/>
      </c>
      <c r="V1401" s="31" t="s">
        <v>101</v>
      </c>
      <c r="W1401" s="42">
        <f t="shared" ref="W1401:Y1405" si="661">W1393/$Z1393</f>
        <v>0</v>
      </c>
      <c r="X1401" s="42">
        <f t="shared" si="661"/>
        <v>0.41666666666666669</v>
      </c>
      <c r="Y1401" s="42">
        <f t="shared" si="661"/>
        <v>0.58333333333333337</v>
      </c>
      <c r="Z1401" s="29">
        <f>Z1393</f>
        <v>36</v>
      </c>
    </row>
    <row r="1402" spans="1:26">
      <c r="A1402" s="26" t="s">
        <v>76</v>
      </c>
      <c r="B1402" s="25">
        <f>HLOOKUP(A1402,'Tabela 2022'!$D$3:$BG$56,29,FALSE)</f>
        <v>0.72754195459032578</v>
      </c>
      <c r="D1402" s="9" t="str">
        <f t="shared" si="644"/>
        <v/>
      </c>
      <c r="E1402" s="9" t="str">
        <f t="shared" si="645"/>
        <v/>
      </c>
      <c r="F1402" s="9">
        <f t="shared" si="646"/>
        <v>0.72754195459032578</v>
      </c>
      <c r="H1402" s="31" t="s">
        <v>102</v>
      </c>
      <c r="I1402" s="42">
        <f t="shared" ref="I1402:K1402" si="662">I1394/$L1394</f>
        <v>0</v>
      </c>
      <c r="J1402" s="42">
        <f t="shared" si="662"/>
        <v>0.46153846153846156</v>
      </c>
      <c r="K1402" s="42">
        <f t="shared" si="662"/>
        <v>0.53846153846153844</v>
      </c>
      <c r="L1402" s="29">
        <f t="shared" ref="L1402:L1405" si="663">L1394</f>
        <v>13</v>
      </c>
      <c r="O1402" s="52" t="s">
        <v>84</v>
      </c>
      <c r="P1402" s="25">
        <f>HLOOKUP(O1402,'Tabela 2022'!$D$3:$BG$56,29,FALSE)</f>
        <v>0.62461059190031154</v>
      </c>
      <c r="R1402" s="9" t="str">
        <f t="shared" si="652"/>
        <v/>
      </c>
      <c r="S1402" s="9" t="str">
        <f t="shared" si="653"/>
        <v/>
      </c>
      <c r="T1402" s="9">
        <f t="shared" si="654"/>
        <v>0.62461059190031154</v>
      </c>
      <c r="V1402" s="31" t="s">
        <v>115</v>
      </c>
      <c r="W1402" s="42">
        <f t="shared" si="661"/>
        <v>0</v>
      </c>
      <c r="X1402" s="42">
        <f t="shared" si="661"/>
        <v>0.3125</v>
      </c>
      <c r="Y1402" s="42">
        <f t="shared" si="661"/>
        <v>0.6875</v>
      </c>
      <c r="Z1402" s="29">
        <f>Z1394</f>
        <v>16</v>
      </c>
    </row>
    <row r="1403" spans="1:26">
      <c r="A1403" s="26" t="s">
        <v>77</v>
      </c>
      <c r="B1403" s="25">
        <f>HLOOKUP(A1403,'Tabela 2022'!$D$3:$BG$56,29,FALSE)</f>
        <v>0.68022782750203414</v>
      </c>
      <c r="D1403" s="9" t="str">
        <f t="shared" si="644"/>
        <v/>
      </c>
      <c r="E1403" s="9" t="str">
        <f t="shared" si="645"/>
        <v/>
      </c>
      <c r="F1403" s="9">
        <f t="shared" si="646"/>
        <v>0.68022782750203414</v>
      </c>
      <c r="H1403" s="31" t="s">
        <v>103</v>
      </c>
      <c r="I1403" s="42">
        <f t="shared" ref="I1403:K1403" si="664">I1395/$L1395</f>
        <v>0</v>
      </c>
      <c r="J1403" s="42">
        <f t="shared" si="664"/>
        <v>0.15384615384615385</v>
      </c>
      <c r="K1403" s="42">
        <f t="shared" si="664"/>
        <v>0.84615384615384615</v>
      </c>
      <c r="L1403" s="29">
        <f t="shared" si="663"/>
        <v>13</v>
      </c>
      <c r="O1403" s="52" t="s">
        <v>85</v>
      </c>
      <c r="P1403" s="25">
        <f>HLOOKUP(O1403,'Tabela 2022'!$D$3:$BG$56,29,FALSE)</f>
        <v>0.57817418677859389</v>
      </c>
      <c r="R1403" s="9" t="str">
        <f t="shared" si="652"/>
        <v/>
      </c>
      <c r="S1403" s="9" t="str">
        <f t="shared" si="653"/>
        <v/>
      </c>
      <c r="T1403" s="9">
        <f t="shared" si="654"/>
        <v>0.57817418677859389</v>
      </c>
      <c r="V1403" s="31" t="s">
        <v>116</v>
      </c>
      <c r="W1403" s="42">
        <f t="shared" si="661"/>
        <v>0</v>
      </c>
      <c r="X1403" s="42">
        <f t="shared" si="661"/>
        <v>0.30769230769230771</v>
      </c>
      <c r="Y1403" s="42">
        <f t="shared" si="661"/>
        <v>0.69230769230769229</v>
      </c>
      <c r="Z1403" s="29">
        <f>Z1395</f>
        <v>13</v>
      </c>
    </row>
    <row r="1404" spans="1:26">
      <c r="A1404" s="26" t="s">
        <v>113</v>
      </c>
      <c r="B1404" s="25">
        <f>HLOOKUP(A1404,'Tabela 2022'!$D$3:$BG$56,29,FALSE)</f>
        <v>0.8087248322147651</v>
      </c>
      <c r="D1404" s="9" t="str">
        <f t="shared" si="644"/>
        <v/>
      </c>
      <c r="E1404" s="9">
        <f t="shared" si="645"/>
        <v>0.8087248322147651</v>
      </c>
      <c r="F1404" s="9" t="str">
        <f t="shared" si="646"/>
        <v/>
      </c>
      <c r="H1404" s="31" t="s">
        <v>104</v>
      </c>
      <c r="I1404" s="42">
        <f t="shared" ref="I1404:K1404" si="665">I1396/$L1396</f>
        <v>0</v>
      </c>
      <c r="J1404" s="42">
        <f t="shared" si="665"/>
        <v>0.5</v>
      </c>
      <c r="K1404" s="42">
        <f t="shared" si="665"/>
        <v>0.5</v>
      </c>
      <c r="L1404" s="29">
        <f t="shared" si="663"/>
        <v>4</v>
      </c>
      <c r="O1404" s="52" t="s">
        <v>77</v>
      </c>
      <c r="P1404" s="25">
        <f>HLOOKUP(O1404,'Tabela 2022'!$D$3:$BG$56,29,FALSE)</f>
        <v>0.68022782750203414</v>
      </c>
      <c r="R1404" s="9" t="str">
        <f t="shared" si="652"/>
        <v/>
      </c>
      <c r="S1404" s="9" t="str">
        <f t="shared" si="653"/>
        <v/>
      </c>
      <c r="T1404" s="9">
        <f t="shared" si="654"/>
        <v>0.68022782750203414</v>
      </c>
      <c r="V1404" s="31" t="s">
        <v>117</v>
      </c>
      <c r="W1404" s="42">
        <f t="shared" si="661"/>
        <v>0</v>
      </c>
      <c r="X1404" s="42">
        <f t="shared" si="661"/>
        <v>0.8</v>
      </c>
      <c r="Y1404" s="42">
        <f t="shared" si="661"/>
        <v>0.2</v>
      </c>
      <c r="Z1404" s="29">
        <f>Z1396</f>
        <v>5</v>
      </c>
    </row>
    <row r="1405" spans="1:26">
      <c r="A1405" s="26" t="s">
        <v>78</v>
      </c>
      <c r="B1405" s="25">
        <f>HLOOKUP(A1405,'Tabela 2022'!$D$3:$BG$56,29,FALSE)</f>
        <v>0.73856209150326801</v>
      </c>
      <c r="D1405" s="9" t="str">
        <f t="shared" si="644"/>
        <v/>
      </c>
      <c r="E1405" s="9" t="str">
        <f t="shared" si="645"/>
        <v/>
      </c>
      <c r="F1405" s="9">
        <f t="shared" si="646"/>
        <v>0.73856209150326801</v>
      </c>
      <c r="H1405" s="31" t="s">
        <v>134</v>
      </c>
      <c r="I1405" s="42">
        <f t="shared" ref="I1405:K1405" si="666">I1397/$L1397</f>
        <v>0</v>
      </c>
      <c r="J1405" s="42">
        <f t="shared" si="666"/>
        <v>0.83333333333333337</v>
      </c>
      <c r="K1405" s="42">
        <f t="shared" si="666"/>
        <v>0.16666666666666666</v>
      </c>
      <c r="L1405" s="29">
        <f t="shared" si="663"/>
        <v>6</v>
      </c>
      <c r="O1405" s="52" t="s">
        <v>95</v>
      </c>
      <c r="P1405" s="25">
        <f>HLOOKUP(O1405,'Tabela 2022'!$D$3:$BG$56,29,FALSE)</f>
        <v>0.79708737864077672</v>
      </c>
      <c r="R1405" s="9" t="str">
        <f t="shared" si="652"/>
        <v/>
      </c>
      <c r="S1405" s="9">
        <f t="shared" si="653"/>
        <v>0.79708737864077672</v>
      </c>
      <c r="T1405" s="9" t="str">
        <f t="shared" si="654"/>
        <v/>
      </c>
      <c r="V1405" s="31" t="s">
        <v>135</v>
      </c>
      <c r="W1405" s="42">
        <f t="shared" si="661"/>
        <v>0</v>
      </c>
      <c r="X1405" s="42">
        <f t="shared" si="661"/>
        <v>1</v>
      </c>
      <c r="Y1405" s="42">
        <f t="shared" si="661"/>
        <v>0</v>
      </c>
      <c r="Z1405" s="29">
        <f>Z1397</f>
        <v>2</v>
      </c>
    </row>
    <row r="1406" spans="1:26" ht="15.75" thickBot="1">
      <c r="A1406" s="24" t="s">
        <v>114</v>
      </c>
      <c r="B1406" s="25">
        <f>HLOOKUP(A1406,'Tabela 2022'!$D$3:$BG$56,29,FALSE)</f>
        <v>0.75689655172413794</v>
      </c>
      <c r="D1406" s="36" t="str">
        <f t="shared" si="644"/>
        <v/>
      </c>
      <c r="E1406" s="36">
        <f t="shared" si="645"/>
        <v>0.75689655172413794</v>
      </c>
      <c r="F1406" s="36" t="str">
        <f t="shared" si="646"/>
        <v/>
      </c>
      <c r="O1406" s="52" t="s">
        <v>131</v>
      </c>
      <c r="P1406" s="25">
        <f>HLOOKUP(O1406,'Tabela 2022'!$D$3:$BG$56,29,FALSE)</f>
        <v>0.73182247403210576</v>
      </c>
      <c r="R1406" s="9" t="str">
        <f t="shared" si="652"/>
        <v/>
      </c>
      <c r="S1406" s="9" t="str">
        <f t="shared" si="653"/>
        <v/>
      </c>
      <c r="T1406" s="9">
        <f t="shared" si="654"/>
        <v>0.73182247403210576</v>
      </c>
    </row>
    <row r="1407" spans="1:26">
      <c r="A1407" s="23" t="s">
        <v>109</v>
      </c>
      <c r="B1407" s="25" t="e">
        <f>HLOOKUP(A1407,'Tabela 2022'!$D$3:$BG$56,29,FALSE)</f>
        <v>#N/A</v>
      </c>
      <c r="D1407" s="56" t="e">
        <f t="shared" si="644"/>
        <v>#N/A</v>
      </c>
      <c r="E1407" s="56" t="e">
        <f t="shared" si="645"/>
        <v>#N/A</v>
      </c>
      <c r="F1407" s="56" t="e">
        <f t="shared" si="646"/>
        <v>#N/A</v>
      </c>
      <c r="O1407" s="52" t="s">
        <v>129</v>
      </c>
      <c r="P1407" s="25">
        <f>HLOOKUP(O1407,'Tabela 2022'!$D$3:$BG$56,29,FALSE)</f>
        <v>0.83825701624815363</v>
      </c>
      <c r="R1407" s="9" t="str">
        <f t="shared" si="652"/>
        <v/>
      </c>
      <c r="S1407" s="66">
        <v>0.75</v>
      </c>
      <c r="T1407" s="9"/>
    </row>
    <row r="1408" spans="1:26">
      <c r="A1408" s="22" t="s">
        <v>79</v>
      </c>
      <c r="B1408" s="25">
        <f>HLOOKUP(A1408,'Tabela 2022'!$D$3:$BG$56,29,FALSE)</f>
        <v>0.58230088495575216</v>
      </c>
      <c r="D1408" s="9" t="str">
        <f t="shared" si="644"/>
        <v/>
      </c>
      <c r="E1408" s="9" t="str">
        <f t="shared" si="645"/>
        <v/>
      </c>
      <c r="F1408" s="9">
        <f t="shared" si="646"/>
        <v>0.58230088495575216</v>
      </c>
      <c r="O1408" s="59" t="s">
        <v>114</v>
      </c>
      <c r="P1408" s="25">
        <f>HLOOKUP(O1408,'Tabela 2022'!$D$3:$BG$56,29,FALSE)</f>
        <v>0.75689655172413794</v>
      </c>
      <c r="R1408" s="9" t="str">
        <f t="shared" si="652"/>
        <v/>
      </c>
      <c r="S1408" s="9">
        <f t="shared" si="653"/>
        <v>0.75689655172413794</v>
      </c>
      <c r="T1408" s="9" t="str">
        <f t="shared" si="654"/>
        <v/>
      </c>
    </row>
    <row r="1409" spans="1:20" ht="15.75" thickBot="1">
      <c r="A1409" s="22" t="s">
        <v>80</v>
      </c>
      <c r="B1409" s="25">
        <f>HLOOKUP(A1409,'Tabela 2022'!$D$3:$BG$56,29,FALSE)</f>
        <v>0.70345963756177921</v>
      </c>
      <c r="D1409" s="9" t="str">
        <f t="shared" si="644"/>
        <v/>
      </c>
      <c r="E1409" s="9" t="str">
        <f t="shared" si="645"/>
        <v/>
      </c>
      <c r="F1409" s="9">
        <f t="shared" si="646"/>
        <v>0.70345963756177921</v>
      </c>
      <c r="O1409" s="59" t="s">
        <v>130</v>
      </c>
      <c r="P1409" s="25">
        <f>HLOOKUP(O1409,'Tabela 2022'!$D$3:$BG$56,29,FALSE)</f>
        <v>0.73021582733812951</v>
      </c>
      <c r="R1409" s="36" t="str">
        <f t="shared" si="652"/>
        <v/>
      </c>
      <c r="S1409" s="36" t="str">
        <f t="shared" si="653"/>
        <v/>
      </c>
      <c r="T1409" s="36">
        <f t="shared" si="654"/>
        <v>0.73021582733812951</v>
      </c>
    </row>
    <row r="1410" spans="1:20">
      <c r="A1410" s="22" t="s">
        <v>81</v>
      </c>
      <c r="B1410" s="25">
        <f>HLOOKUP(A1410,'Tabela 2022'!$D$3:$BG$56,29,FALSE)</f>
        <v>0.65537848605577687</v>
      </c>
      <c r="D1410" s="9" t="str">
        <f t="shared" si="644"/>
        <v/>
      </c>
      <c r="E1410" s="9" t="str">
        <f t="shared" si="645"/>
        <v/>
      </c>
      <c r="F1410" s="9">
        <f t="shared" si="646"/>
        <v>0.65537848605577687</v>
      </c>
      <c r="O1410" s="60" t="s">
        <v>80</v>
      </c>
      <c r="P1410" s="25">
        <f>HLOOKUP(O1410,'Tabela 2022'!$D$3:$BG$56,29,FALSE)</f>
        <v>0.70345963756177921</v>
      </c>
      <c r="R1410" s="56" t="str">
        <f t="shared" si="652"/>
        <v/>
      </c>
      <c r="S1410" s="56" t="str">
        <f t="shared" si="653"/>
        <v/>
      </c>
      <c r="T1410" s="56">
        <f t="shared" si="654"/>
        <v>0.70345963756177921</v>
      </c>
    </row>
    <row r="1411" spans="1:20">
      <c r="A1411" s="22" t="s">
        <v>82</v>
      </c>
      <c r="B1411" s="25">
        <f>HLOOKUP(A1411,'Tabela 2022'!$D$3:$BG$56,29,FALSE)</f>
        <v>0.57823129251700678</v>
      </c>
      <c r="D1411" s="9" t="str">
        <f t="shared" si="644"/>
        <v/>
      </c>
      <c r="E1411" s="9" t="str">
        <f t="shared" si="645"/>
        <v/>
      </c>
      <c r="F1411" s="9">
        <f t="shared" si="646"/>
        <v>0.57823129251700678</v>
      </c>
      <c r="O1411" s="26" t="s">
        <v>72</v>
      </c>
      <c r="P1411" s="25">
        <f>HLOOKUP(O1411,'Tabela 2022'!$D$3:$BG$56,29,FALSE)</f>
        <v>0.70796460176991149</v>
      </c>
      <c r="R1411" s="9" t="str">
        <f t="shared" si="652"/>
        <v/>
      </c>
      <c r="S1411" s="9" t="str">
        <f t="shared" si="653"/>
        <v/>
      </c>
      <c r="T1411" s="9">
        <f t="shared" si="654"/>
        <v>0.70796460176991149</v>
      </c>
    </row>
    <row r="1412" spans="1:20">
      <c r="A1412" s="22" t="s">
        <v>83</v>
      </c>
      <c r="B1412" s="25">
        <f>HLOOKUP(A1412,'Tabela 2022'!$D$3:$BG$56,29,FALSE)</f>
        <v>0.85389610389610393</v>
      </c>
      <c r="D1412" s="9" t="str">
        <f t="shared" si="644"/>
        <v/>
      </c>
      <c r="E1412" s="9">
        <f t="shared" si="645"/>
        <v>0.85389610389610393</v>
      </c>
      <c r="F1412" s="9" t="str">
        <f t="shared" si="646"/>
        <v/>
      </c>
      <c r="O1412" s="26" t="s">
        <v>90</v>
      </c>
      <c r="P1412" s="25">
        <f>HLOOKUP(O1412,'Tabela 2022'!$D$3:$BG$56,29,FALSE)</f>
        <v>0.80020811654526536</v>
      </c>
      <c r="R1412" s="9" t="str">
        <f t="shared" si="652"/>
        <v/>
      </c>
      <c r="S1412" s="9">
        <f t="shared" si="653"/>
        <v>0.80020811654526536</v>
      </c>
      <c r="T1412" s="9" t="str">
        <f t="shared" si="654"/>
        <v/>
      </c>
    </row>
    <row r="1413" spans="1:20">
      <c r="A1413" s="22" t="s">
        <v>84</v>
      </c>
      <c r="B1413" s="25">
        <f>HLOOKUP(A1413,'Tabela 2022'!$D$3:$BG$56,29,FALSE)</f>
        <v>0.62461059190031154</v>
      </c>
      <c r="D1413" s="9" t="str">
        <f t="shared" si="644"/>
        <v/>
      </c>
      <c r="E1413" s="9" t="str">
        <f t="shared" si="645"/>
        <v/>
      </c>
      <c r="F1413" s="9">
        <f t="shared" si="646"/>
        <v>0.62461059190031154</v>
      </c>
      <c r="O1413" s="26" t="s">
        <v>121</v>
      </c>
      <c r="P1413" s="25">
        <f>HLOOKUP(O1413,'Tabela 2022'!$D$3:$BG$56,29,FALSE)</f>
        <v>0.68845760980592441</v>
      </c>
      <c r="R1413" s="9" t="str">
        <f t="shared" si="652"/>
        <v/>
      </c>
      <c r="S1413" s="9" t="str">
        <f t="shared" si="653"/>
        <v/>
      </c>
      <c r="T1413" s="9">
        <f t="shared" si="654"/>
        <v>0.68845760980592441</v>
      </c>
    </row>
    <row r="1414" spans="1:20">
      <c r="A1414" s="22" t="s">
        <v>121</v>
      </c>
      <c r="B1414" s="25">
        <f>HLOOKUP(A1414,'Tabela 2022'!$D$3:$BG$56,29,FALSE)</f>
        <v>0.68845760980592441</v>
      </c>
      <c r="D1414" s="9" t="str">
        <f t="shared" si="644"/>
        <v/>
      </c>
      <c r="E1414" s="9" t="str">
        <f t="shared" si="645"/>
        <v/>
      </c>
      <c r="F1414" s="9">
        <f t="shared" si="646"/>
        <v>0.68845760980592441</v>
      </c>
      <c r="O1414" s="26" t="s">
        <v>91</v>
      </c>
      <c r="P1414" s="25" t="e">
        <f>HLOOKUP(O1414,'Tabela 2022'!$D$3:$BG$56,29,FALSE)</f>
        <v>#N/A</v>
      </c>
      <c r="R1414" s="9" t="e">
        <f t="shared" si="652"/>
        <v>#N/A</v>
      </c>
      <c r="S1414" s="9" t="e">
        <f t="shared" si="653"/>
        <v>#N/A</v>
      </c>
      <c r="T1414" s="9" t="e">
        <f t="shared" si="654"/>
        <v>#N/A</v>
      </c>
    </row>
    <row r="1415" spans="1:20">
      <c r="A1415" s="22" t="s">
        <v>85</v>
      </c>
      <c r="B1415" s="25">
        <f>HLOOKUP(A1415,'Tabela 2022'!$D$3:$BG$56,29,FALSE)</f>
        <v>0.57817418677859389</v>
      </c>
      <c r="D1415" s="9" t="str">
        <f t="shared" si="644"/>
        <v/>
      </c>
      <c r="E1415" s="9" t="str">
        <f t="shared" si="645"/>
        <v/>
      </c>
      <c r="F1415" s="9">
        <f t="shared" si="646"/>
        <v>0.57817418677859389</v>
      </c>
      <c r="O1415" s="26" t="s">
        <v>74</v>
      </c>
      <c r="P1415" s="25">
        <f>HLOOKUP(O1415,'Tabela 2022'!$D$3:$BG$56,29,FALSE)</f>
        <v>0.7751855779427359</v>
      </c>
      <c r="R1415" s="9" t="str">
        <f t="shared" si="652"/>
        <v/>
      </c>
      <c r="S1415" s="9">
        <f t="shared" si="653"/>
        <v>0.7751855779427359</v>
      </c>
      <c r="T1415" s="9" t="str">
        <f t="shared" si="654"/>
        <v/>
      </c>
    </row>
    <row r="1416" spans="1:20">
      <c r="A1416" s="22" t="s">
        <v>110</v>
      </c>
      <c r="B1416" s="25">
        <f>HLOOKUP(A1416,'Tabela 2022'!$D$3:$BG$56,29,FALSE)</f>
        <v>0.85582822085889576</v>
      </c>
      <c r="D1416" s="9" t="str">
        <f t="shared" si="644"/>
        <v/>
      </c>
      <c r="E1416" s="9">
        <f t="shared" si="645"/>
        <v>0.85582822085889576</v>
      </c>
      <c r="F1416" s="9" t="str">
        <f t="shared" si="646"/>
        <v/>
      </c>
      <c r="O1416" s="26" t="s">
        <v>75</v>
      </c>
      <c r="P1416" s="25">
        <f>HLOOKUP(O1416,'Tabela 2022'!$D$3:$BG$56,29,FALSE)</f>
        <v>0.72413793103448276</v>
      </c>
      <c r="R1416" s="9" t="str">
        <f t="shared" si="652"/>
        <v/>
      </c>
      <c r="S1416" s="9" t="str">
        <f t="shared" si="653"/>
        <v/>
      </c>
      <c r="T1416" s="9">
        <f t="shared" si="654"/>
        <v>0.72413793103448276</v>
      </c>
    </row>
    <row r="1417" spans="1:20">
      <c r="A1417" s="22" t="s">
        <v>111</v>
      </c>
      <c r="B1417" s="25">
        <f>HLOOKUP(A1417,'Tabela 2022'!$D$3:$BG$56,29,FALSE)</f>
        <v>0.72483221476510062</v>
      </c>
      <c r="D1417" s="9" t="str">
        <f t="shared" si="644"/>
        <v/>
      </c>
      <c r="E1417" s="9" t="str">
        <f t="shared" si="645"/>
        <v/>
      </c>
      <c r="F1417" s="9">
        <f t="shared" si="646"/>
        <v>0.72483221476510062</v>
      </c>
      <c r="O1417" s="26" t="s">
        <v>76</v>
      </c>
      <c r="P1417" s="25">
        <f>HLOOKUP(O1417,'Tabela 2022'!$D$3:$BG$56,29,FALSE)</f>
        <v>0.72754195459032578</v>
      </c>
      <c r="R1417" s="9" t="str">
        <f t="shared" si="652"/>
        <v/>
      </c>
      <c r="S1417" s="9" t="str">
        <f t="shared" si="653"/>
        <v/>
      </c>
      <c r="T1417" s="9">
        <f t="shared" si="654"/>
        <v>0.72754195459032578</v>
      </c>
    </row>
    <row r="1418" spans="1:20">
      <c r="A1418" s="22" t="s">
        <v>86</v>
      </c>
      <c r="B1418" s="25" t="e">
        <f>HLOOKUP(A1418,'Tabela 2022'!$D$3:$BG$56,29,FALSE)</f>
        <v>#N/A</v>
      </c>
      <c r="D1418" s="9" t="e">
        <f t="shared" si="644"/>
        <v>#N/A</v>
      </c>
      <c r="E1418" s="9" t="e">
        <f t="shared" si="645"/>
        <v>#N/A</v>
      </c>
      <c r="F1418" s="9" t="e">
        <f t="shared" si="646"/>
        <v>#N/A</v>
      </c>
      <c r="O1418" s="26" t="s">
        <v>78</v>
      </c>
      <c r="P1418" s="25">
        <f>HLOOKUP(O1418,'Tabela 2022'!$D$3:$BG$56,29,FALSE)</f>
        <v>0.73856209150326801</v>
      </c>
      <c r="R1418" s="9" t="str">
        <f t="shared" si="652"/>
        <v/>
      </c>
      <c r="S1418" s="9" t="str">
        <f t="shared" si="653"/>
        <v/>
      </c>
      <c r="T1418" s="9">
        <f t="shared" si="654"/>
        <v>0.73856209150326801</v>
      </c>
    </row>
    <row r="1419" spans="1:20">
      <c r="A1419" s="22" t="s">
        <v>130</v>
      </c>
      <c r="B1419" s="25">
        <f>HLOOKUP(A1419,'Tabela 2022'!$D$3:$BG$56,29,FALSE)</f>
        <v>0.73021582733812951</v>
      </c>
      <c r="D1419" s="9" t="str">
        <f t="shared" si="644"/>
        <v/>
      </c>
      <c r="E1419" s="9" t="str">
        <f t="shared" si="645"/>
        <v/>
      </c>
      <c r="F1419" s="9">
        <f t="shared" si="646"/>
        <v>0.73021582733812951</v>
      </c>
      <c r="O1419" s="26" t="s">
        <v>94</v>
      </c>
      <c r="P1419" s="25">
        <f>HLOOKUP(O1419,'Tabela 2022'!$D$3:$BG$56,29,FALSE)</f>
        <v>0.75022461814914643</v>
      </c>
      <c r="R1419" s="9" t="str">
        <f t="shared" si="652"/>
        <v/>
      </c>
      <c r="S1419" s="9">
        <f t="shared" si="653"/>
        <v>0.75022461814914643</v>
      </c>
      <c r="T1419" s="9" t="str">
        <f t="shared" si="654"/>
        <v/>
      </c>
    </row>
    <row r="1420" spans="1:20">
      <c r="A1420" s="22" t="s">
        <v>87</v>
      </c>
      <c r="B1420" s="25">
        <f>HLOOKUP(A1420,'Tabela 2022'!$D$3:$BG$56,29,FALSE)</f>
        <v>0.69597615499254839</v>
      </c>
      <c r="D1420" s="9" t="str">
        <f t="shared" si="644"/>
        <v/>
      </c>
      <c r="E1420" s="9" t="str">
        <f t="shared" si="645"/>
        <v/>
      </c>
      <c r="F1420" s="9">
        <f t="shared" si="646"/>
        <v>0.69597615499254839</v>
      </c>
      <c r="O1420" s="26" t="s">
        <v>111</v>
      </c>
      <c r="P1420" s="25">
        <f>HLOOKUP(O1420,'Tabela 2022'!$D$3:$BG$56,29,FALSE)</f>
        <v>0.72483221476510062</v>
      </c>
      <c r="R1420" s="9" t="str">
        <f t="shared" si="652"/>
        <v/>
      </c>
      <c r="S1420" s="9" t="str">
        <f t="shared" si="653"/>
        <v/>
      </c>
      <c r="T1420" s="9">
        <f t="shared" si="654"/>
        <v>0.72483221476510062</v>
      </c>
    </row>
    <row r="1421" spans="1:20" ht="15.75" thickBot="1">
      <c r="A1421" s="21" t="s">
        <v>88</v>
      </c>
      <c r="B1421" s="25">
        <f>HLOOKUP(A1421,'Tabela 2022'!$D$3:$BG$56,29,FALSE)</f>
        <v>0.64725274725274728</v>
      </c>
      <c r="D1421" s="57" t="str">
        <f t="shared" si="644"/>
        <v/>
      </c>
      <c r="E1421" s="57" t="str">
        <f t="shared" si="645"/>
        <v/>
      </c>
      <c r="F1421" s="57">
        <f t="shared" si="646"/>
        <v>0.64725274725274728</v>
      </c>
      <c r="O1421" s="26" t="s">
        <v>122</v>
      </c>
      <c r="P1421" s="25">
        <f>HLOOKUP(O1421,'Tabela 2022'!$D$3:$BG$56,29,FALSE)</f>
        <v>0.79502637528259235</v>
      </c>
      <c r="R1421" s="9" t="str">
        <f t="shared" si="652"/>
        <v/>
      </c>
      <c r="S1421" s="9">
        <f t="shared" si="653"/>
        <v>0.79502637528259235</v>
      </c>
      <c r="T1421" s="9" t="str">
        <f t="shared" si="654"/>
        <v/>
      </c>
    </row>
    <row r="1422" spans="1:20">
      <c r="A1422" s="17" t="s">
        <v>93</v>
      </c>
      <c r="B1422" s="25">
        <f>HLOOKUP(A1422,'Tabela 2022'!$D$3:$BG$56,29,FALSE)</f>
        <v>0.74610244988864138</v>
      </c>
      <c r="D1422" s="56" t="str">
        <f t="shared" si="644"/>
        <v/>
      </c>
      <c r="E1422" s="56" t="str">
        <f t="shared" si="645"/>
        <v/>
      </c>
      <c r="F1422" s="56">
        <f t="shared" si="646"/>
        <v>0.74610244988864138</v>
      </c>
      <c r="O1422" s="26" t="s">
        <v>87</v>
      </c>
      <c r="P1422" s="25">
        <f>HLOOKUP(O1422,'Tabela 2022'!$D$3:$BG$56,29,FALSE)</f>
        <v>0.69597615499254839</v>
      </c>
      <c r="R1422" s="9" t="str">
        <f t="shared" si="652"/>
        <v/>
      </c>
      <c r="S1422" s="9" t="str">
        <f t="shared" si="653"/>
        <v/>
      </c>
      <c r="T1422" s="9">
        <f t="shared" si="654"/>
        <v>0.69597615499254839</v>
      </c>
    </row>
    <row r="1423" spans="1:20" ht="15.75" thickBot="1">
      <c r="A1423" s="16" t="s">
        <v>133</v>
      </c>
      <c r="B1423" s="25">
        <f>HLOOKUP(A1423,'Tabela 2022'!$D$3:$BG$56,29,FALSE)</f>
        <v>0.72759022118742722</v>
      </c>
      <c r="D1423" s="9" t="str">
        <f t="shared" si="644"/>
        <v/>
      </c>
      <c r="E1423" s="9" t="str">
        <f t="shared" si="645"/>
        <v/>
      </c>
      <c r="F1423" s="9">
        <f t="shared" si="646"/>
        <v>0.72759022118742722</v>
      </c>
      <c r="O1423" s="53" t="s">
        <v>88</v>
      </c>
      <c r="P1423" s="25">
        <f>HLOOKUP(O1423,'Tabela 2022'!$D$3:$BG$56,29,FALSE)</f>
        <v>0.64725274725274728</v>
      </c>
      <c r="R1423" s="57" t="str">
        <f t="shared" si="652"/>
        <v/>
      </c>
      <c r="S1423" s="57" t="str">
        <f t="shared" si="653"/>
        <v/>
      </c>
      <c r="T1423" s="57">
        <f t="shared" si="654"/>
        <v>0.64725274725274728</v>
      </c>
    </row>
    <row r="1424" spans="1:20">
      <c r="A1424" s="16" t="s">
        <v>94</v>
      </c>
      <c r="B1424" s="25">
        <f>HLOOKUP(A1424,'Tabela 2022'!$D$3:$BG$56,29,FALSE)</f>
        <v>0.75022461814914643</v>
      </c>
      <c r="D1424" s="9" t="str">
        <f t="shared" si="644"/>
        <v/>
      </c>
      <c r="E1424" s="9">
        <f t="shared" si="645"/>
        <v>0.75022461814914643</v>
      </c>
      <c r="F1424" s="9" t="str">
        <f t="shared" si="646"/>
        <v/>
      </c>
      <c r="O1424" s="17" t="s">
        <v>109</v>
      </c>
      <c r="P1424" s="25" t="e">
        <f>HLOOKUP(O1424,'Tabela 2022'!$D$3:$BG$56,29,FALSE)</f>
        <v>#N/A</v>
      </c>
      <c r="R1424" s="35" t="e">
        <f t="shared" si="652"/>
        <v>#N/A</v>
      </c>
      <c r="S1424" s="35" t="e">
        <f t="shared" si="653"/>
        <v>#N/A</v>
      </c>
      <c r="T1424" s="35" t="e">
        <f t="shared" si="654"/>
        <v>#N/A</v>
      </c>
    </row>
    <row r="1425" spans="1:20" ht="15.75" thickBot="1">
      <c r="A1425" s="15" t="s">
        <v>95</v>
      </c>
      <c r="B1425" s="25">
        <f>HLOOKUP(A1425,'Tabela 2022'!$D$3:$BG$56,29,FALSE)</f>
        <v>0.79708737864077672</v>
      </c>
      <c r="D1425" s="57" t="str">
        <f t="shared" si="644"/>
        <v/>
      </c>
      <c r="E1425" s="57">
        <f t="shared" si="645"/>
        <v>0.79708737864077672</v>
      </c>
      <c r="F1425" s="57" t="str">
        <f t="shared" si="646"/>
        <v/>
      </c>
      <c r="O1425" s="16" t="s">
        <v>70</v>
      </c>
      <c r="P1425" s="25">
        <f>HLOOKUP(O1425,'Tabela 2022'!$D$3:$BG$56,29,FALSE)</f>
        <v>0.71171171171171166</v>
      </c>
      <c r="R1425" s="9" t="str">
        <f t="shared" si="652"/>
        <v/>
      </c>
      <c r="S1425" s="66">
        <v>0.75</v>
      </c>
      <c r="T1425" s="9"/>
    </row>
    <row r="1426" spans="1:20">
      <c r="A1426" s="20" t="s">
        <v>89</v>
      </c>
      <c r="B1426" s="25">
        <f>HLOOKUP(A1426,'Tabela 2022'!$D$3:$BG$56,29,FALSE)</f>
        <v>0.84055299539170503</v>
      </c>
      <c r="D1426" s="35" t="str">
        <f t="shared" si="644"/>
        <v/>
      </c>
      <c r="E1426" s="35">
        <f t="shared" si="645"/>
        <v>0.84055299539170503</v>
      </c>
      <c r="F1426" s="35" t="str">
        <f t="shared" si="646"/>
        <v/>
      </c>
      <c r="O1426" s="16" t="s">
        <v>81</v>
      </c>
      <c r="P1426" s="25">
        <f>HLOOKUP(O1426,'Tabela 2022'!$D$3:$BG$56,29,FALSE)</f>
        <v>0.65537848605577687</v>
      </c>
      <c r="R1426" s="9" t="str">
        <f t="shared" si="652"/>
        <v/>
      </c>
      <c r="S1426" s="9" t="str">
        <f t="shared" si="653"/>
        <v/>
      </c>
      <c r="T1426" s="9">
        <f t="shared" si="654"/>
        <v>0.65537848605577687</v>
      </c>
    </row>
    <row r="1427" spans="1:20">
      <c r="A1427" s="19" t="s">
        <v>90</v>
      </c>
      <c r="B1427" s="25">
        <f>HLOOKUP(A1427,'Tabela 2022'!$D$3:$BG$56,29,FALSE)</f>
        <v>0.80020811654526536</v>
      </c>
      <c r="D1427" s="9" t="str">
        <f t="shared" si="644"/>
        <v/>
      </c>
      <c r="E1427" s="9">
        <f t="shared" si="645"/>
        <v>0.80020811654526536</v>
      </c>
      <c r="F1427" s="9" t="str">
        <f t="shared" si="646"/>
        <v/>
      </c>
      <c r="O1427" s="16" t="s">
        <v>83</v>
      </c>
      <c r="P1427" s="25">
        <f>HLOOKUP(O1427,'Tabela 2022'!$D$3:$BG$56,29,FALSE)</f>
        <v>0.85389610389610393</v>
      </c>
      <c r="R1427" s="9" t="str">
        <f t="shared" si="652"/>
        <v/>
      </c>
      <c r="S1427" s="9">
        <f t="shared" si="653"/>
        <v>0.85389610389610393</v>
      </c>
      <c r="T1427" s="9" t="str">
        <f t="shared" si="654"/>
        <v/>
      </c>
    </row>
    <row r="1428" spans="1:20">
      <c r="A1428" s="18" t="s">
        <v>91</v>
      </c>
      <c r="B1428" s="25" t="e">
        <f>HLOOKUP(A1428,'Tabela 2022'!$D$3:$BG$56,29,FALSE)</f>
        <v>#N/A</v>
      </c>
      <c r="D1428" s="9" t="e">
        <f t="shared" si="644"/>
        <v>#N/A</v>
      </c>
      <c r="E1428" s="9" t="e">
        <f t="shared" si="645"/>
        <v>#N/A</v>
      </c>
      <c r="F1428" s="9" t="e">
        <f t="shared" si="646"/>
        <v>#N/A</v>
      </c>
      <c r="O1428" s="16" t="s">
        <v>110</v>
      </c>
      <c r="P1428" s="25">
        <f>HLOOKUP(O1428,'Tabela 2022'!$D$3:$BG$56,29,FALSE)</f>
        <v>0.85582822085889576</v>
      </c>
      <c r="R1428" s="9" t="str">
        <f t="shared" si="652"/>
        <v/>
      </c>
      <c r="S1428" s="9">
        <f t="shared" si="653"/>
        <v>0.85582822085889576</v>
      </c>
      <c r="T1428" s="9" t="str">
        <f t="shared" si="654"/>
        <v/>
      </c>
    </row>
    <row r="1429" spans="1:20">
      <c r="A1429" s="18" t="s">
        <v>131</v>
      </c>
      <c r="B1429" s="25">
        <f>HLOOKUP(A1429,'Tabela 2022'!$D$3:$BG$56,29,FALSE)</f>
        <v>0.73182247403210576</v>
      </c>
      <c r="D1429" s="9" t="str">
        <f t="shared" si="644"/>
        <v/>
      </c>
      <c r="E1429" s="9" t="str">
        <f t="shared" si="645"/>
        <v/>
      </c>
      <c r="F1429" s="9">
        <f t="shared" si="646"/>
        <v>0.73182247403210576</v>
      </c>
      <c r="O1429" s="54" t="s">
        <v>92</v>
      </c>
      <c r="P1429" s="25">
        <f>HLOOKUP(O1429,'Tabela 2022'!$D$3:$BG$56,29,FALSE)</f>
        <v>0.79320987654320985</v>
      </c>
      <c r="R1429" s="9" t="str">
        <f t="shared" si="652"/>
        <v/>
      </c>
      <c r="S1429" s="9">
        <f t="shared" si="653"/>
        <v>0.79320987654320985</v>
      </c>
      <c r="T1429" s="9" t="str">
        <f t="shared" si="654"/>
        <v/>
      </c>
    </row>
    <row r="1430" spans="1:20" ht="15.75" thickBot="1">
      <c r="A1430" s="18" t="s">
        <v>92</v>
      </c>
      <c r="B1430" s="25">
        <f>HLOOKUP(A1430,'Tabela 2022'!$D$3:$BG$56,29,FALSE)</f>
        <v>0.79320987654320985</v>
      </c>
      <c r="D1430" s="9" t="str">
        <f t="shared" si="644"/>
        <v/>
      </c>
      <c r="E1430" s="9">
        <f t="shared" si="645"/>
        <v>0.79320987654320985</v>
      </c>
      <c r="F1430" s="9" t="str">
        <f t="shared" si="646"/>
        <v/>
      </c>
      <c r="O1430" s="15" t="s">
        <v>86</v>
      </c>
      <c r="P1430" s="25" t="e">
        <f>HLOOKUP(O1430,'Tabela 2022'!$D$3:$BG$56,29,FALSE)</f>
        <v>#N/A</v>
      </c>
      <c r="R1430" s="36" t="e">
        <f t="shared" si="652"/>
        <v>#N/A</v>
      </c>
      <c r="S1430" s="36" t="e">
        <f t="shared" si="653"/>
        <v>#N/A</v>
      </c>
      <c r="T1430" s="36" t="e">
        <f t="shared" si="654"/>
        <v>#N/A</v>
      </c>
    </row>
    <row r="1431" spans="1:20">
      <c r="A1431" s="18" t="s">
        <v>129</v>
      </c>
      <c r="B1431" s="25">
        <f>HLOOKUP(A1431,'Tabela 2022'!$D$3:$BG$56,29,FALSE)</f>
        <v>0.83825701624815363</v>
      </c>
      <c r="D1431" s="9" t="str">
        <f t="shared" si="644"/>
        <v/>
      </c>
      <c r="E1431" s="66">
        <v>0.75</v>
      </c>
      <c r="F1431" s="9"/>
      <c r="O1431" s="61" t="s">
        <v>99</v>
      </c>
      <c r="P1431" s="25" t="e">
        <f>HLOOKUP(O1431,'Tabela 2022'!$D$3:$BG$56,29,FALSE)</f>
        <v>#N/A</v>
      </c>
      <c r="R1431" s="56" t="e">
        <f t="shared" si="652"/>
        <v>#N/A</v>
      </c>
      <c r="S1431" s="56" t="e">
        <f t="shared" si="653"/>
        <v>#N/A</v>
      </c>
      <c r="T1431" s="56" t="e">
        <f t="shared" si="654"/>
        <v>#N/A</v>
      </c>
    </row>
    <row r="1432" spans="1:20" ht="15.75" thickBot="1">
      <c r="A1432" s="18" t="s">
        <v>122</v>
      </c>
      <c r="B1432" s="25">
        <f>HLOOKUP(A1432,'Tabela 2022'!$D$3:$BG$56,29,FALSE)</f>
        <v>0.79502637528259235</v>
      </c>
      <c r="D1432" s="57" t="str">
        <f t="shared" ref="D1432" si="667">IF(B1432&lt;=50%,B1432,"")</f>
        <v/>
      </c>
      <c r="E1432" s="57">
        <f t="shared" ref="E1432" si="668">IF(B1432&gt;=75%,B1432,"")</f>
        <v>0.79502637528259235</v>
      </c>
      <c r="F1432" s="57" t="str">
        <f t="shared" ref="F1432" si="669">IF(AND(B1432&gt;50%,B1432&lt;75%),B1432,"")</f>
        <v/>
      </c>
      <c r="O1432" s="55" t="s">
        <v>132</v>
      </c>
      <c r="P1432" s="25">
        <f>HLOOKUP(O1432,'Tabela 2022'!$D$3:$BG$56,29,FALSE)</f>
        <v>0.82624113475177308</v>
      </c>
      <c r="R1432" s="9" t="str">
        <f t="shared" si="652"/>
        <v/>
      </c>
      <c r="S1432" s="9">
        <f t="shared" si="653"/>
        <v>0.82624113475177308</v>
      </c>
      <c r="T1432" s="9" t="str">
        <f t="shared" si="654"/>
        <v/>
      </c>
    </row>
    <row r="1433" spans="1:20">
      <c r="D1433" s="41">
        <f>COUNT(D1393:D1432)</f>
        <v>0</v>
      </c>
      <c r="E1433" s="41">
        <f>COUNT(E1393:E1432)</f>
        <v>15</v>
      </c>
      <c r="F1433" s="41">
        <f>COUNT(F1393:F1432)</f>
        <v>21</v>
      </c>
      <c r="O1433" s="55" t="s">
        <v>113</v>
      </c>
      <c r="P1433" s="25">
        <f>HLOOKUP(O1433,'Tabela 2022'!$D$3:$BG$56,29,FALSE)</f>
        <v>0.8087248322147651</v>
      </c>
      <c r="R1433" s="9" t="str">
        <f t="shared" si="652"/>
        <v/>
      </c>
      <c r="S1433" s="9">
        <f t="shared" si="653"/>
        <v>0.8087248322147651</v>
      </c>
      <c r="T1433" s="9" t="str">
        <f t="shared" si="654"/>
        <v/>
      </c>
    </row>
    <row r="1434" spans="1:20">
      <c r="R1434" s="41">
        <f>COUNT(R1394:R1433)</f>
        <v>0</v>
      </c>
      <c r="S1434" s="41">
        <f>COUNT(S1394:S1433)</f>
        <v>15</v>
      </c>
      <c r="T1434" s="41">
        <f>COUNT(T1394:T1433)</f>
        <v>21</v>
      </c>
    </row>
    <row r="1440" spans="1:20">
      <c r="A1440" s="28">
        <v>30</v>
      </c>
      <c r="B1440" s="27" t="s">
        <v>39</v>
      </c>
    </row>
    <row r="1441" spans="1:26">
      <c r="A1441" s="8" t="s">
        <v>69</v>
      </c>
      <c r="B1441" s="7" t="s">
        <v>96</v>
      </c>
      <c r="D1441" s="12" t="s">
        <v>98</v>
      </c>
      <c r="E1441" s="11" t="s">
        <v>97</v>
      </c>
      <c r="F1441" s="10" t="s">
        <v>100</v>
      </c>
      <c r="H1441" s="31"/>
      <c r="I1441" s="32" t="s">
        <v>98</v>
      </c>
      <c r="J1441" s="33" t="s">
        <v>97</v>
      </c>
      <c r="K1441" s="34" t="s">
        <v>100</v>
      </c>
      <c r="L1441" t="s">
        <v>105</v>
      </c>
      <c r="O1441" s="28">
        <v>30</v>
      </c>
      <c r="P1441" s="27" t="s">
        <v>39</v>
      </c>
      <c r="V1441" s="31"/>
      <c r="W1441" s="32" t="s">
        <v>98</v>
      </c>
      <c r="X1441" s="33" t="s">
        <v>97</v>
      </c>
      <c r="Y1441" s="34" t="s">
        <v>100</v>
      </c>
      <c r="Z1441" t="s">
        <v>105</v>
      </c>
    </row>
    <row r="1442" spans="1:26">
      <c r="A1442" s="26" t="s">
        <v>70</v>
      </c>
      <c r="B1442" s="25">
        <f>HLOOKUP(A1442,'Tabela 2022'!$D$3:$BG$56,30,FALSE)</f>
        <v>0.68468468468468469</v>
      </c>
      <c r="D1442" s="9" t="str">
        <f>IF(B1442&lt;=50%,B1442,"")</f>
        <v/>
      </c>
      <c r="E1442" s="9" t="str">
        <f>IF(B1442&gt;=75%,B1442,"")</f>
        <v/>
      </c>
      <c r="F1442" s="9">
        <f t="shared" ref="F1442" si="670">IF(AND(B1442&gt;50%,B1442&lt;75%),B1442,"")</f>
        <v>0.68468468468468469</v>
      </c>
      <c r="H1442" s="31" t="s">
        <v>101</v>
      </c>
      <c r="I1442" s="37">
        <f>COUNT(D1442:D1481)</f>
        <v>0</v>
      </c>
      <c r="J1442" s="37">
        <f t="shared" ref="J1442" si="671">COUNT(E1442:E1481)</f>
        <v>14</v>
      </c>
      <c r="K1442" s="37">
        <f>COUNT(F1442:F1481)</f>
        <v>22</v>
      </c>
      <c r="L1442" s="29">
        <f>SUM(I1442:K1442)</f>
        <v>36</v>
      </c>
      <c r="O1442" s="8" t="s">
        <v>69</v>
      </c>
      <c r="P1442" s="7" t="s">
        <v>96</v>
      </c>
      <c r="R1442" s="12" t="s">
        <v>98</v>
      </c>
      <c r="S1442" s="11" t="s">
        <v>97</v>
      </c>
      <c r="T1442" s="10" t="s">
        <v>100</v>
      </c>
      <c r="V1442" s="31" t="s">
        <v>101</v>
      </c>
      <c r="W1442" s="37">
        <f>COUNT(R1443:R1482)</f>
        <v>0</v>
      </c>
      <c r="X1442" s="37">
        <f t="shared" ref="X1442" si="672">COUNT(S1443:S1482)</f>
        <v>14</v>
      </c>
      <c r="Y1442" s="37">
        <f>COUNT(T1443:T1482)</f>
        <v>22</v>
      </c>
      <c r="Z1442" s="29">
        <f>SUM(W1442:Y1442)</f>
        <v>36</v>
      </c>
    </row>
    <row r="1443" spans="1:26">
      <c r="A1443" s="26" t="s">
        <v>71</v>
      </c>
      <c r="B1443" s="25">
        <f>HLOOKUP(A1443,'Tabela 2022'!$D$3:$BG$56,30,FALSE)</f>
        <v>0.82193158953722334</v>
      </c>
      <c r="D1443" s="9" t="str">
        <f t="shared" ref="D1443:D1481" si="673">IF(B1443&lt;=50%,B1443,"")</f>
        <v/>
      </c>
      <c r="E1443" s="9">
        <f t="shared" ref="E1443:E1481" si="674">IF(B1443&gt;=75%,B1443,"")</f>
        <v>0.82193158953722334</v>
      </c>
      <c r="F1443" s="9" t="str">
        <f t="shared" ref="F1443:F1481" si="675">IF(AND(B1443&gt;50%,B1443&lt;75%),B1443,"")</f>
        <v/>
      </c>
      <c r="H1443" s="31" t="s">
        <v>102</v>
      </c>
      <c r="I1443" s="37">
        <f>COUNT(D1442:D1455)</f>
        <v>0</v>
      </c>
      <c r="J1443" s="37">
        <f t="shared" ref="J1443" si="676">COUNT(E1442:E1455)</f>
        <v>4</v>
      </c>
      <c r="K1443" s="37">
        <f>COUNT(F1442:F1455)</f>
        <v>9</v>
      </c>
      <c r="L1443" s="29">
        <f t="shared" ref="L1443:L1446" si="677">SUM(I1443:K1443)</f>
        <v>13</v>
      </c>
      <c r="O1443" s="52" t="s">
        <v>79</v>
      </c>
      <c r="P1443" s="25">
        <f>HLOOKUP(O1443,'Tabela 2022'!$D$3:$BG$56,30,FALSE)</f>
        <v>0.5704162976085031</v>
      </c>
      <c r="R1443" s="9" t="str">
        <f>IF(P1443&lt;=50%,P1443,"")</f>
        <v/>
      </c>
      <c r="S1443" s="9" t="str">
        <f>IF(P1443&gt;=75%,P1443,"")</f>
        <v/>
      </c>
      <c r="T1443" s="9">
        <f>IF(AND(P1443&gt;50%,P1443&lt;75%),P1443,"")</f>
        <v>0.5704162976085031</v>
      </c>
      <c r="V1443" s="31" t="s">
        <v>115</v>
      </c>
      <c r="W1443" s="37">
        <f>COUNT(R1443:R1458)</f>
        <v>0</v>
      </c>
      <c r="X1443" s="37">
        <f t="shared" ref="X1443" si="678">COUNT(S1443:S1458)</f>
        <v>5</v>
      </c>
      <c r="Y1443" s="37">
        <f>COUNT(T1443:T1458)</f>
        <v>11</v>
      </c>
      <c r="Z1443" s="29">
        <f t="shared" ref="Z1443:Z1446" si="679">SUM(W1443:Y1443)</f>
        <v>16</v>
      </c>
    </row>
    <row r="1444" spans="1:26">
      <c r="A1444" s="26" t="s">
        <v>72</v>
      </c>
      <c r="B1444" s="25">
        <f>HLOOKUP(A1444,'Tabela 2022'!$D$3:$BG$56,30,FALSE)</f>
        <v>0.71807838179519601</v>
      </c>
      <c r="D1444" s="9" t="str">
        <f t="shared" si="673"/>
        <v/>
      </c>
      <c r="E1444" s="9" t="str">
        <f t="shared" si="674"/>
        <v/>
      </c>
      <c r="F1444" s="9">
        <f t="shared" si="675"/>
        <v>0.71807838179519601</v>
      </c>
      <c r="H1444" s="31" t="s">
        <v>103</v>
      </c>
      <c r="I1444" s="37">
        <f>COUNT(D1456:D1470)</f>
        <v>0</v>
      </c>
      <c r="J1444" s="37">
        <f t="shared" ref="J1444" si="680">COUNT(E1456:E1470)</f>
        <v>3</v>
      </c>
      <c r="K1444" s="37">
        <f>COUNT(F1456:F1470)</f>
        <v>10</v>
      </c>
      <c r="L1444" s="29">
        <f t="shared" si="677"/>
        <v>13</v>
      </c>
      <c r="O1444" s="52" t="s">
        <v>71</v>
      </c>
      <c r="P1444" s="25">
        <f>HLOOKUP(O1444,'Tabela 2022'!$D$3:$BG$56,30,FALSE)</f>
        <v>0.82193158953722334</v>
      </c>
      <c r="R1444" s="9" t="str">
        <f t="shared" ref="R1444:R1482" si="681">IF(P1444&lt;=50%,P1444,"")</f>
        <v/>
      </c>
      <c r="S1444" s="9">
        <f t="shared" ref="S1444:S1482" si="682">IF(P1444&gt;=75%,P1444,"")</f>
        <v>0.82193158953722334</v>
      </c>
      <c r="T1444" s="9" t="str">
        <f t="shared" ref="T1444:T1482" si="683">IF(AND(P1444&gt;50%,P1444&lt;75%),P1444,"")</f>
        <v/>
      </c>
      <c r="V1444" s="31" t="s">
        <v>116</v>
      </c>
      <c r="W1444" s="37">
        <f>COUNT(R1459:R1472)</f>
        <v>0</v>
      </c>
      <c r="X1444" s="37">
        <f t="shared" ref="X1444" si="684">COUNT(S1459:S1472)</f>
        <v>4</v>
      </c>
      <c r="Y1444" s="37">
        <f>COUNT(T1459:T1472)</f>
        <v>9</v>
      </c>
      <c r="Z1444" s="29">
        <f t="shared" si="679"/>
        <v>13</v>
      </c>
    </row>
    <row r="1445" spans="1:26">
      <c r="A1445" s="26" t="s">
        <v>73</v>
      </c>
      <c r="B1445" s="25">
        <f>HLOOKUP(A1445,'Tabela 2022'!$D$3:$BG$56,30,FALSE)</f>
        <v>0.70133111480865229</v>
      </c>
      <c r="D1445" s="9" t="str">
        <f t="shared" si="673"/>
        <v/>
      </c>
      <c r="E1445" s="9" t="str">
        <f t="shared" si="674"/>
        <v/>
      </c>
      <c r="F1445" s="9">
        <f t="shared" si="675"/>
        <v>0.70133111480865229</v>
      </c>
      <c r="H1445" s="31" t="s">
        <v>104</v>
      </c>
      <c r="I1445" s="37">
        <f>COUNT(D1471:D1474)</f>
        <v>0</v>
      </c>
      <c r="J1445" s="37">
        <f t="shared" ref="J1445" si="685">COUNT(E1471:E1474)</f>
        <v>2</v>
      </c>
      <c r="K1445" s="37">
        <f>COUNT(F1471:F1474)</f>
        <v>2</v>
      </c>
      <c r="L1445" s="29">
        <f t="shared" si="677"/>
        <v>4</v>
      </c>
      <c r="O1445" s="52" t="s">
        <v>82</v>
      </c>
      <c r="P1445" s="25">
        <f>HLOOKUP(O1445,'Tabela 2022'!$D$3:$BG$56,30,FALSE)</f>
        <v>0.58234295415959259</v>
      </c>
      <c r="R1445" s="9" t="str">
        <f t="shared" si="681"/>
        <v/>
      </c>
      <c r="S1445" s="9" t="str">
        <f t="shared" si="682"/>
        <v/>
      </c>
      <c r="T1445" s="9">
        <f t="shared" si="683"/>
        <v>0.58234295415959259</v>
      </c>
      <c r="V1445" s="31" t="s">
        <v>117</v>
      </c>
      <c r="W1445" s="37">
        <f>COUNT(R1473:R1479)</f>
        <v>0</v>
      </c>
      <c r="X1445" s="37">
        <f t="shared" ref="X1445" si="686">COUNT(S1473:S1479)</f>
        <v>3</v>
      </c>
      <c r="Y1445" s="37">
        <f>COUNT(T1473:T1479)</f>
        <v>2</v>
      </c>
      <c r="Z1445" s="29">
        <f t="shared" si="679"/>
        <v>5</v>
      </c>
    </row>
    <row r="1446" spans="1:26">
      <c r="A1446" s="26" t="s">
        <v>112</v>
      </c>
      <c r="B1446" s="25">
        <f>HLOOKUP(A1446,'Tabela 2022'!$D$3:$BG$56,30,FALSE)</f>
        <v>0.71529175050301808</v>
      </c>
      <c r="D1446" s="9" t="str">
        <f t="shared" si="673"/>
        <v/>
      </c>
      <c r="E1446" s="9" t="str">
        <f t="shared" si="674"/>
        <v/>
      </c>
      <c r="F1446" s="9">
        <f t="shared" si="675"/>
        <v>0.71529175050301808</v>
      </c>
      <c r="H1446" s="31" t="s">
        <v>134</v>
      </c>
      <c r="I1446" s="37">
        <f>COUNT(D1475:D1481)</f>
        <v>0</v>
      </c>
      <c r="J1446" s="37">
        <f t="shared" ref="J1446" si="687">COUNT(E1475:E1481)</f>
        <v>5</v>
      </c>
      <c r="K1446" s="37">
        <f>COUNT(F1475:F1481)</f>
        <v>1</v>
      </c>
      <c r="L1446" s="29">
        <f t="shared" si="677"/>
        <v>6</v>
      </c>
      <c r="O1446" s="52" t="s">
        <v>73</v>
      </c>
      <c r="P1446" s="25">
        <f>HLOOKUP(O1446,'Tabela 2022'!$D$3:$BG$56,30,FALSE)</f>
        <v>0.70133111480865229</v>
      </c>
      <c r="R1446" s="9" t="str">
        <f t="shared" si="681"/>
        <v/>
      </c>
      <c r="S1446" s="9" t="str">
        <f t="shared" si="682"/>
        <v/>
      </c>
      <c r="T1446" s="9">
        <f t="shared" si="683"/>
        <v>0.70133111480865229</v>
      </c>
      <c r="V1446" s="31" t="s">
        <v>135</v>
      </c>
      <c r="W1446" s="37">
        <f>COUNT(R1480:R1482)</f>
        <v>0</v>
      </c>
      <c r="X1446" s="37">
        <f t="shared" ref="X1446" si="688">COUNT(S1480:S1482)</f>
        <v>2</v>
      </c>
      <c r="Y1446" s="37">
        <f>COUNT(T1480:T1482)</f>
        <v>0</v>
      </c>
      <c r="Z1446" s="29">
        <f t="shared" si="679"/>
        <v>2</v>
      </c>
    </row>
    <row r="1447" spans="1:26">
      <c r="A1447" s="26" t="s">
        <v>99</v>
      </c>
      <c r="B1447" s="25" t="e">
        <f>HLOOKUP(A1447,'Tabela 2022'!$D$3:$BG$56,30,FALSE)</f>
        <v>#N/A</v>
      </c>
      <c r="D1447" s="9" t="e">
        <f t="shared" si="673"/>
        <v>#N/A</v>
      </c>
      <c r="E1447" s="9" t="e">
        <f t="shared" si="674"/>
        <v>#N/A</v>
      </c>
      <c r="F1447" s="9" t="e">
        <f t="shared" si="675"/>
        <v>#N/A</v>
      </c>
      <c r="O1447" s="52" t="s">
        <v>112</v>
      </c>
      <c r="P1447" s="25">
        <f>HLOOKUP(O1447,'Tabela 2022'!$D$3:$BG$56,30,FALSE)</f>
        <v>0.71529175050301808</v>
      </c>
      <c r="R1447" s="9" t="str">
        <f t="shared" si="681"/>
        <v/>
      </c>
      <c r="S1447" s="9" t="str">
        <f t="shared" si="682"/>
        <v/>
      </c>
      <c r="T1447" s="9">
        <f t="shared" si="683"/>
        <v>0.71529175050301808</v>
      </c>
    </row>
    <row r="1448" spans="1:26">
      <c r="A1448" s="26" t="s">
        <v>132</v>
      </c>
      <c r="B1448" s="25">
        <f>HLOOKUP(A1448,'Tabela 2022'!$D$3:$BG$56,30,FALSE)</f>
        <v>0.79078014184397161</v>
      </c>
      <c r="D1448" s="9" t="str">
        <f t="shared" si="673"/>
        <v/>
      </c>
      <c r="E1448" s="9">
        <f t="shared" si="674"/>
        <v>0.79078014184397161</v>
      </c>
      <c r="F1448" s="9" t="str">
        <f t="shared" si="675"/>
        <v/>
      </c>
      <c r="O1448" s="52" t="s">
        <v>93</v>
      </c>
      <c r="P1448" s="25">
        <f>HLOOKUP(O1448,'Tabela 2022'!$D$3:$BG$56,30,FALSE)</f>
        <v>0.79955456570155903</v>
      </c>
      <c r="R1448" s="9" t="str">
        <f t="shared" si="681"/>
        <v/>
      </c>
      <c r="S1448" s="9">
        <f t="shared" si="682"/>
        <v>0.79955456570155903</v>
      </c>
      <c r="T1448" s="9" t="str">
        <f t="shared" si="683"/>
        <v/>
      </c>
    </row>
    <row r="1449" spans="1:26">
      <c r="A1449" s="26" t="s">
        <v>74</v>
      </c>
      <c r="B1449" s="25">
        <f>HLOOKUP(A1449,'Tabela 2022'!$D$3:$BG$56,30,FALSE)</f>
        <v>0.77813163481953296</v>
      </c>
      <c r="D1449" s="9" t="str">
        <f t="shared" si="673"/>
        <v/>
      </c>
      <c r="E1449" s="9">
        <f t="shared" si="674"/>
        <v>0.77813163481953296</v>
      </c>
      <c r="F1449" s="9" t="str">
        <f t="shared" si="675"/>
        <v/>
      </c>
      <c r="H1449" s="31"/>
      <c r="I1449" s="32" t="s">
        <v>98</v>
      </c>
      <c r="J1449" s="33" t="s">
        <v>97</v>
      </c>
      <c r="K1449" s="34" t="s">
        <v>100</v>
      </c>
      <c r="L1449" s="29" t="s">
        <v>105</v>
      </c>
      <c r="O1449" s="52" t="s">
        <v>133</v>
      </c>
      <c r="P1449" s="25">
        <f>HLOOKUP(O1449,'Tabela 2022'!$D$3:$BG$56,30,FALSE)</f>
        <v>0.67325581395348832</v>
      </c>
      <c r="R1449" s="9" t="str">
        <f t="shared" si="681"/>
        <v/>
      </c>
      <c r="S1449" s="9" t="str">
        <f t="shared" si="682"/>
        <v/>
      </c>
      <c r="T1449" s="9">
        <f t="shared" si="683"/>
        <v>0.67325581395348832</v>
      </c>
      <c r="V1449" s="31"/>
      <c r="W1449" s="32" t="s">
        <v>98</v>
      </c>
      <c r="X1449" s="33" t="s">
        <v>97</v>
      </c>
      <c r="Y1449" s="34" t="s">
        <v>100</v>
      </c>
      <c r="Z1449" t="s">
        <v>105</v>
      </c>
    </row>
    <row r="1450" spans="1:26">
      <c r="A1450" s="26" t="s">
        <v>75</v>
      </c>
      <c r="B1450" s="25">
        <f>HLOOKUP(A1450,'Tabela 2022'!$D$3:$BG$56,30,FALSE)</f>
        <v>0.7211155378486056</v>
      </c>
      <c r="D1450" s="9" t="str">
        <f t="shared" si="673"/>
        <v/>
      </c>
      <c r="E1450" s="9" t="str">
        <f t="shared" si="674"/>
        <v/>
      </c>
      <c r="F1450" s="9">
        <f t="shared" si="675"/>
        <v>0.7211155378486056</v>
      </c>
      <c r="H1450" s="31" t="s">
        <v>101</v>
      </c>
      <c r="I1450" s="42">
        <f>I1442/$L1442</f>
        <v>0</v>
      </c>
      <c r="J1450" s="42">
        <f t="shared" ref="J1450:K1450" si="689">J1442/$L1442</f>
        <v>0.3888888888888889</v>
      </c>
      <c r="K1450" s="42">
        <f t="shared" si="689"/>
        <v>0.61111111111111116</v>
      </c>
      <c r="L1450" s="29">
        <f>L1442</f>
        <v>36</v>
      </c>
      <c r="O1450" s="52" t="s">
        <v>89</v>
      </c>
      <c r="P1450" s="25">
        <f>HLOOKUP(O1450,'Tabela 2022'!$D$3:$BG$56,30,FALSE)</f>
        <v>0.80886426592797789</v>
      </c>
      <c r="R1450" s="9" t="str">
        <f t="shared" si="681"/>
        <v/>
      </c>
      <c r="S1450" s="9">
        <f t="shared" si="682"/>
        <v>0.80886426592797789</v>
      </c>
      <c r="T1450" s="9" t="str">
        <f t="shared" si="683"/>
        <v/>
      </c>
      <c r="V1450" s="31" t="s">
        <v>101</v>
      </c>
      <c r="W1450" s="42">
        <f t="shared" ref="W1450:Y1454" si="690">W1442/$Z1442</f>
        <v>0</v>
      </c>
      <c r="X1450" s="42">
        <f t="shared" si="690"/>
        <v>0.3888888888888889</v>
      </c>
      <c r="Y1450" s="42">
        <f t="shared" si="690"/>
        <v>0.61111111111111116</v>
      </c>
      <c r="Z1450" s="29">
        <f>Z1442</f>
        <v>36</v>
      </c>
    </row>
    <row r="1451" spans="1:26">
      <c r="A1451" s="26" t="s">
        <v>76</v>
      </c>
      <c r="B1451" s="25">
        <f>HLOOKUP(A1451,'Tabela 2022'!$D$3:$BG$56,30,FALSE)</f>
        <v>0.71146245059288538</v>
      </c>
      <c r="D1451" s="9" t="str">
        <f t="shared" si="673"/>
        <v/>
      </c>
      <c r="E1451" s="9" t="str">
        <f t="shared" si="674"/>
        <v/>
      </c>
      <c r="F1451" s="9">
        <f t="shared" si="675"/>
        <v>0.71146245059288538</v>
      </c>
      <c r="H1451" s="31" t="s">
        <v>102</v>
      </c>
      <c r="I1451" s="42">
        <f t="shared" ref="I1451:K1451" si="691">I1443/$L1443</f>
        <v>0</v>
      </c>
      <c r="J1451" s="42">
        <f t="shared" si="691"/>
        <v>0.30769230769230771</v>
      </c>
      <c r="K1451" s="42">
        <f t="shared" si="691"/>
        <v>0.69230769230769229</v>
      </c>
      <c r="L1451" s="29">
        <f t="shared" ref="L1451:L1454" si="692">L1443</f>
        <v>13</v>
      </c>
      <c r="O1451" s="52" t="s">
        <v>84</v>
      </c>
      <c r="P1451" s="25">
        <f>HLOOKUP(O1451,'Tabela 2022'!$D$3:$BG$56,30,FALSE)</f>
        <v>0.62214137214137211</v>
      </c>
      <c r="R1451" s="9" t="str">
        <f t="shared" si="681"/>
        <v/>
      </c>
      <c r="S1451" s="9" t="str">
        <f t="shared" si="682"/>
        <v/>
      </c>
      <c r="T1451" s="9">
        <f t="shared" si="683"/>
        <v>0.62214137214137211</v>
      </c>
      <c r="V1451" s="31" t="s">
        <v>115</v>
      </c>
      <c r="W1451" s="42">
        <f t="shared" si="690"/>
        <v>0</v>
      </c>
      <c r="X1451" s="42">
        <f t="shared" si="690"/>
        <v>0.3125</v>
      </c>
      <c r="Y1451" s="42">
        <f t="shared" si="690"/>
        <v>0.6875</v>
      </c>
      <c r="Z1451" s="29">
        <f>Z1443</f>
        <v>16</v>
      </c>
    </row>
    <row r="1452" spans="1:26">
      <c r="A1452" s="26" t="s">
        <v>77</v>
      </c>
      <c r="B1452" s="25">
        <f>HLOOKUP(A1452,'Tabela 2022'!$D$3:$BG$56,30,FALSE)</f>
        <v>0.68760195758564435</v>
      </c>
      <c r="D1452" s="9" t="str">
        <f t="shared" si="673"/>
        <v/>
      </c>
      <c r="E1452" s="9" t="str">
        <f t="shared" si="674"/>
        <v/>
      </c>
      <c r="F1452" s="9">
        <f t="shared" si="675"/>
        <v>0.68760195758564435</v>
      </c>
      <c r="H1452" s="31" t="s">
        <v>103</v>
      </c>
      <c r="I1452" s="42">
        <f t="shared" ref="I1452:K1452" si="693">I1444/$L1444</f>
        <v>0</v>
      </c>
      <c r="J1452" s="42">
        <f t="shared" si="693"/>
        <v>0.23076923076923078</v>
      </c>
      <c r="K1452" s="42">
        <f t="shared" si="693"/>
        <v>0.76923076923076927</v>
      </c>
      <c r="L1452" s="29">
        <f t="shared" si="692"/>
        <v>13</v>
      </c>
      <c r="O1452" s="52" t="s">
        <v>85</v>
      </c>
      <c r="P1452" s="25">
        <f>HLOOKUP(O1452,'Tabela 2022'!$D$3:$BG$56,30,FALSE)</f>
        <v>0.61175236096537255</v>
      </c>
      <c r="R1452" s="9" t="str">
        <f t="shared" si="681"/>
        <v/>
      </c>
      <c r="S1452" s="9" t="str">
        <f t="shared" si="682"/>
        <v/>
      </c>
      <c r="T1452" s="9">
        <f t="shared" si="683"/>
        <v>0.61175236096537255</v>
      </c>
      <c r="V1452" s="31" t="s">
        <v>116</v>
      </c>
      <c r="W1452" s="42">
        <f t="shared" si="690"/>
        <v>0</v>
      </c>
      <c r="X1452" s="42">
        <f t="shared" si="690"/>
        <v>0.30769230769230771</v>
      </c>
      <c r="Y1452" s="42">
        <f t="shared" si="690"/>
        <v>0.69230769230769229</v>
      </c>
      <c r="Z1452" s="29">
        <f>Z1444</f>
        <v>13</v>
      </c>
    </row>
    <row r="1453" spans="1:26">
      <c r="A1453" s="26" t="s">
        <v>113</v>
      </c>
      <c r="B1453" s="25">
        <f>HLOOKUP(A1453,'Tabela 2022'!$D$3:$BG$56,30,FALSE)</f>
        <v>0.77516778523489938</v>
      </c>
      <c r="D1453" s="9" t="str">
        <f t="shared" si="673"/>
        <v/>
      </c>
      <c r="E1453" s="9">
        <f t="shared" si="674"/>
        <v>0.77516778523489938</v>
      </c>
      <c r="F1453" s="9" t="str">
        <f t="shared" si="675"/>
        <v/>
      </c>
      <c r="H1453" s="31" t="s">
        <v>104</v>
      </c>
      <c r="I1453" s="42">
        <f t="shared" ref="I1453:K1453" si="694">I1445/$L1445</f>
        <v>0</v>
      </c>
      <c r="J1453" s="42">
        <f t="shared" si="694"/>
        <v>0.5</v>
      </c>
      <c r="K1453" s="42">
        <f t="shared" si="694"/>
        <v>0.5</v>
      </c>
      <c r="L1453" s="29">
        <f t="shared" si="692"/>
        <v>4</v>
      </c>
      <c r="O1453" s="52" t="s">
        <v>77</v>
      </c>
      <c r="P1453" s="25">
        <f>HLOOKUP(O1453,'Tabela 2022'!$D$3:$BG$56,30,FALSE)</f>
        <v>0.68760195758564435</v>
      </c>
      <c r="R1453" s="9" t="str">
        <f t="shared" si="681"/>
        <v/>
      </c>
      <c r="S1453" s="9" t="str">
        <f t="shared" si="682"/>
        <v/>
      </c>
      <c r="T1453" s="9">
        <f t="shared" si="683"/>
        <v>0.68760195758564435</v>
      </c>
      <c r="V1453" s="31" t="s">
        <v>117</v>
      </c>
      <c r="W1453" s="42">
        <f t="shared" si="690"/>
        <v>0</v>
      </c>
      <c r="X1453" s="42">
        <f t="shared" si="690"/>
        <v>0.6</v>
      </c>
      <c r="Y1453" s="42">
        <f t="shared" si="690"/>
        <v>0.4</v>
      </c>
      <c r="Z1453" s="29">
        <f>Z1445</f>
        <v>5</v>
      </c>
    </row>
    <row r="1454" spans="1:26">
      <c r="A1454" s="26" t="s">
        <v>78</v>
      </c>
      <c r="B1454" s="25">
        <f>HLOOKUP(A1454,'Tabela 2022'!$D$3:$BG$56,30,FALSE)</f>
        <v>0.74738219895287961</v>
      </c>
      <c r="D1454" s="9" t="str">
        <f t="shared" si="673"/>
        <v/>
      </c>
      <c r="E1454" s="9" t="str">
        <f t="shared" si="674"/>
        <v/>
      </c>
      <c r="F1454" s="9">
        <f t="shared" si="675"/>
        <v>0.74738219895287961</v>
      </c>
      <c r="H1454" s="31" t="s">
        <v>134</v>
      </c>
      <c r="I1454" s="42">
        <f t="shared" ref="I1454:K1454" si="695">I1446/$L1446</f>
        <v>0</v>
      </c>
      <c r="J1454" s="42">
        <f t="shared" si="695"/>
        <v>0.83333333333333337</v>
      </c>
      <c r="K1454" s="42">
        <f t="shared" si="695"/>
        <v>0.16666666666666666</v>
      </c>
      <c r="L1454" s="29">
        <f t="shared" si="692"/>
        <v>6</v>
      </c>
      <c r="O1454" s="52" t="s">
        <v>95</v>
      </c>
      <c r="P1454" s="25">
        <f>HLOOKUP(O1454,'Tabela 2022'!$D$3:$BG$56,30,FALSE)</f>
        <v>0.77485380116959068</v>
      </c>
      <c r="R1454" s="9" t="str">
        <f t="shared" si="681"/>
        <v/>
      </c>
      <c r="S1454" s="9">
        <f t="shared" si="682"/>
        <v>0.77485380116959068</v>
      </c>
      <c r="T1454" s="9" t="str">
        <f t="shared" si="683"/>
        <v/>
      </c>
      <c r="V1454" s="31" t="s">
        <v>135</v>
      </c>
      <c r="W1454" s="42">
        <f t="shared" si="690"/>
        <v>0</v>
      </c>
      <c r="X1454" s="42">
        <f t="shared" si="690"/>
        <v>1</v>
      </c>
      <c r="Y1454" s="42">
        <f t="shared" si="690"/>
        <v>0</v>
      </c>
      <c r="Z1454" s="29">
        <f>Z1446</f>
        <v>2</v>
      </c>
    </row>
    <row r="1455" spans="1:26" ht="15.75" thickBot="1">
      <c r="A1455" s="24" t="s">
        <v>114</v>
      </c>
      <c r="B1455" s="25">
        <f>HLOOKUP(A1455,'Tabela 2022'!$D$3:$BG$56,30,FALSE)</f>
        <v>0.71944922547332191</v>
      </c>
      <c r="D1455" s="36" t="str">
        <f t="shared" si="673"/>
        <v/>
      </c>
      <c r="E1455" s="36" t="str">
        <f t="shared" si="674"/>
        <v/>
      </c>
      <c r="F1455" s="36">
        <f t="shared" si="675"/>
        <v>0.71944922547332191</v>
      </c>
      <c r="O1455" s="52" t="s">
        <v>131</v>
      </c>
      <c r="P1455" s="25">
        <f>HLOOKUP(O1455,'Tabela 2022'!$D$3:$BG$56,30,FALSE)</f>
        <v>0.74291115311909262</v>
      </c>
      <c r="R1455" s="9" t="str">
        <f t="shared" si="681"/>
        <v/>
      </c>
      <c r="S1455" s="9" t="str">
        <f t="shared" si="682"/>
        <v/>
      </c>
      <c r="T1455" s="9">
        <f t="shared" si="683"/>
        <v>0.74291115311909262</v>
      </c>
    </row>
    <row r="1456" spans="1:26">
      <c r="A1456" s="23" t="s">
        <v>109</v>
      </c>
      <c r="B1456" s="25" t="e">
        <f>HLOOKUP(A1456,'Tabela 2022'!$D$3:$BG$56,30,FALSE)</f>
        <v>#N/A</v>
      </c>
      <c r="D1456" s="56" t="e">
        <f t="shared" si="673"/>
        <v>#N/A</v>
      </c>
      <c r="E1456" s="56" t="e">
        <f t="shared" si="674"/>
        <v>#N/A</v>
      </c>
      <c r="F1456" s="56" t="e">
        <f t="shared" si="675"/>
        <v>#N/A</v>
      </c>
      <c r="O1456" s="52" t="s">
        <v>129</v>
      </c>
      <c r="P1456" s="25">
        <f>HLOOKUP(O1456,'Tabela 2022'!$D$3:$BG$56,30,FALSE)</f>
        <v>0.82583025830258305</v>
      </c>
      <c r="R1456" s="9" t="str">
        <f t="shared" si="681"/>
        <v/>
      </c>
      <c r="S1456" s="66">
        <v>0.75</v>
      </c>
      <c r="T1456" s="9"/>
    </row>
    <row r="1457" spans="1:20">
      <c r="A1457" s="22" t="s">
        <v>79</v>
      </c>
      <c r="B1457" s="25">
        <f>HLOOKUP(A1457,'Tabela 2022'!$D$3:$BG$56,30,FALSE)</f>
        <v>0.5704162976085031</v>
      </c>
      <c r="D1457" s="9" t="str">
        <f t="shared" si="673"/>
        <v/>
      </c>
      <c r="E1457" s="9" t="str">
        <f t="shared" si="674"/>
        <v/>
      </c>
      <c r="F1457" s="9">
        <f t="shared" si="675"/>
        <v>0.5704162976085031</v>
      </c>
      <c r="O1457" s="59" t="s">
        <v>114</v>
      </c>
      <c r="P1457" s="25">
        <f>HLOOKUP(O1457,'Tabela 2022'!$D$3:$BG$56,30,FALSE)</f>
        <v>0.71944922547332191</v>
      </c>
      <c r="R1457" s="9" t="str">
        <f t="shared" si="681"/>
        <v/>
      </c>
      <c r="S1457" s="9" t="str">
        <f t="shared" si="682"/>
        <v/>
      </c>
      <c r="T1457" s="9">
        <f t="shared" si="683"/>
        <v>0.71944922547332191</v>
      </c>
    </row>
    <row r="1458" spans="1:20" ht="15.75" thickBot="1">
      <c r="A1458" s="22" t="s">
        <v>80</v>
      </c>
      <c r="B1458" s="25">
        <f>HLOOKUP(A1458,'Tabela 2022'!$D$3:$BG$56,30,FALSE)</f>
        <v>0.68369028006589783</v>
      </c>
      <c r="D1458" s="9" t="str">
        <f t="shared" si="673"/>
        <v/>
      </c>
      <c r="E1458" s="9" t="str">
        <f t="shared" si="674"/>
        <v/>
      </c>
      <c r="F1458" s="9">
        <f t="shared" si="675"/>
        <v>0.68369028006589783</v>
      </c>
      <c r="O1458" s="59" t="s">
        <v>130</v>
      </c>
      <c r="P1458" s="25">
        <f>HLOOKUP(O1458,'Tabela 2022'!$D$3:$BG$56,30,FALSE)</f>
        <v>0.72355769230769229</v>
      </c>
      <c r="R1458" s="36" t="str">
        <f t="shared" si="681"/>
        <v/>
      </c>
      <c r="S1458" s="36" t="str">
        <f t="shared" si="682"/>
        <v/>
      </c>
      <c r="T1458" s="36">
        <f t="shared" si="683"/>
        <v>0.72355769230769229</v>
      </c>
    </row>
    <row r="1459" spans="1:20">
      <c r="A1459" s="22" t="s">
        <v>81</v>
      </c>
      <c r="B1459" s="25">
        <f>HLOOKUP(A1459,'Tabela 2022'!$D$3:$BG$56,30,FALSE)</f>
        <v>0.65269461077844315</v>
      </c>
      <c r="D1459" s="9" t="str">
        <f t="shared" si="673"/>
        <v/>
      </c>
      <c r="E1459" s="9" t="str">
        <f t="shared" si="674"/>
        <v/>
      </c>
      <c r="F1459" s="9">
        <f t="shared" si="675"/>
        <v>0.65269461077844315</v>
      </c>
      <c r="O1459" s="60" t="s">
        <v>80</v>
      </c>
      <c r="P1459" s="25">
        <f>HLOOKUP(O1459,'Tabela 2022'!$D$3:$BG$56,30,FALSE)</f>
        <v>0.68369028006589783</v>
      </c>
      <c r="R1459" s="56" t="str">
        <f t="shared" si="681"/>
        <v/>
      </c>
      <c r="S1459" s="56" t="str">
        <f t="shared" si="682"/>
        <v/>
      </c>
      <c r="T1459" s="56">
        <f t="shared" si="683"/>
        <v>0.68369028006589783</v>
      </c>
    </row>
    <row r="1460" spans="1:20">
      <c r="A1460" s="22" t="s">
        <v>82</v>
      </c>
      <c r="B1460" s="25">
        <f>HLOOKUP(A1460,'Tabela 2022'!$D$3:$BG$56,30,FALSE)</f>
        <v>0.58234295415959259</v>
      </c>
      <c r="D1460" s="9" t="str">
        <f t="shared" si="673"/>
        <v/>
      </c>
      <c r="E1460" s="9" t="str">
        <f t="shared" si="674"/>
        <v/>
      </c>
      <c r="F1460" s="9">
        <f t="shared" si="675"/>
        <v>0.58234295415959259</v>
      </c>
      <c r="O1460" s="26" t="s">
        <v>72</v>
      </c>
      <c r="P1460" s="25">
        <f>HLOOKUP(O1460,'Tabela 2022'!$D$3:$BG$56,30,FALSE)</f>
        <v>0.71807838179519601</v>
      </c>
      <c r="R1460" s="9" t="str">
        <f t="shared" si="681"/>
        <v/>
      </c>
      <c r="S1460" s="9" t="str">
        <f t="shared" si="682"/>
        <v/>
      </c>
      <c r="T1460" s="9">
        <f t="shared" si="683"/>
        <v>0.71807838179519601</v>
      </c>
    </row>
    <row r="1461" spans="1:20">
      <c r="A1461" s="22" t="s">
        <v>83</v>
      </c>
      <c r="B1461" s="25">
        <f>HLOOKUP(A1461,'Tabela 2022'!$D$3:$BG$56,30,FALSE)</f>
        <v>0.83387622149837137</v>
      </c>
      <c r="D1461" s="9" t="str">
        <f t="shared" si="673"/>
        <v/>
      </c>
      <c r="E1461" s="9">
        <f t="shared" si="674"/>
        <v>0.83387622149837137</v>
      </c>
      <c r="F1461" s="9" t="str">
        <f t="shared" si="675"/>
        <v/>
      </c>
      <c r="O1461" s="26" t="s">
        <v>90</v>
      </c>
      <c r="P1461" s="25">
        <f>HLOOKUP(O1461,'Tabela 2022'!$D$3:$BG$56,30,FALSE)</f>
        <v>0.8026998961578401</v>
      </c>
      <c r="R1461" s="9" t="str">
        <f t="shared" si="681"/>
        <v/>
      </c>
      <c r="S1461" s="9">
        <f t="shared" si="682"/>
        <v>0.8026998961578401</v>
      </c>
      <c r="T1461" s="9" t="str">
        <f t="shared" si="683"/>
        <v/>
      </c>
    </row>
    <row r="1462" spans="1:20">
      <c r="A1462" s="22" t="s">
        <v>84</v>
      </c>
      <c r="B1462" s="25">
        <f>HLOOKUP(A1462,'Tabela 2022'!$D$3:$BG$56,30,FALSE)</f>
        <v>0.62214137214137211</v>
      </c>
      <c r="D1462" s="9" t="str">
        <f t="shared" si="673"/>
        <v/>
      </c>
      <c r="E1462" s="9" t="str">
        <f t="shared" si="674"/>
        <v/>
      </c>
      <c r="F1462" s="9">
        <f t="shared" si="675"/>
        <v>0.62214137214137211</v>
      </c>
      <c r="O1462" s="26" t="s">
        <v>121</v>
      </c>
      <c r="P1462" s="25">
        <f>HLOOKUP(O1462,'Tabela 2022'!$D$3:$BG$56,30,FALSE)</f>
        <v>0.69057377049180324</v>
      </c>
      <c r="R1462" s="9" t="str">
        <f t="shared" si="681"/>
        <v/>
      </c>
      <c r="S1462" s="9" t="str">
        <f t="shared" si="682"/>
        <v/>
      </c>
      <c r="T1462" s="9">
        <f t="shared" si="683"/>
        <v>0.69057377049180324</v>
      </c>
    </row>
    <row r="1463" spans="1:20">
      <c r="A1463" s="22" t="s">
        <v>121</v>
      </c>
      <c r="B1463" s="25">
        <f>HLOOKUP(A1463,'Tabela 2022'!$D$3:$BG$56,30,FALSE)</f>
        <v>0.69057377049180324</v>
      </c>
      <c r="D1463" s="9" t="str">
        <f t="shared" si="673"/>
        <v/>
      </c>
      <c r="E1463" s="9" t="str">
        <f t="shared" si="674"/>
        <v/>
      </c>
      <c r="F1463" s="9">
        <f t="shared" si="675"/>
        <v>0.69057377049180324</v>
      </c>
      <c r="O1463" s="26" t="s">
        <v>91</v>
      </c>
      <c r="P1463" s="25" t="e">
        <f>HLOOKUP(O1463,'Tabela 2022'!$D$3:$BG$56,30,FALSE)</f>
        <v>#N/A</v>
      </c>
      <c r="R1463" s="9" t="e">
        <f t="shared" si="681"/>
        <v>#N/A</v>
      </c>
      <c r="S1463" s="9" t="e">
        <f t="shared" si="682"/>
        <v>#N/A</v>
      </c>
      <c r="T1463" s="9" t="e">
        <f t="shared" si="683"/>
        <v>#N/A</v>
      </c>
    </row>
    <row r="1464" spans="1:20">
      <c r="A1464" s="22" t="s">
        <v>85</v>
      </c>
      <c r="B1464" s="25">
        <f>HLOOKUP(A1464,'Tabela 2022'!$D$3:$BG$56,30,FALSE)</f>
        <v>0.61175236096537255</v>
      </c>
      <c r="D1464" s="9" t="str">
        <f t="shared" si="673"/>
        <v/>
      </c>
      <c r="E1464" s="9" t="str">
        <f t="shared" si="674"/>
        <v/>
      </c>
      <c r="F1464" s="9">
        <f t="shared" si="675"/>
        <v>0.61175236096537255</v>
      </c>
      <c r="O1464" s="26" t="s">
        <v>74</v>
      </c>
      <c r="P1464" s="25">
        <f>HLOOKUP(O1464,'Tabela 2022'!$D$3:$BG$56,30,FALSE)</f>
        <v>0.77813163481953296</v>
      </c>
      <c r="R1464" s="9" t="str">
        <f t="shared" si="681"/>
        <v/>
      </c>
      <c r="S1464" s="9">
        <f t="shared" si="682"/>
        <v>0.77813163481953296</v>
      </c>
      <c r="T1464" s="9" t="str">
        <f t="shared" si="683"/>
        <v/>
      </c>
    </row>
    <row r="1465" spans="1:20">
      <c r="A1465" s="22" t="s">
        <v>110</v>
      </c>
      <c r="B1465" s="25">
        <f>HLOOKUP(A1465,'Tabela 2022'!$D$3:$BG$56,30,FALSE)</f>
        <v>0.85122699386503065</v>
      </c>
      <c r="D1465" s="9" t="str">
        <f t="shared" si="673"/>
        <v/>
      </c>
      <c r="E1465" s="9">
        <f t="shared" si="674"/>
        <v>0.85122699386503065</v>
      </c>
      <c r="F1465" s="9" t="str">
        <f t="shared" si="675"/>
        <v/>
      </c>
      <c r="O1465" s="26" t="s">
        <v>75</v>
      </c>
      <c r="P1465" s="25">
        <f>HLOOKUP(O1465,'Tabela 2022'!$D$3:$BG$56,30,FALSE)</f>
        <v>0.7211155378486056</v>
      </c>
      <c r="R1465" s="9" t="str">
        <f t="shared" si="681"/>
        <v/>
      </c>
      <c r="S1465" s="9" t="str">
        <f t="shared" si="682"/>
        <v/>
      </c>
      <c r="T1465" s="9">
        <f t="shared" si="683"/>
        <v>0.7211155378486056</v>
      </c>
    </row>
    <row r="1466" spans="1:20">
      <c r="A1466" s="22" t="s">
        <v>111</v>
      </c>
      <c r="B1466" s="25">
        <f>HLOOKUP(A1466,'Tabela 2022'!$D$3:$BG$56,30,FALSE)</f>
        <v>0.72177419354838712</v>
      </c>
      <c r="D1466" s="9" t="str">
        <f t="shared" si="673"/>
        <v/>
      </c>
      <c r="E1466" s="66">
        <v>0.75</v>
      </c>
      <c r="F1466" s="9"/>
      <c r="O1466" s="26" t="s">
        <v>76</v>
      </c>
      <c r="P1466" s="25">
        <f>HLOOKUP(O1466,'Tabela 2022'!$D$3:$BG$56,30,FALSE)</f>
        <v>0.71146245059288538</v>
      </c>
      <c r="R1466" s="9" t="str">
        <f t="shared" si="681"/>
        <v/>
      </c>
      <c r="S1466" s="9" t="str">
        <f t="shared" si="682"/>
        <v/>
      </c>
      <c r="T1466" s="9">
        <f t="shared" si="683"/>
        <v>0.71146245059288538</v>
      </c>
    </row>
    <row r="1467" spans="1:20">
      <c r="A1467" s="22" t="s">
        <v>86</v>
      </c>
      <c r="B1467" s="25" t="e">
        <f>HLOOKUP(A1467,'Tabela 2022'!$D$3:$BG$56,30,FALSE)</f>
        <v>#N/A</v>
      </c>
      <c r="D1467" s="9" t="e">
        <f t="shared" si="673"/>
        <v>#N/A</v>
      </c>
      <c r="E1467" s="9" t="e">
        <f t="shared" si="674"/>
        <v>#N/A</v>
      </c>
      <c r="F1467" s="9" t="e">
        <f t="shared" si="675"/>
        <v>#N/A</v>
      </c>
      <c r="O1467" s="26" t="s">
        <v>78</v>
      </c>
      <c r="P1467" s="25">
        <f>HLOOKUP(O1467,'Tabela 2022'!$D$3:$BG$56,30,FALSE)</f>
        <v>0.74738219895287961</v>
      </c>
      <c r="R1467" s="9" t="str">
        <f t="shared" si="681"/>
        <v/>
      </c>
      <c r="S1467" s="9" t="str">
        <f t="shared" si="682"/>
        <v/>
      </c>
      <c r="T1467" s="9">
        <f t="shared" si="683"/>
        <v>0.74738219895287961</v>
      </c>
    </row>
    <row r="1468" spans="1:20">
      <c r="A1468" s="22" t="s">
        <v>130</v>
      </c>
      <c r="B1468" s="25">
        <f>HLOOKUP(A1468,'Tabela 2022'!$D$3:$BG$56,30,FALSE)</f>
        <v>0.72355769230769229</v>
      </c>
      <c r="D1468" s="9" t="str">
        <f t="shared" si="673"/>
        <v/>
      </c>
      <c r="E1468" s="9" t="str">
        <f t="shared" si="674"/>
        <v/>
      </c>
      <c r="F1468" s="9">
        <f t="shared" si="675"/>
        <v>0.72355769230769229</v>
      </c>
      <c r="O1468" s="26" t="s">
        <v>94</v>
      </c>
      <c r="P1468" s="25">
        <f>HLOOKUP(O1468,'Tabela 2022'!$D$3:$BG$56,30,FALSE)</f>
        <v>0.70657065706570654</v>
      </c>
      <c r="R1468" s="9" t="str">
        <f t="shared" si="681"/>
        <v/>
      </c>
      <c r="S1468" s="9" t="str">
        <f t="shared" si="682"/>
        <v/>
      </c>
      <c r="T1468" s="9">
        <f t="shared" si="683"/>
        <v>0.70657065706570654</v>
      </c>
    </row>
    <row r="1469" spans="1:20">
      <c r="A1469" s="22" t="s">
        <v>87</v>
      </c>
      <c r="B1469" s="25">
        <f>HLOOKUP(A1469,'Tabela 2022'!$D$3:$BG$56,30,FALSE)</f>
        <v>0.67563527653213751</v>
      </c>
      <c r="D1469" s="9" t="str">
        <f t="shared" si="673"/>
        <v/>
      </c>
      <c r="E1469" s="9" t="str">
        <f t="shared" si="674"/>
        <v/>
      </c>
      <c r="F1469" s="9">
        <f t="shared" si="675"/>
        <v>0.67563527653213751</v>
      </c>
      <c r="O1469" s="26" t="s">
        <v>111</v>
      </c>
      <c r="P1469" s="25">
        <f>HLOOKUP(O1469,'Tabela 2022'!$D$3:$BG$56,30,FALSE)</f>
        <v>0.72177419354838712</v>
      </c>
      <c r="R1469" s="9" t="str">
        <f t="shared" si="681"/>
        <v/>
      </c>
      <c r="S1469" s="66">
        <v>0.75</v>
      </c>
      <c r="T1469" s="9"/>
    </row>
    <row r="1470" spans="1:20" ht="15.75" thickBot="1">
      <c r="A1470" s="21" t="s">
        <v>88</v>
      </c>
      <c r="B1470" s="25">
        <f>HLOOKUP(A1470,'Tabela 2022'!$D$3:$BG$56,30,FALSE)</f>
        <v>0.69846491228070173</v>
      </c>
      <c r="D1470" s="57" t="str">
        <f t="shared" si="673"/>
        <v/>
      </c>
      <c r="E1470" s="57" t="str">
        <f t="shared" si="674"/>
        <v/>
      </c>
      <c r="F1470" s="57">
        <f t="shared" si="675"/>
        <v>0.69846491228070173</v>
      </c>
      <c r="O1470" s="26" t="s">
        <v>122</v>
      </c>
      <c r="P1470" s="25">
        <f>HLOOKUP(O1470,'Tabela 2022'!$D$3:$BG$56,30,FALSE)</f>
        <v>0.76</v>
      </c>
      <c r="R1470" s="9" t="str">
        <f t="shared" si="681"/>
        <v/>
      </c>
      <c r="S1470" s="9">
        <f t="shared" si="682"/>
        <v>0.76</v>
      </c>
      <c r="T1470" s="9" t="str">
        <f t="shared" si="683"/>
        <v/>
      </c>
    </row>
    <row r="1471" spans="1:20">
      <c r="A1471" s="17" t="s">
        <v>93</v>
      </c>
      <c r="B1471" s="25">
        <f>HLOOKUP(A1471,'Tabela 2022'!$D$3:$BG$56,30,FALSE)</f>
        <v>0.79955456570155903</v>
      </c>
      <c r="D1471" s="56" t="str">
        <f t="shared" si="673"/>
        <v/>
      </c>
      <c r="E1471" s="56">
        <f t="shared" si="674"/>
        <v>0.79955456570155903</v>
      </c>
      <c r="F1471" s="56" t="str">
        <f t="shared" si="675"/>
        <v/>
      </c>
      <c r="O1471" s="26" t="s">
        <v>87</v>
      </c>
      <c r="P1471" s="25">
        <f>HLOOKUP(O1471,'Tabela 2022'!$D$3:$BG$56,30,FALSE)</f>
        <v>0.67563527653213751</v>
      </c>
      <c r="R1471" s="9" t="str">
        <f t="shared" si="681"/>
        <v/>
      </c>
      <c r="S1471" s="9" t="str">
        <f t="shared" si="682"/>
        <v/>
      </c>
      <c r="T1471" s="9">
        <f t="shared" si="683"/>
        <v>0.67563527653213751</v>
      </c>
    </row>
    <row r="1472" spans="1:20" ht="15.75" thickBot="1">
      <c r="A1472" s="16" t="s">
        <v>133</v>
      </c>
      <c r="B1472" s="25">
        <f>HLOOKUP(A1472,'Tabela 2022'!$D$3:$BG$56,30,FALSE)</f>
        <v>0.67325581395348832</v>
      </c>
      <c r="D1472" s="9" t="str">
        <f t="shared" si="673"/>
        <v/>
      </c>
      <c r="E1472" s="9" t="str">
        <f t="shared" si="674"/>
        <v/>
      </c>
      <c r="F1472" s="9">
        <f t="shared" si="675"/>
        <v>0.67325581395348832</v>
      </c>
      <c r="O1472" s="53" t="s">
        <v>88</v>
      </c>
      <c r="P1472" s="25">
        <f>HLOOKUP(O1472,'Tabela 2022'!$D$3:$BG$56,30,FALSE)</f>
        <v>0.69846491228070173</v>
      </c>
      <c r="R1472" s="57" t="str">
        <f t="shared" si="681"/>
        <v/>
      </c>
      <c r="S1472" s="57" t="str">
        <f t="shared" si="682"/>
        <v/>
      </c>
      <c r="T1472" s="57">
        <f t="shared" si="683"/>
        <v>0.69846491228070173</v>
      </c>
    </row>
    <row r="1473" spans="1:20">
      <c r="A1473" s="16" t="s">
        <v>94</v>
      </c>
      <c r="B1473" s="25">
        <f>HLOOKUP(A1473,'Tabela 2022'!$D$3:$BG$56,30,FALSE)</f>
        <v>0.70657065706570654</v>
      </c>
      <c r="D1473" s="9" t="str">
        <f t="shared" si="673"/>
        <v/>
      </c>
      <c r="E1473" s="9" t="str">
        <f t="shared" si="674"/>
        <v/>
      </c>
      <c r="F1473" s="9">
        <f t="shared" si="675"/>
        <v>0.70657065706570654</v>
      </c>
      <c r="O1473" s="17" t="s">
        <v>109</v>
      </c>
      <c r="P1473" s="25" t="e">
        <f>HLOOKUP(O1473,'Tabela 2022'!$D$3:$BG$56,30,FALSE)</f>
        <v>#N/A</v>
      </c>
      <c r="R1473" s="35" t="e">
        <f t="shared" si="681"/>
        <v>#N/A</v>
      </c>
      <c r="S1473" s="35" t="e">
        <f t="shared" si="682"/>
        <v>#N/A</v>
      </c>
      <c r="T1473" s="35" t="e">
        <f t="shared" si="683"/>
        <v>#N/A</v>
      </c>
    </row>
    <row r="1474" spans="1:20" ht="15.75" thickBot="1">
      <c r="A1474" s="15" t="s">
        <v>95</v>
      </c>
      <c r="B1474" s="25">
        <f>HLOOKUP(A1474,'Tabela 2022'!$D$3:$BG$56,30,FALSE)</f>
        <v>0.77485380116959068</v>
      </c>
      <c r="D1474" s="57" t="str">
        <f t="shared" si="673"/>
        <v/>
      </c>
      <c r="E1474" s="57">
        <f t="shared" si="674"/>
        <v>0.77485380116959068</v>
      </c>
      <c r="F1474" s="57" t="str">
        <f t="shared" si="675"/>
        <v/>
      </c>
      <c r="O1474" s="16" t="s">
        <v>70</v>
      </c>
      <c r="P1474" s="25">
        <f>HLOOKUP(O1474,'Tabela 2022'!$D$3:$BG$56,30,FALSE)</f>
        <v>0.68468468468468469</v>
      </c>
      <c r="R1474" s="9" t="str">
        <f t="shared" si="681"/>
        <v/>
      </c>
      <c r="S1474" s="9" t="str">
        <f t="shared" si="682"/>
        <v/>
      </c>
      <c r="T1474" s="9">
        <f t="shared" si="683"/>
        <v>0.68468468468468469</v>
      </c>
    </row>
    <row r="1475" spans="1:20">
      <c r="A1475" s="20" t="s">
        <v>89</v>
      </c>
      <c r="B1475" s="25">
        <f>HLOOKUP(A1475,'Tabela 2022'!$D$3:$BG$56,30,FALSE)</f>
        <v>0.80886426592797789</v>
      </c>
      <c r="D1475" s="35" t="str">
        <f t="shared" si="673"/>
        <v/>
      </c>
      <c r="E1475" s="35">
        <f t="shared" si="674"/>
        <v>0.80886426592797789</v>
      </c>
      <c r="F1475" s="35" t="str">
        <f t="shared" si="675"/>
        <v/>
      </c>
      <c r="O1475" s="16" t="s">
        <v>81</v>
      </c>
      <c r="P1475" s="25">
        <f>HLOOKUP(O1475,'Tabela 2022'!$D$3:$BG$56,30,FALSE)</f>
        <v>0.65269461077844315</v>
      </c>
      <c r="R1475" s="9" t="str">
        <f t="shared" si="681"/>
        <v/>
      </c>
      <c r="S1475" s="9" t="str">
        <f t="shared" si="682"/>
        <v/>
      </c>
      <c r="T1475" s="9">
        <f t="shared" si="683"/>
        <v>0.65269461077844315</v>
      </c>
    </row>
    <row r="1476" spans="1:20">
      <c r="A1476" s="19" t="s">
        <v>90</v>
      </c>
      <c r="B1476" s="25">
        <f>HLOOKUP(A1476,'Tabela 2022'!$D$3:$BG$56,30,FALSE)</f>
        <v>0.8026998961578401</v>
      </c>
      <c r="D1476" s="9" t="str">
        <f t="shared" si="673"/>
        <v/>
      </c>
      <c r="E1476" s="9">
        <f t="shared" si="674"/>
        <v>0.8026998961578401</v>
      </c>
      <c r="F1476" s="9" t="str">
        <f t="shared" si="675"/>
        <v/>
      </c>
      <c r="O1476" s="16" t="s">
        <v>83</v>
      </c>
      <c r="P1476" s="25">
        <f>HLOOKUP(O1476,'Tabela 2022'!$D$3:$BG$56,30,FALSE)</f>
        <v>0.83387622149837137</v>
      </c>
      <c r="R1476" s="9" t="str">
        <f t="shared" si="681"/>
        <v/>
      </c>
      <c r="S1476" s="9">
        <f t="shared" si="682"/>
        <v>0.83387622149837137</v>
      </c>
      <c r="T1476" s="9" t="str">
        <f t="shared" si="683"/>
        <v/>
      </c>
    </row>
    <row r="1477" spans="1:20">
      <c r="A1477" s="18" t="s">
        <v>91</v>
      </c>
      <c r="B1477" s="25" t="e">
        <f>HLOOKUP(A1477,'Tabela 2022'!$D$3:$BG$56,30,FALSE)</f>
        <v>#N/A</v>
      </c>
      <c r="D1477" s="9" t="e">
        <f t="shared" si="673"/>
        <v>#N/A</v>
      </c>
      <c r="E1477" s="9" t="e">
        <f t="shared" si="674"/>
        <v>#N/A</v>
      </c>
      <c r="F1477" s="9" t="e">
        <f t="shared" si="675"/>
        <v>#N/A</v>
      </c>
      <c r="O1477" s="16" t="s">
        <v>110</v>
      </c>
      <c r="P1477" s="25">
        <f>HLOOKUP(O1477,'Tabela 2022'!$D$3:$BG$56,30,FALSE)</f>
        <v>0.85122699386503065</v>
      </c>
      <c r="R1477" s="9" t="str">
        <f t="shared" si="681"/>
        <v/>
      </c>
      <c r="S1477" s="9">
        <f t="shared" si="682"/>
        <v>0.85122699386503065</v>
      </c>
      <c r="T1477" s="9" t="str">
        <f t="shared" si="683"/>
        <v/>
      </c>
    </row>
    <row r="1478" spans="1:20">
      <c r="A1478" s="18" t="s">
        <v>131</v>
      </c>
      <c r="B1478" s="25">
        <f>HLOOKUP(A1478,'Tabela 2022'!$D$3:$BG$56,30,FALSE)</f>
        <v>0.74291115311909262</v>
      </c>
      <c r="D1478" s="9" t="str">
        <f t="shared" si="673"/>
        <v/>
      </c>
      <c r="E1478" s="9" t="str">
        <f t="shared" si="674"/>
        <v/>
      </c>
      <c r="F1478" s="9">
        <f t="shared" si="675"/>
        <v>0.74291115311909262</v>
      </c>
      <c r="O1478" s="54" t="s">
        <v>92</v>
      </c>
      <c r="P1478" s="25">
        <f>HLOOKUP(O1478,'Tabela 2022'!$D$3:$BG$56,30,FALSE)</f>
        <v>0.78052550231839257</v>
      </c>
      <c r="R1478" s="9" t="str">
        <f t="shared" si="681"/>
        <v/>
      </c>
      <c r="S1478" s="9">
        <f t="shared" si="682"/>
        <v>0.78052550231839257</v>
      </c>
      <c r="T1478" s="9" t="str">
        <f t="shared" si="683"/>
        <v/>
      </c>
    </row>
    <row r="1479" spans="1:20" ht="15.75" thickBot="1">
      <c r="A1479" s="18" t="s">
        <v>92</v>
      </c>
      <c r="B1479" s="25">
        <f>HLOOKUP(A1479,'Tabela 2022'!$D$3:$BG$56,30,FALSE)</f>
        <v>0.78052550231839257</v>
      </c>
      <c r="D1479" s="9" t="str">
        <f t="shared" si="673"/>
        <v/>
      </c>
      <c r="E1479" s="9">
        <f t="shared" si="674"/>
        <v>0.78052550231839257</v>
      </c>
      <c r="F1479" s="9" t="str">
        <f t="shared" si="675"/>
        <v/>
      </c>
      <c r="O1479" s="15" t="s">
        <v>86</v>
      </c>
      <c r="P1479" s="25" t="e">
        <f>HLOOKUP(O1479,'Tabela 2022'!$D$3:$BG$56,30,FALSE)</f>
        <v>#N/A</v>
      </c>
      <c r="R1479" s="36" t="e">
        <f t="shared" si="681"/>
        <v>#N/A</v>
      </c>
      <c r="S1479" s="36" t="e">
        <f t="shared" si="682"/>
        <v>#N/A</v>
      </c>
      <c r="T1479" s="36" t="e">
        <f t="shared" si="683"/>
        <v>#N/A</v>
      </c>
    </row>
    <row r="1480" spans="1:20">
      <c r="A1480" s="18" t="s">
        <v>129</v>
      </c>
      <c r="B1480" s="25">
        <f>HLOOKUP(A1480,'Tabela 2022'!$D$3:$BG$56,30,FALSE)</f>
        <v>0.82583025830258305</v>
      </c>
      <c r="D1480" s="9" t="str">
        <f t="shared" si="673"/>
        <v/>
      </c>
      <c r="E1480" s="66">
        <v>0.75</v>
      </c>
      <c r="F1480" s="9"/>
      <c r="O1480" s="61" t="s">
        <v>99</v>
      </c>
      <c r="P1480" s="25" t="e">
        <f>HLOOKUP(O1480,'Tabela 2022'!$D$3:$BG$56,30,FALSE)</f>
        <v>#N/A</v>
      </c>
      <c r="R1480" s="56" t="e">
        <f t="shared" si="681"/>
        <v>#N/A</v>
      </c>
      <c r="S1480" s="56" t="e">
        <f t="shared" si="682"/>
        <v>#N/A</v>
      </c>
      <c r="T1480" s="56" t="e">
        <f t="shared" si="683"/>
        <v>#N/A</v>
      </c>
    </row>
    <row r="1481" spans="1:20" ht="15.75" thickBot="1">
      <c r="A1481" s="18" t="s">
        <v>122</v>
      </c>
      <c r="B1481" s="25">
        <f>HLOOKUP(A1481,'Tabela 2022'!$D$3:$BG$56,30,FALSE)</f>
        <v>0.76</v>
      </c>
      <c r="D1481" s="57" t="str">
        <f t="shared" si="673"/>
        <v/>
      </c>
      <c r="E1481" s="57">
        <f t="shared" si="674"/>
        <v>0.76</v>
      </c>
      <c r="F1481" s="57" t="str">
        <f t="shared" si="675"/>
        <v/>
      </c>
      <c r="O1481" s="55" t="s">
        <v>132</v>
      </c>
      <c r="P1481" s="25">
        <f>HLOOKUP(O1481,'Tabela 2022'!$D$3:$BG$56,30,FALSE)</f>
        <v>0.79078014184397161</v>
      </c>
      <c r="R1481" s="9" t="str">
        <f t="shared" si="681"/>
        <v/>
      </c>
      <c r="S1481" s="9">
        <f t="shared" si="682"/>
        <v>0.79078014184397161</v>
      </c>
      <c r="T1481" s="9" t="str">
        <f t="shared" si="683"/>
        <v/>
      </c>
    </row>
    <row r="1482" spans="1:20">
      <c r="D1482" s="41">
        <f>COUNT(D1442:D1481)</f>
        <v>0</v>
      </c>
      <c r="E1482" s="41">
        <f>COUNT(E1442:E1481)</f>
        <v>14</v>
      </c>
      <c r="F1482" s="41">
        <f>COUNT(F1442:F1481)</f>
        <v>22</v>
      </c>
      <c r="O1482" s="55" t="s">
        <v>113</v>
      </c>
      <c r="P1482" s="25">
        <f>HLOOKUP(O1482,'Tabela 2022'!$D$3:$BG$56,30,FALSE)</f>
        <v>0.77516778523489938</v>
      </c>
      <c r="R1482" s="9" t="str">
        <f t="shared" si="681"/>
        <v/>
      </c>
      <c r="S1482" s="9">
        <f t="shared" si="682"/>
        <v>0.77516778523489938</v>
      </c>
      <c r="T1482" s="9" t="str">
        <f t="shared" si="683"/>
        <v/>
      </c>
    </row>
    <row r="1483" spans="1:20">
      <c r="R1483" s="41">
        <f>COUNT(R1443:R1482)</f>
        <v>0</v>
      </c>
      <c r="S1483" s="41">
        <f>COUNT(S1443:S1482)</f>
        <v>14</v>
      </c>
      <c r="T1483" s="41">
        <f>COUNT(T1443:T1482)</f>
        <v>22</v>
      </c>
    </row>
    <row r="1489" spans="1:26">
      <c r="A1489" s="28">
        <v>31</v>
      </c>
      <c r="B1489" s="27" t="s">
        <v>40</v>
      </c>
    </row>
    <row r="1490" spans="1:26">
      <c r="A1490" s="8" t="s">
        <v>69</v>
      </c>
      <c r="B1490" s="7" t="s">
        <v>96</v>
      </c>
      <c r="D1490" s="12" t="s">
        <v>98</v>
      </c>
      <c r="E1490" s="11" t="s">
        <v>97</v>
      </c>
      <c r="F1490" s="10" t="s">
        <v>100</v>
      </c>
      <c r="H1490" s="31"/>
      <c r="I1490" s="32" t="s">
        <v>98</v>
      </c>
      <c r="J1490" s="33" t="s">
        <v>97</v>
      </c>
      <c r="K1490" s="34" t="s">
        <v>100</v>
      </c>
      <c r="L1490" t="s">
        <v>105</v>
      </c>
      <c r="O1490" s="28">
        <v>31</v>
      </c>
      <c r="P1490" s="27" t="s">
        <v>40</v>
      </c>
      <c r="V1490" s="31"/>
      <c r="W1490" s="32" t="s">
        <v>98</v>
      </c>
      <c r="X1490" s="33" t="s">
        <v>97</v>
      </c>
      <c r="Y1490" s="34" t="s">
        <v>100</v>
      </c>
      <c r="Z1490" t="s">
        <v>105</v>
      </c>
    </row>
    <row r="1491" spans="1:26">
      <c r="A1491" s="26" t="s">
        <v>70</v>
      </c>
      <c r="B1491" s="25">
        <f>HLOOKUP(A1491,'Tabela 2022'!$D$3:$BG$56,31,FALSE)</f>
        <v>0.6107784431137725</v>
      </c>
      <c r="D1491" s="9" t="str">
        <f>IF(B1491&lt;=50%,B1491,"")</f>
        <v/>
      </c>
      <c r="E1491" s="9" t="str">
        <f>IF(B1491&gt;=75%,B1491,"")</f>
        <v/>
      </c>
      <c r="F1491" s="9">
        <f>IF(AND(B1491&gt;50%,B1491&lt;75%),B1491,"")</f>
        <v>0.6107784431137725</v>
      </c>
      <c r="H1491" s="31" t="s">
        <v>101</v>
      </c>
      <c r="I1491" s="37">
        <f>COUNT(D1491:D1530)</f>
        <v>0</v>
      </c>
      <c r="J1491" s="37">
        <f t="shared" ref="J1491" si="696">COUNT(E1491:E1530)</f>
        <v>4</v>
      </c>
      <c r="K1491" s="37">
        <f>COUNT(F1491:F1530)</f>
        <v>33</v>
      </c>
      <c r="L1491" s="29">
        <f>SUM(I1491:K1491)</f>
        <v>37</v>
      </c>
      <c r="O1491" s="8" t="s">
        <v>69</v>
      </c>
      <c r="P1491" s="7" t="s">
        <v>96</v>
      </c>
      <c r="R1491" s="12" t="s">
        <v>98</v>
      </c>
      <c r="S1491" s="11" t="s">
        <v>97</v>
      </c>
      <c r="T1491" s="10" t="s">
        <v>100</v>
      </c>
      <c r="V1491" s="31" t="s">
        <v>101</v>
      </c>
      <c r="W1491" s="37">
        <f>COUNT(R1492:R1531)</f>
        <v>0</v>
      </c>
      <c r="X1491" s="37">
        <f t="shared" ref="X1491" si="697">COUNT(S1492:S1531)</f>
        <v>4</v>
      </c>
      <c r="Y1491" s="37">
        <f>COUNT(T1492:T1531)</f>
        <v>33</v>
      </c>
      <c r="Z1491" s="29">
        <f>SUM(W1491:Y1491)</f>
        <v>37</v>
      </c>
    </row>
    <row r="1492" spans="1:26">
      <c r="A1492" s="26" t="s">
        <v>71</v>
      </c>
      <c r="B1492" s="25">
        <f>HLOOKUP(A1492,'Tabela 2022'!$D$3:$BG$56,31,FALSE)</f>
        <v>0.70635721493440973</v>
      </c>
      <c r="D1492" s="9" t="str">
        <f t="shared" ref="D1492:D1530" si="698">IF(B1492&lt;=50%,B1492,"")</f>
        <v/>
      </c>
      <c r="E1492" s="9" t="str">
        <f t="shared" ref="E1492:E1530" si="699">IF(B1492&gt;=75%,B1492,"")</f>
        <v/>
      </c>
      <c r="F1492" s="9">
        <f t="shared" ref="F1492:F1530" si="700">IF(AND(B1492&gt;50%,B1492&lt;75%),B1492,"")</f>
        <v>0.70635721493440973</v>
      </c>
      <c r="H1492" s="31" t="s">
        <v>102</v>
      </c>
      <c r="I1492" s="37">
        <f>COUNT(D1491:D1504)</f>
        <v>0</v>
      </c>
      <c r="J1492" s="37">
        <f t="shared" ref="J1492" si="701">COUNT(E1491:E1504)</f>
        <v>0</v>
      </c>
      <c r="K1492" s="37">
        <f>COUNT(F1491:F1504)</f>
        <v>13</v>
      </c>
      <c r="L1492" s="29">
        <f t="shared" ref="L1492:L1495" si="702">SUM(I1492:K1492)</f>
        <v>13</v>
      </c>
      <c r="O1492" s="52" t="s">
        <v>79</v>
      </c>
      <c r="P1492" s="25">
        <f>HLOOKUP(O1492,'Tabela 2022'!$D$3:$BG$56,31,FALSE)</f>
        <v>0.52612931798051377</v>
      </c>
      <c r="R1492" s="9" t="str">
        <f>IF(P1492&lt;=50%,P1492,"")</f>
        <v/>
      </c>
      <c r="S1492" s="9" t="str">
        <f>IF(P1492&gt;=75%,P1492,"")</f>
        <v/>
      </c>
      <c r="T1492" s="9">
        <f>IF(AND(P1492&gt;50%,P1492&lt;75%),P1492,"")</f>
        <v>0.52612931798051377</v>
      </c>
      <c r="V1492" s="31" t="s">
        <v>115</v>
      </c>
      <c r="W1492" s="37">
        <f>COUNT(R1492:R1507)</f>
        <v>0</v>
      </c>
      <c r="X1492" s="37">
        <f t="shared" ref="X1492" si="703">COUNT(S1492:S1507)</f>
        <v>1</v>
      </c>
      <c r="Y1492" s="37">
        <f>COUNT(T1492:T1507)</f>
        <v>15</v>
      </c>
      <c r="Z1492" s="29">
        <f t="shared" ref="Z1492:Z1495" si="704">SUM(W1492:Y1492)</f>
        <v>16</v>
      </c>
    </row>
    <row r="1493" spans="1:26">
      <c r="A1493" s="26" t="s">
        <v>72</v>
      </c>
      <c r="B1493" s="25">
        <f>HLOOKUP(A1493,'Tabela 2022'!$D$3:$BG$56,31,FALSE)</f>
        <v>0.62911392405063293</v>
      </c>
      <c r="D1493" s="9" t="str">
        <f t="shared" si="698"/>
        <v/>
      </c>
      <c r="E1493" s="9" t="str">
        <f t="shared" si="699"/>
        <v/>
      </c>
      <c r="F1493" s="9">
        <f t="shared" si="700"/>
        <v>0.62911392405063293</v>
      </c>
      <c r="H1493" s="31" t="s">
        <v>103</v>
      </c>
      <c r="I1493" s="37">
        <f>COUNT(D1505:D1519)</f>
        <v>0</v>
      </c>
      <c r="J1493" s="37">
        <f t="shared" ref="J1493" si="705">COUNT(E1505:E1519)</f>
        <v>3</v>
      </c>
      <c r="K1493" s="37">
        <f>COUNT(F1505:F1519)</f>
        <v>11</v>
      </c>
      <c r="L1493" s="29">
        <f t="shared" si="702"/>
        <v>14</v>
      </c>
      <c r="O1493" s="52" t="s">
        <v>71</v>
      </c>
      <c r="P1493" s="25">
        <f>HLOOKUP(O1493,'Tabela 2022'!$D$3:$BG$56,31,FALSE)</f>
        <v>0.70635721493440973</v>
      </c>
      <c r="R1493" s="9" t="str">
        <f t="shared" ref="R1493:R1531" si="706">IF(P1493&lt;=50%,P1493,"")</f>
        <v/>
      </c>
      <c r="S1493" s="9" t="str">
        <f t="shared" ref="S1493:S1531" si="707">IF(P1493&gt;=75%,P1493,"")</f>
        <v/>
      </c>
      <c r="T1493" s="9">
        <f t="shared" ref="T1493:T1531" si="708">IF(AND(P1493&gt;50%,P1493&lt;75%),P1493,"")</f>
        <v>0.70635721493440973</v>
      </c>
      <c r="V1493" s="31" t="s">
        <v>116</v>
      </c>
      <c r="W1493" s="37">
        <f>COUNT(R1508:R1521)</f>
        <v>0</v>
      </c>
      <c r="X1493" s="37">
        <f t="shared" ref="X1493" si="709">COUNT(S1508:S1521)</f>
        <v>0</v>
      </c>
      <c r="Y1493" s="37">
        <f>COUNT(T1508:T1521)</f>
        <v>13</v>
      </c>
      <c r="Z1493" s="29">
        <f t="shared" si="704"/>
        <v>13</v>
      </c>
    </row>
    <row r="1494" spans="1:26">
      <c r="A1494" s="26" t="s">
        <v>73</v>
      </c>
      <c r="B1494" s="25">
        <f>HLOOKUP(A1494,'Tabela 2022'!$D$3:$BG$56,31,FALSE)</f>
        <v>0.63575605680868841</v>
      </c>
      <c r="D1494" s="9" t="str">
        <f t="shared" si="698"/>
        <v/>
      </c>
      <c r="E1494" s="9" t="str">
        <f t="shared" si="699"/>
        <v/>
      </c>
      <c r="F1494" s="9">
        <f t="shared" si="700"/>
        <v>0.63575605680868841</v>
      </c>
      <c r="H1494" s="31" t="s">
        <v>104</v>
      </c>
      <c r="I1494" s="37">
        <f>COUNT(D1520:D1523)</f>
        <v>0</v>
      </c>
      <c r="J1494" s="37">
        <f t="shared" ref="J1494" si="710">COUNT(E1520:E1523)</f>
        <v>0</v>
      </c>
      <c r="K1494" s="37">
        <f>COUNT(F1520:F1523)</f>
        <v>4</v>
      </c>
      <c r="L1494" s="29">
        <f t="shared" si="702"/>
        <v>4</v>
      </c>
      <c r="O1494" s="52" t="s">
        <v>82</v>
      </c>
      <c r="P1494" s="25">
        <f>HLOOKUP(O1494,'Tabela 2022'!$D$3:$BG$56,31,FALSE)</f>
        <v>0.54545454545454541</v>
      </c>
      <c r="R1494" s="9" t="str">
        <f t="shared" si="706"/>
        <v/>
      </c>
      <c r="S1494" s="9" t="str">
        <f t="shared" si="707"/>
        <v/>
      </c>
      <c r="T1494" s="9">
        <f t="shared" si="708"/>
        <v>0.54545454545454541</v>
      </c>
      <c r="V1494" s="31" t="s">
        <v>117</v>
      </c>
      <c r="W1494" s="37">
        <f>COUNT(R1522:R1528)</f>
        <v>0</v>
      </c>
      <c r="X1494" s="37">
        <f t="shared" ref="X1494" si="711">COUNT(S1522:S1528)</f>
        <v>3</v>
      </c>
      <c r="Y1494" s="37">
        <f>COUNT(T1522:T1528)</f>
        <v>3</v>
      </c>
      <c r="Z1494" s="29">
        <f t="shared" si="704"/>
        <v>6</v>
      </c>
    </row>
    <row r="1495" spans="1:26">
      <c r="A1495" s="26" t="s">
        <v>112</v>
      </c>
      <c r="B1495" s="25">
        <f>HLOOKUP(A1495,'Tabela 2022'!$D$3:$BG$56,31,FALSE)</f>
        <v>0.6465256797583081</v>
      </c>
      <c r="D1495" s="9" t="str">
        <f t="shared" si="698"/>
        <v/>
      </c>
      <c r="E1495" s="9" t="str">
        <f t="shared" si="699"/>
        <v/>
      </c>
      <c r="F1495" s="9">
        <f t="shared" si="700"/>
        <v>0.6465256797583081</v>
      </c>
      <c r="H1495" s="31" t="s">
        <v>134</v>
      </c>
      <c r="I1495" s="37">
        <f>COUNT(D1524:D1530)</f>
        <v>0</v>
      </c>
      <c r="J1495" s="37">
        <f t="shared" ref="J1495" si="712">COUNT(E1524:E1530)</f>
        <v>1</v>
      </c>
      <c r="K1495" s="37">
        <f>COUNT(F1524:F1530)</f>
        <v>5</v>
      </c>
      <c r="L1495" s="29">
        <f t="shared" si="702"/>
        <v>6</v>
      </c>
      <c r="O1495" s="52" t="s">
        <v>73</v>
      </c>
      <c r="P1495" s="25">
        <f>HLOOKUP(O1495,'Tabela 2022'!$D$3:$BG$56,31,FALSE)</f>
        <v>0.63575605680868841</v>
      </c>
      <c r="R1495" s="9" t="str">
        <f t="shared" si="706"/>
        <v/>
      </c>
      <c r="S1495" s="9" t="str">
        <f t="shared" si="707"/>
        <v/>
      </c>
      <c r="T1495" s="9">
        <f t="shared" si="708"/>
        <v>0.63575605680868841</v>
      </c>
      <c r="V1495" s="31" t="s">
        <v>135</v>
      </c>
      <c r="W1495" s="37">
        <f>COUNT(R1529:R1531)</f>
        <v>0</v>
      </c>
      <c r="X1495" s="37">
        <f t="shared" ref="X1495" si="713">COUNT(S1529:S1531)</f>
        <v>0</v>
      </c>
      <c r="Y1495" s="37">
        <f>COUNT(T1529:T1531)</f>
        <v>2</v>
      </c>
      <c r="Z1495" s="29">
        <f t="shared" si="704"/>
        <v>2</v>
      </c>
    </row>
    <row r="1496" spans="1:26">
      <c r="A1496" s="26" t="s">
        <v>99</v>
      </c>
      <c r="B1496" s="25" t="e">
        <f>HLOOKUP(A1496,'Tabela 2022'!$D$3:$BG$56,31,FALSE)</f>
        <v>#N/A</v>
      </c>
      <c r="D1496" s="9" t="e">
        <f t="shared" si="698"/>
        <v>#N/A</v>
      </c>
      <c r="E1496" s="9" t="e">
        <f t="shared" si="699"/>
        <v>#N/A</v>
      </c>
      <c r="F1496" s="9" t="e">
        <f t="shared" si="700"/>
        <v>#N/A</v>
      </c>
      <c r="O1496" s="52" t="s">
        <v>112</v>
      </c>
      <c r="P1496" s="25">
        <f>HLOOKUP(O1496,'Tabela 2022'!$D$3:$BG$56,31,FALSE)</f>
        <v>0.6465256797583081</v>
      </c>
      <c r="R1496" s="9" t="str">
        <f t="shared" si="706"/>
        <v/>
      </c>
      <c r="S1496" s="9" t="str">
        <f t="shared" si="707"/>
        <v/>
      </c>
      <c r="T1496" s="9">
        <f t="shared" si="708"/>
        <v>0.6465256797583081</v>
      </c>
    </row>
    <row r="1497" spans="1:26">
      <c r="A1497" s="26" t="s">
        <v>132</v>
      </c>
      <c r="B1497" s="25">
        <f>HLOOKUP(A1497,'Tabela 2022'!$D$3:$BG$56,31,FALSE)</f>
        <v>0.71326164874551967</v>
      </c>
      <c r="D1497" s="9" t="str">
        <f t="shared" si="698"/>
        <v/>
      </c>
      <c r="E1497" s="9" t="str">
        <f t="shared" si="699"/>
        <v/>
      </c>
      <c r="F1497" s="9">
        <f t="shared" si="700"/>
        <v>0.71326164874551967</v>
      </c>
      <c r="O1497" s="52" t="s">
        <v>93</v>
      </c>
      <c r="P1497" s="25">
        <f>HLOOKUP(O1497,'Tabela 2022'!$D$3:$BG$56,31,FALSE)</f>
        <v>0.6852678571428571</v>
      </c>
      <c r="R1497" s="9" t="str">
        <f t="shared" si="706"/>
        <v/>
      </c>
      <c r="S1497" s="9" t="str">
        <f t="shared" si="707"/>
        <v/>
      </c>
      <c r="T1497" s="9">
        <f t="shared" si="708"/>
        <v>0.6852678571428571</v>
      </c>
    </row>
    <row r="1498" spans="1:26">
      <c r="A1498" s="26" t="s">
        <v>74</v>
      </c>
      <c r="B1498" s="25">
        <f>HLOOKUP(A1498,'Tabela 2022'!$D$3:$BG$56,31,FALSE)</f>
        <v>0.62686567164179108</v>
      </c>
      <c r="D1498" s="9" t="str">
        <f t="shared" si="698"/>
        <v/>
      </c>
      <c r="E1498" s="9" t="str">
        <f t="shared" si="699"/>
        <v/>
      </c>
      <c r="F1498" s="9">
        <f t="shared" si="700"/>
        <v>0.62686567164179108</v>
      </c>
      <c r="H1498" s="31"/>
      <c r="I1498" s="32" t="s">
        <v>98</v>
      </c>
      <c r="J1498" s="33" t="s">
        <v>97</v>
      </c>
      <c r="K1498" s="34" t="s">
        <v>100</v>
      </c>
      <c r="L1498" s="29" t="s">
        <v>105</v>
      </c>
      <c r="O1498" s="52" t="s">
        <v>133</v>
      </c>
      <c r="P1498" s="25">
        <f>HLOOKUP(O1498,'Tabela 2022'!$D$3:$BG$56,31,FALSE)</f>
        <v>0.62558139534883717</v>
      </c>
      <c r="R1498" s="9" t="str">
        <f t="shared" si="706"/>
        <v/>
      </c>
      <c r="S1498" s="9" t="str">
        <f t="shared" si="707"/>
        <v/>
      </c>
      <c r="T1498" s="9">
        <f t="shared" si="708"/>
        <v>0.62558139534883717</v>
      </c>
      <c r="V1498" s="31"/>
      <c r="W1498" s="32" t="s">
        <v>98</v>
      </c>
      <c r="X1498" s="33" t="s">
        <v>97</v>
      </c>
      <c r="Y1498" s="34" t="s">
        <v>100</v>
      </c>
      <c r="Z1498" t="s">
        <v>105</v>
      </c>
    </row>
    <row r="1499" spans="1:26">
      <c r="A1499" s="26" t="s">
        <v>75</v>
      </c>
      <c r="B1499" s="25">
        <f>HLOOKUP(A1499,'Tabela 2022'!$D$3:$BG$56,31,FALSE)</f>
        <v>0.62682602921646746</v>
      </c>
      <c r="D1499" s="9" t="str">
        <f t="shared" si="698"/>
        <v/>
      </c>
      <c r="E1499" s="9" t="str">
        <f t="shared" si="699"/>
        <v/>
      </c>
      <c r="F1499" s="9">
        <f t="shared" si="700"/>
        <v>0.62682602921646746</v>
      </c>
      <c r="H1499" s="31" t="s">
        <v>101</v>
      </c>
      <c r="I1499" s="42">
        <f>I1491/$L1491</f>
        <v>0</v>
      </c>
      <c r="J1499" s="42">
        <f t="shared" ref="J1499:K1499" si="714">J1491/$L1491</f>
        <v>0.10810810810810811</v>
      </c>
      <c r="K1499" s="42">
        <f t="shared" si="714"/>
        <v>0.89189189189189189</v>
      </c>
      <c r="L1499" s="29">
        <f>L1491</f>
        <v>37</v>
      </c>
      <c r="O1499" s="52" t="s">
        <v>89</v>
      </c>
      <c r="P1499" s="25">
        <f>HLOOKUP(O1499,'Tabela 2022'!$D$3:$BG$56,31,FALSE)</f>
        <v>0.74513438368860052</v>
      </c>
      <c r="R1499" s="9" t="str">
        <f t="shared" si="706"/>
        <v/>
      </c>
      <c r="S1499" s="9" t="str">
        <f t="shared" si="707"/>
        <v/>
      </c>
      <c r="T1499" s="9">
        <f t="shared" si="708"/>
        <v>0.74513438368860052</v>
      </c>
      <c r="V1499" s="31" t="s">
        <v>101</v>
      </c>
      <c r="W1499" s="42">
        <f t="shared" ref="W1499:Y1503" si="715">W1491/$Z1491</f>
        <v>0</v>
      </c>
      <c r="X1499" s="42">
        <f t="shared" si="715"/>
        <v>0.10810810810810811</v>
      </c>
      <c r="Y1499" s="42">
        <f t="shared" si="715"/>
        <v>0.89189189189189189</v>
      </c>
      <c r="Z1499" s="29">
        <f>Z1491</f>
        <v>37</v>
      </c>
    </row>
    <row r="1500" spans="1:26">
      <c r="A1500" s="26" t="s">
        <v>76</v>
      </c>
      <c r="B1500" s="25">
        <f>HLOOKUP(A1500,'Tabela 2022'!$D$3:$BG$56,31,FALSE)</f>
        <v>0.63708086785009865</v>
      </c>
      <c r="D1500" s="9" t="str">
        <f t="shared" si="698"/>
        <v/>
      </c>
      <c r="E1500" s="9" t="str">
        <f t="shared" si="699"/>
        <v/>
      </c>
      <c r="F1500" s="9">
        <f t="shared" si="700"/>
        <v>0.63708086785009865</v>
      </c>
      <c r="H1500" s="31" t="s">
        <v>102</v>
      </c>
      <c r="I1500" s="42">
        <f t="shared" ref="I1500:K1500" si="716">I1492/$L1492</f>
        <v>0</v>
      </c>
      <c r="J1500" s="42">
        <f t="shared" si="716"/>
        <v>0</v>
      </c>
      <c r="K1500" s="42">
        <f t="shared" si="716"/>
        <v>1</v>
      </c>
      <c r="L1500" s="29">
        <f t="shared" ref="L1500:L1503" si="717">L1492</f>
        <v>13</v>
      </c>
      <c r="O1500" s="52" t="s">
        <v>84</v>
      </c>
      <c r="P1500" s="25">
        <f>HLOOKUP(O1500,'Tabela 2022'!$D$3:$BG$56,31,FALSE)</f>
        <v>0.61855132881709218</v>
      </c>
      <c r="R1500" s="9" t="str">
        <f t="shared" si="706"/>
        <v/>
      </c>
      <c r="S1500" s="9" t="str">
        <f t="shared" si="707"/>
        <v/>
      </c>
      <c r="T1500" s="9">
        <f t="shared" si="708"/>
        <v>0.61855132881709218</v>
      </c>
      <c r="V1500" s="31" t="s">
        <v>115</v>
      </c>
      <c r="W1500" s="42">
        <f t="shared" si="715"/>
        <v>0</v>
      </c>
      <c r="X1500" s="42">
        <f t="shared" si="715"/>
        <v>6.25E-2</v>
      </c>
      <c r="Y1500" s="42">
        <f t="shared" si="715"/>
        <v>0.9375</v>
      </c>
      <c r="Z1500" s="29">
        <f>Z1492</f>
        <v>16</v>
      </c>
    </row>
    <row r="1501" spans="1:26">
      <c r="A1501" s="26" t="s">
        <v>77</v>
      </c>
      <c r="B1501" s="25">
        <f>HLOOKUP(A1501,'Tabela 2022'!$D$3:$BG$56,31,FALSE)</f>
        <v>0.63970588235294112</v>
      </c>
      <c r="D1501" s="9" t="str">
        <f t="shared" si="698"/>
        <v/>
      </c>
      <c r="E1501" s="9" t="str">
        <f t="shared" si="699"/>
        <v/>
      </c>
      <c r="F1501" s="9">
        <f t="shared" si="700"/>
        <v>0.63970588235294112</v>
      </c>
      <c r="H1501" s="31" t="s">
        <v>103</v>
      </c>
      <c r="I1501" s="42">
        <f t="shared" ref="I1501:K1501" si="718">I1493/$L1493</f>
        <v>0</v>
      </c>
      <c r="J1501" s="42">
        <f t="shared" si="718"/>
        <v>0.21428571428571427</v>
      </c>
      <c r="K1501" s="42">
        <f t="shared" si="718"/>
        <v>0.7857142857142857</v>
      </c>
      <c r="L1501" s="29">
        <f t="shared" si="717"/>
        <v>14</v>
      </c>
      <c r="O1501" s="52" t="s">
        <v>85</v>
      </c>
      <c r="P1501" s="25">
        <f>HLOOKUP(O1501,'Tabela 2022'!$D$3:$BG$56,31,FALSE)</f>
        <v>0.57773109243697474</v>
      </c>
      <c r="R1501" s="9" t="str">
        <f t="shared" si="706"/>
        <v/>
      </c>
      <c r="S1501" s="9" t="str">
        <f t="shared" si="707"/>
        <v/>
      </c>
      <c r="T1501" s="9">
        <f t="shared" si="708"/>
        <v>0.57773109243697474</v>
      </c>
      <c r="V1501" s="31" t="s">
        <v>116</v>
      </c>
      <c r="W1501" s="42">
        <f t="shared" si="715"/>
        <v>0</v>
      </c>
      <c r="X1501" s="42">
        <f t="shared" si="715"/>
        <v>0</v>
      </c>
      <c r="Y1501" s="42">
        <f t="shared" si="715"/>
        <v>1</v>
      </c>
      <c r="Z1501" s="29">
        <f>Z1493</f>
        <v>13</v>
      </c>
    </row>
    <row r="1502" spans="1:26">
      <c r="A1502" s="26" t="s">
        <v>113</v>
      </c>
      <c r="B1502" s="25">
        <f>HLOOKUP(A1502,'Tabela 2022'!$D$3:$BG$56,31,FALSE)</f>
        <v>0.72972972972972971</v>
      </c>
      <c r="D1502" s="9" t="str">
        <f t="shared" si="698"/>
        <v/>
      </c>
      <c r="E1502" s="9" t="str">
        <f t="shared" si="699"/>
        <v/>
      </c>
      <c r="F1502" s="9">
        <f t="shared" si="700"/>
        <v>0.72972972972972971</v>
      </c>
      <c r="H1502" s="31" t="s">
        <v>104</v>
      </c>
      <c r="I1502" s="42">
        <f t="shared" ref="I1502:K1502" si="719">I1494/$L1494</f>
        <v>0</v>
      </c>
      <c r="J1502" s="42">
        <f t="shared" si="719"/>
        <v>0</v>
      </c>
      <c r="K1502" s="42">
        <f t="shared" si="719"/>
        <v>1</v>
      </c>
      <c r="L1502" s="29">
        <f t="shared" si="717"/>
        <v>4</v>
      </c>
      <c r="O1502" s="52" t="s">
        <v>77</v>
      </c>
      <c r="P1502" s="25">
        <f>HLOOKUP(O1502,'Tabela 2022'!$D$3:$BG$56,31,FALSE)</f>
        <v>0.63970588235294112</v>
      </c>
      <c r="R1502" s="9" t="str">
        <f t="shared" si="706"/>
        <v/>
      </c>
      <c r="S1502" s="9" t="str">
        <f t="shared" si="707"/>
        <v/>
      </c>
      <c r="T1502" s="9">
        <f t="shared" si="708"/>
        <v>0.63970588235294112</v>
      </c>
      <c r="V1502" s="31" t="s">
        <v>117</v>
      </c>
      <c r="W1502" s="42">
        <f t="shared" si="715"/>
        <v>0</v>
      </c>
      <c r="X1502" s="42">
        <f t="shared" si="715"/>
        <v>0.5</v>
      </c>
      <c r="Y1502" s="42">
        <f t="shared" si="715"/>
        <v>0.5</v>
      </c>
      <c r="Z1502" s="29">
        <f>Z1494</f>
        <v>6</v>
      </c>
    </row>
    <row r="1503" spans="1:26">
      <c r="A1503" s="26" t="s">
        <v>78</v>
      </c>
      <c r="B1503" s="25">
        <f>HLOOKUP(A1503,'Tabela 2022'!$D$3:$BG$56,31,FALSE)</f>
        <v>0.64698162729658792</v>
      </c>
      <c r="D1503" s="9" t="str">
        <f t="shared" si="698"/>
        <v/>
      </c>
      <c r="E1503" s="9" t="str">
        <f t="shared" si="699"/>
        <v/>
      </c>
      <c r="F1503" s="9">
        <f t="shared" si="700"/>
        <v>0.64698162729658792</v>
      </c>
      <c r="H1503" s="31" t="s">
        <v>134</v>
      </c>
      <c r="I1503" s="42">
        <f t="shared" ref="I1503:K1503" si="720">I1495/$L1495</f>
        <v>0</v>
      </c>
      <c r="J1503" s="42">
        <f t="shared" si="720"/>
        <v>0.16666666666666666</v>
      </c>
      <c r="K1503" s="42">
        <f t="shared" si="720"/>
        <v>0.83333333333333337</v>
      </c>
      <c r="L1503" s="29">
        <f t="shared" si="717"/>
        <v>6</v>
      </c>
      <c r="O1503" s="52" t="s">
        <v>95</v>
      </c>
      <c r="P1503" s="25">
        <f>HLOOKUP(O1503,'Tabela 2022'!$D$3:$BG$56,31,FALSE)</f>
        <v>0.5933852140077821</v>
      </c>
      <c r="R1503" s="9" t="str">
        <f t="shared" si="706"/>
        <v/>
      </c>
      <c r="S1503" s="9" t="str">
        <f t="shared" si="707"/>
        <v/>
      </c>
      <c r="T1503" s="9">
        <f t="shared" si="708"/>
        <v>0.5933852140077821</v>
      </c>
      <c r="V1503" s="31" t="s">
        <v>135</v>
      </c>
      <c r="W1503" s="42">
        <f t="shared" si="715"/>
        <v>0</v>
      </c>
      <c r="X1503" s="42">
        <f t="shared" si="715"/>
        <v>0</v>
      </c>
      <c r="Y1503" s="42">
        <f t="shared" si="715"/>
        <v>1</v>
      </c>
      <c r="Z1503" s="29">
        <f>Z1495</f>
        <v>2</v>
      </c>
    </row>
    <row r="1504" spans="1:26" ht="15.75" thickBot="1">
      <c r="A1504" s="24" t="s">
        <v>114</v>
      </c>
      <c r="B1504" s="25">
        <f>HLOOKUP(A1504,'Tabela 2022'!$D$3:$BG$56,31,FALSE)</f>
        <v>0.59930915371329874</v>
      </c>
      <c r="D1504" s="36" t="str">
        <f t="shared" si="698"/>
        <v/>
      </c>
      <c r="E1504" s="36" t="str">
        <f t="shared" si="699"/>
        <v/>
      </c>
      <c r="F1504" s="36">
        <f t="shared" si="700"/>
        <v>0.59930915371329874</v>
      </c>
      <c r="O1504" s="52" t="s">
        <v>131</v>
      </c>
      <c r="P1504" s="25">
        <f>HLOOKUP(O1504,'Tabela 2022'!$D$3:$BG$56,31,FALSE)</f>
        <v>0.75306314797360985</v>
      </c>
      <c r="R1504" s="9" t="str">
        <f t="shared" si="706"/>
        <v/>
      </c>
      <c r="S1504" s="9">
        <f t="shared" si="707"/>
        <v>0.75306314797360985</v>
      </c>
      <c r="T1504" s="9" t="str">
        <f t="shared" si="708"/>
        <v/>
      </c>
    </row>
    <row r="1505" spans="1:20">
      <c r="A1505" s="23" t="s">
        <v>109</v>
      </c>
      <c r="B1505" s="25" t="e">
        <f>HLOOKUP(A1505,'Tabela 2022'!$D$3:$BG$56,31,FALSE)</f>
        <v>#N/A</v>
      </c>
      <c r="D1505" s="56" t="e">
        <f t="shared" si="698"/>
        <v>#N/A</v>
      </c>
      <c r="E1505" s="70">
        <v>0.75</v>
      </c>
      <c r="F1505" s="56"/>
      <c r="O1505" s="52" t="s">
        <v>129</v>
      </c>
      <c r="P1505" s="25">
        <f>HLOOKUP(O1505,'Tabela 2022'!$D$3:$BG$56,31,FALSE)</f>
        <v>0.74317343173431738</v>
      </c>
      <c r="R1505" s="9" t="str">
        <f t="shared" si="706"/>
        <v/>
      </c>
      <c r="S1505" s="9" t="str">
        <f t="shared" si="707"/>
        <v/>
      </c>
      <c r="T1505" s="9">
        <f t="shared" si="708"/>
        <v>0.74317343173431738</v>
      </c>
    </row>
    <row r="1506" spans="1:20">
      <c r="A1506" s="22" t="s">
        <v>79</v>
      </c>
      <c r="B1506" s="25">
        <f>HLOOKUP(A1506,'Tabela 2022'!$D$3:$BG$56,31,FALSE)</f>
        <v>0.52612931798051377</v>
      </c>
      <c r="D1506" s="9" t="str">
        <f t="shared" si="698"/>
        <v/>
      </c>
      <c r="E1506" s="9" t="str">
        <f t="shared" si="699"/>
        <v/>
      </c>
      <c r="F1506" s="9">
        <f t="shared" si="700"/>
        <v>0.52612931798051377</v>
      </c>
      <c r="O1506" s="59" t="s">
        <v>114</v>
      </c>
      <c r="P1506" s="25">
        <f>HLOOKUP(O1506,'Tabela 2022'!$D$3:$BG$56,31,FALSE)</f>
        <v>0.59930915371329874</v>
      </c>
      <c r="R1506" s="9" t="str">
        <f t="shared" si="706"/>
        <v/>
      </c>
      <c r="S1506" s="9" t="str">
        <f t="shared" si="707"/>
        <v/>
      </c>
      <c r="T1506" s="9">
        <f t="shared" si="708"/>
        <v>0.59930915371329874</v>
      </c>
    </row>
    <row r="1507" spans="1:20" ht="15.75" thickBot="1">
      <c r="A1507" s="22" t="s">
        <v>80</v>
      </c>
      <c r="B1507" s="25">
        <f>HLOOKUP(A1507,'Tabela 2022'!$D$3:$BG$56,31,FALSE)</f>
        <v>0.63261943986820424</v>
      </c>
      <c r="D1507" s="9" t="str">
        <f t="shared" si="698"/>
        <v/>
      </c>
      <c r="E1507" s="9" t="str">
        <f t="shared" si="699"/>
        <v/>
      </c>
      <c r="F1507" s="9">
        <f t="shared" si="700"/>
        <v>0.63261943986820424</v>
      </c>
      <c r="O1507" s="59" t="s">
        <v>130</v>
      </c>
      <c r="P1507" s="25">
        <f>HLOOKUP(O1507,'Tabela 2022'!$D$3:$BG$56,31,FALSE)</f>
        <v>0.63537906137184119</v>
      </c>
      <c r="R1507" s="36" t="str">
        <f t="shared" si="706"/>
        <v/>
      </c>
      <c r="S1507" s="36" t="str">
        <f t="shared" si="707"/>
        <v/>
      </c>
      <c r="T1507" s="36">
        <f t="shared" si="708"/>
        <v>0.63537906137184119</v>
      </c>
    </row>
    <row r="1508" spans="1:20">
      <c r="A1508" s="22" t="s">
        <v>81</v>
      </c>
      <c r="B1508" s="25">
        <f>HLOOKUP(A1508,'Tabela 2022'!$D$3:$BG$56,31,FALSE)</f>
        <v>0.54980079681274896</v>
      </c>
      <c r="D1508" s="9" t="str">
        <f t="shared" si="698"/>
        <v/>
      </c>
      <c r="E1508" s="9" t="str">
        <f t="shared" si="699"/>
        <v/>
      </c>
      <c r="F1508" s="9">
        <f t="shared" si="700"/>
        <v>0.54980079681274896</v>
      </c>
      <c r="O1508" s="60" t="s">
        <v>80</v>
      </c>
      <c r="P1508" s="25">
        <f>HLOOKUP(O1508,'Tabela 2022'!$D$3:$BG$56,31,FALSE)</f>
        <v>0.63261943986820424</v>
      </c>
      <c r="R1508" s="56" t="str">
        <f t="shared" si="706"/>
        <v/>
      </c>
      <c r="S1508" s="56" t="str">
        <f t="shared" si="707"/>
        <v/>
      </c>
      <c r="T1508" s="56">
        <f t="shared" si="708"/>
        <v>0.63261943986820424</v>
      </c>
    </row>
    <row r="1509" spans="1:20">
      <c r="A1509" s="22" t="s">
        <v>82</v>
      </c>
      <c r="B1509" s="25">
        <f>HLOOKUP(A1509,'Tabela 2022'!$D$3:$BG$56,31,FALSE)</f>
        <v>0.54545454545454541</v>
      </c>
      <c r="D1509" s="9" t="str">
        <f t="shared" si="698"/>
        <v/>
      </c>
      <c r="E1509" s="9" t="str">
        <f t="shared" si="699"/>
        <v/>
      </c>
      <c r="F1509" s="9">
        <f t="shared" si="700"/>
        <v>0.54545454545454541</v>
      </c>
      <c r="O1509" s="26" t="s">
        <v>72</v>
      </c>
      <c r="P1509" s="25">
        <f>HLOOKUP(O1509,'Tabela 2022'!$D$3:$BG$56,31,FALSE)</f>
        <v>0.62911392405063293</v>
      </c>
      <c r="R1509" s="9" t="str">
        <f t="shared" si="706"/>
        <v/>
      </c>
      <c r="S1509" s="9" t="str">
        <f t="shared" si="707"/>
        <v/>
      </c>
      <c r="T1509" s="9">
        <f t="shared" si="708"/>
        <v>0.62911392405063293</v>
      </c>
    </row>
    <row r="1510" spans="1:20">
      <c r="A1510" s="22" t="s">
        <v>83</v>
      </c>
      <c r="B1510" s="25">
        <f>HLOOKUP(A1510,'Tabela 2022'!$D$3:$BG$56,31,FALSE)</f>
        <v>0.76872964169381108</v>
      </c>
      <c r="D1510" s="9" t="str">
        <f t="shared" si="698"/>
        <v/>
      </c>
      <c r="E1510" s="9">
        <f t="shared" si="699"/>
        <v>0.76872964169381108</v>
      </c>
      <c r="F1510" s="9" t="str">
        <f t="shared" si="700"/>
        <v/>
      </c>
      <c r="O1510" s="26" t="s">
        <v>90</v>
      </c>
      <c r="P1510" s="25">
        <f>HLOOKUP(O1510,'Tabela 2022'!$D$3:$BG$56,31,FALSE)</f>
        <v>0.7468619246861925</v>
      </c>
      <c r="R1510" s="9" t="str">
        <f t="shared" si="706"/>
        <v/>
      </c>
      <c r="S1510" s="9" t="str">
        <f t="shared" si="707"/>
        <v/>
      </c>
      <c r="T1510" s="9">
        <f t="shared" si="708"/>
        <v>0.7468619246861925</v>
      </c>
    </row>
    <row r="1511" spans="1:20">
      <c r="A1511" s="22" t="s">
        <v>84</v>
      </c>
      <c r="B1511" s="25">
        <f>HLOOKUP(A1511,'Tabela 2022'!$D$3:$BG$56,31,FALSE)</f>
        <v>0.61855132881709218</v>
      </c>
      <c r="D1511" s="9" t="str">
        <f t="shared" si="698"/>
        <v/>
      </c>
      <c r="E1511" s="9" t="str">
        <f t="shared" si="699"/>
        <v/>
      </c>
      <c r="F1511" s="9">
        <f t="shared" si="700"/>
        <v>0.61855132881709218</v>
      </c>
      <c r="O1511" s="26" t="s">
        <v>121</v>
      </c>
      <c r="P1511" s="25">
        <f>HLOOKUP(O1511,'Tabela 2022'!$D$3:$BG$56,31,FALSE)</f>
        <v>0.6344969199178645</v>
      </c>
      <c r="R1511" s="9" t="str">
        <f t="shared" si="706"/>
        <v/>
      </c>
      <c r="S1511" s="9" t="str">
        <f t="shared" si="707"/>
        <v/>
      </c>
      <c r="T1511" s="9">
        <f t="shared" si="708"/>
        <v>0.6344969199178645</v>
      </c>
    </row>
    <row r="1512" spans="1:20">
      <c r="A1512" s="22" t="s">
        <v>121</v>
      </c>
      <c r="B1512" s="25">
        <f>HLOOKUP(A1512,'Tabela 2022'!$D$3:$BG$56,31,FALSE)</f>
        <v>0.6344969199178645</v>
      </c>
      <c r="D1512" s="9" t="str">
        <f t="shared" si="698"/>
        <v/>
      </c>
      <c r="E1512" s="9" t="str">
        <f t="shared" si="699"/>
        <v/>
      </c>
      <c r="F1512" s="9">
        <f t="shared" si="700"/>
        <v>0.6344969199178645</v>
      </c>
      <c r="O1512" s="26" t="s">
        <v>91</v>
      </c>
      <c r="P1512" s="25" t="e">
        <f>HLOOKUP(O1512,'Tabela 2022'!$D$3:$BG$56,31,FALSE)</f>
        <v>#N/A</v>
      </c>
      <c r="R1512" s="9" t="e">
        <f t="shared" si="706"/>
        <v>#N/A</v>
      </c>
      <c r="S1512" s="9" t="e">
        <f t="shared" si="707"/>
        <v>#N/A</v>
      </c>
      <c r="T1512" s="9" t="e">
        <f t="shared" si="708"/>
        <v>#N/A</v>
      </c>
    </row>
    <row r="1513" spans="1:20">
      <c r="A1513" s="22" t="s">
        <v>85</v>
      </c>
      <c r="B1513" s="25">
        <f>HLOOKUP(A1513,'Tabela 2022'!$D$3:$BG$56,31,FALSE)</f>
        <v>0.57773109243697474</v>
      </c>
      <c r="D1513" s="9" t="str">
        <f t="shared" si="698"/>
        <v/>
      </c>
      <c r="E1513" s="9" t="str">
        <f t="shared" si="699"/>
        <v/>
      </c>
      <c r="F1513" s="9">
        <f t="shared" si="700"/>
        <v>0.57773109243697474</v>
      </c>
      <c r="O1513" s="26" t="s">
        <v>74</v>
      </c>
      <c r="P1513" s="25">
        <f>HLOOKUP(O1513,'Tabela 2022'!$D$3:$BG$56,31,FALSE)</f>
        <v>0.62686567164179108</v>
      </c>
      <c r="R1513" s="9" t="str">
        <f t="shared" si="706"/>
        <v/>
      </c>
      <c r="S1513" s="9" t="str">
        <f t="shared" si="707"/>
        <v/>
      </c>
      <c r="T1513" s="9">
        <f t="shared" si="708"/>
        <v>0.62686567164179108</v>
      </c>
    </row>
    <row r="1514" spans="1:20">
      <c r="A1514" s="22" t="s">
        <v>110</v>
      </c>
      <c r="B1514" s="25">
        <f>HLOOKUP(A1514,'Tabela 2022'!$D$3:$BG$56,31,FALSE)</f>
        <v>0.77641653905053598</v>
      </c>
      <c r="D1514" s="9" t="str">
        <f t="shared" si="698"/>
        <v/>
      </c>
      <c r="E1514" s="9">
        <f t="shared" si="699"/>
        <v>0.77641653905053598</v>
      </c>
      <c r="F1514" s="9" t="str">
        <f t="shared" si="700"/>
        <v/>
      </c>
      <c r="O1514" s="26" t="s">
        <v>75</v>
      </c>
      <c r="P1514" s="25">
        <f>HLOOKUP(O1514,'Tabela 2022'!$D$3:$BG$56,31,FALSE)</f>
        <v>0.62682602921646746</v>
      </c>
      <c r="R1514" s="9" t="str">
        <f t="shared" si="706"/>
        <v/>
      </c>
      <c r="S1514" s="9" t="str">
        <f t="shared" si="707"/>
        <v/>
      </c>
      <c r="T1514" s="9">
        <f t="shared" si="708"/>
        <v>0.62682602921646746</v>
      </c>
    </row>
    <row r="1515" spans="1:20">
      <c r="A1515" s="22" t="s">
        <v>111</v>
      </c>
      <c r="B1515" s="25">
        <f>HLOOKUP(A1515,'Tabela 2022'!$D$3:$BG$56,31,FALSE)</f>
        <v>0.67607526881720426</v>
      </c>
      <c r="D1515" s="9" t="str">
        <f t="shared" si="698"/>
        <v/>
      </c>
      <c r="E1515" s="9" t="str">
        <f t="shared" si="699"/>
        <v/>
      </c>
      <c r="F1515" s="9">
        <f t="shared" si="700"/>
        <v>0.67607526881720426</v>
      </c>
      <c r="O1515" s="26" t="s">
        <v>76</v>
      </c>
      <c r="P1515" s="25">
        <f>HLOOKUP(O1515,'Tabela 2022'!$D$3:$BG$56,31,FALSE)</f>
        <v>0.63708086785009865</v>
      </c>
      <c r="R1515" s="9" t="str">
        <f t="shared" si="706"/>
        <v/>
      </c>
      <c r="S1515" s="9" t="str">
        <f t="shared" si="707"/>
        <v/>
      </c>
      <c r="T1515" s="9">
        <f t="shared" si="708"/>
        <v>0.63708086785009865</v>
      </c>
    </row>
    <row r="1516" spans="1:20">
      <c r="A1516" s="22" t="s">
        <v>86</v>
      </c>
      <c r="B1516" s="25" t="e">
        <f>HLOOKUP(A1516,'Tabela 2022'!$D$3:$BG$56,31,FALSE)</f>
        <v>#N/A</v>
      </c>
      <c r="D1516" s="9" t="e">
        <f t="shared" si="698"/>
        <v>#N/A</v>
      </c>
      <c r="E1516" s="9" t="e">
        <f t="shared" si="699"/>
        <v>#N/A</v>
      </c>
      <c r="F1516" s="9" t="e">
        <f t="shared" si="700"/>
        <v>#N/A</v>
      </c>
      <c r="O1516" s="26" t="s">
        <v>78</v>
      </c>
      <c r="P1516" s="25">
        <f>HLOOKUP(O1516,'Tabela 2022'!$D$3:$BG$56,31,FALSE)</f>
        <v>0.64698162729658792</v>
      </c>
      <c r="R1516" s="9" t="str">
        <f t="shared" si="706"/>
        <v/>
      </c>
      <c r="S1516" s="9" t="str">
        <f t="shared" si="707"/>
        <v/>
      </c>
      <c r="T1516" s="9">
        <f t="shared" si="708"/>
        <v>0.64698162729658792</v>
      </c>
    </row>
    <row r="1517" spans="1:20">
      <c r="A1517" s="22" t="s">
        <v>130</v>
      </c>
      <c r="B1517" s="25">
        <f>HLOOKUP(A1517,'Tabela 2022'!$D$3:$BG$56,31,FALSE)</f>
        <v>0.63537906137184119</v>
      </c>
      <c r="D1517" s="9" t="str">
        <f t="shared" si="698"/>
        <v/>
      </c>
      <c r="E1517" s="9" t="str">
        <f t="shared" si="699"/>
        <v/>
      </c>
      <c r="F1517" s="9">
        <f t="shared" si="700"/>
        <v>0.63537906137184119</v>
      </c>
      <c r="O1517" s="26" t="s">
        <v>94</v>
      </c>
      <c r="P1517" s="25">
        <f>HLOOKUP(O1517,'Tabela 2022'!$D$3:$BG$56,31,FALSE)</f>
        <v>0.56975697569756978</v>
      </c>
      <c r="R1517" s="9" t="str">
        <f t="shared" si="706"/>
        <v/>
      </c>
      <c r="S1517" s="9" t="str">
        <f t="shared" si="707"/>
        <v/>
      </c>
      <c r="T1517" s="9">
        <f t="shared" si="708"/>
        <v>0.56975697569756978</v>
      </c>
    </row>
    <row r="1518" spans="1:20">
      <c r="A1518" s="22" t="s">
        <v>87</v>
      </c>
      <c r="B1518" s="25">
        <f>HLOOKUP(A1518,'Tabela 2022'!$D$3:$BG$56,31,FALSE)</f>
        <v>0.61169415292353824</v>
      </c>
      <c r="D1518" s="9" t="str">
        <f t="shared" si="698"/>
        <v/>
      </c>
      <c r="E1518" s="9" t="str">
        <f t="shared" si="699"/>
        <v/>
      </c>
      <c r="F1518" s="9">
        <f t="shared" si="700"/>
        <v>0.61169415292353824</v>
      </c>
      <c r="O1518" s="26" t="s">
        <v>111</v>
      </c>
      <c r="P1518" s="25">
        <f>HLOOKUP(O1518,'Tabela 2022'!$D$3:$BG$56,31,FALSE)</f>
        <v>0.67607526881720426</v>
      </c>
      <c r="R1518" s="9" t="str">
        <f t="shared" si="706"/>
        <v/>
      </c>
      <c r="S1518" s="9" t="str">
        <f t="shared" si="707"/>
        <v/>
      </c>
      <c r="T1518" s="9">
        <f t="shared" si="708"/>
        <v>0.67607526881720426</v>
      </c>
    </row>
    <row r="1519" spans="1:20" ht="15.75" thickBot="1">
      <c r="A1519" s="21" t="s">
        <v>88</v>
      </c>
      <c r="B1519" s="25">
        <f>HLOOKUP(A1519,'Tabela 2022'!$D$3:$BG$56,31,FALSE)</f>
        <v>0.64763995609220637</v>
      </c>
      <c r="D1519" s="57" t="str">
        <f t="shared" si="698"/>
        <v/>
      </c>
      <c r="E1519" s="57" t="str">
        <f t="shared" si="699"/>
        <v/>
      </c>
      <c r="F1519" s="57">
        <f t="shared" si="700"/>
        <v>0.64763995609220637</v>
      </c>
      <c r="O1519" s="26" t="s">
        <v>122</v>
      </c>
      <c r="P1519" s="25">
        <f>HLOOKUP(O1519,'Tabela 2022'!$D$3:$BG$56,31,FALSE)</f>
        <v>0.66792452830188676</v>
      </c>
      <c r="R1519" s="9" t="str">
        <f t="shared" si="706"/>
        <v/>
      </c>
      <c r="S1519" s="9" t="str">
        <f t="shared" si="707"/>
        <v/>
      </c>
      <c r="T1519" s="9">
        <f t="shared" si="708"/>
        <v>0.66792452830188676</v>
      </c>
    </row>
    <row r="1520" spans="1:20">
      <c r="A1520" s="17" t="s">
        <v>93</v>
      </c>
      <c r="B1520" s="25">
        <f>HLOOKUP(A1520,'Tabela 2022'!$D$3:$BG$56,31,FALSE)</f>
        <v>0.6852678571428571</v>
      </c>
      <c r="D1520" s="56" t="str">
        <f t="shared" si="698"/>
        <v/>
      </c>
      <c r="E1520" s="56" t="str">
        <f t="shared" si="699"/>
        <v/>
      </c>
      <c r="F1520" s="56">
        <f t="shared" si="700"/>
        <v>0.6852678571428571</v>
      </c>
      <c r="O1520" s="26" t="s">
        <v>87</v>
      </c>
      <c r="P1520" s="25">
        <f>HLOOKUP(O1520,'Tabela 2022'!$D$3:$BG$56,31,FALSE)</f>
        <v>0.61169415292353824</v>
      </c>
      <c r="R1520" s="9" t="str">
        <f t="shared" si="706"/>
        <v/>
      </c>
      <c r="S1520" s="9" t="str">
        <f t="shared" si="707"/>
        <v/>
      </c>
      <c r="T1520" s="9">
        <f t="shared" si="708"/>
        <v>0.61169415292353824</v>
      </c>
    </row>
    <row r="1521" spans="1:20" ht="15.75" thickBot="1">
      <c r="A1521" s="16" t="s">
        <v>133</v>
      </c>
      <c r="B1521" s="25">
        <f>HLOOKUP(A1521,'Tabela 2022'!$D$3:$BG$56,31,FALSE)</f>
        <v>0.62558139534883717</v>
      </c>
      <c r="D1521" s="9" t="str">
        <f t="shared" si="698"/>
        <v/>
      </c>
      <c r="E1521" s="9" t="str">
        <f t="shared" si="699"/>
        <v/>
      </c>
      <c r="F1521" s="9">
        <f t="shared" si="700"/>
        <v>0.62558139534883717</v>
      </c>
      <c r="O1521" s="53" t="s">
        <v>88</v>
      </c>
      <c r="P1521" s="25">
        <f>HLOOKUP(O1521,'Tabela 2022'!$D$3:$BG$56,31,FALSE)</f>
        <v>0.64763995609220637</v>
      </c>
      <c r="R1521" s="57" t="str">
        <f t="shared" si="706"/>
        <v/>
      </c>
      <c r="S1521" s="57" t="str">
        <f t="shared" si="707"/>
        <v/>
      </c>
      <c r="T1521" s="57">
        <f t="shared" si="708"/>
        <v>0.64763995609220637</v>
      </c>
    </row>
    <row r="1522" spans="1:20">
      <c r="A1522" s="16" t="s">
        <v>94</v>
      </c>
      <c r="B1522" s="25">
        <f>HLOOKUP(A1522,'Tabela 2022'!$D$3:$BG$56,31,FALSE)</f>
        <v>0.56975697569756978</v>
      </c>
      <c r="D1522" s="9" t="str">
        <f t="shared" si="698"/>
        <v/>
      </c>
      <c r="E1522" s="9" t="str">
        <f t="shared" si="699"/>
        <v/>
      </c>
      <c r="F1522" s="9">
        <f t="shared" si="700"/>
        <v>0.56975697569756978</v>
      </c>
      <c r="O1522" s="17" t="s">
        <v>109</v>
      </c>
      <c r="P1522" s="25" t="e">
        <f>HLOOKUP(O1522,'Tabela 2022'!$D$3:$BG$56,31,FALSE)</f>
        <v>#N/A</v>
      </c>
      <c r="R1522" s="35" t="e">
        <f t="shared" si="706"/>
        <v>#N/A</v>
      </c>
      <c r="S1522" s="69">
        <v>0.75</v>
      </c>
      <c r="T1522" s="35"/>
    </row>
    <row r="1523" spans="1:20" ht="15.75" thickBot="1">
      <c r="A1523" s="15" t="s">
        <v>95</v>
      </c>
      <c r="B1523" s="25">
        <f>HLOOKUP(A1523,'Tabela 2022'!$D$3:$BG$56,31,FALSE)</f>
        <v>0.5933852140077821</v>
      </c>
      <c r="D1523" s="57" t="str">
        <f t="shared" si="698"/>
        <v/>
      </c>
      <c r="E1523" s="57" t="str">
        <f t="shared" si="699"/>
        <v/>
      </c>
      <c r="F1523" s="57">
        <f t="shared" si="700"/>
        <v>0.5933852140077821</v>
      </c>
      <c r="O1523" s="16" t="s">
        <v>70</v>
      </c>
      <c r="P1523" s="25">
        <f>HLOOKUP(O1523,'Tabela 2022'!$D$3:$BG$56,31,FALSE)</f>
        <v>0.6107784431137725</v>
      </c>
      <c r="R1523" s="9" t="str">
        <f t="shared" si="706"/>
        <v/>
      </c>
      <c r="S1523" s="9" t="str">
        <f t="shared" si="707"/>
        <v/>
      </c>
      <c r="T1523" s="9">
        <f t="shared" si="708"/>
        <v>0.6107784431137725</v>
      </c>
    </row>
    <row r="1524" spans="1:20">
      <c r="A1524" s="20" t="s">
        <v>89</v>
      </c>
      <c r="B1524" s="25">
        <f>HLOOKUP(A1524,'Tabela 2022'!$D$3:$BG$56,31,FALSE)</f>
        <v>0.74513438368860052</v>
      </c>
      <c r="D1524" s="35" t="str">
        <f t="shared" si="698"/>
        <v/>
      </c>
      <c r="E1524" s="35" t="str">
        <f t="shared" si="699"/>
        <v/>
      </c>
      <c r="F1524" s="35">
        <f t="shared" si="700"/>
        <v>0.74513438368860052</v>
      </c>
      <c r="O1524" s="16" t="s">
        <v>81</v>
      </c>
      <c r="P1524" s="25">
        <f>HLOOKUP(O1524,'Tabela 2022'!$D$3:$BG$56,31,FALSE)</f>
        <v>0.54980079681274896</v>
      </c>
      <c r="R1524" s="9" t="str">
        <f t="shared" si="706"/>
        <v/>
      </c>
      <c r="S1524" s="9" t="str">
        <f t="shared" si="707"/>
        <v/>
      </c>
      <c r="T1524" s="9">
        <f t="shared" si="708"/>
        <v>0.54980079681274896</v>
      </c>
    </row>
    <row r="1525" spans="1:20">
      <c r="A1525" s="19" t="s">
        <v>90</v>
      </c>
      <c r="B1525" s="25">
        <f>HLOOKUP(A1525,'Tabela 2022'!$D$3:$BG$56,31,FALSE)</f>
        <v>0.7468619246861925</v>
      </c>
      <c r="D1525" s="9" t="str">
        <f t="shared" si="698"/>
        <v/>
      </c>
      <c r="E1525" s="9" t="str">
        <f t="shared" si="699"/>
        <v/>
      </c>
      <c r="F1525" s="9">
        <f t="shared" si="700"/>
        <v>0.7468619246861925</v>
      </c>
      <c r="O1525" s="16" t="s">
        <v>83</v>
      </c>
      <c r="P1525" s="25">
        <f>HLOOKUP(O1525,'Tabela 2022'!$D$3:$BG$56,31,FALSE)</f>
        <v>0.76872964169381108</v>
      </c>
      <c r="R1525" s="9" t="str">
        <f t="shared" si="706"/>
        <v/>
      </c>
      <c r="S1525" s="9">
        <f t="shared" si="707"/>
        <v>0.76872964169381108</v>
      </c>
      <c r="T1525" s="9" t="str">
        <f t="shared" si="708"/>
        <v/>
      </c>
    </row>
    <row r="1526" spans="1:20">
      <c r="A1526" s="18" t="s">
        <v>91</v>
      </c>
      <c r="B1526" s="25" t="e">
        <f>HLOOKUP(A1526,'Tabela 2022'!$D$3:$BG$56,31,FALSE)</f>
        <v>#N/A</v>
      </c>
      <c r="D1526" s="9" t="e">
        <f t="shared" si="698"/>
        <v>#N/A</v>
      </c>
      <c r="E1526" s="9" t="e">
        <f t="shared" si="699"/>
        <v>#N/A</v>
      </c>
      <c r="F1526" s="9" t="e">
        <f t="shared" si="700"/>
        <v>#N/A</v>
      </c>
      <c r="O1526" s="16" t="s">
        <v>110</v>
      </c>
      <c r="P1526" s="25">
        <f>HLOOKUP(O1526,'Tabela 2022'!$D$3:$BG$56,31,FALSE)</f>
        <v>0.77641653905053598</v>
      </c>
      <c r="R1526" s="9" t="str">
        <f t="shared" si="706"/>
        <v/>
      </c>
      <c r="S1526" s="9">
        <f t="shared" si="707"/>
        <v>0.77641653905053598</v>
      </c>
      <c r="T1526" s="9" t="str">
        <f t="shared" si="708"/>
        <v/>
      </c>
    </row>
    <row r="1527" spans="1:20">
      <c r="A1527" s="18" t="s">
        <v>131</v>
      </c>
      <c r="B1527" s="25">
        <f>HLOOKUP(A1527,'Tabela 2022'!$D$3:$BG$56,31,FALSE)</f>
        <v>0.75306314797360985</v>
      </c>
      <c r="D1527" s="9" t="str">
        <f t="shared" si="698"/>
        <v/>
      </c>
      <c r="E1527" s="9">
        <f t="shared" si="699"/>
        <v>0.75306314797360985</v>
      </c>
      <c r="F1527" s="9" t="str">
        <f t="shared" si="700"/>
        <v/>
      </c>
      <c r="O1527" s="54" t="s">
        <v>92</v>
      </c>
      <c r="P1527" s="25">
        <f>HLOOKUP(O1527,'Tabela 2022'!$D$3:$BG$56,31,FALSE)</f>
        <v>0.70015455950540961</v>
      </c>
      <c r="R1527" s="9" t="str">
        <f t="shared" si="706"/>
        <v/>
      </c>
      <c r="S1527" s="9" t="str">
        <f t="shared" si="707"/>
        <v/>
      </c>
      <c r="T1527" s="9">
        <f t="shared" si="708"/>
        <v>0.70015455950540961</v>
      </c>
    </row>
    <row r="1528" spans="1:20" ht="15.75" thickBot="1">
      <c r="A1528" s="18" t="s">
        <v>92</v>
      </c>
      <c r="B1528" s="25">
        <f>HLOOKUP(A1528,'Tabela 2022'!$D$3:$BG$56,31,FALSE)</f>
        <v>0.70015455950540961</v>
      </c>
      <c r="D1528" s="9" t="str">
        <f t="shared" si="698"/>
        <v/>
      </c>
      <c r="E1528" s="9" t="str">
        <f t="shared" si="699"/>
        <v/>
      </c>
      <c r="F1528" s="9">
        <f t="shared" si="700"/>
        <v>0.70015455950540961</v>
      </c>
      <c r="O1528" s="15" t="s">
        <v>86</v>
      </c>
      <c r="P1528" s="25" t="e">
        <f>HLOOKUP(O1528,'Tabela 2022'!$D$3:$BG$56,31,FALSE)</f>
        <v>#N/A</v>
      </c>
      <c r="R1528" s="36" t="e">
        <f t="shared" si="706"/>
        <v>#N/A</v>
      </c>
      <c r="S1528" s="36" t="e">
        <f t="shared" si="707"/>
        <v>#N/A</v>
      </c>
      <c r="T1528" s="36" t="e">
        <f t="shared" si="708"/>
        <v>#N/A</v>
      </c>
    </row>
    <row r="1529" spans="1:20">
      <c r="A1529" s="18" t="s">
        <v>129</v>
      </c>
      <c r="B1529" s="25">
        <f>HLOOKUP(A1529,'Tabela 2022'!$D$3:$BG$56,31,FALSE)</f>
        <v>0.74317343173431738</v>
      </c>
      <c r="D1529" s="9" t="str">
        <f t="shared" si="698"/>
        <v/>
      </c>
      <c r="E1529" s="9" t="str">
        <f t="shared" si="699"/>
        <v/>
      </c>
      <c r="F1529" s="9">
        <f t="shared" si="700"/>
        <v>0.74317343173431738</v>
      </c>
      <c r="O1529" s="61" t="s">
        <v>99</v>
      </c>
      <c r="P1529" s="25" t="e">
        <f>HLOOKUP(O1529,'Tabela 2022'!$D$3:$BG$56,31,FALSE)</f>
        <v>#N/A</v>
      </c>
      <c r="R1529" s="56" t="e">
        <f t="shared" si="706"/>
        <v>#N/A</v>
      </c>
      <c r="S1529" s="56" t="e">
        <f t="shared" si="707"/>
        <v>#N/A</v>
      </c>
      <c r="T1529" s="56" t="e">
        <f t="shared" si="708"/>
        <v>#N/A</v>
      </c>
    </row>
    <row r="1530" spans="1:20" ht="15.75" thickBot="1">
      <c r="A1530" s="18" t="s">
        <v>122</v>
      </c>
      <c r="B1530" s="25">
        <f>HLOOKUP(A1530,'Tabela 2022'!$D$3:$BG$56,31,FALSE)</f>
        <v>0.66792452830188676</v>
      </c>
      <c r="D1530" s="57" t="str">
        <f t="shared" si="698"/>
        <v/>
      </c>
      <c r="E1530" s="57" t="str">
        <f t="shared" si="699"/>
        <v/>
      </c>
      <c r="F1530" s="57">
        <f t="shared" si="700"/>
        <v>0.66792452830188676</v>
      </c>
      <c r="O1530" s="55" t="s">
        <v>132</v>
      </c>
      <c r="P1530" s="25">
        <f>HLOOKUP(O1530,'Tabela 2022'!$D$3:$BG$56,31,FALSE)</f>
        <v>0.71326164874551967</v>
      </c>
      <c r="R1530" s="9" t="str">
        <f t="shared" si="706"/>
        <v/>
      </c>
      <c r="S1530" s="9" t="str">
        <f t="shared" si="707"/>
        <v/>
      </c>
      <c r="T1530" s="9">
        <f t="shared" si="708"/>
        <v>0.71326164874551967</v>
      </c>
    </row>
    <row r="1531" spans="1:20">
      <c r="D1531" s="41">
        <f>COUNT(D1491:D1530)</f>
        <v>0</v>
      </c>
      <c r="E1531" s="41">
        <f>COUNT(E1491:E1530)</f>
        <v>4</v>
      </c>
      <c r="F1531" s="41">
        <f>COUNT(F1491:F1530)</f>
        <v>33</v>
      </c>
      <c r="O1531" s="55" t="s">
        <v>113</v>
      </c>
      <c r="P1531" s="25">
        <f>HLOOKUP(O1531,'Tabela 2022'!$D$3:$BG$56,31,FALSE)</f>
        <v>0.72972972972972971</v>
      </c>
      <c r="R1531" s="9" t="str">
        <f t="shared" si="706"/>
        <v/>
      </c>
      <c r="S1531" s="9" t="str">
        <f t="shared" si="707"/>
        <v/>
      </c>
      <c r="T1531" s="9">
        <f t="shared" si="708"/>
        <v>0.72972972972972971</v>
      </c>
    </row>
    <row r="1532" spans="1:20">
      <c r="R1532" s="41">
        <f>COUNT(R1492:R1531)</f>
        <v>0</v>
      </c>
      <c r="S1532" s="41">
        <f>COUNT(S1492:S1531)</f>
        <v>4</v>
      </c>
      <c r="T1532" s="41">
        <f>COUNT(T1492:T1531)</f>
        <v>33</v>
      </c>
    </row>
    <row r="1538" spans="1:26">
      <c r="A1538" s="28">
        <v>32</v>
      </c>
      <c r="B1538" s="27" t="s">
        <v>41</v>
      </c>
    </row>
    <row r="1539" spans="1:26">
      <c r="A1539" s="8" t="s">
        <v>69</v>
      </c>
      <c r="B1539" s="7" t="s">
        <v>96</v>
      </c>
      <c r="D1539" s="12" t="s">
        <v>98</v>
      </c>
      <c r="E1539" s="11" t="s">
        <v>97</v>
      </c>
      <c r="F1539" s="10" t="s">
        <v>100</v>
      </c>
      <c r="H1539" s="31"/>
      <c r="I1539" s="32" t="s">
        <v>98</v>
      </c>
      <c r="J1539" s="33" t="s">
        <v>97</v>
      </c>
      <c r="K1539" s="34" t="s">
        <v>100</v>
      </c>
      <c r="L1539" t="s">
        <v>105</v>
      </c>
      <c r="O1539" s="28">
        <v>32</v>
      </c>
      <c r="P1539" s="27" t="s">
        <v>41</v>
      </c>
    </row>
    <row r="1540" spans="1:26">
      <c r="A1540" s="26" t="s">
        <v>70</v>
      </c>
      <c r="B1540" s="25">
        <f>HLOOKUP(A1540,'Tabela 2022'!$D$3:$BG$56,32,FALSE)</f>
        <v>0.8772455089820359</v>
      </c>
      <c r="D1540" s="9" t="str">
        <f t="shared" ref="D1540" si="721">IF(B1540&lt;=50%,B1540,"")</f>
        <v/>
      </c>
      <c r="E1540" s="9">
        <f>IF(B1540&gt;=75%,B1540,"")</f>
        <v>0.8772455089820359</v>
      </c>
      <c r="F1540" s="9" t="str">
        <f t="shared" ref="F1540" si="722">IF(AND(B1540&gt;50%,B1540&lt;75%),B1540,"")</f>
        <v/>
      </c>
      <c r="H1540" s="31" t="s">
        <v>101</v>
      </c>
      <c r="I1540" s="37">
        <f>COUNT(D1540:D1579)</f>
        <v>0</v>
      </c>
      <c r="J1540" s="37">
        <f t="shared" ref="J1540" si="723">COUNT(E1540:E1579)</f>
        <v>36</v>
      </c>
      <c r="K1540" s="37">
        <f>COUNT(F1540:F1579)</f>
        <v>0</v>
      </c>
      <c r="L1540" s="29">
        <f>SUM(I1540:K1540)</f>
        <v>36</v>
      </c>
      <c r="O1540" s="8" t="s">
        <v>69</v>
      </c>
      <c r="P1540" s="7" t="s">
        <v>96</v>
      </c>
      <c r="R1540" s="12" t="s">
        <v>98</v>
      </c>
      <c r="S1540" s="11" t="s">
        <v>97</v>
      </c>
      <c r="T1540" s="10" t="s">
        <v>100</v>
      </c>
      <c r="V1540" s="31"/>
      <c r="W1540" s="32" t="s">
        <v>98</v>
      </c>
      <c r="X1540" s="33" t="s">
        <v>97</v>
      </c>
      <c r="Y1540" s="34" t="s">
        <v>100</v>
      </c>
      <c r="Z1540" t="s">
        <v>105</v>
      </c>
    </row>
    <row r="1541" spans="1:26">
      <c r="A1541" s="26" t="s">
        <v>71</v>
      </c>
      <c r="B1541" s="25">
        <f>HLOOKUP(A1541,'Tabela 2022'!$D$3:$BG$56,32,FALSE)</f>
        <v>0.90495449949443885</v>
      </c>
      <c r="D1541" s="9" t="str">
        <f t="shared" ref="D1541:D1579" si="724">IF(B1541&lt;=50%,B1541,"")</f>
        <v/>
      </c>
      <c r="E1541" s="9">
        <f t="shared" ref="E1541:E1579" si="725">IF(B1541&gt;=75%,B1541,"")</f>
        <v>0.90495449949443885</v>
      </c>
      <c r="F1541" s="9" t="str">
        <f t="shared" ref="F1541:F1579" si="726">IF(AND(B1541&gt;50%,B1541&lt;75%),B1541,"")</f>
        <v/>
      </c>
      <c r="H1541" s="31" t="s">
        <v>102</v>
      </c>
      <c r="I1541" s="37">
        <f>COUNT(D1540:D1553)</f>
        <v>0</v>
      </c>
      <c r="J1541" s="37">
        <f t="shared" ref="J1541" si="727">COUNT(E1540:E1553)</f>
        <v>13</v>
      </c>
      <c r="K1541" s="37">
        <f>COUNT(F1540:F1553)</f>
        <v>0</v>
      </c>
      <c r="L1541" s="29">
        <f t="shared" ref="L1541:L1544" si="728">SUM(I1541:K1541)</f>
        <v>13</v>
      </c>
      <c r="O1541" s="52" t="s">
        <v>79</v>
      </c>
      <c r="P1541" s="25">
        <f>HLOOKUP(O1541,'Tabela 2022'!$D$3:$BG$56,32,FALSE)</f>
        <v>0.78091872791519434</v>
      </c>
      <c r="R1541" s="9" t="str">
        <f>IF(P1541&lt;=50%,P1541,"")</f>
        <v/>
      </c>
      <c r="S1541" s="9">
        <f>IF(P1541&gt;=75%,P1541,"")</f>
        <v>0.78091872791519434</v>
      </c>
      <c r="T1541" s="9" t="str">
        <f>IF(AND(P1541&gt;50%,P1541&lt;75%),P1541,"")</f>
        <v/>
      </c>
      <c r="V1541" s="31" t="s">
        <v>101</v>
      </c>
      <c r="W1541" s="37">
        <f>COUNT(R1541:R1580)</f>
        <v>0</v>
      </c>
      <c r="X1541" s="37">
        <f>COUNT(S1541:S1580)</f>
        <v>36</v>
      </c>
      <c r="Y1541" s="37">
        <f>COUNT(T1541:T1580)</f>
        <v>0</v>
      </c>
      <c r="Z1541" s="29">
        <f>SUM(W1541:Y1541)</f>
        <v>36</v>
      </c>
    </row>
    <row r="1542" spans="1:26">
      <c r="A1542" s="26" t="s">
        <v>72</v>
      </c>
      <c r="B1542" s="25">
        <f>HLOOKUP(A1542,'Tabela 2022'!$D$3:$BG$56,32,FALSE)</f>
        <v>0.87848101265822787</v>
      </c>
      <c r="D1542" s="9" t="str">
        <f t="shared" si="724"/>
        <v/>
      </c>
      <c r="E1542" s="9">
        <f t="shared" si="725"/>
        <v>0.87848101265822787</v>
      </c>
      <c r="F1542" s="9" t="str">
        <f t="shared" si="726"/>
        <v/>
      </c>
      <c r="H1542" s="31" t="s">
        <v>103</v>
      </c>
      <c r="I1542" s="37">
        <f>COUNT(D1554:D1568)</f>
        <v>0</v>
      </c>
      <c r="J1542" s="37">
        <f t="shared" ref="J1542" si="729">COUNT(E1554:E1568)</f>
        <v>13</v>
      </c>
      <c r="K1542" s="37">
        <f>COUNT(F1554:F1568)</f>
        <v>0</v>
      </c>
      <c r="L1542" s="29">
        <f t="shared" si="728"/>
        <v>13</v>
      </c>
      <c r="O1542" s="52" t="s">
        <v>71</v>
      </c>
      <c r="P1542" s="25">
        <f>HLOOKUP(O1542,'Tabela 2022'!$D$3:$BG$56,32,FALSE)</f>
        <v>0.90495449949443885</v>
      </c>
      <c r="R1542" s="9" t="str">
        <f t="shared" ref="R1542:R1580" si="730">IF(P1542&lt;=50%,P1542,"")</f>
        <v/>
      </c>
      <c r="S1542" s="9">
        <f t="shared" ref="S1542:S1580" si="731">IF(P1542&gt;=75%,P1542,"")</f>
        <v>0.90495449949443885</v>
      </c>
      <c r="T1542" s="9" t="str">
        <f t="shared" ref="T1542:T1580" si="732">IF(AND(P1542&gt;50%,P1542&lt;75%),P1542,"")</f>
        <v/>
      </c>
      <c r="V1542" s="31" t="s">
        <v>115</v>
      </c>
      <c r="W1542" s="37">
        <f>COUNT(R1541:R1556)</f>
        <v>0</v>
      </c>
      <c r="X1542" s="37">
        <f>COUNT(S1541:S1556)</f>
        <v>16</v>
      </c>
      <c r="Y1542" s="37">
        <f>COUNT(T1541:T1556)</f>
        <v>0</v>
      </c>
      <c r="Z1542" s="29">
        <f t="shared" ref="Z1542:Z1545" si="733">SUM(W1542:Y1542)</f>
        <v>16</v>
      </c>
    </row>
    <row r="1543" spans="1:26">
      <c r="A1543" s="26" t="s">
        <v>73</v>
      </c>
      <c r="B1543" s="25">
        <f>HLOOKUP(A1543,'Tabela 2022'!$D$3:$BG$56,32,FALSE)</f>
        <v>0.88426311407160696</v>
      </c>
      <c r="D1543" s="9" t="str">
        <f t="shared" si="724"/>
        <v/>
      </c>
      <c r="E1543" s="9">
        <f t="shared" si="725"/>
        <v>0.88426311407160696</v>
      </c>
      <c r="F1543" s="9" t="str">
        <f t="shared" si="726"/>
        <v/>
      </c>
      <c r="H1543" s="31" t="s">
        <v>104</v>
      </c>
      <c r="I1543" s="37">
        <f>COUNT(D1569:D1572)</f>
        <v>0</v>
      </c>
      <c r="J1543" s="37">
        <f t="shared" ref="J1543" si="734">COUNT(E1569:E1572)</f>
        <v>4</v>
      </c>
      <c r="K1543" s="37">
        <f>COUNT(F1569:F1572)</f>
        <v>0</v>
      </c>
      <c r="L1543" s="29">
        <f t="shared" si="728"/>
        <v>4</v>
      </c>
      <c r="O1543" s="52" t="s">
        <v>82</v>
      </c>
      <c r="P1543" s="25">
        <f>HLOOKUP(O1543,'Tabela 2022'!$D$3:$BG$56,32,FALSE)</f>
        <v>0.78419711129991498</v>
      </c>
      <c r="R1543" s="9" t="str">
        <f t="shared" si="730"/>
        <v/>
      </c>
      <c r="S1543" s="9">
        <f t="shared" si="731"/>
        <v>0.78419711129991498</v>
      </c>
      <c r="T1543" s="9" t="str">
        <f t="shared" si="732"/>
        <v/>
      </c>
      <c r="V1543" s="31" t="s">
        <v>116</v>
      </c>
      <c r="W1543" s="37">
        <f>COUNT(R1557:R1570)</f>
        <v>0</v>
      </c>
      <c r="X1543" s="37">
        <f>COUNT(S1557:S1570)</f>
        <v>13</v>
      </c>
      <c r="Y1543" s="37">
        <f>COUNT(T1557:T1570)</f>
        <v>0</v>
      </c>
      <c r="Z1543" s="29">
        <f>SUM(W1543:Y1543)</f>
        <v>13</v>
      </c>
    </row>
    <row r="1544" spans="1:26">
      <c r="A1544" s="26" t="s">
        <v>112</v>
      </c>
      <c r="B1544" s="25">
        <f>HLOOKUP(A1544,'Tabela 2022'!$D$3:$BG$56,32,FALSE)</f>
        <v>0.87122736418511071</v>
      </c>
      <c r="D1544" s="9" t="str">
        <f t="shared" si="724"/>
        <v/>
      </c>
      <c r="E1544" s="9">
        <f t="shared" si="725"/>
        <v>0.87122736418511071</v>
      </c>
      <c r="F1544" s="9" t="str">
        <f t="shared" si="726"/>
        <v/>
      </c>
      <c r="H1544" s="31" t="s">
        <v>134</v>
      </c>
      <c r="I1544" s="37">
        <f>COUNT(D1573:D1579)</f>
        <v>0</v>
      </c>
      <c r="J1544" s="37">
        <f t="shared" ref="J1544" si="735">COUNT(E1573:E1579)</f>
        <v>6</v>
      </c>
      <c r="K1544" s="37">
        <f>COUNT(F1573:F1579)</f>
        <v>0</v>
      </c>
      <c r="L1544" s="29">
        <f t="shared" si="728"/>
        <v>6</v>
      </c>
      <c r="O1544" s="52" t="s">
        <v>73</v>
      </c>
      <c r="P1544" s="25">
        <f>HLOOKUP(O1544,'Tabela 2022'!$D$3:$BG$56,32,FALSE)</f>
        <v>0.88426311407160696</v>
      </c>
      <c r="R1544" s="9" t="str">
        <f t="shared" si="730"/>
        <v/>
      </c>
      <c r="S1544" s="9">
        <f t="shared" si="731"/>
        <v>0.88426311407160696</v>
      </c>
      <c r="T1544" s="9" t="str">
        <f t="shared" si="732"/>
        <v/>
      </c>
      <c r="V1544" s="31" t="s">
        <v>117</v>
      </c>
      <c r="W1544" s="37">
        <f>COUNT(R1571:R1577)</f>
        <v>0</v>
      </c>
      <c r="X1544" s="37">
        <f>COUNT(S1571:S1577)</f>
        <v>5</v>
      </c>
      <c r="Y1544" s="37">
        <f>COUNT(T1571:T1577)</f>
        <v>0</v>
      </c>
      <c r="Z1544" s="29">
        <f t="shared" si="733"/>
        <v>5</v>
      </c>
    </row>
    <row r="1545" spans="1:26">
      <c r="A1545" s="26" t="s">
        <v>99</v>
      </c>
      <c r="B1545" s="25" t="e">
        <f>HLOOKUP(A1545,'Tabela 2022'!$D$3:$BG$56,32,FALSE)</f>
        <v>#N/A</v>
      </c>
      <c r="D1545" s="9" t="e">
        <f t="shared" si="724"/>
        <v>#N/A</v>
      </c>
      <c r="E1545" s="9" t="e">
        <f t="shared" si="725"/>
        <v>#N/A</v>
      </c>
      <c r="F1545" s="9" t="e">
        <f t="shared" si="726"/>
        <v>#N/A</v>
      </c>
      <c r="O1545" s="52" t="s">
        <v>112</v>
      </c>
      <c r="P1545" s="25">
        <f>HLOOKUP(O1545,'Tabela 2022'!$D$3:$BG$56,32,FALSE)</f>
        <v>0.87122736418511071</v>
      </c>
      <c r="R1545" s="9" t="str">
        <f t="shared" si="730"/>
        <v/>
      </c>
      <c r="S1545" s="9">
        <f t="shared" si="731"/>
        <v>0.87122736418511071</v>
      </c>
      <c r="T1545" s="9" t="str">
        <f t="shared" si="732"/>
        <v/>
      </c>
      <c r="V1545" s="31" t="s">
        <v>135</v>
      </c>
      <c r="W1545" s="37">
        <f>COUNT(R1578:R1580)</f>
        <v>0</v>
      </c>
      <c r="X1545" s="37">
        <f>COUNT(S1578:S1580)</f>
        <v>2</v>
      </c>
      <c r="Y1545" s="37">
        <f>COUNT(T1578:T1580)</f>
        <v>0</v>
      </c>
      <c r="Z1545" s="29">
        <f t="shared" si="733"/>
        <v>2</v>
      </c>
    </row>
    <row r="1546" spans="1:26">
      <c r="A1546" s="26" t="s">
        <v>132</v>
      </c>
      <c r="B1546" s="25">
        <f>HLOOKUP(A1546,'Tabela 2022'!$D$3:$BG$56,32,FALSE)</f>
        <v>0.89323843416370108</v>
      </c>
      <c r="D1546" s="9" t="str">
        <f t="shared" si="724"/>
        <v/>
      </c>
      <c r="E1546" s="9">
        <f t="shared" si="725"/>
        <v>0.89323843416370108</v>
      </c>
      <c r="F1546" s="9" t="str">
        <f t="shared" si="726"/>
        <v/>
      </c>
      <c r="O1546" s="52" t="s">
        <v>93</v>
      </c>
      <c r="P1546" s="25">
        <f>HLOOKUP(O1546,'Tabela 2022'!$D$3:$BG$56,32,FALSE)</f>
        <v>0.8638392857142857</v>
      </c>
      <c r="R1546" s="9" t="str">
        <f t="shared" si="730"/>
        <v/>
      </c>
      <c r="S1546" s="9">
        <f t="shared" si="731"/>
        <v>0.8638392857142857</v>
      </c>
      <c r="T1546" s="9" t="str">
        <f t="shared" si="732"/>
        <v/>
      </c>
    </row>
    <row r="1547" spans="1:26">
      <c r="A1547" s="26" t="s">
        <v>74</v>
      </c>
      <c r="B1547" s="25">
        <f>HLOOKUP(A1547,'Tabela 2022'!$D$3:$BG$56,32,FALSE)</f>
        <v>0.89798087141339</v>
      </c>
      <c r="D1547" s="9" t="str">
        <f t="shared" si="724"/>
        <v/>
      </c>
      <c r="E1547" s="9">
        <f t="shared" si="725"/>
        <v>0.89798087141339</v>
      </c>
      <c r="F1547" s="9" t="str">
        <f t="shared" si="726"/>
        <v/>
      </c>
      <c r="H1547" s="31"/>
      <c r="I1547" s="32" t="s">
        <v>98</v>
      </c>
      <c r="J1547" s="33" t="s">
        <v>97</v>
      </c>
      <c r="K1547" s="34" t="s">
        <v>100</v>
      </c>
      <c r="L1547" s="29" t="s">
        <v>105</v>
      </c>
      <c r="O1547" s="52" t="s">
        <v>133</v>
      </c>
      <c r="P1547" s="25">
        <f>HLOOKUP(O1547,'Tabela 2022'!$D$3:$BG$56,32,FALSE)</f>
        <v>0.86247086247086246</v>
      </c>
      <c r="R1547" s="9" t="str">
        <f t="shared" si="730"/>
        <v/>
      </c>
      <c r="S1547" s="9">
        <f t="shared" si="731"/>
        <v>0.86247086247086246</v>
      </c>
      <c r="T1547" s="9" t="str">
        <f t="shared" si="732"/>
        <v/>
      </c>
    </row>
    <row r="1548" spans="1:26">
      <c r="A1548" s="26" t="s">
        <v>75</v>
      </c>
      <c r="B1548" s="25">
        <f>HLOOKUP(A1548,'Tabela 2022'!$D$3:$BG$56,32,FALSE)</f>
        <v>0.87782204515272244</v>
      </c>
      <c r="D1548" s="9" t="str">
        <f t="shared" si="724"/>
        <v/>
      </c>
      <c r="E1548" s="9">
        <f t="shared" si="725"/>
        <v>0.87782204515272244</v>
      </c>
      <c r="F1548" s="9" t="str">
        <f t="shared" si="726"/>
        <v/>
      </c>
      <c r="H1548" s="31" t="s">
        <v>101</v>
      </c>
      <c r="I1548" s="42">
        <f>I1540/$L1540</f>
        <v>0</v>
      </c>
      <c r="J1548" s="42">
        <f t="shared" ref="J1548:K1548" si="736">J1540/$L1540</f>
        <v>1</v>
      </c>
      <c r="K1548" s="42">
        <f t="shared" si="736"/>
        <v>0</v>
      </c>
      <c r="L1548" s="29">
        <f>L1540</f>
        <v>36</v>
      </c>
      <c r="O1548" s="52" t="s">
        <v>89</v>
      </c>
      <c r="P1548" s="25">
        <f>HLOOKUP(O1548,'Tabela 2022'!$D$3:$BG$56,32,FALSE)</f>
        <v>0.92386258124419685</v>
      </c>
      <c r="R1548" s="9" t="str">
        <f t="shared" si="730"/>
        <v/>
      </c>
      <c r="S1548" s="9">
        <f t="shared" si="731"/>
        <v>0.92386258124419685</v>
      </c>
      <c r="T1548" s="9" t="str">
        <f t="shared" si="732"/>
        <v/>
      </c>
      <c r="V1548" s="31"/>
      <c r="W1548" s="32" t="s">
        <v>98</v>
      </c>
      <c r="X1548" s="33" t="s">
        <v>97</v>
      </c>
      <c r="Y1548" s="34" t="s">
        <v>100</v>
      </c>
      <c r="Z1548" t="s">
        <v>105</v>
      </c>
    </row>
    <row r="1549" spans="1:26">
      <c r="A1549" s="26" t="s">
        <v>76</v>
      </c>
      <c r="B1549" s="25">
        <f>HLOOKUP(A1549,'Tabela 2022'!$D$3:$BG$56,32,FALSE)</f>
        <v>0.85728444003964321</v>
      </c>
      <c r="D1549" s="9" t="str">
        <f t="shared" si="724"/>
        <v/>
      </c>
      <c r="E1549" s="9">
        <f t="shared" si="725"/>
        <v>0.85728444003964321</v>
      </c>
      <c r="F1549" s="9" t="str">
        <f t="shared" si="726"/>
        <v/>
      </c>
      <c r="H1549" s="31" t="s">
        <v>102</v>
      </c>
      <c r="I1549" s="42">
        <f t="shared" ref="I1549:K1549" si="737">I1541/$L1541</f>
        <v>0</v>
      </c>
      <c r="J1549" s="42">
        <f t="shared" si="737"/>
        <v>1</v>
      </c>
      <c r="K1549" s="42">
        <f t="shared" si="737"/>
        <v>0</v>
      </c>
      <c r="L1549" s="29">
        <f t="shared" ref="L1549:L1552" si="738">L1541</f>
        <v>13</v>
      </c>
      <c r="O1549" s="52" t="s">
        <v>84</v>
      </c>
      <c r="P1549" s="25">
        <f>HLOOKUP(O1549,'Tabela 2022'!$D$3:$BG$56,32,FALSE)</f>
        <v>0.8414188836724048</v>
      </c>
      <c r="R1549" s="9" t="str">
        <f t="shared" si="730"/>
        <v/>
      </c>
      <c r="S1549" s="9">
        <f t="shared" si="731"/>
        <v>0.8414188836724048</v>
      </c>
      <c r="T1549" s="9" t="str">
        <f t="shared" si="732"/>
        <v/>
      </c>
      <c r="V1549" s="31" t="s">
        <v>101</v>
      </c>
      <c r="W1549" s="42">
        <f t="shared" ref="W1549:Y1553" si="739">W1541/$Z1541</f>
        <v>0</v>
      </c>
      <c r="X1549" s="42">
        <f t="shared" si="739"/>
        <v>1</v>
      </c>
      <c r="Y1549" s="42">
        <f t="shared" si="739"/>
        <v>0</v>
      </c>
      <c r="Z1549" s="29">
        <f>Z1541</f>
        <v>36</v>
      </c>
    </row>
    <row r="1550" spans="1:26">
      <c r="A1550" s="26" t="s">
        <v>77</v>
      </c>
      <c r="B1550" s="25">
        <f>HLOOKUP(A1550,'Tabela 2022'!$D$3:$BG$56,32,FALSE)</f>
        <v>0.8757154538021259</v>
      </c>
      <c r="D1550" s="9" t="str">
        <f t="shared" si="724"/>
        <v/>
      </c>
      <c r="E1550" s="9">
        <f t="shared" si="725"/>
        <v>0.8757154538021259</v>
      </c>
      <c r="F1550" s="9" t="str">
        <f t="shared" si="726"/>
        <v/>
      </c>
      <c r="H1550" s="31" t="s">
        <v>103</v>
      </c>
      <c r="I1550" s="42">
        <f t="shared" ref="I1550:K1550" si="740">I1542/$L1542</f>
        <v>0</v>
      </c>
      <c r="J1550" s="42">
        <f t="shared" si="740"/>
        <v>1</v>
      </c>
      <c r="K1550" s="42">
        <f t="shared" si="740"/>
        <v>0</v>
      </c>
      <c r="L1550" s="29">
        <f t="shared" si="738"/>
        <v>13</v>
      </c>
      <c r="O1550" s="52" t="s">
        <v>85</v>
      </c>
      <c r="P1550" s="25">
        <f>HLOOKUP(O1550,'Tabela 2022'!$D$3:$BG$56,32,FALSE)</f>
        <v>0.80947368421052635</v>
      </c>
      <c r="R1550" s="9" t="str">
        <f t="shared" si="730"/>
        <v/>
      </c>
      <c r="S1550" s="9">
        <f t="shared" si="731"/>
        <v>0.80947368421052635</v>
      </c>
      <c r="T1550" s="9" t="str">
        <f t="shared" si="732"/>
        <v/>
      </c>
      <c r="V1550" s="31" t="s">
        <v>115</v>
      </c>
      <c r="W1550" s="42">
        <f t="shared" si="739"/>
        <v>0</v>
      </c>
      <c r="X1550" s="42">
        <f t="shared" si="739"/>
        <v>1</v>
      </c>
      <c r="Y1550" s="42">
        <f t="shared" si="739"/>
        <v>0</v>
      </c>
      <c r="Z1550" s="29">
        <f>Z1542</f>
        <v>16</v>
      </c>
    </row>
    <row r="1551" spans="1:26">
      <c r="A1551" s="26" t="s">
        <v>113</v>
      </c>
      <c r="B1551" s="25">
        <f>HLOOKUP(A1551,'Tabela 2022'!$D$3:$BG$56,32,FALSE)</f>
        <v>0.88513513513513509</v>
      </c>
      <c r="D1551" s="9" t="str">
        <f t="shared" si="724"/>
        <v/>
      </c>
      <c r="E1551" s="9">
        <f t="shared" si="725"/>
        <v>0.88513513513513509</v>
      </c>
      <c r="F1551" s="9" t="str">
        <f t="shared" si="726"/>
        <v/>
      </c>
      <c r="H1551" s="31" t="s">
        <v>104</v>
      </c>
      <c r="I1551" s="42">
        <f t="shared" ref="I1551:K1551" si="741">I1543/$L1543</f>
        <v>0</v>
      </c>
      <c r="J1551" s="42">
        <f t="shared" si="741"/>
        <v>1</v>
      </c>
      <c r="K1551" s="42">
        <f t="shared" si="741"/>
        <v>0</v>
      </c>
      <c r="L1551" s="29">
        <f t="shared" si="738"/>
        <v>4</v>
      </c>
      <c r="O1551" s="52" t="s">
        <v>77</v>
      </c>
      <c r="P1551" s="25">
        <f>HLOOKUP(O1551,'Tabela 2022'!$D$3:$BG$56,32,FALSE)</f>
        <v>0.8757154538021259</v>
      </c>
      <c r="R1551" s="9" t="str">
        <f t="shared" si="730"/>
        <v/>
      </c>
      <c r="S1551" s="9">
        <f t="shared" si="731"/>
        <v>0.8757154538021259</v>
      </c>
      <c r="T1551" s="9" t="str">
        <f t="shared" si="732"/>
        <v/>
      </c>
      <c r="V1551" s="31" t="s">
        <v>116</v>
      </c>
      <c r="W1551" s="42">
        <f t="shared" si="739"/>
        <v>0</v>
      </c>
      <c r="X1551" s="42">
        <f t="shared" si="739"/>
        <v>1</v>
      </c>
      <c r="Y1551" s="42">
        <f t="shared" si="739"/>
        <v>0</v>
      </c>
      <c r="Z1551" s="29">
        <f>Z1543</f>
        <v>13</v>
      </c>
    </row>
    <row r="1552" spans="1:26">
      <c r="A1552" s="26" t="s">
        <v>78</v>
      </c>
      <c r="B1552" s="25">
        <f>HLOOKUP(A1552,'Tabela 2022'!$D$3:$BG$56,32,FALSE)</f>
        <v>0.88990825688073394</v>
      </c>
      <c r="D1552" s="9" t="str">
        <f t="shared" si="724"/>
        <v/>
      </c>
      <c r="E1552" s="9">
        <f t="shared" si="725"/>
        <v>0.88990825688073394</v>
      </c>
      <c r="F1552" s="9" t="str">
        <f t="shared" si="726"/>
        <v/>
      </c>
      <c r="H1552" s="31" t="s">
        <v>134</v>
      </c>
      <c r="I1552" s="42">
        <f t="shared" ref="I1552:K1552" si="742">I1544/$L1544</f>
        <v>0</v>
      </c>
      <c r="J1552" s="42">
        <f t="shared" si="742"/>
        <v>1</v>
      </c>
      <c r="K1552" s="42">
        <f t="shared" si="742"/>
        <v>0</v>
      </c>
      <c r="L1552" s="29">
        <f t="shared" si="738"/>
        <v>6</v>
      </c>
      <c r="O1552" s="52" t="s">
        <v>95</v>
      </c>
      <c r="P1552" s="25">
        <f>HLOOKUP(O1552,'Tabela 2022'!$D$3:$BG$56,32,FALSE)</f>
        <v>0.87937743190661477</v>
      </c>
      <c r="R1552" s="9" t="str">
        <f t="shared" si="730"/>
        <v/>
      </c>
      <c r="S1552" s="9">
        <f t="shared" si="731"/>
        <v>0.87937743190661477</v>
      </c>
      <c r="T1552" s="9" t="str">
        <f t="shared" si="732"/>
        <v/>
      </c>
      <c r="V1552" s="31" t="s">
        <v>117</v>
      </c>
      <c r="W1552" s="42">
        <f t="shared" si="739"/>
        <v>0</v>
      </c>
      <c r="X1552" s="42">
        <f t="shared" si="739"/>
        <v>1</v>
      </c>
      <c r="Y1552" s="42">
        <f t="shared" si="739"/>
        <v>0</v>
      </c>
      <c r="Z1552" s="29">
        <f>Z1544</f>
        <v>5</v>
      </c>
    </row>
    <row r="1553" spans="1:26" ht="15.75" thickBot="1">
      <c r="A1553" s="24" t="s">
        <v>114</v>
      </c>
      <c r="B1553" s="25">
        <f>HLOOKUP(A1553,'Tabela 2022'!$D$3:$BG$56,32,FALSE)</f>
        <v>0.84429065743944631</v>
      </c>
      <c r="D1553" s="36" t="str">
        <f t="shared" si="724"/>
        <v/>
      </c>
      <c r="E1553" s="36">
        <f t="shared" si="725"/>
        <v>0.84429065743944631</v>
      </c>
      <c r="F1553" s="36" t="str">
        <f t="shared" si="726"/>
        <v/>
      </c>
      <c r="O1553" s="52" t="s">
        <v>131</v>
      </c>
      <c r="P1553" s="25">
        <f>HLOOKUP(O1553,'Tabela 2022'!$D$3:$BG$56,32,FALSE)</f>
        <v>0.93308199811498582</v>
      </c>
      <c r="R1553" s="9" t="str">
        <f t="shared" si="730"/>
        <v/>
      </c>
      <c r="S1553" s="9">
        <f t="shared" si="731"/>
        <v>0.93308199811498582</v>
      </c>
      <c r="T1553" s="9" t="str">
        <f t="shared" si="732"/>
        <v/>
      </c>
      <c r="V1553" s="31" t="s">
        <v>135</v>
      </c>
      <c r="W1553" s="42">
        <f t="shared" si="739"/>
        <v>0</v>
      </c>
      <c r="X1553" s="42">
        <f t="shared" si="739"/>
        <v>1</v>
      </c>
      <c r="Y1553" s="42">
        <f t="shared" si="739"/>
        <v>0</v>
      </c>
      <c r="Z1553" s="29">
        <f>Z1545</f>
        <v>2</v>
      </c>
    </row>
    <row r="1554" spans="1:26">
      <c r="A1554" s="23" t="s">
        <v>109</v>
      </c>
      <c r="B1554" s="25" t="e">
        <f>HLOOKUP(A1554,'Tabela 2022'!$D$3:$BG$56,32,FALSE)</f>
        <v>#N/A</v>
      </c>
      <c r="D1554" s="56" t="e">
        <f t="shared" si="724"/>
        <v>#N/A</v>
      </c>
      <c r="E1554" s="56" t="e">
        <f t="shared" si="725"/>
        <v>#N/A</v>
      </c>
      <c r="F1554" s="56" t="e">
        <f t="shared" si="726"/>
        <v>#N/A</v>
      </c>
      <c r="O1554" s="52" t="s">
        <v>129</v>
      </c>
      <c r="P1554" s="25">
        <f>HLOOKUP(O1554,'Tabela 2022'!$D$3:$BG$56,32,FALSE)</f>
        <v>0.94456762749445677</v>
      </c>
      <c r="R1554" s="9" t="str">
        <f t="shared" si="730"/>
        <v/>
      </c>
      <c r="S1554" s="9">
        <f t="shared" si="731"/>
        <v>0.94456762749445677</v>
      </c>
      <c r="T1554" s="9" t="str">
        <f t="shared" si="732"/>
        <v/>
      </c>
      <c r="Y1554"/>
    </row>
    <row r="1555" spans="1:26">
      <c r="A1555" s="22" t="s">
        <v>79</v>
      </c>
      <c r="B1555" s="25">
        <f>HLOOKUP(A1555,'Tabela 2022'!$D$3:$BG$56,32,FALSE)</f>
        <v>0.78091872791519434</v>
      </c>
      <c r="D1555" s="9" t="str">
        <f t="shared" si="724"/>
        <v/>
      </c>
      <c r="E1555" s="9">
        <f t="shared" si="725"/>
        <v>0.78091872791519434</v>
      </c>
      <c r="F1555" s="9" t="str">
        <f t="shared" si="726"/>
        <v/>
      </c>
      <c r="O1555" s="59" t="s">
        <v>114</v>
      </c>
      <c r="P1555" s="25">
        <f>HLOOKUP(O1555,'Tabela 2022'!$D$3:$BG$56,32,FALSE)</f>
        <v>0.84429065743944631</v>
      </c>
      <c r="R1555" s="9" t="str">
        <f t="shared" si="730"/>
        <v/>
      </c>
      <c r="S1555" s="9">
        <f t="shared" si="731"/>
        <v>0.84429065743944631</v>
      </c>
      <c r="T1555" s="9" t="str">
        <f t="shared" si="732"/>
        <v/>
      </c>
    </row>
    <row r="1556" spans="1:26" ht="15.75" thickBot="1">
      <c r="A1556" s="22" t="s">
        <v>80</v>
      </c>
      <c r="B1556" s="25">
        <f>HLOOKUP(A1556,'Tabela 2022'!$D$3:$BG$56,32,FALSE)</f>
        <v>0.86138613861386137</v>
      </c>
      <c r="D1556" s="9" t="str">
        <f t="shared" si="724"/>
        <v/>
      </c>
      <c r="E1556" s="9">
        <f t="shared" si="725"/>
        <v>0.86138613861386137</v>
      </c>
      <c r="F1556" s="9" t="str">
        <f t="shared" si="726"/>
        <v/>
      </c>
      <c r="O1556" s="59" t="s">
        <v>130</v>
      </c>
      <c r="P1556" s="25">
        <f>HLOOKUP(O1556,'Tabela 2022'!$D$3:$BG$56,32,FALSE)</f>
        <v>0.84513805522208885</v>
      </c>
      <c r="R1556" s="36" t="str">
        <f t="shared" si="730"/>
        <v/>
      </c>
      <c r="S1556" s="36">
        <f t="shared" si="731"/>
        <v>0.84513805522208885</v>
      </c>
      <c r="T1556" s="36" t="str">
        <f t="shared" si="732"/>
        <v/>
      </c>
    </row>
    <row r="1557" spans="1:26">
      <c r="A1557" s="22" t="s">
        <v>81</v>
      </c>
      <c r="B1557" s="25">
        <f>HLOOKUP(A1557,'Tabela 2022'!$D$3:$BG$56,32,FALSE)</f>
        <v>0.78884462151394419</v>
      </c>
      <c r="D1557" s="9" t="str">
        <f t="shared" si="724"/>
        <v/>
      </c>
      <c r="E1557" s="9">
        <f t="shared" si="725"/>
        <v>0.78884462151394419</v>
      </c>
      <c r="F1557" s="9" t="str">
        <f t="shared" si="726"/>
        <v/>
      </c>
      <c r="O1557" s="60" t="s">
        <v>80</v>
      </c>
      <c r="P1557" s="25">
        <f>HLOOKUP(O1557,'Tabela 2022'!$D$3:$BG$56,32,FALSE)</f>
        <v>0.86138613861386137</v>
      </c>
      <c r="R1557" s="56" t="str">
        <f t="shared" si="730"/>
        <v/>
      </c>
      <c r="S1557" s="56">
        <f t="shared" si="731"/>
        <v>0.86138613861386137</v>
      </c>
      <c r="T1557" s="56" t="str">
        <f t="shared" si="732"/>
        <v/>
      </c>
    </row>
    <row r="1558" spans="1:26">
      <c r="A1558" s="22" t="s">
        <v>82</v>
      </c>
      <c r="B1558" s="25">
        <f>HLOOKUP(A1558,'Tabela 2022'!$D$3:$BG$56,32,FALSE)</f>
        <v>0.78419711129991498</v>
      </c>
      <c r="D1558" s="9" t="str">
        <f t="shared" si="724"/>
        <v/>
      </c>
      <c r="E1558" s="9">
        <f t="shared" si="725"/>
        <v>0.78419711129991498</v>
      </c>
      <c r="F1558" s="9" t="str">
        <f t="shared" si="726"/>
        <v/>
      </c>
      <c r="O1558" s="26" t="s">
        <v>72</v>
      </c>
      <c r="P1558" s="25">
        <f>HLOOKUP(O1558,'Tabela 2022'!$D$3:$BG$56,32,FALSE)</f>
        <v>0.87848101265822787</v>
      </c>
      <c r="R1558" s="9" t="str">
        <f t="shared" si="730"/>
        <v/>
      </c>
      <c r="S1558" s="9">
        <f t="shared" si="731"/>
        <v>0.87848101265822787</v>
      </c>
      <c r="T1558" s="9" t="str">
        <f t="shared" si="732"/>
        <v/>
      </c>
    </row>
    <row r="1559" spans="1:26">
      <c r="A1559" s="22" t="s">
        <v>83</v>
      </c>
      <c r="B1559" s="25">
        <f>HLOOKUP(A1559,'Tabela 2022'!$D$3:$BG$56,32,FALSE)</f>
        <v>0.92182410423452765</v>
      </c>
      <c r="D1559" s="9" t="str">
        <f t="shared" si="724"/>
        <v/>
      </c>
      <c r="E1559" s="9">
        <f t="shared" si="725"/>
        <v>0.92182410423452765</v>
      </c>
      <c r="F1559" s="9" t="str">
        <f t="shared" si="726"/>
        <v/>
      </c>
      <c r="O1559" s="26" t="s">
        <v>90</v>
      </c>
      <c r="P1559" s="25">
        <f>HLOOKUP(O1559,'Tabela 2022'!$D$3:$BG$56,32,FALSE)</f>
        <v>0.90918580375782876</v>
      </c>
      <c r="R1559" s="9" t="str">
        <f t="shared" si="730"/>
        <v/>
      </c>
      <c r="S1559" s="9">
        <f t="shared" si="731"/>
        <v>0.90918580375782876</v>
      </c>
      <c r="T1559" s="9" t="str">
        <f t="shared" si="732"/>
        <v/>
      </c>
    </row>
    <row r="1560" spans="1:26">
      <c r="A1560" s="22" t="s">
        <v>84</v>
      </c>
      <c r="B1560" s="25">
        <f>HLOOKUP(A1560,'Tabela 2022'!$D$3:$BG$56,32,FALSE)</f>
        <v>0.8414188836724048</v>
      </c>
      <c r="D1560" s="9" t="str">
        <f t="shared" si="724"/>
        <v/>
      </c>
      <c r="E1560" s="9">
        <f t="shared" si="725"/>
        <v>0.8414188836724048</v>
      </c>
      <c r="F1560" s="9" t="str">
        <f t="shared" si="726"/>
        <v/>
      </c>
      <c r="O1560" s="26" t="s">
        <v>121</v>
      </c>
      <c r="P1560" s="25">
        <f>HLOOKUP(O1560,'Tabela 2022'!$D$3:$BG$56,32,FALSE)</f>
        <v>0.83282051282051284</v>
      </c>
      <c r="R1560" s="9" t="str">
        <f t="shared" si="730"/>
        <v/>
      </c>
      <c r="S1560" s="9">
        <f t="shared" si="731"/>
        <v>0.83282051282051284</v>
      </c>
      <c r="T1560" s="9" t="str">
        <f t="shared" si="732"/>
        <v/>
      </c>
    </row>
    <row r="1561" spans="1:26">
      <c r="A1561" s="22" t="s">
        <v>121</v>
      </c>
      <c r="B1561" s="25">
        <f>HLOOKUP(A1561,'Tabela 2022'!$D$3:$BG$56,32,FALSE)</f>
        <v>0.83282051282051284</v>
      </c>
      <c r="D1561" s="9" t="str">
        <f t="shared" si="724"/>
        <v/>
      </c>
      <c r="E1561" s="9">
        <f t="shared" si="725"/>
        <v>0.83282051282051284</v>
      </c>
      <c r="F1561" s="9" t="str">
        <f t="shared" si="726"/>
        <v/>
      </c>
      <c r="O1561" s="26" t="s">
        <v>91</v>
      </c>
      <c r="P1561" s="25" t="e">
        <f>HLOOKUP(O1561,'Tabela 2022'!$D$3:$BG$56,32,FALSE)</f>
        <v>#N/A</v>
      </c>
      <c r="R1561" s="9" t="e">
        <f t="shared" si="730"/>
        <v>#N/A</v>
      </c>
      <c r="S1561" s="9" t="e">
        <f t="shared" si="731"/>
        <v>#N/A</v>
      </c>
      <c r="T1561" s="9" t="e">
        <f t="shared" si="732"/>
        <v>#N/A</v>
      </c>
    </row>
    <row r="1562" spans="1:26">
      <c r="A1562" s="22" t="s">
        <v>85</v>
      </c>
      <c r="B1562" s="25">
        <f>HLOOKUP(A1562,'Tabela 2022'!$D$3:$BG$56,32,FALSE)</f>
        <v>0.80947368421052635</v>
      </c>
      <c r="D1562" s="9" t="str">
        <f t="shared" si="724"/>
        <v/>
      </c>
      <c r="E1562" s="9">
        <f t="shared" si="725"/>
        <v>0.80947368421052635</v>
      </c>
      <c r="F1562" s="9" t="str">
        <f t="shared" si="726"/>
        <v/>
      </c>
      <c r="O1562" s="26" t="s">
        <v>74</v>
      </c>
      <c r="P1562" s="25">
        <f>HLOOKUP(O1562,'Tabela 2022'!$D$3:$BG$56,32,FALSE)</f>
        <v>0.89798087141339</v>
      </c>
      <c r="R1562" s="9" t="str">
        <f t="shared" si="730"/>
        <v/>
      </c>
      <c r="S1562" s="9">
        <f t="shared" si="731"/>
        <v>0.89798087141339</v>
      </c>
      <c r="T1562" s="9" t="str">
        <f t="shared" si="732"/>
        <v/>
      </c>
    </row>
    <row r="1563" spans="1:26">
      <c r="A1563" s="22" t="s">
        <v>110</v>
      </c>
      <c r="B1563" s="25">
        <f>HLOOKUP(A1563,'Tabela 2022'!$D$3:$BG$56,32,FALSE)</f>
        <v>0.90352220520673809</v>
      </c>
      <c r="D1563" s="9" t="str">
        <f t="shared" si="724"/>
        <v/>
      </c>
      <c r="E1563" s="66">
        <v>0.75</v>
      </c>
      <c r="F1563" s="9"/>
      <c r="O1563" s="26" t="s">
        <v>75</v>
      </c>
      <c r="P1563" s="25">
        <f>HLOOKUP(O1563,'Tabela 2022'!$D$3:$BG$56,32,FALSE)</f>
        <v>0.87782204515272244</v>
      </c>
      <c r="R1563" s="9" t="str">
        <f t="shared" si="730"/>
        <v/>
      </c>
      <c r="S1563" s="9">
        <f t="shared" si="731"/>
        <v>0.87782204515272244</v>
      </c>
      <c r="T1563" s="9" t="str">
        <f t="shared" si="732"/>
        <v/>
      </c>
    </row>
    <row r="1564" spans="1:26">
      <c r="A1564" s="22" t="s">
        <v>111</v>
      </c>
      <c r="B1564" s="25">
        <f>HLOOKUP(A1564,'Tabela 2022'!$D$3:$BG$56,32,FALSE)</f>
        <v>0.86577181208053688</v>
      </c>
      <c r="D1564" s="9" t="str">
        <f t="shared" si="724"/>
        <v/>
      </c>
      <c r="E1564" s="9">
        <f t="shared" si="725"/>
        <v>0.86577181208053688</v>
      </c>
      <c r="F1564" s="9" t="str">
        <f t="shared" si="726"/>
        <v/>
      </c>
      <c r="O1564" s="26" t="s">
        <v>76</v>
      </c>
      <c r="P1564" s="25">
        <f>HLOOKUP(O1564,'Tabela 2022'!$D$3:$BG$56,32,FALSE)</f>
        <v>0.85728444003964321</v>
      </c>
      <c r="R1564" s="9" t="str">
        <f t="shared" si="730"/>
        <v/>
      </c>
      <c r="S1564" s="9">
        <f t="shared" si="731"/>
        <v>0.85728444003964321</v>
      </c>
      <c r="T1564" s="9" t="str">
        <f t="shared" si="732"/>
        <v/>
      </c>
    </row>
    <row r="1565" spans="1:26">
      <c r="A1565" s="22" t="s">
        <v>86</v>
      </c>
      <c r="B1565" s="25" t="e">
        <f>HLOOKUP(A1565,'Tabela 2022'!$D$3:$BG$56,32,FALSE)</f>
        <v>#N/A</v>
      </c>
      <c r="D1565" s="9" t="e">
        <f t="shared" si="724"/>
        <v>#N/A</v>
      </c>
      <c r="E1565" s="9" t="e">
        <f t="shared" si="725"/>
        <v>#N/A</v>
      </c>
      <c r="F1565" s="9" t="e">
        <f t="shared" si="726"/>
        <v>#N/A</v>
      </c>
      <c r="O1565" s="26" t="s">
        <v>78</v>
      </c>
      <c r="P1565" s="25">
        <f>HLOOKUP(O1565,'Tabela 2022'!$D$3:$BG$56,32,FALSE)</f>
        <v>0.88990825688073394</v>
      </c>
      <c r="R1565" s="9" t="str">
        <f t="shared" si="730"/>
        <v/>
      </c>
      <c r="S1565" s="9">
        <f t="shared" si="731"/>
        <v>0.88990825688073394</v>
      </c>
      <c r="T1565" s="9" t="str">
        <f t="shared" si="732"/>
        <v/>
      </c>
    </row>
    <row r="1566" spans="1:26">
      <c r="A1566" s="22" t="s">
        <v>130</v>
      </c>
      <c r="B1566" s="25">
        <f>HLOOKUP(A1566,'Tabela 2022'!$D$3:$BG$56,32,FALSE)</f>
        <v>0.84513805522208885</v>
      </c>
      <c r="D1566" s="9" t="str">
        <f t="shared" si="724"/>
        <v/>
      </c>
      <c r="E1566" s="9">
        <f t="shared" si="725"/>
        <v>0.84513805522208885</v>
      </c>
      <c r="F1566" s="9" t="str">
        <f t="shared" si="726"/>
        <v/>
      </c>
      <c r="O1566" s="26" t="s">
        <v>94</v>
      </c>
      <c r="P1566" s="25">
        <f>HLOOKUP(O1566,'Tabela 2022'!$D$3:$BG$56,32,FALSE)</f>
        <v>0.8579136690647482</v>
      </c>
      <c r="R1566" s="9" t="str">
        <f t="shared" si="730"/>
        <v/>
      </c>
      <c r="S1566" s="9">
        <f t="shared" si="731"/>
        <v>0.8579136690647482</v>
      </c>
      <c r="T1566" s="9" t="str">
        <f t="shared" si="732"/>
        <v/>
      </c>
    </row>
    <row r="1567" spans="1:26">
      <c r="A1567" s="22" t="s">
        <v>87</v>
      </c>
      <c r="B1567" s="25">
        <f>HLOOKUP(A1567,'Tabela 2022'!$D$3:$BG$56,32,FALSE)</f>
        <v>0.83233532934131738</v>
      </c>
      <c r="D1567" s="9" t="str">
        <f t="shared" si="724"/>
        <v/>
      </c>
      <c r="E1567" s="9">
        <f t="shared" si="725"/>
        <v>0.83233532934131738</v>
      </c>
      <c r="F1567" s="9" t="str">
        <f t="shared" si="726"/>
        <v/>
      </c>
      <c r="O1567" s="26" t="s">
        <v>111</v>
      </c>
      <c r="P1567" s="25">
        <f>HLOOKUP(O1567,'Tabela 2022'!$D$3:$BG$56,32,FALSE)</f>
        <v>0.86577181208053688</v>
      </c>
      <c r="R1567" s="9" t="str">
        <f t="shared" si="730"/>
        <v/>
      </c>
      <c r="S1567" s="9">
        <f t="shared" si="731"/>
        <v>0.86577181208053688</v>
      </c>
      <c r="T1567" s="9" t="str">
        <f t="shared" si="732"/>
        <v/>
      </c>
    </row>
    <row r="1568" spans="1:26" ht="15.75" thickBot="1">
      <c r="A1568" s="21" t="s">
        <v>88</v>
      </c>
      <c r="B1568" s="25">
        <f>HLOOKUP(A1568,'Tabela 2022'!$D$3:$BG$56,32,FALSE)</f>
        <v>0.84961580680570803</v>
      </c>
      <c r="D1568" s="57" t="str">
        <f t="shared" si="724"/>
        <v/>
      </c>
      <c r="E1568" s="57">
        <f t="shared" si="725"/>
        <v>0.84961580680570803</v>
      </c>
      <c r="F1568" s="57" t="str">
        <f t="shared" si="726"/>
        <v/>
      </c>
      <c r="O1568" s="26" t="s">
        <v>122</v>
      </c>
      <c r="P1568" s="25">
        <f>HLOOKUP(O1568,'Tabela 2022'!$D$3:$BG$56,32,FALSE)</f>
        <v>0.89240030097817913</v>
      </c>
      <c r="R1568" s="9" t="str">
        <f t="shared" si="730"/>
        <v/>
      </c>
      <c r="S1568" s="9">
        <f t="shared" si="731"/>
        <v>0.89240030097817913</v>
      </c>
      <c r="T1568" s="9" t="str">
        <f t="shared" si="732"/>
        <v/>
      </c>
    </row>
    <row r="1569" spans="1:20">
      <c r="A1569" s="17" t="s">
        <v>93</v>
      </c>
      <c r="B1569" s="25">
        <f>HLOOKUP(A1569,'Tabela 2022'!$D$3:$BG$56,32,FALSE)</f>
        <v>0.8638392857142857</v>
      </c>
      <c r="D1569" s="56" t="str">
        <f t="shared" si="724"/>
        <v/>
      </c>
      <c r="E1569" s="56">
        <f t="shared" si="725"/>
        <v>0.8638392857142857</v>
      </c>
      <c r="F1569" s="56" t="str">
        <f t="shared" si="726"/>
        <v/>
      </c>
      <c r="O1569" s="26" t="s">
        <v>87</v>
      </c>
      <c r="P1569" s="25">
        <f>HLOOKUP(O1569,'Tabela 2022'!$D$3:$BG$56,32,FALSE)</f>
        <v>0.83233532934131738</v>
      </c>
      <c r="R1569" s="9" t="str">
        <f t="shared" si="730"/>
        <v/>
      </c>
      <c r="S1569" s="9">
        <f t="shared" si="731"/>
        <v>0.83233532934131738</v>
      </c>
      <c r="T1569" s="9" t="str">
        <f t="shared" si="732"/>
        <v/>
      </c>
    </row>
    <row r="1570" spans="1:20" ht="15.75" thickBot="1">
      <c r="A1570" s="16" t="s">
        <v>133</v>
      </c>
      <c r="B1570" s="25">
        <f>HLOOKUP(A1570,'Tabela 2022'!$D$3:$BG$56,32,FALSE)</f>
        <v>0.86247086247086246</v>
      </c>
      <c r="D1570" s="9" t="str">
        <f t="shared" si="724"/>
        <v/>
      </c>
      <c r="E1570" s="9">
        <f t="shared" si="725"/>
        <v>0.86247086247086246</v>
      </c>
      <c r="F1570" s="9" t="str">
        <f t="shared" si="726"/>
        <v/>
      </c>
      <c r="O1570" s="53" t="s">
        <v>88</v>
      </c>
      <c r="P1570" s="25">
        <f>HLOOKUP(O1570,'Tabela 2022'!$D$3:$BG$56,32,FALSE)</f>
        <v>0.84961580680570803</v>
      </c>
      <c r="R1570" s="57" t="str">
        <f t="shared" si="730"/>
        <v/>
      </c>
      <c r="S1570" s="57">
        <f t="shared" si="731"/>
        <v>0.84961580680570803</v>
      </c>
      <c r="T1570" s="57" t="str">
        <f t="shared" si="732"/>
        <v/>
      </c>
    </row>
    <row r="1571" spans="1:20">
      <c r="A1571" s="16" t="s">
        <v>94</v>
      </c>
      <c r="B1571" s="25">
        <f>HLOOKUP(A1571,'Tabela 2022'!$D$3:$BG$56,32,FALSE)</f>
        <v>0.8579136690647482</v>
      </c>
      <c r="D1571" s="9" t="str">
        <f t="shared" si="724"/>
        <v/>
      </c>
      <c r="E1571" s="9">
        <f t="shared" si="725"/>
        <v>0.8579136690647482</v>
      </c>
      <c r="F1571" s="9" t="str">
        <f t="shared" si="726"/>
        <v/>
      </c>
      <c r="O1571" s="17" t="s">
        <v>109</v>
      </c>
      <c r="P1571" s="25" t="e">
        <f>HLOOKUP(O1571,'Tabela 2022'!$D$3:$BG$56,32,FALSE)</f>
        <v>#N/A</v>
      </c>
      <c r="R1571" s="35" t="e">
        <f t="shared" si="730"/>
        <v>#N/A</v>
      </c>
      <c r="S1571" s="35" t="e">
        <f t="shared" si="731"/>
        <v>#N/A</v>
      </c>
      <c r="T1571" s="35" t="e">
        <f t="shared" si="732"/>
        <v>#N/A</v>
      </c>
    </row>
    <row r="1572" spans="1:20" ht="15.75" thickBot="1">
      <c r="A1572" s="15" t="s">
        <v>95</v>
      </c>
      <c r="B1572" s="25">
        <f>HLOOKUP(A1572,'Tabela 2022'!$D$3:$BG$56,32,FALSE)</f>
        <v>0.87937743190661477</v>
      </c>
      <c r="D1572" s="57" t="str">
        <f t="shared" si="724"/>
        <v/>
      </c>
      <c r="E1572" s="57">
        <f t="shared" si="725"/>
        <v>0.87937743190661477</v>
      </c>
      <c r="F1572" s="57" t="str">
        <f t="shared" si="726"/>
        <v/>
      </c>
      <c r="O1572" s="16" t="s">
        <v>70</v>
      </c>
      <c r="P1572" s="25">
        <f>HLOOKUP(O1572,'Tabela 2022'!$D$3:$BG$56,32,FALSE)</f>
        <v>0.8772455089820359</v>
      </c>
      <c r="R1572" s="9" t="str">
        <f t="shared" si="730"/>
        <v/>
      </c>
      <c r="S1572" s="9">
        <f t="shared" si="731"/>
        <v>0.8772455089820359</v>
      </c>
      <c r="T1572" s="9" t="str">
        <f t="shared" si="732"/>
        <v/>
      </c>
    </row>
    <row r="1573" spans="1:20">
      <c r="A1573" s="20" t="s">
        <v>89</v>
      </c>
      <c r="B1573" s="25">
        <f>HLOOKUP(A1573,'Tabela 2022'!$D$3:$BG$56,32,FALSE)</f>
        <v>0.92386258124419685</v>
      </c>
      <c r="D1573" s="35" t="str">
        <f t="shared" si="724"/>
        <v/>
      </c>
      <c r="E1573" s="35">
        <f t="shared" si="725"/>
        <v>0.92386258124419685</v>
      </c>
      <c r="F1573" s="35" t="str">
        <f t="shared" si="726"/>
        <v/>
      </c>
      <c r="O1573" s="16" t="s">
        <v>81</v>
      </c>
      <c r="P1573" s="25">
        <f>HLOOKUP(O1573,'Tabela 2022'!$D$3:$BG$56,32,FALSE)</f>
        <v>0.78884462151394419</v>
      </c>
      <c r="R1573" s="9" t="str">
        <f t="shared" si="730"/>
        <v/>
      </c>
      <c r="S1573" s="9">
        <f t="shared" si="731"/>
        <v>0.78884462151394419</v>
      </c>
      <c r="T1573" s="9" t="str">
        <f t="shared" si="732"/>
        <v/>
      </c>
    </row>
    <row r="1574" spans="1:20">
      <c r="A1574" s="19" t="s">
        <v>90</v>
      </c>
      <c r="B1574" s="25">
        <f>HLOOKUP(A1574,'Tabela 2022'!$D$3:$BG$56,32,FALSE)</f>
        <v>0.90918580375782876</v>
      </c>
      <c r="D1574" s="9" t="str">
        <f t="shared" si="724"/>
        <v/>
      </c>
      <c r="E1574" s="9">
        <f t="shared" si="725"/>
        <v>0.90918580375782876</v>
      </c>
      <c r="F1574" s="9" t="str">
        <f t="shared" si="726"/>
        <v/>
      </c>
      <c r="O1574" s="16" t="s">
        <v>83</v>
      </c>
      <c r="P1574" s="25">
        <f>HLOOKUP(O1574,'Tabela 2022'!$D$3:$BG$56,32,FALSE)</f>
        <v>0.92182410423452765</v>
      </c>
      <c r="R1574" s="9" t="str">
        <f t="shared" si="730"/>
        <v/>
      </c>
      <c r="S1574" s="9">
        <f t="shared" si="731"/>
        <v>0.92182410423452765</v>
      </c>
      <c r="T1574" s="9" t="str">
        <f t="shared" si="732"/>
        <v/>
      </c>
    </row>
    <row r="1575" spans="1:20">
      <c r="A1575" s="18" t="s">
        <v>91</v>
      </c>
      <c r="B1575" s="25" t="e">
        <f>HLOOKUP(A1575,'Tabela 2022'!$D$3:$BG$56,32,FALSE)</f>
        <v>#N/A</v>
      </c>
      <c r="D1575" s="9" t="e">
        <f t="shared" si="724"/>
        <v>#N/A</v>
      </c>
      <c r="E1575" s="9" t="e">
        <f t="shared" si="725"/>
        <v>#N/A</v>
      </c>
      <c r="F1575" s="9" t="e">
        <f t="shared" si="726"/>
        <v>#N/A</v>
      </c>
      <c r="O1575" s="16" t="s">
        <v>110</v>
      </c>
      <c r="P1575" s="25">
        <f>HLOOKUP(O1575,'Tabela 2022'!$D$3:$BG$56,32,FALSE)</f>
        <v>0.90352220520673809</v>
      </c>
      <c r="R1575" s="9" t="str">
        <f t="shared" si="730"/>
        <v/>
      </c>
      <c r="S1575" s="66">
        <v>0.75</v>
      </c>
      <c r="T1575" s="9"/>
    </row>
    <row r="1576" spans="1:20">
      <c r="A1576" s="18" t="s">
        <v>131</v>
      </c>
      <c r="B1576" s="25">
        <f>HLOOKUP(A1576,'Tabela 2022'!$D$3:$BG$56,32,FALSE)</f>
        <v>0.93308199811498582</v>
      </c>
      <c r="D1576" s="9" t="str">
        <f t="shared" si="724"/>
        <v/>
      </c>
      <c r="E1576" s="9">
        <f t="shared" si="725"/>
        <v>0.93308199811498582</v>
      </c>
      <c r="F1576" s="9" t="str">
        <f t="shared" si="726"/>
        <v/>
      </c>
      <c r="O1576" s="54" t="s">
        <v>92</v>
      </c>
      <c r="P1576" s="25">
        <f>HLOOKUP(O1576,'Tabela 2022'!$D$3:$BG$56,32,FALSE)</f>
        <v>0.88699690402476783</v>
      </c>
      <c r="R1576" s="9" t="str">
        <f t="shared" si="730"/>
        <v/>
      </c>
      <c r="S1576" s="9">
        <f t="shared" si="731"/>
        <v>0.88699690402476783</v>
      </c>
      <c r="T1576" s="9" t="str">
        <f t="shared" si="732"/>
        <v/>
      </c>
    </row>
    <row r="1577" spans="1:20" ht="15.75" thickBot="1">
      <c r="A1577" s="18" t="s">
        <v>92</v>
      </c>
      <c r="B1577" s="25">
        <f>HLOOKUP(A1577,'Tabela 2022'!$D$3:$BG$56,32,FALSE)</f>
        <v>0.88699690402476783</v>
      </c>
      <c r="D1577" s="9" t="str">
        <f t="shared" si="724"/>
        <v/>
      </c>
      <c r="E1577" s="9">
        <f t="shared" si="725"/>
        <v>0.88699690402476783</v>
      </c>
      <c r="F1577" s="9" t="str">
        <f t="shared" si="726"/>
        <v/>
      </c>
      <c r="O1577" s="15" t="s">
        <v>86</v>
      </c>
      <c r="P1577" s="25" t="e">
        <f>HLOOKUP(O1577,'Tabela 2022'!$D$3:$BG$56,32,FALSE)</f>
        <v>#N/A</v>
      </c>
      <c r="R1577" s="36" t="e">
        <f t="shared" si="730"/>
        <v>#N/A</v>
      </c>
      <c r="S1577" s="36" t="e">
        <f t="shared" si="731"/>
        <v>#N/A</v>
      </c>
      <c r="T1577" s="36" t="e">
        <f t="shared" si="732"/>
        <v>#N/A</v>
      </c>
    </row>
    <row r="1578" spans="1:20">
      <c r="A1578" s="18" t="s">
        <v>129</v>
      </c>
      <c r="B1578" s="25">
        <f>HLOOKUP(A1578,'Tabela 2022'!$D$3:$BG$56,32,FALSE)</f>
        <v>0.94456762749445677</v>
      </c>
      <c r="D1578" s="9" t="str">
        <f t="shared" si="724"/>
        <v/>
      </c>
      <c r="E1578" s="9">
        <f t="shared" si="725"/>
        <v>0.94456762749445677</v>
      </c>
      <c r="F1578" s="9" t="str">
        <f t="shared" si="726"/>
        <v/>
      </c>
      <c r="O1578" s="61" t="s">
        <v>99</v>
      </c>
      <c r="P1578" s="25" t="e">
        <f>HLOOKUP(O1578,'Tabela 2022'!$D$3:$BG$56,32,FALSE)</f>
        <v>#N/A</v>
      </c>
      <c r="R1578" s="56" t="e">
        <f t="shared" si="730"/>
        <v>#N/A</v>
      </c>
      <c r="S1578" s="56" t="e">
        <f t="shared" si="731"/>
        <v>#N/A</v>
      </c>
      <c r="T1578" s="56" t="e">
        <f t="shared" si="732"/>
        <v>#N/A</v>
      </c>
    </row>
    <row r="1579" spans="1:20" ht="15.75" thickBot="1">
      <c r="A1579" s="18" t="s">
        <v>122</v>
      </c>
      <c r="B1579" s="25">
        <f>HLOOKUP(A1579,'Tabela 2022'!$D$3:$BG$56,32,FALSE)</f>
        <v>0.89240030097817913</v>
      </c>
      <c r="D1579" s="57" t="str">
        <f t="shared" si="724"/>
        <v/>
      </c>
      <c r="E1579" s="57">
        <f t="shared" si="725"/>
        <v>0.89240030097817913</v>
      </c>
      <c r="F1579" s="57" t="str">
        <f t="shared" si="726"/>
        <v/>
      </c>
      <c r="O1579" s="55" t="s">
        <v>132</v>
      </c>
      <c r="P1579" s="25">
        <f>HLOOKUP(O1579,'Tabela 2022'!$D$3:$BG$56,32,FALSE)</f>
        <v>0.89323843416370108</v>
      </c>
      <c r="R1579" s="9" t="str">
        <f t="shared" si="730"/>
        <v/>
      </c>
      <c r="S1579" s="9">
        <f t="shared" si="731"/>
        <v>0.89323843416370108</v>
      </c>
      <c r="T1579" s="9" t="str">
        <f t="shared" si="732"/>
        <v/>
      </c>
    </row>
    <row r="1580" spans="1:20">
      <c r="D1580" s="41">
        <f>COUNT(D1540:D1579)</f>
        <v>0</v>
      </c>
      <c r="E1580" s="41">
        <f>COUNT(E1540:E1579)</f>
        <v>36</v>
      </c>
      <c r="F1580" s="41">
        <f>COUNT(F1540:F1579)</f>
        <v>0</v>
      </c>
      <c r="O1580" s="55" t="s">
        <v>113</v>
      </c>
      <c r="P1580" s="25">
        <f>HLOOKUP(O1580,'Tabela 2022'!$D$3:$BG$56,32,FALSE)</f>
        <v>0.88513513513513509</v>
      </c>
      <c r="R1580" s="9" t="str">
        <f t="shared" si="730"/>
        <v/>
      </c>
      <c r="S1580" s="9">
        <f t="shared" si="731"/>
        <v>0.88513513513513509</v>
      </c>
      <c r="T1580" s="9" t="str">
        <f t="shared" si="732"/>
        <v/>
      </c>
    </row>
    <row r="1581" spans="1:20">
      <c r="R1581" s="41">
        <f>COUNT(R1541:R1580)</f>
        <v>0</v>
      </c>
      <c r="S1581" s="41">
        <f>COUNT(S1541:S1580)</f>
        <v>36</v>
      </c>
      <c r="T1581" s="41">
        <f>COUNT(T1541:T1580)</f>
        <v>0</v>
      </c>
    </row>
    <row r="1587" spans="1:26">
      <c r="A1587" s="28">
        <v>33</v>
      </c>
      <c r="B1587" s="27" t="s">
        <v>43</v>
      </c>
    </row>
    <row r="1588" spans="1:26">
      <c r="A1588" s="8" t="s">
        <v>69</v>
      </c>
      <c r="B1588" s="7" t="s">
        <v>96</v>
      </c>
      <c r="D1588" s="12" t="s">
        <v>98</v>
      </c>
      <c r="E1588" s="11" t="s">
        <v>97</v>
      </c>
      <c r="F1588" s="10" t="s">
        <v>100</v>
      </c>
      <c r="H1588" s="31"/>
      <c r="I1588" s="32" t="s">
        <v>98</v>
      </c>
      <c r="J1588" s="33" t="s">
        <v>97</v>
      </c>
      <c r="K1588" s="34" t="s">
        <v>100</v>
      </c>
      <c r="L1588" t="s">
        <v>105</v>
      </c>
      <c r="O1588" s="28">
        <v>33</v>
      </c>
      <c r="P1588" s="27" t="s">
        <v>43</v>
      </c>
    </row>
    <row r="1589" spans="1:26">
      <c r="A1589" s="26" t="s">
        <v>70</v>
      </c>
      <c r="B1589" s="25">
        <f>HLOOKUP(A1589,'Tabela 2022'!$D$3:$BG$56,33,FALSE)</f>
        <v>0.61212121212121207</v>
      </c>
      <c r="D1589" s="9" t="str">
        <f t="shared" ref="D1589" si="743">IF(B1589&lt;=50%,B1589,"")</f>
        <v/>
      </c>
      <c r="E1589" s="9" t="str">
        <f>IF(B1589&gt;=75%,B1589,"")</f>
        <v/>
      </c>
      <c r="F1589" s="9">
        <f t="shared" ref="F1589" si="744">IF(AND(B1589&gt;50%,B1589&lt;75%),B1589,"")</f>
        <v>0.61212121212121207</v>
      </c>
      <c r="H1589" s="31" t="s">
        <v>101</v>
      </c>
      <c r="I1589" s="37">
        <f>COUNT(D1589:D1628)</f>
        <v>0</v>
      </c>
      <c r="J1589" s="37">
        <f t="shared" ref="J1589" si="745">COUNT(E1589:E1628)</f>
        <v>0</v>
      </c>
      <c r="K1589" s="37">
        <f>COUNT(F1589:F1628)</f>
        <v>36</v>
      </c>
      <c r="L1589" s="29">
        <f>SUM(I1589:K1589)</f>
        <v>36</v>
      </c>
      <c r="O1589" s="8" t="s">
        <v>69</v>
      </c>
      <c r="P1589" s="7" t="s">
        <v>96</v>
      </c>
      <c r="R1589" s="12" t="s">
        <v>98</v>
      </c>
      <c r="S1589" s="11" t="s">
        <v>97</v>
      </c>
      <c r="T1589" s="10" t="s">
        <v>100</v>
      </c>
      <c r="V1589" s="31"/>
      <c r="W1589" s="32" t="s">
        <v>98</v>
      </c>
      <c r="X1589" s="33" t="s">
        <v>97</v>
      </c>
      <c r="Y1589" s="34" t="s">
        <v>100</v>
      </c>
      <c r="Z1589" t="s">
        <v>105</v>
      </c>
    </row>
    <row r="1590" spans="1:26">
      <c r="A1590" s="26" t="s">
        <v>71</v>
      </c>
      <c r="B1590" s="25">
        <f>HLOOKUP(A1590,'Tabela 2022'!$D$3:$BG$56,33,FALSE)</f>
        <v>0.67983789260385008</v>
      </c>
      <c r="D1590" s="9" t="str">
        <f t="shared" ref="D1590:D1626" si="746">IF(B1590&lt;=50%,B1590,"")</f>
        <v/>
      </c>
      <c r="E1590" s="9" t="str">
        <f t="shared" ref="E1590:E1626" si="747">IF(B1590&gt;=75%,B1590,"")</f>
        <v/>
      </c>
      <c r="F1590" s="9">
        <f t="shared" ref="F1590:F1626" si="748">IF(AND(B1590&gt;50%,B1590&lt;75%),B1590,"")</f>
        <v>0.67983789260385008</v>
      </c>
      <c r="H1590" s="31" t="s">
        <v>102</v>
      </c>
      <c r="I1590" s="37">
        <f>COUNT(D1589:D1602)</f>
        <v>0</v>
      </c>
      <c r="J1590" s="37">
        <f t="shared" ref="J1590" si="749">COUNT(E1589:E1602)</f>
        <v>0</v>
      </c>
      <c r="K1590" s="37">
        <f>COUNT(F1589:F1602)</f>
        <v>13</v>
      </c>
      <c r="L1590" s="29">
        <f t="shared" ref="L1590:L1593" si="750">SUM(I1590:K1590)</f>
        <v>13</v>
      </c>
      <c r="O1590" s="52" t="s">
        <v>79</v>
      </c>
      <c r="P1590" s="25">
        <f>HLOOKUP(O1590,'Tabela 2022'!$D$3:$BG$56,33,FALSE)</f>
        <v>0.61367673179396087</v>
      </c>
      <c r="R1590" s="9" t="str">
        <f>IF(P1590&lt;=50%,P1590,"")</f>
        <v/>
      </c>
      <c r="S1590" s="9" t="str">
        <f>IF(P1590&gt;=75%,P1590,"")</f>
        <v/>
      </c>
      <c r="T1590" s="9">
        <f>IF(AND(P1590&gt;50%,P1590&lt;75%),P1590,"")</f>
        <v>0.61367673179396087</v>
      </c>
      <c r="V1590" s="31" t="s">
        <v>101</v>
      </c>
      <c r="W1590" s="37">
        <f>COUNT(R1590:R1629)</f>
        <v>0</v>
      </c>
      <c r="X1590" s="37">
        <f>COUNT(S1590:S1629)</f>
        <v>0</v>
      </c>
      <c r="Y1590" s="37">
        <f>COUNT(T1590:T1629)</f>
        <v>36</v>
      </c>
      <c r="Z1590" s="29">
        <f>SUM(W1590:Y1590)</f>
        <v>36</v>
      </c>
    </row>
    <row r="1591" spans="1:26">
      <c r="A1591" s="26" t="s">
        <v>72</v>
      </c>
      <c r="B1591" s="25">
        <f>HLOOKUP(A1591,'Tabela 2022'!$D$3:$BG$56,33,FALSE)</f>
        <v>0.65656565656565657</v>
      </c>
      <c r="D1591" s="9" t="str">
        <f t="shared" si="746"/>
        <v/>
      </c>
      <c r="E1591" s="9" t="str">
        <f t="shared" si="747"/>
        <v/>
      </c>
      <c r="F1591" s="9">
        <f t="shared" si="748"/>
        <v>0.65656565656565657</v>
      </c>
      <c r="H1591" s="31" t="s">
        <v>103</v>
      </c>
      <c r="I1591" s="37">
        <f>COUNT(D1603:D1617)</f>
        <v>0</v>
      </c>
      <c r="J1591" s="37">
        <f t="shared" ref="J1591" si="751">COUNT(E1603:E1617)</f>
        <v>0</v>
      </c>
      <c r="K1591" s="37">
        <f>COUNT(F1603:F1617)</f>
        <v>13</v>
      </c>
      <c r="L1591" s="29">
        <f t="shared" si="750"/>
        <v>13</v>
      </c>
      <c r="O1591" s="52" t="s">
        <v>71</v>
      </c>
      <c r="P1591" s="25">
        <f>HLOOKUP(O1591,'Tabela 2022'!$D$3:$BG$56,33,FALSE)</f>
        <v>0.67983789260385008</v>
      </c>
      <c r="R1591" s="9" t="str">
        <f t="shared" ref="R1591:R1629" si="752">IF(P1591&lt;=50%,P1591,"")</f>
        <v/>
      </c>
      <c r="S1591" s="9" t="str">
        <f t="shared" ref="S1591:S1629" si="753">IF(P1591&gt;=75%,P1591,"")</f>
        <v/>
      </c>
      <c r="T1591" s="9">
        <f t="shared" ref="T1591:T1629" si="754">IF(AND(P1591&gt;50%,P1591&lt;75%),P1591,"")</f>
        <v>0.67983789260385008</v>
      </c>
      <c r="V1591" s="31" t="s">
        <v>115</v>
      </c>
      <c r="W1591" s="37">
        <f>COUNT(R1590:R1605)</f>
        <v>0</v>
      </c>
      <c r="X1591" s="37">
        <f>COUNT(S1590:S1605)</f>
        <v>0</v>
      </c>
      <c r="Y1591" s="37">
        <f>COUNT(T1590:T1605)</f>
        <v>16</v>
      </c>
      <c r="Z1591" s="29">
        <f t="shared" ref="Z1591:Z1594" si="755">SUM(W1591:Y1591)</f>
        <v>16</v>
      </c>
    </row>
    <row r="1592" spans="1:26">
      <c r="A1592" s="26" t="s">
        <v>73</v>
      </c>
      <c r="B1592" s="25">
        <f>HLOOKUP(A1592,'Tabela 2022'!$D$3:$BG$56,33,FALSE)</f>
        <v>0.65497076023391809</v>
      </c>
      <c r="D1592" s="9" t="str">
        <f t="shared" si="746"/>
        <v/>
      </c>
      <c r="E1592" s="9" t="str">
        <f t="shared" si="747"/>
        <v/>
      </c>
      <c r="F1592" s="9">
        <f t="shared" si="748"/>
        <v>0.65497076023391809</v>
      </c>
      <c r="H1592" s="31" t="s">
        <v>104</v>
      </c>
      <c r="I1592" s="37">
        <f>COUNT(D1618:D1621)</f>
        <v>0</v>
      </c>
      <c r="J1592" s="37">
        <f t="shared" ref="J1592" si="756">COUNT(E1618:E1621)</f>
        <v>0</v>
      </c>
      <c r="K1592" s="37">
        <f>COUNT(F1618:F1621)</f>
        <v>4</v>
      </c>
      <c r="L1592" s="29">
        <f t="shared" si="750"/>
        <v>4</v>
      </c>
      <c r="O1592" s="52" t="s">
        <v>82</v>
      </c>
      <c r="P1592" s="25">
        <f>HLOOKUP(O1592,'Tabela 2022'!$D$3:$BG$56,33,FALSE)</f>
        <v>0.59433962264150941</v>
      </c>
      <c r="R1592" s="9" t="str">
        <f t="shared" si="752"/>
        <v/>
      </c>
      <c r="S1592" s="9" t="str">
        <f t="shared" si="753"/>
        <v/>
      </c>
      <c r="T1592" s="9">
        <f t="shared" si="754"/>
        <v>0.59433962264150941</v>
      </c>
      <c r="V1592" s="31" t="s">
        <v>116</v>
      </c>
      <c r="W1592" s="37">
        <f>COUNT(R1606:R1619)</f>
        <v>0</v>
      </c>
      <c r="X1592" s="37">
        <f>COUNT(S1606:S1619)</f>
        <v>0</v>
      </c>
      <c r="Y1592" s="37">
        <f>COUNT(T1606:T1619)</f>
        <v>13</v>
      </c>
      <c r="Z1592" s="29">
        <f t="shared" si="755"/>
        <v>13</v>
      </c>
    </row>
    <row r="1593" spans="1:26">
      <c r="A1593" s="26" t="s">
        <v>112</v>
      </c>
      <c r="B1593" s="25">
        <f>HLOOKUP(A1593,'Tabela 2022'!$D$3:$BG$56,33,FALSE)</f>
        <v>0.66028225806451613</v>
      </c>
      <c r="D1593" s="9" t="str">
        <f t="shared" si="746"/>
        <v/>
      </c>
      <c r="E1593" s="9" t="str">
        <f t="shared" si="747"/>
        <v/>
      </c>
      <c r="F1593" s="9">
        <f t="shared" si="748"/>
        <v>0.66028225806451613</v>
      </c>
      <c r="H1593" s="31" t="s">
        <v>134</v>
      </c>
      <c r="I1593" s="37">
        <f>COUNT(D1622:D1628)</f>
        <v>0</v>
      </c>
      <c r="J1593" s="37">
        <f t="shared" ref="J1593" si="757">COUNT(E1622:E1628)</f>
        <v>0</v>
      </c>
      <c r="K1593" s="37">
        <f>COUNT(F1622:F1628)</f>
        <v>6</v>
      </c>
      <c r="L1593" s="29">
        <f t="shared" si="750"/>
        <v>6</v>
      </c>
      <c r="O1593" s="52" t="s">
        <v>73</v>
      </c>
      <c r="P1593" s="25">
        <f>HLOOKUP(O1593,'Tabela 2022'!$D$3:$BG$56,33,FALSE)</f>
        <v>0.65497076023391809</v>
      </c>
      <c r="R1593" s="9" t="str">
        <f t="shared" si="752"/>
        <v/>
      </c>
      <c r="S1593" s="9" t="str">
        <f t="shared" si="753"/>
        <v/>
      </c>
      <c r="T1593" s="9">
        <f t="shared" si="754"/>
        <v>0.65497076023391809</v>
      </c>
      <c r="V1593" s="31" t="s">
        <v>117</v>
      </c>
      <c r="W1593" s="37">
        <f>COUNT(R1620:R1626)</f>
        <v>0</v>
      </c>
      <c r="X1593" s="37">
        <f>COUNT(S1620:S1626)</f>
        <v>0</v>
      </c>
      <c r="Y1593" s="37">
        <f>COUNT(T1620:T1626)</f>
        <v>5</v>
      </c>
      <c r="Z1593" s="29">
        <f t="shared" si="755"/>
        <v>5</v>
      </c>
    </row>
    <row r="1594" spans="1:26">
      <c r="A1594" s="26" t="s">
        <v>99</v>
      </c>
      <c r="B1594" s="25" t="e">
        <f>HLOOKUP(A1594,'Tabela 2022'!$D$3:$BG$56,33,FALSE)</f>
        <v>#N/A</v>
      </c>
      <c r="D1594" s="9" t="e">
        <f t="shared" si="746"/>
        <v>#N/A</v>
      </c>
      <c r="E1594" s="9" t="e">
        <f t="shared" si="747"/>
        <v>#N/A</v>
      </c>
      <c r="F1594" s="9" t="e">
        <f t="shared" si="748"/>
        <v>#N/A</v>
      </c>
      <c r="O1594" s="52" t="s">
        <v>112</v>
      </c>
      <c r="P1594" s="25">
        <f>HLOOKUP(O1594,'Tabela 2022'!$D$3:$BG$56,33,FALSE)</f>
        <v>0.66028225806451613</v>
      </c>
      <c r="R1594" s="9" t="str">
        <f t="shared" si="752"/>
        <v/>
      </c>
      <c r="S1594" s="9" t="str">
        <f t="shared" si="753"/>
        <v/>
      </c>
      <c r="T1594" s="9">
        <f t="shared" si="754"/>
        <v>0.66028225806451613</v>
      </c>
      <c r="V1594" s="31" t="s">
        <v>135</v>
      </c>
      <c r="W1594" s="37">
        <f>COUNT(R1627:R1629)</f>
        <v>0</v>
      </c>
      <c r="X1594" s="37">
        <f>COUNT(S1627:S1629)</f>
        <v>0</v>
      </c>
      <c r="Y1594" s="37">
        <f>COUNT(T1627:T1629)</f>
        <v>2</v>
      </c>
      <c r="Z1594" s="29">
        <f t="shared" si="755"/>
        <v>2</v>
      </c>
    </row>
    <row r="1595" spans="1:26">
      <c r="A1595" s="26" t="s">
        <v>132</v>
      </c>
      <c r="B1595" s="25">
        <f>HLOOKUP(A1595,'Tabela 2022'!$D$3:$BG$56,33,FALSE)</f>
        <v>0.64768683274021355</v>
      </c>
      <c r="D1595" s="9" t="str">
        <f t="shared" si="746"/>
        <v/>
      </c>
      <c r="E1595" s="9" t="str">
        <f t="shared" si="747"/>
        <v/>
      </c>
      <c r="F1595" s="9">
        <f t="shared" si="748"/>
        <v>0.64768683274021355</v>
      </c>
      <c r="O1595" s="52" t="s">
        <v>93</v>
      </c>
      <c r="P1595" s="25">
        <f>HLOOKUP(O1595,'Tabela 2022'!$D$3:$BG$56,33,FALSE)</f>
        <v>0.64876957494407161</v>
      </c>
      <c r="R1595" s="9" t="str">
        <f t="shared" si="752"/>
        <v/>
      </c>
      <c r="S1595" s="9" t="str">
        <f t="shared" si="753"/>
        <v/>
      </c>
      <c r="T1595" s="9">
        <f t="shared" si="754"/>
        <v>0.64876957494407161</v>
      </c>
    </row>
    <row r="1596" spans="1:26">
      <c r="A1596" s="26" t="s">
        <v>74</v>
      </c>
      <c r="B1596" s="25">
        <f>HLOOKUP(A1596,'Tabela 2022'!$D$3:$BG$56,33,FALSE)</f>
        <v>0.62632696390658171</v>
      </c>
      <c r="D1596" s="9" t="str">
        <f t="shared" si="746"/>
        <v/>
      </c>
      <c r="E1596" s="9" t="str">
        <f t="shared" si="747"/>
        <v/>
      </c>
      <c r="F1596" s="9">
        <f t="shared" si="748"/>
        <v>0.62632696390658171</v>
      </c>
      <c r="H1596" s="31"/>
      <c r="I1596" s="32" t="s">
        <v>98</v>
      </c>
      <c r="J1596" s="33" t="s">
        <v>97</v>
      </c>
      <c r="K1596" s="34" t="s">
        <v>100</v>
      </c>
      <c r="L1596" s="29" t="s">
        <v>105</v>
      </c>
      <c r="O1596" s="52" t="s">
        <v>133</v>
      </c>
      <c r="P1596" s="25">
        <f>HLOOKUP(O1596,'Tabela 2022'!$D$3:$BG$56,33,FALSE)</f>
        <v>0.59393232205367563</v>
      </c>
      <c r="R1596" s="9" t="str">
        <f t="shared" si="752"/>
        <v/>
      </c>
      <c r="S1596" s="9" t="str">
        <f t="shared" si="753"/>
        <v/>
      </c>
      <c r="T1596" s="9">
        <f t="shared" si="754"/>
        <v>0.59393232205367563</v>
      </c>
    </row>
    <row r="1597" spans="1:26">
      <c r="A1597" s="26" t="s">
        <v>75</v>
      </c>
      <c r="B1597" s="25">
        <f>HLOOKUP(A1597,'Tabela 2022'!$D$3:$BG$56,33,FALSE)</f>
        <v>0.60292164674634796</v>
      </c>
      <c r="D1597" s="9" t="str">
        <f t="shared" si="746"/>
        <v/>
      </c>
      <c r="E1597" s="9" t="str">
        <f t="shared" si="747"/>
        <v/>
      </c>
      <c r="F1597" s="9">
        <f t="shared" si="748"/>
        <v>0.60292164674634796</v>
      </c>
      <c r="H1597" s="31" t="s">
        <v>101</v>
      </c>
      <c r="I1597" s="42">
        <f>I1589/$L1589</f>
        <v>0</v>
      </c>
      <c r="J1597" s="42">
        <f t="shared" ref="J1597:K1597" si="758">J1589/$L1589</f>
        <v>0</v>
      </c>
      <c r="K1597" s="42">
        <f t="shared" si="758"/>
        <v>1</v>
      </c>
      <c r="L1597" s="29">
        <f>L1589</f>
        <v>36</v>
      </c>
      <c r="O1597" s="52" t="s">
        <v>89</v>
      </c>
      <c r="P1597" s="25">
        <f>HLOOKUP(O1597,'Tabela 2022'!$D$3:$BG$56,33,FALSE)</f>
        <v>0.59424326833797581</v>
      </c>
      <c r="R1597" s="9" t="str">
        <f t="shared" si="752"/>
        <v/>
      </c>
      <c r="S1597" s="9" t="str">
        <f t="shared" si="753"/>
        <v/>
      </c>
      <c r="T1597" s="9">
        <f t="shared" si="754"/>
        <v>0.59424326833797581</v>
      </c>
      <c r="V1597" s="31"/>
      <c r="W1597" s="32" t="s">
        <v>98</v>
      </c>
      <c r="X1597" s="33" t="s">
        <v>97</v>
      </c>
      <c r="Y1597" s="34" t="s">
        <v>100</v>
      </c>
      <c r="Z1597" t="s">
        <v>105</v>
      </c>
    </row>
    <row r="1598" spans="1:26">
      <c r="A1598" s="26" t="s">
        <v>76</v>
      </c>
      <c r="B1598" s="25">
        <f>HLOOKUP(A1598,'Tabela 2022'!$D$3:$BG$56,33,FALSE)</f>
        <v>0.61347869177403369</v>
      </c>
      <c r="D1598" s="9" t="str">
        <f t="shared" si="746"/>
        <v/>
      </c>
      <c r="E1598" s="9" t="str">
        <f t="shared" si="747"/>
        <v/>
      </c>
      <c r="F1598" s="9">
        <f t="shared" si="748"/>
        <v>0.61347869177403369</v>
      </c>
      <c r="H1598" s="31" t="s">
        <v>102</v>
      </c>
      <c r="I1598" s="42">
        <f t="shared" ref="I1598:K1598" si="759">I1590/$L1590</f>
        <v>0</v>
      </c>
      <c r="J1598" s="42">
        <f t="shared" si="759"/>
        <v>0</v>
      </c>
      <c r="K1598" s="42">
        <f t="shared" si="759"/>
        <v>1</v>
      </c>
      <c r="L1598" s="29">
        <f t="shared" ref="L1598:L1601" si="760">L1590</f>
        <v>13</v>
      </c>
      <c r="O1598" s="52" t="s">
        <v>84</v>
      </c>
      <c r="P1598" s="25">
        <f>HLOOKUP(O1598,'Tabela 2022'!$D$3:$BG$56,33,FALSE)</f>
        <v>0.6522644456012493</v>
      </c>
      <c r="R1598" s="9" t="str">
        <f t="shared" si="752"/>
        <v/>
      </c>
      <c r="S1598" s="9" t="str">
        <f t="shared" si="753"/>
        <v/>
      </c>
      <c r="T1598" s="9">
        <f t="shared" si="754"/>
        <v>0.6522644456012493</v>
      </c>
      <c r="V1598" s="31" t="s">
        <v>101</v>
      </c>
      <c r="W1598" s="42">
        <f t="shared" ref="W1598:Y1602" si="761">W1590/$Z1590</f>
        <v>0</v>
      </c>
      <c r="X1598" s="42">
        <f t="shared" si="761"/>
        <v>0</v>
      </c>
      <c r="Y1598" s="42">
        <f t="shared" si="761"/>
        <v>1</v>
      </c>
      <c r="Z1598" s="29">
        <f>Z1590</f>
        <v>36</v>
      </c>
    </row>
    <row r="1599" spans="1:26">
      <c r="A1599" s="26" t="s">
        <v>77</v>
      </c>
      <c r="B1599" s="25">
        <f>HLOOKUP(A1599,'Tabela 2022'!$D$3:$BG$56,33,FALSE)</f>
        <v>0.65466448445171854</v>
      </c>
      <c r="D1599" s="9" t="str">
        <f t="shared" si="746"/>
        <v/>
      </c>
      <c r="E1599" s="9" t="str">
        <f t="shared" si="747"/>
        <v/>
      </c>
      <c r="F1599" s="9">
        <f t="shared" si="748"/>
        <v>0.65466448445171854</v>
      </c>
      <c r="H1599" s="31" t="s">
        <v>103</v>
      </c>
      <c r="I1599" s="42">
        <f t="shared" ref="I1599:K1599" si="762">I1591/$L1591</f>
        <v>0</v>
      </c>
      <c r="J1599" s="42">
        <f t="shared" si="762"/>
        <v>0</v>
      </c>
      <c r="K1599" s="42">
        <f t="shared" si="762"/>
        <v>1</v>
      </c>
      <c r="L1599" s="29">
        <f t="shared" si="760"/>
        <v>13</v>
      </c>
      <c r="O1599" s="52" t="s">
        <v>85</v>
      </c>
      <c r="P1599" s="25">
        <f>HLOOKUP(O1599,'Tabela 2022'!$D$3:$BG$56,33,FALSE)</f>
        <v>0.57428872497365646</v>
      </c>
      <c r="R1599" s="9" t="str">
        <f t="shared" si="752"/>
        <v/>
      </c>
      <c r="S1599" s="9" t="str">
        <f t="shared" si="753"/>
        <v/>
      </c>
      <c r="T1599" s="9">
        <f t="shared" si="754"/>
        <v>0.57428872497365646</v>
      </c>
      <c r="V1599" s="31" t="s">
        <v>115</v>
      </c>
      <c r="W1599" s="42">
        <f t="shared" si="761"/>
        <v>0</v>
      </c>
      <c r="X1599" s="42">
        <f t="shared" si="761"/>
        <v>0</v>
      </c>
      <c r="Y1599" s="42">
        <f t="shared" si="761"/>
        <v>1</v>
      </c>
      <c r="Z1599" s="29">
        <f>Z1591</f>
        <v>16</v>
      </c>
    </row>
    <row r="1600" spans="1:26">
      <c r="A1600" s="26" t="s">
        <v>113</v>
      </c>
      <c r="B1600" s="25">
        <f>HLOOKUP(A1600,'Tabela 2022'!$D$3:$BG$56,33,FALSE)</f>
        <v>0.58108108108108103</v>
      </c>
      <c r="D1600" s="9" t="str">
        <f t="shared" si="746"/>
        <v/>
      </c>
      <c r="E1600" s="9" t="str">
        <f t="shared" si="747"/>
        <v/>
      </c>
      <c r="F1600" s="9">
        <f t="shared" si="748"/>
        <v>0.58108108108108103</v>
      </c>
      <c r="H1600" s="31" t="s">
        <v>104</v>
      </c>
      <c r="I1600" s="42">
        <f t="shared" ref="I1600:K1600" si="763">I1592/$L1592</f>
        <v>0</v>
      </c>
      <c r="J1600" s="42">
        <f t="shared" si="763"/>
        <v>0</v>
      </c>
      <c r="K1600" s="42">
        <f t="shared" si="763"/>
        <v>1</v>
      </c>
      <c r="L1600" s="29">
        <f t="shared" si="760"/>
        <v>4</v>
      </c>
      <c r="O1600" s="52" t="s">
        <v>77</v>
      </c>
      <c r="P1600" s="25">
        <f>HLOOKUP(O1600,'Tabela 2022'!$D$3:$BG$56,33,FALSE)</f>
        <v>0.65466448445171854</v>
      </c>
      <c r="R1600" s="9" t="str">
        <f t="shared" si="752"/>
        <v/>
      </c>
      <c r="S1600" s="9" t="str">
        <f t="shared" si="753"/>
        <v/>
      </c>
      <c r="T1600" s="9">
        <f t="shared" si="754"/>
        <v>0.65466448445171854</v>
      </c>
      <c r="V1600" s="31" t="s">
        <v>116</v>
      </c>
      <c r="W1600" s="42">
        <f t="shared" si="761"/>
        <v>0</v>
      </c>
      <c r="X1600" s="42">
        <f t="shared" si="761"/>
        <v>0</v>
      </c>
      <c r="Y1600" s="42">
        <f t="shared" si="761"/>
        <v>1</v>
      </c>
      <c r="Z1600" s="29">
        <f>Z1592</f>
        <v>13</v>
      </c>
    </row>
    <row r="1601" spans="1:26">
      <c r="A1601" s="26" t="s">
        <v>78</v>
      </c>
      <c r="B1601" s="25">
        <f>HLOOKUP(A1601,'Tabela 2022'!$D$3:$BG$56,33,FALSE)</f>
        <v>0.65706806282722519</v>
      </c>
      <c r="D1601" s="9" t="str">
        <f t="shared" si="746"/>
        <v/>
      </c>
      <c r="E1601" s="9" t="str">
        <f t="shared" si="747"/>
        <v/>
      </c>
      <c r="F1601" s="9">
        <f t="shared" si="748"/>
        <v>0.65706806282722519</v>
      </c>
      <c r="H1601" s="31" t="s">
        <v>134</v>
      </c>
      <c r="I1601" s="42">
        <f t="shared" ref="I1601:K1601" si="764">I1593/$L1593</f>
        <v>0</v>
      </c>
      <c r="J1601" s="42">
        <f t="shared" si="764"/>
        <v>0</v>
      </c>
      <c r="K1601" s="42">
        <f t="shared" si="764"/>
        <v>1</v>
      </c>
      <c r="L1601" s="29">
        <f t="shared" si="760"/>
        <v>6</v>
      </c>
      <c r="O1601" s="52" t="s">
        <v>95</v>
      </c>
      <c r="P1601" s="25">
        <f>HLOOKUP(O1601,'Tabela 2022'!$D$3:$BG$56,33,FALSE)</f>
        <v>0.59805825242718447</v>
      </c>
      <c r="R1601" s="9" t="str">
        <f t="shared" si="752"/>
        <v/>
      </c>
      <c r="S1601" s="9" t="str">
        <f t="shared" si="753"/>
        <v/>
      </c>
      <c r="T1601" s="9">
        <f t="shared" si="754"/>
        <v>0.59805825242718447</v>
      </c>
      <c r="V1601" s="31" t="s">
        <v>117</v>
      </c>
      <c r="W1601" s="42">
        <f t="shared" si="761"/>
        <v>0</v>
      </c>
      <c r="X1601" s="42">
        <f t="shared" si="761"/>
        <v>0</v>
      </c>
      <c r="Y1601" s="42">
        <f t="shared" si="761"/>
        <v>1</v>
      </c>
      <c r="Z1601" s="29">
        <f>Z1593</f>
        <v>5</v>
      </c>
    </row>
    <row r="1602" spans="1:26" ht="15.75" thickBot="1">
      <c r="A1602" s="24" t="s">
        <v>114</v>
      </c>
      <c r="B1602" s="25">
        <f>HLOOKUP(A1602,'Tabela 2022'!$D$3:$BG$56,33,FALSE)</f>
        <v>0.67469879518072284</v>
      </c>
      <c r="D1602" s="36" t="str">
        <f t="shared" si="746"/>
        <v/>
      </c>
      <c r="E1602" s="36" t="str">
        <f t="shared" si="747"/>
        <v/>
      </c>
      <c r="F1602" s="36">
        <f t="shared" si="748"/>
        <v>0.67469879518072284</v>
      </c>
      <c r="O1602" s="52" t="s">
        <v>131</v>
      </c>
      <c r="P1602" s="25">
        <f>HLOOKUP(O1602,'Tabela 2022'!$D$3:$BG$56,33,FALSE)</f>
        <v>0.65657521286660359</v>
      </c>
      <c r="R1602" s="9" t="str">
        <f t="shared" si="752"/>
        <v/>
      </c>
      <c r="S1602" s="9" t="str">
        <f t="shared" si="753"/>
        <v/>
      </c>
      <c r="T1602" s="9">
        <f t="shared" si="754"/>
        <v>0.65657521286660359</v>
      </c>
      <c r="V1602" s="31" t="s">
        <v>135</v>
      </c>
      <c r="W1602" s="42">
        <f t="shared" si="761"/>
        <v>0</v>
      </c>
      <c r="X1602" s="42">
        <f t="shared" si="761"/>
        <v>0</v>
      </c>
      <c r="Y1602" s="42">
        <f t="shared" si="761"/>
        <v>1</v>
      </c>
      <c r="Z1602" s="29">
        <f>Z1594</f>
        <v>2</v>
      </c>
    </row>
    <row r="1603" spans="1:26">
      <c r="A1603" s="23" t="s">
        <v>109</v>
      </c>
      <c r="B1603" s="25" t="e">
        <f>HLOOKUP(A1603,'Tabela 2022'!$D$3:$BG$56,33,FALSE)</f>
        <v>#N/A</v>
      </c>
      <c r="D1603" s="56" t="e">
        <f t="shared" si="746"/>
        <v>#N/A</v>
      </c>
      <c r="E1603" s="56" t="e">
        <f t="shared" si="747"/>
        <v>#N/A</v>
      </c>
      <c r="F1603" s="56" t="e">
        <f t="shared" si="748"/>
        <v>#N/A</v>
      </c>
      <c r="O1603" s="52" t="s">
        <v>129</v>
      </c>
      <c r="P1603" s="25">
        <f>HLOOKUP(O1603,'Tabela 2022'!$D$3:$BG$56,33,FALSE)</f>
        <v>0.67825443786982254</v>
      </c>
      <c r="R1603" s="9" t="str">
        <f t="shared" si="752"/>
        <v/>
      </c>
      <c r="S1603" s="9" t="str">
        <f t="shared" si="753"/>
        <v/>
      </c>
      <c r="T1603" s="9">
        <f t="shared" si="754"/>
        <v>0.67825443786982254</v>
      </c>
      <c r="Y1603"/>
    </row>
    <row r="1604" spans="1:26">
      <c r="A1604" s="22" t="s">
        <v>79</v>
      </c>
      <c r="B1604" s="25">
        <f>HLOOKUP(A1604,'Tabela 2022'!$D$3:$BG$56,33,FALSE)</f>
        <v>0.61367673179396087</v>
      </c>
      <c r="D1604" s="9" t="str">
        <f t="shared" si="746"/>
        <v/>
      </c>
      <c r="E1604" s="9" t="str">
        <f t="shared" si="747"/>
        <v/>
      </c>
      <c r="F1604" s="9">
        <f t="shared" si="748"/>
        <v>0.61367673179396087</v>
      </c>
      <c r="O1604" s="59" t="s">
        <v>114</v>
      </c>
      <c r="P1604" s="25">
        <f>HLOOKUP(O1604,'Tabela 2022'!$D$3:$BG$56,33,FALSE)</f>
        <v>0.67469879518072284</v>
      </c>
      <c r="R1604" s="9" t="str">
        <f t="shared" si="752"/>
        <v/>
      </c>
      <c r="S1604" s="9" t="str">
        <f t="shared" si="753"/>
        <v/>
      </c>
      <c r="T1604" s="9">
        <f t="shared" si="754"/>
        <v>0.67469879518072284</v>
      </c>
    </row>
    <row r="1605" spans="1:26" ht="15.75" thickBot="1">
      <c r="A1605" s="22" t="s">
        <v>80</v>
      </c>
      <c r="B1605" s="25">
        <f>HLOOKUP(A1605,'Tabela 2022'!$D$3:$BG$56,33,FALSE)</f>
        <v>0.64119601328903653</v>
      </c>
      <c r="D1605" s="9" t="str">
        <f t="shared" si="746"/>
        <v/>
      </c>
      <c r="E1605" s="9" t="str">
        <f t="shared" si="747"/>
        <v/>
      </c>
      <c r="F1605" s="9">
        <f t="shared" si="748"/>
        <v>0.64119601328903653</v>
      </c>
      <c r="O1605" s="59" t="s">
        <v>130</v>
      </c>
      <c r="P1605" s="25">
        <f>HLOOKUP(O1605,'Tabela 2022'!$D$3:$BG$56,33,FALSE)</f>
        <v>0.63745498199279715</v>
      </c>
      <c r="R1605" s="36" t="str">
        <f t="shared" si="752"/>
        <v/>
      </c>
      <c r="S1605" s="36" t="str">
        <f t="shared" si="753"/>
        <v/>
      </c>
      <c r="T1605" s="36">
        <f t="shared" si="754"/>
        <v>0.63745498199279715</v>
      </c>
    </row>
    <row r="1606" spans="1:26">
      <c r="A1606" s="22" t="s">
        <v>81</v>
      </c>
      <c r="B1606" s="25">
        <f>HLOOKUP(A1606,'Tabela 2022'!$D$3:$BG$56,33,FALSE)</f>
        <v>0.55577689243027883</v>
      </c>
      <c r="D1606" s="9" t="str">
        <f t="shared" si="746"/>
        <v/>
      </c>
      <c r="E1606" s="9" t="str">
        <f t="shared" si="747"/>
        <v/>
      </c>
      <c r="F1606" s="9">
        <f t="shared" si="748"/>
        <v>0.55577689243027883</v>
      </c>
      <c r="O1606" s="60" t="s">
        <v>80</v>
      </c>
      <c r="P1606" s="25">
        <f>HLOOKUP(O1606,'Tabela 2022'!$D$3:$BG$56,33,FALSE)</f>
        <v>0.64119601328903653</v>
      </c>
      <c r="R1606" s="56" t="str">
        <f t="shared" si="752"/>
        <v/>
      </c>
      <c r="S1606" s="56" t="str">
        <f t="shared" si="753"/>
        <v/>
      </c>
      <c r="T1606" s="56">
        <f t="shared" si="754"/>
        <v>0.64119601328903653</v>
      </c>
    </row>
    <row r="1607" spans="1:26">
      <c r="A1607" s="22" t="s">
        <v>82</v>
      </c>
      <c r="B1607" s="25">
        <f>HLOOKUP(A1607,'Tabela 2022'!$D$3:$BG$56,33,FALSE)</f>
        <v>0.59433962264150941</v>
      </c>
      <c r="D1607" s="9" t="str">
        <f t="shared" si="746"/>
        <v/>
      </c>
      <c r="E1607" s="9" t="str">
        <f t="shared" si="747"/>
        <v/>
      </c>
      <c r="F1607" s="9">
        <f t="shared" si="748"/>
        <v>0.59433962264150941</v>
      </c>
      <c r="O1607" s="26" t="s">
        <v>72</v>
      </c>
      <c r="P1607" s="25">
        <f>HLOOKUP(O1607,'Tabela 2022'!$D$3:$BG$56,33,FALSE)</f>
        <v>0.65656565656565657</v>
      </c>
      <c r="R1607" s="9" t="str">
        <f t="shared" si="752"/>
        <v/>
      </c>
      <c r="S1607" s="9" t="str">
        <f t="shared" si="753"/>
        <v/>
      </c>
      <c r="T1607" s="9">
        <f t="shared" si="754"/>
        <v>0.65656565656565657</v>
      </c>
    </row>
    <row r="1608" spans="1:26">
      <c r="A1608" s="22" t="s">
        <v>83</v>
      </c>
      <c r="B1608" s="25">
        <f>HLOOKUP(A1608,'Tabela 2022'!$D$3:$BG$56,33,FALSE)</f>
        <v>0.71381578947368418</v>
      </c>
      <c r="D1608" s="9" t="str">
        <f t="shared" si="746"/>
        <v/>
      </c>
      <c r="E1608" s="9" t="str">
        <f t="shared" si="747"/>
        <v/>
      </c>
      <c r="F1608" s="9">
        <f t="shared" si="748"/>
        <v>0.71381578947368418</v>
      </c>
      <c r="O1608" s="26" t="s">
        <v>90</v>
      </c>
      <c r="P1608" s="25">
        <f>HLOOKUP(O1608,'Tabela 2022'!$D$3:$BG$56,33,FALSE)</f>
        <v>0.62486828240252901</v>
      </c>
      <c r="R1608" s="9" t="str">
        <f t="shared" si="752"/>
        <v/>
      </c>
      <c r="S1608" s="9" t="str">
        <f t="shared" si="753"/>
        <v/>
      </c>
      <c r="T1608" s="9">
        <f t="shared" si="754"/>
        <v>0.62486828240252901</v>
      </c>
    </row>
    <row r="1609" spans="1:26">
      <c r="A1609" s="22" t="s">
        <v>84</v>
      </c>
      <c r="B1609" s="25">
        <f>HLOOKUP(A1609,'Tabela 2022'!$D$3:$BG$56,33,FALSE)</f>
        <v>0.6522644456012493</v>
      </c>
      <c r="D1609" s="9" t="str">
        <f t="shared" si="746"/>
        <v/>
      </c>
      <c r="E1609" s="9" t="str">
        <f t="shared" si="747"/>
        <v/>
      </c>
      <c r="F1609" s="9">
        <f t="shared" si="748"/>
        <v>0.6522644456012493</v>
      </c>
      <c r="O1609" s="26" t="s">
        <v>121</v>
      </c>
      <c r="P1609" s="25">
        <f>HLOOKUP(O1609,'Tabela 2022'!$D$3:$BG$56,33,FALSE)</f>
        <v>0.61071060762100926</v>
      </c>
      <c r="R1609" s="9" t="str">
        <f t="shared" si="752"/>
        <v/>
      </c>
      <c r="S1609" s="9" t="str">
        <f t="shared" si="753"/>
        <v/>
      </c>
      <c r="T1609" s="9">
        <f t="shared" si="754"/>
        <v>0.61071060762100926</v>
      </c>
    </row>
    <row r="1610" spans="1:26">
      <c r="A1610" s="22" t="s">
        <v>121</v>
      </c>
      <c r="B1610" s="25">
        <f>HLOOKUP(A1610,'Tabela 2022'!$D$3:$BG$56,33,FALSE)</f>
        <v>0.61071060762100926</v>
      </c>
      <c r="D1610" s="9" t="str">
        <f t="shared" si="746"/>
        <v/>
      </c>
      <c r="E1610" s="9" t="str">
        <f t="shared" si="747"/>
        <v/>
      </c>
      <c r="F1610" s="9">
        <f t="shared" si="748"/>
        <v>0.61071060762100926</v>
      </c>
      <c r="O1610" s="26" t="s">
        <v>91</v>
      </c>
      <c r="P1610" s="25" t="e">
        <f>HLOOKUP(O1610,'Tabela 2022'!$D$3:$BG$56,33,FALSE)</f>
        <v>#N/A</v>
      </c>
      <c r="R1610" s="9" t="e">
        <f t="shared" si="752"/>
        <v>#N/A</v>
      </c>
      <c r="S1610" s="9" t="e">
        <f t="shared" si="753"/>
        <v>#N/A</v>
      </c>
      <c r="T1610" s="9" t="e">
        <f t="shared" si="754"/>
        <v>#N/A</v>
      </c>
    </row>
    <row r="1611" spans="1:26">
      <c r="A1611" s="22" t="s">
        <v>85</v>
      </c>
      <c r="B1611" s="25">
        <f>HLOOKUP(A1611,'Tabela 2022'!$D$3:$BG$56,33,FALSE)</f>
        <v>0.57428872497365646</v>
      </c>
      <c r="D1611" s="9" t="str">
        <f t="shared" si="746"/>
        <v/>
      </c>
      <c r="E1611" s="9" t="str">
        <f t="shared" si="747"/>
        <v/>
      </c>
      <c r="F1611" s="9">
        <f t="shared" si="748"/>
        <v>0.57428872497365646</v>
      </c>
      <c r="O1611" s="26" t="s">
        <v>74</v>
      </c>
      <c r="P1611" s="25">
        <f>HLOOKUP(O1611,'Tabela 2022'!$D$3:$BG$56,33,FALSE)</f>
        <v>0.62632696390658171</v>
      </c>
      <c r="R1611" s="9" t="str">
        <f t="shared" si="752"/>
        <v/>
      </c>
      <c r="S1611" s="9" t="str">
        <f t="shared" si="753"/>
        <v/>
      </c>
      <c r="T1611" s="9">
        <f t="shared" si="754"/>
        <v>0.62632696390658171</v>
      </c>
    </row>
    <row r="1612" spans="1:26">
      <c r="A1612" s="22" t="s">
        <v>110</v>
      </c>
      <c r="B1612" s="25">
        <f>HLOOKUP(A1612,'Tabela 2022'!$D$3:$BG$56,33,FALSE)</f>
        <v>0.72307692307692306</v>
      </c>
      <c r="D1612" s="9" t="str">
        <f t="shared" si="746"/>
        <v/>
      </c>
      <c r="E1612" s="9" t="str">
        <f t="shared" si="747"/>
        <v/>
      </c>
      <c r="F1612" s="9">
        <f t="shared" si="748"/>
        <v>0.72307692307692306</v>
      </c>
      <c r="O1612" s="26" t="s">
        <v>75</v>
      </c>
      <c r="P1612" s="25">
        <f>HLOOKUP(O1612,'Tabela 2022'!$D$3:$BG$56,33,FALSE)</f>
        <v>0.60292164674634796</v>
      </c>
      <c r="R1612" s="9" t="str">
        <f t="shared" si="752"/>
        <v/>
      </c>
      <c r="S1612" s="9" t="str">
        <f t="shared" si="753"/>
        <v/>
      </c>
      <c r="T1612" s="9">
        <f t="shared" si="754"/>
        <v>0.60292164674634796</v>
      </c>
    </row>
    <row r="1613" spans="1:26">
      <c r="A1613" s="22" t="s">
        <v>111</v>
      </c>
      <c r="B1613" s="25">
        <f>HLOOKUP(A1613,'Tabela 2022'!$D$3:$BG$56,33,FALSE)</f>
        <v>0.6253369272237197</v>
      </c>
      <c r="D1613" s="9" t="str">
        <f t="shared" si="746"/>
        <v/>
      </c>
      <c r="E1613" s="9" t="str">
        <f t="shared" si="747"/>
        <v/>
      </c>
      <c r="F1613" s="9">
        <f t="shared" si="748"/>
        <v>0.6253369272237197</v>
      </c>
      <c r="O1613" s="26" t="s">
        <v>76</v>
      </c>
      <c r="P1613" s="25">
        <f>HLOOKUP(O1613,'Tabela 2022'!$D$3:$BG$56,33,FALSE)</f>
        <v>0.61347869177403369</v>
      </c>
      <c r="R1613" s="9" t="str">
        <f t="shared" si="752"/>
        <v/>
      </c>
      <c r="S1613" s="9" t="str">
        <f t="shared" si="753"/>
        <v/>
      </c>
      <c r="T1613" s="9">
        <f t="shared" si="754"/>
        <v>0.61347869177403369</v>
      </c>
    </row>
    <row r="1614" spans="1:26">
      <c r="A1614" s="22" t="s">
        <v>86</v>
      </c>
      <c r="B1614" s="25" t="e">
        <f>HLOOKUP(A1614,'Tabela 2022'!$D$3:$BG$56,33,FALSE)</f>
        <v>#N/A</v>
      </c>
      <c r="D1614" s="9" t="e">
        <f t="shared" si="746"/>
        <v>#N/A</v>
      </c>
      <c r="E1614" s="9" t="e">
        <f t="shared" si="747"/>
        <v>#N/A</v>
      </c>
      <c r="F1614" s="9" t="e">
        <f t="shared" si="748"/>
        <v>#N/A</v>
      </c>
      <c r="O1614" s="26" t="s">
        <v>78</v>
      </c>
      <c r="P1614" s="25">
        <f>HLOOKUP(O1614,'Tabela 2022'!$D$3:$BG$56,33,FALSE)</f>
        <v>0.65706806282722519</v>
      </c>
      <c r="R1614" s="9" t="str">
        <f t="shared" si="752"/>
        <v/>
      </c>
      <c r="S1614" s="9" t="str">
        <f t="shared" si="753"/>
        <v/>
      </c>
      <c r="T1614" s="9">
        <f t="shared" si="754"/>
        <v>0.65706806282722519</v>
      </c>
    </row>
    <row r="1615" spans="1:26">
      <c r="A1615" s="22" t="s">
        <v>130</v>
      </c>
      <c r="B1615" s="25">
        <f>HLOOKUP(A1615,'Tabela 2022'!$D$3:$BG$56,33,FALSE)</f>
        <v>0.63745498199279715</v>
      </c>
      <c r="D1615" s="9" t="str">
        <f t="shared" si="746"/>
        <v/>
      </c>
      <c r="E1615" s="9" t="str">
        <f t="shared" si="747"/>
        <v/>
      </c>
      <c r="F1615" s="9">
        <f t="shared" si="748"/>
        <v>0.63745498199279715</v>
      </c>
      <c r="O1615" s="26" t="s">
        <v>94</v>
      </c>
      <c r="P1615" s="25">
        <f>HLOOKUP(O1615,'Tabela 2022'!$D$3:$BG$56,33,FALSE)</f>
        <v>0.55964125560538114</v>
      </c>
      <c r="R1615" s="9" t="str">
        <f t="shared" si="752"/>
        <v/>
      </c>
      <c r="S1615" s="9" t="str">
        <f t="shared" si="753"/>
        <v/>
      </c>
      <c r="T1615" s="9">
        <f t="shared" si="754"/>
        <v>0.55964125560538114</v>
      </c>
    </row>
    <row r="1616" spans="1:26">
      <c r="A1616" s="22" t="s">
        <v>87</v>
      </c>
      <c r="B1616" s="25">
        <f>HLOOKUP(A1616,'Tabela 2022'!$D$3:$BG$56,33,FALSE)</f>
        <v>0.57249626307922274</v>
      </c>
      <c r="D1616" s="9" t="str">
        <f t="shared" si="746"/>
        <v/>
      </c>
      <c r="E1616" s="9" t="str">
        <f t="shared" si="747"/>
        <v/>
      </c>
      <c r="F1616" s="9">
        <f t="shared" si="748"/>
        <v>0.57249626307922274</v>
      </c>
      <c r="O1616" s="26" t="s">
        <v>111</v>
      </c>
      <c r="P1616" s="25">
        <f>HLOOKUP(O1616,'Tabela 2022'!$D$3:$BG$56,33,FALSE)</f>
        <v>0.6253369272237197</v>
      </c>
      <c r="R1616" s="9" t="str">
        <f t="shared" si="752"/>
        <v/>
      </c>
      <c r="S1616" s="9" t="str">
        <f t="shared" si="753"/>
        <v/>
      </c>
      <c r="T1616" s="9">
        <f t="shared" si="754"/>
        <v>0.6253369272237197</v>
      </c>
    </row>
    <row r="1617" spans="1:20" ht="15.75" thickBot="1">
      <c r="A1617" s="21" t="s">
        <v>88</v>
      </c>
      <c r="B1617" s="25">
        <f>HLOOKUP(A1617,'Tabela 2022'!$D$3:$BG$56,33,FALSE)</f>
        <v>0.6805708013172338</v>
      </c>
      <c r="D1617" s="57" t="str">
        <f t="shared" si="746"/>
        <v/>
      </c>
      <c r="E1617" s="57" t="str">
        <f t="shared" si="747"/>
        <v/>
      </c>
      <c r="F1617" s="57">
        <f t="shared" si="748"/>
        <v>0.6805708013172338</v>
      </c>
      <c r="O1617" s="26" t="s">
        <v>122</v>
      </c>
      <c r="P1617" s="25">
        <f>HLOOKUP(O1617,'Tabela 2022'!$D$3:$BG$56,33,FALSE)</f>
        <v>0.58765989465763735</v>
      </c>
      <c r="R1617" s="9" t="str">
        <f t="shared" si="752"/>
        <v/>
      </c>
      <c r="S1617" s="9" t="str">
        <f t="shared" si="753"/>
        <v/>
      </c>
      <c r="T1617" s="9">
        <f t="shared" si="754"/>
        <v>0.58765989465763735</v>
      </c>
    </row>
    <row r="1618" spans="1:20">
      <c r="A1618" s="17" t="s">
        <v>93</v>
      </c>
      <c r="B1618" s="25">
        <f>HLOOKUP(A1618,'Tabela 2022'!$D$3:$BG$56,33,FALSE)</f>
        <v>0.64876957494407161</v>
      </c>
      <c r="D1618" s="56" t="str">
        <f t="shared" si="746"/>
        <v/>
      </c>
      <c r="E1618" s="56" t="str">
        <f t="shared" si="747"/>
        <v/>
      </c>
      <c r="F1618" s="56">
        <f t="shared" si="748"/>
        <v>0.64876957494407161</v>
      </c>
      <c r="O1618" s="26" t="s">
        <v>87</v>
      </c>
      <c r="P1618" s="25">
        <f>HLOOKUP(O1618,'Tabela 2022'!$D$3:$BG$56,33,FALSE)</f>
        <v>0.57249626307922274</v>
      </c>
      <c r="R1618" s="9" t="str">
        <f t="shared" si="752"/>
        <v/>
      </c>
      <c r="S1618" s="9" t="str">
        <f t="shared" si="753"/>
        <v/>
      </c>
      <c r="T1618" s="9">
        <f t="shared" si="754"/>
        <v>0.57249626307922274</v>
      </c>
    </row>
    <row r="1619" spans="1:20" ht="15.75" thickBot="1">
      <c r="A1619" s="16" t="s">
        <v>133</v>
      </c>
      <c r="B1619" s="25">
        <f>HLOOKUP(A1619,'Tabela 2022'!$D$3:$BG$56,33,FALSE)</f>
        <v>0.59393232205367563</v>
      </c>
      <c r="D1619" s="9" t="str">
        <f t="shared" si="746"/>
        <v/>
      </c>
      <c r="E1619" s="9" t="str">
        <f t="shared" si="747"/>
        <v/>
      </c>
      <c r="F1619" s="9">
        <f t="shared" si="748"/>
        <v>0.59393232205367563</v>
      </c>
      <c r="O1619" s="53" t="s">
        <v>88</v>
      </c>
      <c r="P1619" s="25">
        <f>HLOOKUP(O1619,'Tabela 2022'!$D$3:$BG$56,33,FALSE)</f>
        <v>0.6805708013172338</v>
      </c>
      <c r="R1619" s="57" t="str">
        <f t="shared" si="752"/>
        <v/>
      </c>
      <c r="S1619" s="57" t="str">
        <f t="shared" si="753"/>
        <v/>
      </c>
      <c r="T1619" s="57">
        <f t="shared" si="754"/>
        <v>0.6805708013172338</v>
      </c>
    </row>
    <row r="1620" spans="1:20">
      <c r="A1620" s="16" t="s">
        <v>94</v>
      </c>
      <c r="B1620" s="25">
        <f>HLOOKUP(A1620,'Tabela 2022'!$D$3:$BG$56,33,FALSE)</f>
        <v>0.55964125560538114</v>
      </c>
      <c r="D1620" s="9" t="str">
        <f t="shared" si="746"/>
        <v/>
      </c>
      <c r="E1620" s="9" t="str">
        <f t="shared" si="747"/>
        <v/>
      </c>
      <c r="F1620" s="9">
        <f t="shared" si="748"/>
        <v>0.55964125560538114</v>
      </c>
      <c r="O1620" s="17" t="s">
        <v>109</v>
      </c>
      <c r="P1620" s="25" t="e">
        <f>HLOOKUP(O1620,'Tabela 2022'!$D$3:$BG$56,33,FALSE)</f>
        <v>#N/A</v>
      </c>
      <c r="R1620" s="35" t="e">
        <f t="shared" si="752"/>
        <v>#N/A</v>
      </c>
      <c r="S1620" s="35" t="e">
        <f t="shared" si="753"/>
        <v>#N/A</v>
      </c>
      <c r="T1620" s="35" t="e">
        <f t="shared" si="754"/>
        <v>#N/A</v>
      </c>
    </row>
    <row r="1621" spans="1:20" ht="15.75" thickBot="1">
      <c r="A1621" s="15" t="s">
        <v>95</v>
      </c>
      <c r="B1621" s="25">
        <f>HLOOKUP(A1621,'Tabela 2022'!$D$3:$BG$56,33,FALSE)</f>
        <v>0.59805825242718447</v>
      </c>
      <c r="D1621" s="57" t="str">
        <f t="shared" si="746"/>
        <v/>
      </c>
      <c r="E1621" s="57" t="str">
        <f t="shared" si="747"/>
        <v/>
      </c>
      <c r="F1621" s="57">
        <f t="shared" si="748"/>
        <v>0.59805825242718447</v>
      </c>
      <c r="O1621" s="16" t="s">
        <v>70</v>
      </c>
      <c r="P1621" s="25">
        <f>HLOOKUP(O1621,'Tabela 2022'!$D$3:$BG$56,33,FALSE)</f>
        <v>0.61212121212121207</v>
      </c>
      <c r="R1621" s="9" t="str">
        <f t="shared" si="752"/>
        <v/>
      </c>
      <c r="S1621" s="9" t="str">
        <f t="shared" si="753"/>
        <v/>
      </c>
      <c r="T1621" s="9">
        <f t="shared" si="754"/>
        <v>0.61212121212121207</v>
      </c>
    </row>
    <row r="1622" spans="1:20">
      <c r="A1622" s="20" t="s">
        <v>89</v>
      </c>
      <c r="B1622" s="25">
        <f>HLOOKUP(A1622,'Tabela 2022'!$D$3:$BG$56,33,FALSE)</f>
        <v>0.59424326833797581</v>
      </c>
      <c r="D1622" s="35" t="str">
        <f t="shared" si="746"/>
        <v/>
      </c>
      <c r="E1622" s="35" t="str">
        <f t="shared" si="747"/>
        <v/>
      </c>
      <c r="F1622" s="35">
        <f t="shared" si="748"/>
        <v>0.59424326833797581</v>
      </c>
      <c r="O1622" s="16" t="s">
        <v>81</v>
      </c>
      <c r="P1622" s="25">
        <f>HLOOKUP(O1622,'Tabela 2022'!$D$3:$BG$56,33,FALSE)</f>
        <v>0.55577689243027883</v>
      </c>
      <c r="R1622" s="9" t="str">
        <f t="shared" si="752"/>
        <v/>
      </c>
      <c r="S1622" s="9" t="str">
        <f t="shared" si="753"/>
        <v/>
      </c>
      <c r="T1622" s="9">
        <f t="shared" si="754"/>
        <v>0.55577689243027883</v>
      </c>
    </row>
    <row r="1623" spans="1:20">
      <c r="A1623" s="19" t="s">
        <v>90</v>
      </c>
      <c r="B1623" s="25">
        <f>HLOOKUP(A1623,'Tabela 2022'!$D$3:$BG$56,33,FALSE)</f>
        <v>0.62486828240252901</v>
      </c>
      <c r="D1623" s="9" t="str">
        <f t="shared" si="746"/>
        <v/>
      </c>
      <c r="E1623" s="9" t="str">
        <f t="shared" si="747"/>
        <v/>
      </c>
      <c r="F1623" s="9">
        <f t="shared" si="748"/>
        <v>0.62486828240252901</v>
      </c>
      <c r="O1623" s="16" t="s">
        <v>83</v>
      </c>
      <c r="P1623" s="25">
        <f>HLOOKUP(O1623,'Tabela 2022'!$D$3:$BG$56,33,FALSE)</f>
        <v>0.71381578947368418</v>
      </c>
      <c r="R1623" s="9" t="str">
        <f t="shared" si="752"/>
        <v/>
      </c>
      <c r="S1623" s="9" t="str">
        <f t="shared" si="753"/>
        <v/>
      </c>
      <c r="T1623" s="9">
        <f t="shared" si="754"/>
        <v>0.71381578947368418</v>
      </c>
    </row>
    <row r="1624" spans="1:20">
      <c r="A1624" s="18" t="s">
        <v>91</v>
      </c>
      <c r="B1624" s="25" t="e">
        <f>HLOOKUP(A1624,'Tabela 2022'!$D$3:$BG$56,33,FALSE)</f>
        <v>#N/A</v>
      </c>
      <c r="D1624" s="9" t="e">
        <f t="shared" si="746"/>
        <v>#N/A</v>
      </c>
      <c r="E1624" s="9" t="e">
        <f t="shared" si="747"/>
        <v>#N/A</v>
      </c>
      <c r="F1624" s="9" t="e">
        <f t="shared" si="748"/>
        <v>#N/A</v>
      </c>
      <c r="O1624" s="16" t="s">
        <v>110</v>
      </c>
      <c r="P1624" s="25">
        <f>HLOOKUP(O1624,'Tabela 2022'!$D$3:$BG$56,33,FALSE)</f>
        <v>0.72307692307692306</v>
      </c>
      <c r="R1624" s="9" t="str">
        <f t="shared" si="752"/>
        <v/>
      </c>
      <c r="S1624" s="9" t="str">
        <f t="shared" si="753"/>
        <v/>
      </c>
      <c r="T1624" s="9">
        <f t="shared" si="754"/>
        <v>0.72307692307692306</v>
      </c>
    </row>
    <row r="1625" spans="1:20">
      <c r="A1625" s="18" t="s">
        <v>131</v>
      </c>
      <c r="B1625" s="25">
        <f>HLOOKUP(A1625,'Tabela 2022'!$D$3:$BG$56,33,FALSE)</f>
        <v>0.65657521286660359</v>
      </c>
      <c r="D1625" s="9" t="str">
        <f t="shared" si="746"/>
        <v/>
      </c>
      <c r="E1625" s="9" t="str">
        <f t="shared" si="747"/>
        <v/>
      </c>
      <c r="F1625" s="9">
        <f t="shared" si="748"/>
        <v>0.65657521286660359</v>
      </c>
      <c r="O1625" s="54" t="s">
        <v>92</v>
      </c>
      <c r="P1625" s="25">
        <f>HLOOKUP(O1625,'Tabela 2022'!$D$3:$BG$56,33,FALSE)</f>
        <v>0.5316846986089645</v>
      </c>
      <c r="R1625" s="9" t="str">
        <f t="shared" si="752"/>
        <v/>
      </c>
      <c r="S1625" s="9" t="str">
        <f t="shared" si="753"/>
        <v/>
      </c>
      <c r="T1625" s="9">
        <f t="shared" si="754"/>
        <v>0.5316846986089645</v>
      </c>
    </row>
    <row r="1626" spans="1:20" ht="15.75" thickBot="1">
      <c r="A1626" s="18" t="s">
        <v>92</v>
      </c>
      <c r="B1626" s="25">
        <f>HLOOKUP(A1626,'Tabela 2022'!$D$3:$BG$56,33,FALSE)</f>
        <v>0.5316846986089645</v>
      </c>
      <c r="D1626" s="9" t="str">
        <f t="shared" si="746"/>
        <v/>
      </c>
      <c r="E1626" s="9" t="str">
        <f t="shared" si="747"/>
        <v/>
      </c>
      <c r="F1626" s="9">
        <f t="shared" si="748"/>
        <v>0.5316846986089645</v>
      </c>
      <c r="O1626" s="15" t="s">
        <v>86</v>
      </c>
      <c r="P1626" s="25" t="e">
        <f>HLOOKUP(O1626,'Tabela 2022'!$D$3:$BG$56,33,FALSE)</f>
        <v>#N/A</v>
      </c>
      <c r="R1626" s="36" t="e">
        <f t="shared" si="752"/>
        <v>#N/A</v>
      </c>
      <c r="S1626" s="36" t="e">
        <f t="shared" si="753"/>
        <v>#N/A</v>
      </c>
      <c r="T1626" s="36" t="e">
        <f t="shared" si="754"/>
        <v>#N/A</v>
      </c>
    </row>
    <row r="1627" spans="1:20">
      <c r="A1627" s="18" t="s">
        <v>129</v>
      </c>
      <c r="B1627" s="25">
        <f>HLOOKUP(A1627,'Tabela 2022'!$D$3:$BG$56,33,FALSE)</f>
        <v>0.67825443786982254</v>
      </c>
      <c r="D1627" s="9" t="str">
        <f t="shared" ref="D1627:D1628" si="765">IF(B1627&lt;=50%,B1627,"")</f>
        <v/>
      </c>
      <c r="E1627" s="9" t="str">
        <f t="shared" ref="E1627:E1628" si="766">IF(B1627&gt;=75%,B1627,"")</f>
        <v/>
      </c>
      <c r="F1627" s="9">
        <f t="shared" ref="F1627:F1628" si="767">IF(AND(B1627&gt;50%,B1627&lt;75%),B1627,"")</f>
        <v>0.67825443786982254</v>
      </c>
      <c r="O1627" s="61" t="s">
        <v>99</v>
      </c>
      <c r="P1627" s="25" t="e">
        <f>HLOOKUP(O1627,'Tabela 2022'!$D$3:$BG$56,33,FALSE)</f>
        <v>#N/A</v>
      </c>
      <c r="R1627" s="56" t="e">
        <f t="shared" si="752"/>
        <v>#N/A</v>
      </c>
      <c r="S1627" s="56" t="e">
        <f t="shared" si="753"/>
        <v>#N/A</v>
      </c>
      <c r="T1627" s="56" t="e">
        <f t="shared" si="754"/>
        <v>#N/A</v>
      </c>
    </row>
    <row r="1628" spans="1:20" ht="15.75" thickBot="1">
      <c r="A1628" s="18" t="s">
        <v>122</v>
      </c>
      <c r="B1628" s="25">
        <f>HLOOKUP(A1628,'Tabela 2022'!$D$3:$BG$56,33,FALSE)</f>
        <v>0.58765989465763735</v>
      </c>
      <c r="D1628" s="57" t="str">
        <f t="shared" si="765"/>
        <v/>
      </c>
      <c r="E1628" s="57" t="str">
        <f t="shared" si="766"/>
        <v/>
      </c>
      <c r="F1628" s="57">
        <f t="shared" si="767"/>
        <v>0.58765989465763735</v>
      </c>
      <c r="O1628" s="55" t="s">
        <v>132</v>
      </c>
      <c r="P1628" s="25">
        <f>HLOOKUP(O1628,'Tabela 2022'!$D$3:$BG$56,33,FALSE)</f>
        <v>0.64768683274021355</v>
      </c>
      <c r="R1628" s="9" t="str">
        <f t="shared" si="752"/>
        <v/>
      </c>
      <c r="S1628" s="9" t="str">
        <f t="shared" si="753"/>
        <v/>
      </c>
      <c r="T1628" s="9">
        <f t="shared" si="754"/>
        <v>0.64768683274021355</v>
      </c>
    </row>
    <row r="1629" spans="1:20">
      <c r="D1629" s="41">
        <f>COUNT(D1589:D1628)</f>
        <v>0</v>
      </c>
      <c r="E1629" s="41">
        <f t="shared" ref="E1629" si="768">COUNT(E1589:E1628)</f>
        <v>0</v>
      </c>
      <c r="F1629" s="41">
        <f>COUNT(F1589:F1628)</f>
        <v>36</v>
      </c>
      <c r="O1629" s="55" t="s">
        <v>113</v>
      </c>
      <c r="P1629" s="25">
        <f>HLOOKUP(O1629,'Tabela 2022'!$D$3:$BG$56,33,FALSE)</f>
        <v>0.58108108108108103</v>
      </c>
      <c r="R1629" s="9" t="str">
        <f t="shared" si="752"/>
        <v/>
      </c>
      <c r="S1629" s="9" t="str">
        <f t="shared" si="753"/>
        <v/>
      </c>
      <c r="T1629" s="9">
        <f t="shared" si="754"/>
        <v>0.58108108108108103</v>
      </c>
    </row>
    <row r="1630" spans="1:20">
      <c r="R1630" s="41">
        <f>COUNT(R1590:R1629)</f>
        <v>0</v>
      </c>
      <c r="S1630" s="41">
        <f>COUNT(S1590:S1629)</f>
        <v>0</v>
      </c>
      <c r="T1630" s="41">
        <f>COUNT(T1590:T1629)</f>
        <v>36</v>
      </c>
    </row>
    <row r="1634" spans="1:26">
      <c r="A1634" s="28">
        <v>34</v>
      </c>
      <c r="B1634" s="27" t="s">
        <v>44</v>
      </c>
      <c r="O1634" s="28">
        <v>34</v>
      </c>
      <c r="P1634" s="27" t="s">
        <v>44</v>
      </c>
    </row>
    <row r="1635" spans="1:26">
      <c r="A1635" s="8" t="s">
        <v>69</v>
      </c>
      <c r="B1635" s="7" t="s">
        <v>96</v>
      </c>
      <c r="D1635" s="12" t="s">
        <v>98</v>
      </c>
      <c r="E1635" s="11" t="s">
        <v>97</v>
      </c>
      <c r="F1635" s="10" t="s">
        <v>100</v>
      </c>
      <c r="O1635" s="8" t="s">
        <v>69</v>
      </c>
      <c r="P1635" s="7" t="s">
        <v>96</v>
      </c>
      <c r="R1635" s="12" t="s">
        <v>98</v>
      </c>
      <c r="S1635" s="11" t="s">
        <v>97</v>
      </c>
      <c r="T1635" s="10" t="s">
        <v>100</v>
      </c>
      <c r="V1635" s="31"/>
      <c r="W1635" s="32" t="s">
        <v>98</v>
      </c>
      <c r="X1635" s="33" t="s">
        <v>97</v>
      </c>
      <c r="Y1635" s="34" t="s">
        <v>100</v>
      </c>
      <c r="Z1635" t="s">
        <v>105</v>
      </c>
    </row>
    <row r="1636" spans="1:26">
      <c r="A1636" s="26" t="s">
        <v>70</v>
      </c>
      <c r="B1636" s="25">
        <f>HLOOKUP(A1636,'Tabela 2022'!$D$3:$BG$56,34,FALSE)</f>
        <v>0.59818731117824775</v>
      </c>
      <c r="D1636" s="9" t="str">
        <f t="shared" ref="D1636" si="769">IF(B1636&lt;=50%,B1636,"")</f>
        <v/>
      </c>
      <c r="E1636" s="9" t="str">
        <f>IF(B1636&gt;=75%,B1636,"")</f>
        <v/>
      </c>
      <c r="F1636" s="9">
        <f t="shared" ref="F1636" si="770">IF(AND(B1636&gt;50%,B1636&lt;75%),B1636,"")</f>
        <v>0.59818731117824775</v>
      </c>
      <c r="O1636" s="52" t="s">
        <v>79</v>
      </c>
      <c r="P1636" s="25">
        <f>HLOOKUP(O1636,'Tabela 2022'!$D$3:$BG$56,34,FALSE)</f>
        <v>0.42198581560283688</v>
      </c>
      <c r="R1636" s="9">
        <f>IF(P1636&lt;=50%,P1636,"")</f>
        <v>0.42198581560283688</v>
      </c>
      <c r="S1636" s="9" t="str">
        <f>IF(P1636&gt;=75%,P1636,"")</f>
        <v/>
      </c>
      <c r="T1636" s="9" t="str">
        <f>IF(AND(P1636&gt;50%,P1636&lt;75%),P1636,"")</f>
        <v/>
      </c>
      <c r="V1636" s="31" t="s">
        <v>101</v>
      </c>
      <c r="W1636" s="37">
        <f>COUNT(R1636:R1675)</f>
        <v>10</v>
      </c>
      <c r="X1636" s="37">
        <f>COUNT(S1636:S1675)</f>
        <v>0</v>
      </c>
      <c r="Y1636" s="37">
        <f>COUNT(T1636:T1675)</f>
        <v>26</v>
      </c>
      <c r="Z1636" s="29">
        <f>SUM(W1636:Y1636)</f>
        <v>36</v>
      </c>
    </row>
    <row r="1637" spans="1:26">
      <c r="A1637" s="26" t="s">
        <v>71</v>
      </c>
      <c r="B1637" s="25">
        <f>HLOOKUP(A1637,'Tabela 2022'!$D$3:$BG$56,34,FALSE)</f>
        <v>0.60992907801418439</v>
      </c>
      <c r="D1637" s="9" t="str">
        <f t="shared" ref="D1637:D1675" si="771">IF(B1637&lt;=50%,B1637,"")</f>
        <v/>
      </c>
      <c r="E1637" s="9" t="str">
        <f t="shared" ref="E1637:E1675" si="772">IF(B1637&gt;=75%,B1637,"")</f>
        <v/>
      </c>
      <c r="F1637" s="9">
        <f t="shared" ref="F1637:F1675" si="773">IF(AND(B1637&gt;50%,B1637&lt;75%),B1637,"")</f>
        <v>0.60992907801418439</v>
      </c>
      <c r="H1637" s="31"/>
      <c r="I1637" s="32" t="s">
        <v>98</v>
      </c>
      <c r="J1637" s="33" t="s">
        <v>97</v>
      </c>
      <c r="K1637" s="34" t="s">
        <v>100</v>
      </c>
      <c r="L1637" t="s">
        <v>105</v>
      </c>
      <c r="O1637" s="52" t="s">
        <v>71</v>
      </c>
      <c r="P1637" s="25">
        <f>HLOOKUP(O1637,'Tabela 2022'!$D$3:$BG$56,34,FALSE)</f>
        <v>0.60992907801418439</v>
      </c>
      <c r="R1637" s="9" t="str">
        <f t="shared" ref="R1637:R1675" si="774">IF(P1637&lt;=50%,P1637,"")</f>
        <v/>
      </c>
      <c r="S1637" s="9" t="str">
        <f t="shared" ref="S1637:S1675" si="775">IF(P1637&gt;=75%,P1637,"")</f>
        <v/>
      </c>
      <c r="T1637" s="9">
        <f t="shared" ref="T1637:T1675" si="776">IF(AND(P1637&gt;50%,P1637&lt;75%),P1637,"")</f>
        <v>0.60992907801418439</v>
      </c>
      <c r="V1637" s="31" t="s">
        <v>115</v>
      </c>
      <c r="W1637" s="37">
        <f>COUNT(R1636:R1651)</f>
        <v>5</v>
      </c>
      <c r="X1637" s="37">
        <f>COUNT(S1636:S1651)</f>
        <v>0</v>
      </c>
      <c r="Y1637" s="37">
        <f>COUNT(T1636:T1651)</f>
        <v>11</v>
      </c>
      <c r="Z1637" s="29">
        <f t="shared" ref="Z1637:Z1640" si="777">SUM(W1637:Y1637)</f>
        <v>16</v>
      </c>
    </row>
    <row r="1638" spans="1:26">
      <c r="A1638" s="26" t="s">
        <v>72</v>
      </c>
      <c r="B1638" s="25">
        <f>HLOOKUP(A1638,'Tabela 2022'!$D$3:$BG$56,34,FALSE)</f>
        <v>0.53358681875792147</v>
      </c>
      <c r="D1638" s="9" t="str">
        <f t="shared" si="771"/>
        <v/>
      </c>
      <c r="E1638" s="9" t="str">
        <f t="shared" si="772"/>
        <v/>
      </c>
      <c r="F1638" s="9">
        <f t="shared" si="773"/>
        <v>0.53358681875792147</v>
      </c>
      <c r="H1638" s="31" t="s">
        <v>101</v>
      </c>
      <c r="I1638" s="37">
        <f>COUNT(D1636:D1675)</f>
        <v>10</v>
      </c>
      <c r="J1638" s="37">
        <f t="shared" ref="J1638" si="778">COUNT(E1636:E1675)</f>
        <v>0</v>
      </c>
      <c r="K1638" s="37">
        <f>COUNT(F1636:F1675)</f>
        <v>26</v>
      </c>
      <c r="L1638" s="29">
        <f>SUM(I1638:K1638)</f>
        <v>36</v>
      </c>
      <c r="O1638" s="52" t="s">
        <v>82</v>
      </c>
      <c r="P1638" s="25">
        <f>HLOOKUP(O1638,'Tabela 2022'!$D$3:$BG$56,34,FALSE)</f>
        <v>0.41880341880341881</v>
      </c>
      <c r="R1638" s="9">
        <f t="shared" si="774"/>
        <v>0.41880341880341881</v>
      </c>
      <c r="S1638" s="9" t="str">
        <f t="shared" si="775"/>
        <v/>
      </c>
      <c r="T1638" s="9" t="str">
        <f t="shared" si="776"/>
        <v/>
      </c>
      <c r="V1638" s="31" t="s">
        <v>116</v>
      </c>
      <c r="W1638" s="37">
        <f>COUNT(R1652:R1665)</f>
        <v>4</v>
      </c>
      <c r="X1638" s="37">
        <f>COUNT(S1652:S1665)</f>
        <v>0</v>
      </c>
      <c r="Y1638" s="37">
        <f>COUNT(T1652:T1665)</f>
        <v>9</v>
      </c>
      <c r="Z1638" s="29">
        <f t="shared" si="777"/>
        <v>13</v>
      </c>
    </row>
    <row r="1639" spans="1:26">
      <c r="A1639" s="26" t="s">
        <v>73</v>
      </c>
      <c r="B1639" s="25">
        <f>HLOOKUP(A1639,'Tabela 2022'!$D$3:$BG$56,34,FALSE)</f>
        <v>0.5389121338912134</v>
      </c>
      <c r="D1639" s="9" t="str">
        <f t="shared" si="771"/>
        <v/>
      </c>
      <c r="E1639" s="9" t="str">
        <f t="shared" si="772"/>
        <v/>
      </c>
      <c r="F1639" s="9">
        <f t="shared" si="773"/>
        <v>0.5389121338912134</v>
      </c>
      <c r="H1639" s="31" t="s">
        <v>102</v>
      </c>
      <c r="I1639" s="37">
        <f>COUNT(D1636:D1649)</f>
        <v>1</v>
      </c>
      <c r="J1639" s="37">
        <f t="shared" ref="J1639" si="779">COUNT(E1636:E1649)</f>
        <v>0</v>
      </c>
      <c r="K1639" s="37">
        <f>COUNT(F1636:F1649)</f>
        <v>12</v>
      </c>
      <c r="L1639" s="29">
        <f t="shared" ref="L1639:L1642" si="780">SUM(I1639:K1639)</f>
        <v>13</v>
      </c>
      <c r="O1639" s="52" t="s">
        <v>73</v>
      </c>
      <c r="P1639" s="25">
        <f>HLOOKUP(O1639,'Tabela 2022'!$D$3:$BG$56,34,FALSE)</f>
        <v>0.5389121338912134</v>
      </c>
      <c r="R1639" s="9" t="str">
        <f t="shared" si="774"/>
        <v/>
      </c>
      <c r="S1639" s="9" t="str">
        <f t="shared" si="775"/>
        <v/>
      </c>
      <c r="T1639" s="9">
        <f t="shared" si="776"/>
        <v>0.5389121338912134</v>
      </c>
      <c r="V1639" s="31" t="s">
        <v>117</v>
      </c>
      <c r="W1639" s="37">
        <f>COUNT(R1666:R1672)</f>
        <v>1</v>
      </c>
      <c r="X1639" s="37">
        <f>COUNT(S1666:S1672)</f>
        <v>0</v>
      </c>
      <c r="Y1639" s="37">
        <f>COUNT(T1666:T1672)</f>
        <v>4</v>
      </c>
      <c r="Z1639" s="29">
        <f t="shared" si="777"/>
        <v>5</v>
      </c>
    </row>
    <row r="1640" spans="1:26">
      <c r="A1640" s="26" t="s">
        <v>112</v>
      </c>
      <c r="B1640" s="25">
        <f>HLOOKUP(A1640,'Tabela 2022'!$D$3:$BG$56,34,FALSE)</f>
        <v>0.55959595959595965</v>
      </c>
      <c r="D1640" s="9" t="str">
        <f t="shared" si="771"/>
        <v/>
      </c>
      <c r="E1640" s="9" t="str">
        <f t="shared" si="772"/>
        <v/>
      </c>
      <c r="F1640" s="9">
        <f t="shared" si="773"/>
        <v>0.55959595959595965</v>
      </c>
      <c r="H1640" s="31" t="s">
        <v>103</v>
      </c>
      <c r="I1640" s="37">
        <f>COUNT(D1650:D1664)</f>
        <v>7</v>
      </c>
      <c r="J1640" s="37">
        <f t="shared" ref="J1640" si="781">COUNT(E1650:E1664)</f>
        <v>0</v>
      </c>
      <c r="K1640" s="37">
        <f>COUNT(F1650:F1664)</f>
        <v>6</v>
      </c>
      <c r="L1640" s="29">
        <f t="shared" si="780"/>
        <v>13</v>
      </c>
      <c r="O1640" s="52" t="s">
        <v>112</v>
      </c>
      <c r="P1640" s="25">
        <f>HLOOKUP(O1640,'Tabela 2022'!$D$3:$BG$56,34,FALSE)</f>
        <v>0.55959595959595965</v>
      </c>
      <c r="R1640" s="9" t="str">
        <f t="shared" si="774"/>
        <v/>
      </c>
      <c r="S1640" s="9" t="str">
        <f t="shared" si="775"/>
        <v/>
      </c>
      <c r="T1640" s="9">
        <f t="shared" si="776"/>
        <v>0.55959595959595965</v>
      </c>
      <c r="V1640" s="31" t="s">
        <v>135</v>
      </c>
      <c r="W1640" s="37">
        <f>COUNT(R1673:R1675)</f>
        <v>0</v>
      </c>
      <c r="X1640" s="37">
        <f>COUNT(S1673:S1675)</f>
        <v>0</v>
      </c>
      <c r="Y1640" s="37">
        <f>COUNT(T1673:T1675)</f>
        <v>2</v>
      </c>
      <c r="Z1640" s="29">
        <f t="shared" si="777"/>
        <v>2</v>
      </c>
    </row>
    <row r="1641" spans="1:26">
      <c r="A1641" s="26" t="s">
        <v>99</v>
      </c>
      <c r="B1641" s="25" t="e">
        <f>HLOOKUP(A1641,'Tabela 2022'!$D$3:$BG$56,34,FALSE)</f>
        <v>#N/A</v>
      </c>
      <c r="D1641" s="9" t="e">
        <f t="shared" si="771"/>
        <v>#N/A</v>
      </c>
      <c r="E1641" s="9" t="e">
        <f t="shared" si="772"/>
        <v>#N/A</v>
      </c>
      <c r="F1641" s="9" t="e">
        <f t="shared" si="773"/>
        <v>#N/A</v>
      </c>
      <c r="H1641" s="31" t="s">
        <v>104</v>
      </c>
      <c r="I1641" s="37">
        <f>COUNT(D1665:D1668)</f>
        <v>2</v>
      </c>
      <c r="J1641" s="37">
        <f t="shared" ref="J1641" si="782">COUNT(E1665:E1668)</f>
        <v>0</v>
      </c>
      <c r="K1641" s="37">
        <f>COUNT(F1665:F1668)</f>
        <v>2</v>
      </c>
      <c r="L1641" s="29">
        <f t="shared" si="780"/>
        <v>4</v>
      </c>
      <c r="O1641" s="52" t="s">
        <v>93</v>
      </c>
      <c r="P1641" s="25">
        <f>HLOOKUP(O1641,'Tabela 2022'!$D$3:$BG$56,34,FALSE)</f>
        <v>0.515625</v>
      </c>
      <c r="R1641" s="9" t="str">
        <f t="shared" si="774"/>
        <v/>
      </c>
      <c r="S1641" s="9" t="str">
        <f t="shared" si="775"/>
        <v/>
      </c>
      <c r="T1641" s="9">
        <f t="shared" si="776"/>
        <v>0.515625</v>
      </c>
    </row>
    <row r="1642" spans="1:26">
      <c r="A1642" s="26" t="s">
        <v>132</v>
      </c>
      <c r="B1642" s="25">
        <f>HLOOKUP(A1642,'Tabela 2022'!$D$3:$BG$56,34,FALSE)</f>
        <v>0.51943462897526504</v>
      </c>
      <c r="D1642" s="9" t="str">
        <f t="shared" si="771"/>
        <v/>
      </c>
      <c r="E1642" s="9" t="str">
        <f t="shared" si="772"/>
        <v/>
      </c>
      <c r="F1642" s="9">
        <f t="shared" si="773"/>
        <v>0.51943462897526504</v>
      </c>
      <c r="H1642" s="31" t="s">
        <v>134</v>
      </c>
      <c r="I1642" s="37">
        <f>COUNT(D1669:D1675)</f>
        <v>0</v>
      </c>
      <c r="J1642" s="37">
        <f t="shared" ref="J1642" si="783">COUNT(E1669:E1675)</f>
        <v>0</v>
      </c>
      <c r="K1642" s="37">
        <f>COUNT(F1669:F1675)</f>
        <v>6</v>
      </c>
      <c r="L1642" s="29">
        <f t="shared" si="780"/>
        <v>6</v>
      </c>
      <c r="O1642" s="52" t="s">
        <v>133</v>
      </c>
      <c r="P1642" s="25">
        <f>HLOOKUP(O1642,'Tabela 2022'!$D$3:$BG$56,34,FALSE)</f>
        <v>0.53325554259043173</v>
      </c>
      <c r="R1642" s="9" t="str">
        <f t="shared" si="774"/>
        <v/>
      </c>
      <c r="S1642" s="9" t="str">
        <f t="shared" si="775"/>
        <v/>
      </c>
      <c r="T1642" s="9">
        <f t="shared" si="776"/>
        <v>0.53325554259043173</v>
      </c>
    </row>
    <row r="1643" spans="1:26">
      <c r="A1643" s="26" t="s">
        <v>74</v>
      </c>
      <c r="B1643" s="25">
        <f>HLOOKUP(A1643,'Tabela 2022'!$D$3:$BG$56,34,FALSE)</f>
        <v>0.52238805970149249</v>
      </c>
      <c r="D1643" s="9" t="str">
        <f t="shared" si="771"/>
        <v/>
      </c>
      <c r="E1643" s="9" t="str">
        <f t="shared" si="772"/>
        <v/>
      </c>
      <c r="F1643" s="9">
        <f t="shared" si="773"/>
        <v>0.52238805970149249</v>
      </c>
      <c r="O1643" s="52" t="s">
        <v>89</v>
      </c>
      <c r="P1643" s="25">
        <f>HLOOKUP(O1643,'Tabela 2022'!$D$3:$BG$56,34,FALSE)</f>
        <v>0.58379888268156421</v>
      </c>
      <c r="R1643" s="9" t="str">
        <f t="shared" si="774"/>
        <v/>
      </c>
      <c r="S1643" s="9" t="str">
        <f t="shared" si="775"/>
        <v/>
      </c>
      <c r="T1643" s="9">
        <f t="shared" si="776"/>
        <v>0.58379888268156421</v>
      </c>
      <c r="V1643" s="31"/>
      <c r="W1643" s="32" t="s">
        <v>98</v>
      </c>
      <c r="X1643" s="33" t="s">
        <v>97</v>
      </c>
      <c r="Y1643" s="34" t="s">
        <v>100</v>
      </c>
      <c r="Z1643" t="s">
        <v>105</v>
      </c>
    </row>
    <row r="1644" spans="1:26">
      <c r="A1644" s="26" t="s">
        <v>75</v>
      </c>
      <c r="B1644" s="25">
        <f>HLOOKUP(A1644,'Tabela 2022'!$D$3:$BG$56,34,FALSE)</f>
        <v>0.52722443559096943</v>
      </c>
      <c r="D1644" s="9" t="str">
        <f t="shared" si="771"/>
        <v/>
      </c>
      <c r="E1644" s="9" t="str">
        <f t="shared" si="772"/>
        <v/>
      </c>
      <c r="F1644" s="9">
        <f t="shared" si="773"/>
        <v>0.52722443559096943</v>
      </c>
      <c r="O1644" s="52" t="s">
        <v>84</v>
      </c>
      <c r="P1644" s="25">
        <f>HLOOKUP(O1644,'Tabela 2022'!$D$3:$BG$56,34,FALSE)</f>
        <v>0.50078328981723241</v>
      </c>
      <c r="R1644" s="9" t="str">
        <f t="shared" si="774"/>
        <v/>
      </c>
      <c r="S1644" s="9" t="str">
        <f t="shared" si="775"/>
        <v/>
      </c>
      <c r="T1644" s="9">
        <f t="shared" si="776"/>
        <v>0.50078328981723241</v>
      </c>
      <c r="V1644" s="31" t="s">
        <v>101</v>
      </c>
      <c r="W1644" s="42">
        <f t="shared" ref="W1644:Y1648" si="784">W1636/$Z1636</f>
        <v>0.27777777777777779</v>
      </c>
      <c r="X1644" s="42">
        <f t="shared" si="784"/>
        <v>0</v>
      </c>
      <c r="Y1644" s="42">
        <f t="shared" si="784"/>
        <v>0.72222222222222221</v>
      </c>
      <c r="Z1644" s="29">
        <f>Z1636</f>
        <v>36</v>
      </c>
    </row>
    <row r="1645" spans="1:26">
      <c r="A1645" s="26" t="s">
        <v>76</v>
      </c>
      <c r="B1645" s="25">
        <f>HLOOKUP(A1645,'Tabela 2022'!$D$3:$BG$56,34,FALSE)</f>
        <v>0.54174950298210733</v>
      </c>
      <c r="D1645" s="9" t="str">
        <f t="shared" si="771"/>
        <v/>
      </c>
      <c r="E1645" s="9" t="str">
        <f t="shared" si="772"/>
        <v/>
      </c>
      <c r="F1645" s="9">
        <f t="shared" si="773"/>
        <v>0.54174950298210733</v>
      </c>
      <c r="H1645" s="31"/>
      <c r="I1645" s="32" t="s">
        <v>98</v>
      </c>
      <c r="J1645" s="33" t="s">
        <v>97</v>
      </c>
      <c r="K1645" s="34" t="s">
        <v>100</v>
      </c>
      <c r="L1645" s="29" t="s">
        <v>105</v>
      </c>
      <c r="O1645" s="52" t="s">
        <v>85</v>
      </c>
      <c r="P1645" s="25">
        <f>HLOOKUP(O1645,'Tabela 2022'!$D$3:$BG$56,34,FALSE)</f>
        <v>0.45846477392218715</v>
      </c>
      <c r="R1645" s="9">
        <f t="shared" si="774"/>
        <v>0.45846477392218715</v>
      </c>
      <c r="S1645" s="9" t="str">
        <f t="shared" si="775"/>
        <v/>
      </c>
      <c r="T1645" s="9" t="str">
        <f t="shared" si="776"/>
        <v/>
      </c>
      <c r="V1645" s="31" t="s">
        <v>115</v>
      </c>
      <c r="W1645" s="42">
        <f t="shared" si="784"/>
        <v>0.3125</v>
      </c>
      <c r="X1645" s="42">
        <f t="shared" si="784"/>
        <v>0</v>
      </c>
      <c r="Y1645" s="42">
        <f t="shared" si="784"/>
        <v>0.6875</v>
      </c>
      <c r="Z1645" s="29">
        <f>Z1637</f>
        <v>16</v>
      </c>
    </row>
    <row r="1646" spans="1:26">
      <c r="A1646" s="26" t="s">
        <v>77</v>
      </c>
      <c r="B1646" s="25">
        <f>HLOOKUP(A1646,'Tabela 2022'!$D$3:$BG$56,34,FALSE)</f>
        <v>0.54022988505747127</v>
      </c>
      <c r="D1646" s="9" t="str">
        <f t="shared" si="771"/>
        <v/>
      </c>
      <c r="E1646" s="9" t="str">
        <f t="shared" si="772"/>
        <v/>
      </c>
      <c r="F1646" s="9">
        <f t="shared" si="773"/>
        <v>0.54022988505747127</v>
      </c>
      <c r="H1646" s="31" t="s">
        <v>101</v>
      </c>
      <c r="I1646" s="42">
        <f>I1638/$L1638</f>
        <v>0.27777777777777779</v>
      </c>
      <c r="J1646" s="42">
        <f t="shared" ref="J1646:K1646" si="785">J1638/$L1638</f>
        <v>0</v>
      </c>
      <c r="K1646" s="42">
        <f t="shared" si="785"/>
        <v>0.72222222222222221</v>
      </c>
      <c r="L1646" s="29">
        <f>L1638</f>
        <v>36</v>
      </c>
      <c r="O1646" s="52" t="s">
        <v>77</v>
      </c>
      <c r="P1646" s="25">
        <f>HLOOKUP(O1646,'Tabela 2022'!$D$3:$BG$56,34,FALSE)</f>
        <v>0.54022988505747127</v>
      </c>
      <c r="R1646" s="9" t="str">
        <f t="shared" si="774"/>
        <v/>
      </c>
      <c r="S1646" s="9" t="str">
        <f t="shared" si="775"/>
        <v/>
      </c>
      <c r="T1646" s="9">
        <f t="shared" si="776"/>
        <v>0.54022988505747127</v>
      </c>
      <c r="V1646" s="31" t="s">
        <v>116</v>
      </c>
      <c r="W1646" s="42">
        <f t="shared" si="784"/>
        <v>0.30769230769230771</v>
      </c>
      <c r="X1646" s="42">
        <f t="shared" si="784"/>
        <v>0</v>
      </c>
      <c r="Y1646" s="42">
        <f t="shared" si="784"/>
        <v>0.69230769230769229</v>
      </c>
      <c r="Z1646" s="29">
        <f>Z1638</f>
        <v>13</v>
      </c>
    </row>
    <row r="1647" spans="1:26">
      <c r="A1647" s="26" t="s">
        <v>113</v>
      </c>
      <c r="B1647" s="25">
        <f>HLOOKUP(A1647,'Tabela 2022'!$D$3:$BG$56,34,FALSE)</f>
        <v>0.6428571428571429</v>
      </c>
      <c r="D1647" s="9" t="str">
        <f t="shared" si="771"/>
        <v/>
      </c>
      <c r="E1647" s="9" t="str">
        <f t="shared" si="772"/>
        <v/>
      </c>
      <c r="F1647" s="9">
        <f t="shared" si="773"/>
        <v>0.6428571428571429</v>
      </c>
      <c r="H1647" s="31" t="s">
        <v>102</v>
      </c>
      <c r="I1647" s="42">
        <f t="shared" ref="I1647:K1647" si="786">I1639/$L1639</f>
        <v>7.6923076923076927E-2</v>
      </c>
      <c r="J1647" s="42">
        <f t="shared" si="786"/>
        <v>0</v>
      </c>
      <c r="K1647" s="42">
        <f t="shared" si="786"/>
        <v>0.92307692307692313</v>
      </c>
      <c r="L1647" s="29">
        <f t="shared" ref="L1647:L1650" si="787">L1639</f>
        <v>13</v>
      </c>
      <c r="O1647" s="52" t="s">
        <v>95</v>
      </c>
      <c r="P1647" s="25">
        <f>HLOOKUP(O1647,'Tabela 2022'!$D$3:$BG$56,34,FALSE)</f>
        <v>0.49708737864077668</v>
      </c>
      <c r="R1647" s="9">
        <f t="shared" si="774"/>
        <v>0.49708737864077668</v>
      </c>
      <c r="S1647" s="9" t="str">
        <f t="shared" si="775"/>
        <v/>
      </c>
      <c r="T1647" s="9" t="str">
        <f t="shared" si="776"/>
        <v/>
      </c>
      <c r="V1647" s="31" t="s">
        <v>117</v>
      </c>
      <c r="W1647" s="42">
        <f t="shared" si="784"/>
        <v>0.2</v>
      </c>
      <c r="X1647" s="42">
        <f t="shared" si="784"/>
        <v>0</v>
      </c>
      <c r="Y1647" s="42">
        <f t="shared" si="784"/>
        <v>0.8</v>
      </c>
      <c r="Z1647" s="29">
        <f>Z1639</f>
        <v>5</v>
      </c>
    </row>
    <row r="1648" spans="1:26">
      <c r="A1648" s="26" t="s">
        <v>78</v>
      </c>
      <c r="B1648" s="25">
        <f>HLOOKUP(A1648,'Tabela 2022'!$D$3:$BG$56,34,FALSE)</f>
        <v>0.53096179183135706</v>
      </c>
      <c r="D1648" s="9" t="str">
        <f t="shared" si="771"/>
        <v/>
      </c>
      <c r="E1648" s="9" t="str">
        <f t="shared" si="772"/>
        <v/>
      </c>
      <c r="F1648" s="9">
        <f t="shared" si="773"/>
        <v>0.53096179183135706</v>
      </c>
      <c r="H1648" s="31" t="s">
        <v>103</v>
      </c>
      <c r="I1648" s="42">
        <f t="shared" ref="I1648:K1648" si="788">I1640/$L1640</f>
        <v>0.53846153846153844</v>
      </c>
      <c r="J1648" s="42">
        <f t="shared" si="788"/>
        <v>0</v>
      </c>
      <c r="K1648" s="42">
        <f t="shared" si="788"/>
        <v>0.46153846153846156</v>
      </c>
      <c r="L1648" s="29">
        <f t="shared" si="787"/>
        <v>13</v>
      </c>
      <c r="O1648" s="52" t="s">
        <v>131</v>
      </c>
      <c r="P1648" s="25">
        <f>HLOOKUP(O1648,'Tabela 2022'!$D$3:$BG$56,34,FALSE)</f>
        <v>0.55681818181818177</v>
      </c>
      <c r="R1648" s="9" t="str">
        <f t="shared" si="774"/>
        <v/>
      </c>
      <c r="S1648" s="9" t="str">
        <f t="shared" si="775"/>
        <v/>
      </c>
      <c r="T1648" s="9">
        <f t="shared" si="776"/>
        <v>0.55681818181818177</v>
      </c>
      <c r="V1648" s="31" t="s">
        <v>135</v>
      </c>
      <c r="W1648" s="42">
        <f t="shared" si="784"/>
        <v>0</v>
      </c>
      <c r="X1648" s="42">
        <f t="shared" si="784"/>
        <v>0</v>
      </c>
      <c r="Y1648" s="42">
        <f t="shared" si="784"/>
        <v>1</v>
      </c>
      <c r="Z1648" s="29">
        <f>Z1640</f>
        <v>2</v>
      </c>
    </row>
    <row r="1649" spans="1:20" ht="15.75" thickBot="1">
      <c r="A1649" s="24" t="s">
        <v>114</v>
      </c>
      <c r="B1649" s="25">
        <f>HLOOKUP(A1649,'Tabela 2022'!$D$3:$BG$56,34,FALSE)</f>
        <v>0.49140893470790376</v>
      </c>
      <c r="D1649" s="36">
        <f t="shared" si="771"/>
        <v>0.49140893470790376</v>
      </c>
      <c r="E1649" s="36" t="str">
        <f t="shared" si="772"/>
        <v/>
      </c>
      <c r="F1649" s="36" t="str">
        <f t="shared" si="773"/>
        <v/>
      </c>
      <c r="H1649" s="31" t="s">
        <v>104</v>
      </c>
      <c r="I1649" s="42">
        <f t="shared" ref="I1649:K1649" si="789">I1641/$L1641</f>
        <v>0.5</v>
      </c>
      <c r="J1649" s="42">
        <f t="shared" si="789"/>
        <v>0</v>
      </c>
      <c r="K1649" s="42">
        <f t="shared" si="789"/>
        <v>0.5</v>
      </c>
      <c r="L1649" s="29">
        <f t="shared" si="787"/>
        <v>4</v>
      </c>
      <c r="O1649" s="52" t="s">
        <v>129</v>
      </c>
      <c r="P1649" s="25">
        <f>HLOOKUP(O1649,'Tabela 2022'!$D$3:$BG$56,34,FALSE)</f>
        <v>0.5948148148148148</v>
      </c>
      <c r="R1649" s="9" t="str">
        <f t="shared" si="774"/>
        <v/>
      </c>
      <c r="S1649" s="9" t="str">
        <f t="shared" si="775"/>
        <v/>
      </c>
      <c r="T1649" s="9">
        <f t="shared" si="776"/>
        <v>0.5948148148148148</v>
      </c>
    </row>
    <row r="1650" spans="1:20">
      <c r="A1650" s="23" t="s">
        <v>109</v>
      </c>
      <c r="B1650" s="25" t="e">
        <f>HLOOKUP(A1650,'Tabela 2022'!$D$3:$BG$56,34,FALSE)</f>
        <v>#N/A</v>
      </c>
      <c r="D1650" s="56" t="e">
        <f t="shared" si="771"/>
        <v>#N/A</v>
      </c>
      <c r="E1650" s="56" t="e">
        <f t="shared" si="772"/>
        <v>#N/A</v>
      </c>
      <c r="F1650" s="56" t="e">
        <f t="shared" si="773"/>
        <v>#N/A</v>
      </c>
      <c r="H1650" s="31" t="s">
        <v>134</v>
      </c>
      <c r="I1650" s="42">
        <f t="shared" ref="I1650:K1650" si="790">I1642/$L1642</f>
        <v>0</v>
      </c>
      <c r="J1650" s="42">
        <f t="shared" si="790"/>
        <v>0</v>
      </c>
      <c r="K1650" s="42">
        <f t="shared" si="790"/>
        <v>1</v>
      </c>
      <c r="L1650" s="29">
        <f t="shared" si="787"/>
        <v>6</v>
      </c>
      <c r="O1650" s="59" t="s">
        <v>114</v>
      </c>
      <c r="P1650" s="25">
        <f>HLOOKUP(O1650,'Tabela 2022'!$D$3:$BG$56,34,FALSE)</f>
        <v>0.49140893470790376</v>
      </c>
      <c r="R1650" s="9">
        <f t="shared" si="774"/>
        <v>0.49140893470790376</v>
      </c>
      <c r="S1650" s="9" t="str">
        <f t="shared" si="775"/>
        <v/>
      </c>
      <c r="T1650" s="9" t="str">
        <f t="shared" si="776"/>
        <v/>
      </c>
    </row>
    <row r="1651" spans="1:20" ht="15.75" thickBot="1">
      <c r="A1651" s="22" t="s">
        <v>79</v>
      </c>
      <c r="B1651" s="25">
        <f>HLOOKUP(A1651,'Tabela 2022'!$D$3:$BG$56,34,FALSE)</f>
        <v>0.42198581560283688</v>
      </c>
      <c r="D1651" s="9">
        <f t="shared" si="771"/>
        <v>0.42198581560283688</v>
      </c>
      <c r="E1651" s="9" t="str">
        <f t="shared" si="772"/>
        <v/>
      </c>
      <c r="F1651" s="9" t="str">
        <f t="shared" si="773"/>
        <v/>
      </c>
      <c r="O1651" s="59" t="s">
        <v>130</v>
      </c>
      <c r="P1651" s="25">
        <f>HLOOKUP(O1651,'Tabela 2022'!$D$3:$BG$56,34,FALSE)</f>
        <v>0.50784077201447531</v>
      </c>
      <c r="R1651" s="36" t="str">
        <f t="shared" si="774"/>
        <v/>
      </c>
      <c r="S1651" s="36" t="str">
        <f t="shared" si="775"/>
        <v/>
      </c>
      <c r="T1651" s="36">
        <f t="shared" si="776"/>
        <v>0.50784077201447531</v>
      </c>
    </row>
    <row r="1652" spans="1:20">
      <c r="A1652" s="22" t="s">
        <v>80</v>
      </c>
      <c r="B1652" s="25">
        <f>HLOOKUP(A1652,'Tabela 2022'!$D$3:$BG$56,34,FALSE)</f>
        <v>0.50247116968698513</v>
      </c>
      <c r="D1652" s="9" t="str">
        <f t="shared" si="771"/>
        <v/>
      </c>
      <c r="E1652" s="9" t="str">
        <f t="shared" si="772"/>
        <v/>
      </c>
      <c r="F1652" s="9">
        <f t="shared" si="773"/>
        <v>0.50247116968698513</v>
      </c>
      <c r="O1652" s="60" t="s">
        <v>80</v>
      </c>
      <c r="P1652" s="25">
        <f>HLOOKUP(O1652,'Tabela 2022'!$D$3:$BG$56,34,FALSE)</f>
        <v>0.50247116968698513</v>
      </c>
      <c r="R1652" s="56" t="str">
        <f t="shared" si="774"/>
        <v/>
      </c>
      <c r="S1652" s="56" t="str">
        <f t="shared" si="775"/>
        <v/>
      </c>
      <c r="T1652" s="56">
        <f t="shared" si="776"/>
        <v>0.50247116968698513</v>
      </c>
    </row>
    <row r="1653" spans="1:20">
      <c r="A1653" s="22" t="s">
        <v>81</v>
      </c>
      <c r="B1653" s="25">
        <f>HLOOKUP(A1653,'Tabela 2022'!$D$3:$BG$56,34,FALSE)</f>
        <v>0.45526838966202782</v>
      </c>
      <c r="D1653" s="9">
        <f t="shared" si="771"/>
        <v>0.45526838966202782</v>
      </c>
      <c r="E1653" s="9" t="str">
        <f t="shared" si="772"/>
        <v/>
      </c>
      <c r="F1653" s="9" t="str">
        <f t="shared" si="773"/>
        <v/>
      </c>
      <c r="O1653" s="26" t="s">
        <v>72</v>
      </c>
      <c r="P1653" s="25">
        <f>HLOOKUP(O1653,'Tabela 2022'!$D$3:$BG$56,34,FALSE)</f>
        <v>0.53358681875792147</v>
      </c>
      <c r="R1653" s="9" t="str">
        <f t="shared" si="774"/>
        <v/>
      </c>
      <c r="S1653" s="9" t="str">
        <f t="shared" si="775"/>
        <v/>
      </c>
      <c r="T1653" s="9">
        <f t="shared" si="776"/>
        <v>0.53358681875792147</v>
      </c>
    </row>
    <row r="1654" spans="1:20">
      <c r="A1654" s="22" t="s">
        <v>82</v>
      </c>
      <c r="B1654" s="25">
        <f>HLOOKUP(A1654,'Tabela 2022'!$D$3:$BG$56,34,FALSE)</f>
        <v>0.41880341880341881</v>
      </c>
      <c r="D1654" s="9">
        <f t="shared" si="771"/>
        <v>0.41880341880341881</v>
      </c>
      <c r="E1654" s="9" t="str">
        <f t="shared" si="772"/>
        <v/>
      </c>
      <c r="F1654" s="9" t="str">
        <f t="shared" si="773"/>
        <v/>
      </c>
      <c r="O1654" s="26" t="s">
        <v>90</v>
      </c>
      <c r="P1654" s="25">
        <f>HLOOKUP(O1654,'Tabela 2022'!$D$3:$BG$56,34,FALSE)</f>
        <v>0.52400835073068897</v>
      </c>
      <c r="R1654" s="9" t="str">
        <f t="shared" si="774"/>
        <v/>
      </c>
      <c r="S1654" s="9" t="str">
        <f t="shared" si="775"/>
        <v/>
      </c>
      <c r="T1654" s="9">
        <f t="shared" si="776"/>
        <v>0.52400835073068897</v>
      </c>
    </row>
    <row r="1655" spans="1:20">
      <c r="A1655" s="22" t="s">
        <v>83</v>
      </c>
      <c r="B1655" s="25">
        <f>HLOOKUP(A1655,'Tabela 2022'!$D$3:$BG$56,34,FALSE)</f>
        <v>0.61967213114754094</v>
      </c>
      <c r="D1655" s="9" t="str">
        <f t="shared" si="771"/>
        <v/>
      </c>
      <c r="E1655" s="9" t="str">
        <f t="shared" si="772"/>
        <v/>
      </c>
      <c r="F1655" s="9">
        <f t="shared" si="773"/>
        <v>0.61967213114754094</v>
      </c>
      <c r="O1655" s="26" t="s">
        <v>121</v>
      </c>
      <c r="P1655" s="25">
        <f>HLOOKUP(O1655,'Tabela 2022'!$D$3:$BG$56,34,FALSE)</f>
        <v>0.49588477366255146</v>
      </c>
      <c r="R1655" s="9">
        <f t="shared" si="774"/>
        <v>0.49588477366255146</v>
      </c>
      <c r="S1655" s="9" t="str">
        <f t="shared" si="775"/>
        <v/>
      </c>
      <c r="T1655" s="9" t="str">
        <f t="shared" si="776"/>
        <v/>
      </c>
    </row>
    <row r="1656" spans="1:20">
      <c r="A1656" s="22" t="s">
        <v>84</v>
      </c>
      <c r="B1656" s="25">
        <f>HLOOKUP(A1656,'Tabela 2022'!$D$3:$BG$56,34,FALSE)</f>
        <v>0.50078328981723241</v>
      </c>
      <c r="D1656" s="9" t="str">
        <f t="shared" si="771"/>
        <v/>
      </c>
      <c r="E1656" s="9" t="str">
        <f t="shared" si="772"/>
        <v/>
      </c>
      <c r="F1656" s="9">
        <f t="shared" si="773"/>
        <v>0.50078328981723241</v>
      </c>
      <c r="O1656" s="26" t="s">
        <v>91</v>
      </c>
      <c r="P1656" s="25" t="e">
        <f>HLOOKUP(O1656,'Tabela 2022'!$D$3:$BG$56,34,FALSE)</f>
        <v>#N/A</v>
      </c>
      <c r="R1656" s="9" t="e">
        <f t="shared" si="774"/>
        <v>#N/A</v>
      </c>
      <c r="S1656" s="9" t="e">
        <f t="shared" si="775"/>
        <v>#N/A</v>
      </c>
      <c r="T1656" s="9" t="e">
        <f t="shared" si="776"/>
        <v>#N/A</v>
      </c>
    </row>
    <row r="1657" spans="1:20">
      <c r="A1657" s="22" t="s">
        <v>121</v>
      </c>
      <c r="B1657" s="25">
        <f>HLOOKUP(A1657,'Tabela 2022'!$D$3:$BG$56,34,FALSE)</f>
        <v>0.49588477366255146</v>
      </c>
      <c r="D1657" s="9">
        <f t="shared" si="771"/>
        <v>0.49588477366255146</v>
      </c>
      <c r="E1657" s="9" t="str">
        <f t="shared" si="772"/>
        <v/>
      </c>
      <c r="F1657" s="9" t="str">
        <f t="shared" si="773"/>
        <v/>
      </c>
      <c r="O1657" s="26" t="s">
        <v>74</v>
      </c>
      <c r="P1657" s="25">
        <f>HLOOKUP(O1657,'Tabela 2022'!$D$3:$BG$56,34,FALSE)</f>
        <v>0.52238805970149249</v>
      </c>
      <c r="R1657" s="9" t="str">
        <f t="shared" si="774"/>
        <v/>
      </c>
      <c r="S1657" s="9" t="str">
        <f t="shared" si="775"/>
        <v/>
      </c>
      <c r="T1657" s="9">
        <f t="shared" si="776"/>
        <v>0.52238805970149249</v>
      </c>
    </row>
    <row r="1658" spans="1:20">
      <c r="A1658" s="22" t="s">
        <v>85</v>
      </c>
      <c r="B1658" s="25">
        <f>HLOOKUP(A1658,'Tabela 2022'!$D$3:$BG$56,34,FALSE)</f>
        <v>0.45846477392218715</v>
      </c>
      <c r="D1658" s="9">
        <f t="shared" si="771"/>
        <v>0.45846477392218715</v>
      </c>
      <c r="E1658" s="9" t="str">
        <f t="shared" si="772"/>
        <v/>
      </c>
      <c r="F1658" s="9" t="str">
        <f t="shared" si="773"/>
        <v/>
      </c>
      <c r="O1658" s="26" t="s">
        <v>75</v>
      </c>
      <c r="P1658" s="25">
        <f>HLOOKUP(O1658,'Tabela 2022'!$D$3:$BG$56,34,FALSE)</f>
        <v>0.52722443559096943</v>
      </c>
      <c r="R1658" s="9" t="str">
        <f t="shared" si="774"/>
        <v/>
      </c>
      <c r="S1658" s="9" t="str">
        <f t="shared" si="775"/>
        <v/>
      </c>
      <c r="T1658" s="9">
        <f t="shared" si="776"/>
        <v>0.52722443559096943</v>
      </c>
    </row>
    <row r="1659" spans="1:20">
      <c r="A1659" s="22" t="s">
        <v>110</v>
      </c>
      <c r="B1659" s="25">
        <f>HLOOKUP(A1659,'Tabela 2022'!$D$3:$BG$56,34,FALSE)</f>
        <v>0.54211332312404292</v>
      </c>
      <c r="D1659" s="9" t="str">
        <f t="shared" si="771"/>
        <v/>
      </c>
      <c r="E1659" s="9" t="str">
        <f t="shared" si="772"/>
        <v/>
      </c>
      <c r="F1659" s="9">
        <f t="shared" si="773"/>
        <v>0.54211332312404292</v>
      </c>
      <c r="O1659" s="26" t="s">
        <v>76</v>
      </c>
      <c r="P1659" s="25">
        <f>HLOOKUP(O1659,'Tabela 2022'!$D$3:$BG$56,34,FALSE)</f>
        <v>0.54174950298210733</v>
      </c>
      <c r="R1659" s="9" t="str">
        <f t="shared" si="774"/>
        <v/>
      </c>
      <c r="S1659" s="9" t="str">
        <f t="shared" si="775"/>
        <v/>
      </c>
      <c r="T1659" s="9">
        <f t="shared" si="776"/>
        <v>0.54174950298210733</v>
      </c>
    </row>
    <row r="1660" spans="1:20">
      <c r="A1660" s="22" t="s">
        <v>111</v>
      </c>
      <c r="B1660" s="25">
        <f>HLOOKUP(A1660,'Tabela 2022'!$D$3:$BG$56,34,FALSE)</f>
        <v>0.46639784946236557</v>
      </c>
      <c r="D1660" s="9">
        <f t="shared" si="771"/>
        <v>0.46639784946236557</v>
      </c>
      <c r="E1660" s="9" t="str">
        <f t="shared" si="772"/>
        <v/>
      </c>
      <c r="F1660" s="9" t="str">
        <f t="shared" si="773"/>
        <v/>
      </c>
      <c r="O1660" s="26" t="s">
        <v>78</v>
      </c>
      <c r="P1660" s="25">
        <f>HLOOKUP(O1660,'Tabela 2022'!$D$3:$BG$56,34,FALSE)</f>
        <v>0.53096179183135706</v>
      </c>
      <c r="R1660" s="9" t="str">
        <f t="shared" si="774"/>
        <v/>
      </c>
      <c r="S1660" s="9" t="str">
        <f t="shared" si="775"/>
        <v/>
      </c>
      <c r="T1660" s="9">
        <f t="shared" si="776"/>
        <v>0.53096179183135706</v>
      </c>
    </row>
    <row r="1661" spans="1:20">
      <c r="A1661" s="22" t="s">
        <v>86</v>
      </c>
      <c r="B1661" s="25" t="e">
        <f>HLOOKUP(A1661,'Tabela 2022'!$D$3:$BG$56,34,FALSE)</f>
        <v>#N/A</v>
      </c>
      <c r="D1661" s="9" t="e">
        <f t="shared" si="771"/>
        <v>#N/A</v>
      </c>
      <c r="E1661" s="9" t="e">
        <f t="shared" si="772"/>
        <v>#N/A</v>
      </c>
      <c r="F1661" s="9" t="e">
        <f t="shared" si="773"/>
        <v>#N/A</v>
      </c>
      <c r="O1661" s="26" t="s">
        <v>94</v>
      </c>
      <c r="P1661" s="25">
        <f>HLOOKUP(O1661,'Tabela 2022'!$D$3:$BG$56,34,FALSE)</f>
        <v>0.48476702508960573</v>
      </c>
      <c r="R1661" s="9">
        <f t="shared" si="774"/>
        <v>0.48476702508960573</v>
      </c>
      <c r="S1661" s="9" t="str">
        <f t="shared" si="775"/>
        <v/>
      </c>
      <c r="T1661" s="9" t="str">
        <f t="shared" si="776"/>
        <v/>
      </c>
    </row>
    <row r="1662" spans="1:20">
      <c r="A1662" s="22" t="s">
        <v>130</v>
      </c>
      <c r="B1662" s="25">
        <f>HLOOKUP(A1662,'Tabela 2022'!$D$3:$BG$56,34,FALSE)</f>
        <v>0.50784077201447531</v>
      </c>
      <c r="D1662" s="9" t="str">
        <f t="shared" si="771"/>
        <v/>
      </c>
      <c r="E1662" s="9" t="str">
        <f t="shared" si="772"/>
        <v/>
      </c>
      <c r="F1662" s="9">
        <f t="shared" si="773"/>
        <v>0.50784077201447531</v>
      </c>
      <c r="O1662" s="26" t="s">
        <v>111</v>
      </c>
      <c r="P1662" s="25">
        <f>HLOOKUP(O1662,'Tabela 2022'!$D$3:$BG$56,34,FALSE)</f>
        <v>0.46639784946236557</v>
      </c>
      <c r="R1662" s="9">
        <f t="shared" si="774"/>
        <v>0.46639784946236557</v>
      </c>
      <c r="S1662" s="9" t="str">
        <f t="shared" si="775"/>
        <v/>
      </c>
      <c r="T1662" s="9" t="str">
        <f t="shared" si="776"/>
        <v/>
      </c>
    </row>
    <row r="1663" spans="1:20">
      <c r="A1663" s="22" t="s">
        <v>87</v>
      </c>
      <c r="B1663" s="25">
        <f>HLOOKUP(A1663,'Tabela 2022'!$D$3:$BG$56,34,FALSE)</f>
        <v>0.49251497005988026</v>
      </c>
      <c r="D1663" s="9">
        <f t="shared" si="771"/>
        <v>0.49251497005988026</v>
      </c>
      <c r="E1663" s="9" t="str">
        <f t="shared" si="772"/>
        <v/>
      </c>
      <c r="F1663" s="9" t="str">
        <f t="shared" si="773"/>
        <v/>
      </c>
      <c r="O1663" s="26" t="s">
        <v>122</v>
      </c>
      <c r="P1663" s="25">
        <f>HLOOKUP(O1663,'Tabela 2022'!$D$3:$BG$56,34,FALSE)</f>
        <v>0.51467268623024831</v>
      </c>
      <c r="R1663" s="9" t="str">
        <f t="shared" si="774"/>
        <v/>
      </c>
      <c r="S1663" s="9" t="str">
        <f t="shared" si="775"/>
        <v/>
      </c>
      <c r="T1663" s="9">
        <f t="shared" si="776"/>
        <v>0.51467268623024831</v>
      </c>
    </row>
    <row r="1664" spans="1:20" ht="15.75" thickBot="1">
      <c r="A1664" s="21" t="s">
        <v>88</v>
      </c>
      <c r="B1664" s="25">
        <f>HLOOKUP(A1664,'Tabela 2022'!$D$3:$BG$56,34,FALSE)</f>
        <v>0.52026286966045998</v>
      </c>
      <c r="D1664" s="57" t="str">
        <f t="shared" si="771"/>
        <v/>
      </c>
      <c r="E1664" s="57" t="str">
        <f t="shared" si="772"/>
        <v/>
      </c>
      <c r="F1664" s="57">
        <f t="shared" si="773"/>
        <v>0.52026286966045998</v>
      </c>
      <c r="O1664" s="26" t="s">
        <v>87</v>
      </c>
      <c r="P1664" s="25">
        <f>HLOOKUP(O1664,'Tabela 2022'!$D$3:$BG$56,34,FALSE)</f>
        <v>0.49251497005988026</v>
      </c>
      <c r="R1664" s="9">
        <f t="shared" si="774"/>
        <v>0.49251497005988026</v>
      </c>
      <c r="S1664" s="9" t="str">
        <f t="shared" si="775"/>
        <v/>
      </c>
      <c r="T1664" s="9" t="str">
        <f t="shared" si="776"/>
        <v/>
      </c>
    </row>
    <row r="1665" spans="1:20" ht="15.75" thickBot="1">
      <c r="A1665" s="17" t="s">
        <v>93</v>
      </c>
      <c r="B1665" s="25">
        <f>HLOOKUP(A1665,'Tabela 2022'!$D$3:$BG$56,34,FALSE)</f>
        <v>0.515625</v>
      </c>
      <c r="D1665" s="56" t="str">
        <f t="shared" si="771"/>
        <v/>
      </c>
      <c r="E1665" s="56" t="str">
        <f t="shared" si="772"/>
        <v/>
      </c>
      <c r="F1665" s="56">
        <f t="shared" si="773"/>
        <v>0.515625</v>
      </c>
      <c r="O1665" s="53" t="s">
        <v>88</v>
      </c>
      <c r="P1665" s="25">
        <f>HLOOKUP(O1665,'Tabela 2022'!$D$3:$BG$56,34,FALSE)</f>
        <v>0.52026286966045998</v>
      </c>
      <c r="R1665" s="57" t="str">
        <f t="shared" si="774"/>
        <v/>
      </c>
      <c r="S1665" s="57" t="str">
        <f t="shared" si="775"/>
        <v/>
      </c>
      <c r="T1665" s="57">
        <f t="shared" si="776"/>
        <v>0.52026286966045998</v>
      </c>
    </row>
    <row r="1666" spans="1:20">
      <c r="A1666" s="16" t="s">
        <v>133</v>
      </c>
      <c r="B1666" s="25">
        <f>HLOOKUP(A1666,'Tabela 2022'!$D$3:$BG$56,34,FALSE)</f>
        <v>0.53325554259043173</v>
      </c>
      <c r="D1666" s="9" t="str">
        <f t="shared" si="771"/>
        <v/>
      </c>
      <c r="E1666" s="9" t="str">
        <f t="shared" si="772"/>
        <v/>
      </c>
      <c r="F1666" s="9">
        <f t="shared" si="773"/>
        <v>0.53325554259043173</v>
      </c>
      <c r="O1666" s="17" t="s">
        <v>109</v>
      </c>
      <c r="P1666" s="25" t="e">
        <f>HLOOKUP(O1666,'Tabela 2022'!$D$3:$BG$56,34,FALSE)</f>
        <v>#N/A</v>
      </c>
      <c r="R1666" s="35" t="e">
        <f t="shared" si="774"/>
        <v>#N/A</v>
      </c>
      <c r="S1666" s="35" t="e">
        <f t="shared" si="775"/>
        <v>#N/A</v>
      </c>
      <c r="T1666" s="35" t="e">
        <f t="shared" si="776"/>
        <v>#N/A</v>
      </c>
    </row>
    <row r="1667" spans="1:20">
      <c r="A1667" s="16" t="s">
        <v>94</v>
      </c>
      <c r="B1667" s="25">
        <f>HLOOKUP(A1667,'Tabela 2022'!$D$3:$BG$56,34,FALSE)</f>
        <v>0.48476702508960573</v>
      </c>
      <c r="D1667" s="9">
        <f t="shared" si="771"/>
        <v>0.48476702508960573</v>
      </c>
      <c r="E1667" s="9" t="str">
        <f t="shared" si="772"/>
        <v/>
      </c>
      <c r="F1667" s="9" t="str">
        <f t="shared" si="773"/>
        <v/>
      </c>
      <c r="O1667" s="16" t="s">
        <v>70</v>
      </c>
      <c r="P1667" s="25">
        <f>HLOOKUP(O1667,'Tabela 2022'!$D$3:$BG$56,34,FALSE)</f>
        <v>0.59818731117824775</v>
      </c>
      <c r="R1667" s="9" t="str">
        <f t="shared" si="774"/>
        <v/>
      </c>
      <c r="S1667" s="9" t="str">
        <f t="shared" si="775"/>
        <v/>
      </c>
      <c r="T1667" s="9">
        <f t="shared" si="776"/>
        <v>0.59818731117824775</v>
      </c>
    </row>
    <row r="1668" spans="1:20" ht="15.75" thickBot="1">
      <c r="A1668" s="15" t="s">
        <v>95</v>
      </c>
      <c r="B1668" s="25">
        <f>HLOOKUP(A1668,'Tabela 2022'!$D$3:$BG$56,34,FALSE)</f>
        <v>0.49708737864077668</v>
      </c>
      <c r="D1668" s="57">
        <f t="shared" si="771"/>
        <v>0.49708737864077668</v>
      </c>
      <c r="E1668" s="57" t="str">
        <f t="shared" si="772"/>
        <v/>
      </c>
      <c r="F1668" s="57" t="str">
        <f t="shared" si="773"/>
        <v/>
      </c>
      <c r="O1668" s="16" t="s">
        <v>81</v>
      </c>
      <c r="P1668" s="25">
        <f>HLOOKUP(O1668,'Tabela 2022'!$D$3:$BG$56,34,FALSE)</f>
        <v>0.45526838966202782</v>
      </c>
      <c r="R1668" s="9">
        <f t="shared" si="774"/>
        <v>0.45526838966202782</v>
      </c>
      <c r="S1668" s="9" t="str">
        <f t="shared" si="775"/>
        <v/>
      </c>
      <c r="T1668" s="9" t="str">
        <f t="shared" si="776"/>
        <v/>
      </c>
    </row>
    <row r="1669" spans="1:20">
      <c r="A1669" s="20" t="s">
        <v>89</v>
      </c>
      <c r="B1669" s="25">
        <f>HLOOKUP(A1669,'Tabela 2022'!$D$3:$BG$56,34,FALSE)</f>
        <v>0.58379888268156421</v>
      </c>
      <c r="D1669" s="35" t="str">
        <f t="shared" si="771"/>
        <v/>
      </c>
      <c r="E1669" s="35" t="str">
        <f t="shared" si="772"/>
        <v/>
      </c>
      <c r="F1669" s="35">
        <f t="shared" si="773"/>
        <v>0.58379888268156421</v>
      </c>
      <c r="O1669" s="16" t="s">
        <v>83</v>
      </c>
      <c r="P1669" s="25">
        <f>HLOOKUP(O1669,'Tabela 2022'!$D$3:$BG$56,34,FALSE)</f>
        <v>0.61967213114754094</v>
      </c>
      <c r="R1669" s="9" t="str">
        <f t="shared" si="774"/>
        <v/>
      </c>
      <c r="S1669" s="9" t="str">
        <f t="shared" si="775"/>
        <v/>
      </c>
      <c r="T1669" s="9">
        <f t="shared" si="776"/>
        <v>0.61967213114754094</v>
      </c>
    </row>
    <row r="1670" spans="1:20">
      <c r="A1670" s="19" t="s">
        <v>90</v>
      </c>
      <c r="B1670" s="25">
        <f>HLOOKUP(A1670,'Tabela 2022'!$D$3:$BG$56,34,FALSE)</f>
        <v>0.52400835073068897</v>
      </c>
      <c r="D1670" s="9" t="str">
        <f t="shared" si="771"/>
        <v/>
      </c>
      <c r="E1670" s="9" t="str">
        <f t="shared" si="772"/>
        <v/>
      </c>
      <c r="F1670" s="9">
        <f t="shared" si="773"/>
        <v>0.52400835073068897</v>
      </c>
      <c r="O1670" s="16" t="s">
        <v>110</v>
      </c>
      <c r="P1670" s="25">
        <f>HLOOKUP(O1670,'Tabela 2022'!$D$3:$BG$56,34,FALSE)</f>
        <v>0.54211332312404292</v>
      </c>
      <c r="R1670" s="9" t="str">
        <f t="shared" si="774"/>
        <v/>
      </c>
      <c r="S1670" s="9" t="str">
        <f t="shared" si="775"/>
        <v/>
      </c>
      <c r="T1670" s="9">
        <f t="shared" si="776"/>
        <v>0.54211332312404292</v>
      </c>
    </row>
    <row r="1671" spans="1:20">
      <c r="A1671" s="18" t="s">
        <v>91</v>
      </c>
      <c r="B1671" s="25" t="e">
        <f>HLOOKUP(A1671,'Tabela 2022'!$D$3:$BG$56,34,FALSE)</f>
        <v>#N/A</v>
      </c>
      <c r="D1671" s="9" t="e">
        <f t="shared" si="771"/>
        <v>#N/A</v>
      </c>
      <c r="E1671" s="9" t="e">
        <f t="shared" si="772"/>
        <v>#N/A</v>
      </c>
      <c r="F1671" s="9" t="e">
        <f t="shared" si="773"/>
        <v>#N/A</v>
      </c>
      <c r="O1671" s="54" t="s">
        <v>92</v>
      </c>
      <c r="P1671" s="25">
        <f>HLOOKUP(O1671,'Tabela 2022'!$D$3:$BG$56,34,FALSE)</f>
        <v>0.55968992248062011</v>
      </c>
      <c r="R1671" s="9" t="str">
        <f t="shared" si="774"/>
        <v/>
      </c>
      <c r="S1671" s="9" t="str">
        <f t="shared" si="775"/>
        <v/>
      </c>
      <c r="T1671" s="9">
        <f t="shared" si="776"/>
        <v>0.55968992248062011</v>
      </c>
    </row>
    <row r="1672" spans="1:20" ht="15.75" thickBot="1">
      <c r="A1672" s="18" t="s">
        <v>131</v>
      </c>
      <c r="B1672" s="25">
        <f>HLOOKUP(A1672,'Tabela 2022'!$D$3:$BG$56,34,FALSE)</f>
        <v>0.55681818181818177</v>
      </c>
      <c r="D1672" s="9" t="str">
        <f t="shared" si="771"/>
        <v/>
      </c>
      <c r="E1672" s="9" t="str">
        <f t="shared" si="772"/>
        <v/>
      </c>
      <c r="F1672" s="9">
        <f t="shared" si="773"/>
        <v>0.55681818181818177</v>
      </c>
      <c r="O1672" s="15" t="s">
        <v>86</v>
      </c>
      <c r="P1672" s="25" t="e">
        <f>HLOOKUP(O1672,'Tabela 2022'!$D$3:$BG$56,34,FALSE)</f>
        <v>#N/A</v>
      </c>
      <c r="R1672" s="36" t="e">
        <f t="shared" si="774"/>
        <v>#N/A</v>
      </c>
      <c r="S1672" s="36" t="e">
        <f t="shared" si="775"/>
        <v>#N/A</v>
      </c>
      <c r="T1672" s="36" t="e">
        <f t="shared" si="776"/>
        <v>#N/A</v>
      </c>
    </row>
    <row r="1673" spans="1:20">
      <c r="A1673" s="18" t="s">
        <v>92</v>
      </c>
      <c r="B1673" s="25">
        <f>HLOOKUP(A1673,'Tabela 2022'!$D$3:$BG$56,34,FALSE)</f>
        <v>0.55968992248062011</v>
      </c>
      <c r="D1673" s="9" t="str">
        <f t="shared" si="771"/>
        <v/>
      </c>
      <c r="E1673" s="9" t="str">
        <f t="shared" si="772"/>
        <v/>
      </c>
      <c r="F1673" s="9">
        <f t="shared" si="773"/>
        <v>0.55968992248062011</v>
      </c>
      <c r="O1673" s="61" t="s">
        <v>99</v>
      </c>
      <c r="P1673" s="25" t="e">
        <f>HLOOKUP(O1673,'Tabela 2022'!$D$3:$BG$56,34,FALSE)</f>
        <v>#N/A</v>
      </c>
      <c r="R1673" s="56" t="e">
        <f t="shared" si="774"/>
        <v>#N/A</v>
      </c>
      <c r="S1673" s="56" t="e">
        <f t="shared" si="775"/>
        <v>#N/A</v>
      </c>
      <c r="T1673" s="56" t="e">
        <f t="shared" si="776"/>
        <v>#N/A</v>
      </c>
    </row>
    <row r="1674" spans="1:20">
      <c r="A1674" s="18" t="s">
        <v>129</v>
      </c>
      <c r="B1674" s="25">
        <f>HLOOKUP(A1674,'Tabela 2022'!$D$3:$BG$56,34,FALSE)</f>
        <v>0.5948148148148148</v>
      </c>
      <c r="D1674" s="9" t="str">
        <f t="shared" si="771"/>
        <v/>
      </c>
      <c r="E1674" s="9" t="str">
        <f t="shared" si="772"/>
        <v/>
      </c>
      <c r="F1674" s="9">
        <f t="shared" si="773"/>
        <v>0.5948148148148148</v>
      </c>
      <c r="O1674" s="55" t="s">
        <v>132</v>
      </c>
      <c r="P1674" s="25">
        <f>HLOOKUP(O1674,'Tabela 2022'!$D$3:$BG$56,34,FALSE)</f>
        <v>0.51943462897526504</v>
      </c>
      <c r="R1674" s="9" t="str">
        <f t="shared" si="774"/>
        <v/>
      </c>
      <c r="S1674" s="9" t="str">
        <f t="shared" si="775"/>
        <v/>
      </c>
      <c r="T1674" s="9">
        <f t="shared" si="776"/>
        <v>0.51943462897526504</v>
      </c>
    </row>
    <row r="1675" spans="1:20" ht="15.75" thickBot="1">
      <c r="A1675" s="18" t="s">
        <v>122</v>
      </c>
      <c r="B1675" s="25">
        <f>HLOOKUP(A1675,'Tabela 2022'!$D$3:$BG$56,34,FALSE)</f>
        <v>0.51467268623024831</v>
      </c>
      <c r="D1675" s="57" t="str">
        <f t="shared" si="771"/>
        <v/>
      </c>
      <c r="E1675" s="57" t="str">
        <f t="shared" si="772"/>
        <v/>
      </c>
      <c r="F1675" s="57">
        <f t="shared" si="773"/>
        <v>0.51467268623024831</v>
      </c>
      <c r="O1675" s="55" t="s">
        <v>113</v>
      </c>
      <c r="P1675" s="25">
        <f>HLOOKUP(O1675,'Tabela 2022'!$D$3:$BG$56,34,FALSE)</f>
        <v>0.6428571428571429</v>
      </c>
      <c r="R1675" s="9" t="str">
        <f t="shared" si="774"/>
        <v/>
      </c>
      <c r="S1675" s="9" t="str">
        <f t="shared" si="775"/>
        <v/>
      </c>
      <c r="T1675" s="9">
        <f t="shared" si="776"/>
        <v>0.6428571428571429</v>
      </c>
    </row>
    <row r="1676" spans="1:20">
      <c r="D1676" s="41">
        <f>COUNT(D1636:D1675)</f>
        <v>10</v>
      </c>
      <c r="E1676" s="41">
        <f>COUNT(E1636:E1675)</f>
        <v>0</v>
      </c>
      <c r="F1676" s="41">
        <f>COUNT(F1636:F1675)</f>
        <v>26</v>
      </c>
      <c r="R1676" s="41">
        <f>COUNT(R1636:R1675)</f>
        <v>10</v>
      </c>
      <c r="S1676" s="41">
        <f>COUNT(S1636:S1675)</f>
        <v>0</v>
      </c>
      <c r="T1676" s="41">
        <f>COUNT(T1636:T1675)</f>
        <v>26</v>
      </c>
    </row>
    <row r="1683" spans="1:26">
      <c r="A1683" s="28">
        <v>35</v>
      </c>
      <c r="B1683" s="27" t="s">
        <v>45</v>
      </c>
      <c r="O1683" s="28">
        <v>35</v>
      </c>
      <c r="P1683" s="27" t="s">
        <v>45</v>
      </c>
    </row>
    <row r="1684" spans="1:26">
      <c r="A1684" s="8" t="s">
        <v>69</v>
      </c>
      <c r="B1684" s="7" t="s">
        <v>96</v>
      </c>
      <c r="D1684" s="12" t="s">
        <v>98</v>
      </c>
      <c r="E1684" s="11" t="s">
        <v>97</v>
      </c>
      <c r="F1684" s="10" t="s">
        <v>100</v>
      </c>
      <c r="O1684" s="8" t="s">
        <v>69</v>
      </c>
      <c r="P1684" s="7" t="s">
        <v>96</v>
      </c>
      <c r="R1684" s="12" t="s">
        <v>98</v>
      </c>
      <c r="S1684" s="11" t="s">
        <v>97</v>
      </c>
      <c r="T1684" s="10" t="s">
        <v>100</v>
      </c>
      <c r="V1684" s="31"/>
      <c r="W1684" s="32" t="s">
        <v>98</v>
      </c>
      <c r="X1684" s="33" t="s">
        <v>97</v>
      </c>
      <c r="Y1684" s="34" t="s">
        <v>100</v>
      </c>
      <c r="Z1684" t="s">
        <v>105</v>
      </c>
    </row>
    <row r="1685" spans="1:26">
      <c r="A1685" s="26" t="s">
        <v>70</v>
      </c>
      <c r="B1685" s="25">
        <f>HLOOKUP(A1685,'Tabela 2022'!$D$3:$BG$56,35,FALSE)</f>
        <v>0.78742514970059885</v>
      </c>
      <c r="D1685" s="9" t="str">
        <f t="shared" ref="D1685" si="791">IF(B1685&lt;=50%,B1685,"")</f>
        <v/>
      </c>
      <c r="E1685" s="9">
        <f>IF(B1685&gt;=75%,B1685,"")</f>
        <v>0.78742514970059885</v>
      </c>
      <c r="F1685" s="9" t="str">
        <f>IF(AND(B1685&gt;50%,B1685&lt;75%),B1685,"")</f>
        <v/>
      </c>
      <c r="O1685" s="52" t="s">
        <v>79</v>
      </c>
      <c r="P1685" s="25">
        <f>HLOOKUP(O1685,'Tabela 2022'!$D$3:$BG$56,35,FALSE)</f>
        <v>0.59143621766280108</v>
      </c>
      <c r="R1685" s="9" t="str">
        <f>IF(P1685&lt;=50%,P1685,"")</f>
        <v/>
      </c>
      <c r="S1685" s="9" t="str">
        <f>IF(P1685&gt;=75%,P1685,"")</f>
        <v/>
      </c>
      <c r="T1685" s="9">
        <f>IF(AND(P1685&gt;50%,P1685&lt;75%),P1685,"")</f>
        <v>0.59143621766280108</v>
      </c>
      <c r="V1685" s="31" t="s">
        <v>101</v>
      </c>
      <c r="W1685" s="37">
        <f>COUNT(R1685:R1724)</f>
        <v>0</v>
      </c>
      <c r="X1685" s="37">
        <f>COUNT(S1685:S1724)</f>
        <v>13</v>
      </c>
      <c r="Y1685" s="37">
        <f>COUNT(T1685:T1724)</f>
        <v>23</v>
      </c>
      <c r="Z1685" s="29">
        <f>SUM(W1685:Y1685)</f>
        <v>36</v>
      </c>
    </row>
    <row r="1686" spans="1:26">
      <c r="A1686" s="26" t="s">
        <v>71</v>
      </c>
      <c r="B1686" s="25">
        <f>HLOOKUP(A1686,'Tabela 2022'!$D$3:$BG$56,35,FALSE)</f>
        <v>0.81470292044310166</v>
      </c>
      <c r="D1686" s="9" t="str">
        <f t="shared" ref="D1686:D1724" si="792">IF(B1686&lt;=50%,B1686,"")</f>
        <v/>
      </c>
      <c r="E1686" s="9">
        <f t="shared" ref="E1686:E1724" si="793">IF(B1686&gt;=75%,B1686,"")</f>
        <v>0.81470292044310166</v>
      </c>
      <c r="F1686" s="9" t="str">
        <f t="shared" ref="F1686:F1724" si="794">IF(AND(B1686&gt;50%,B1686&lt;75%),B1686,"")</f>
        <v/>
      </c>
      <c r="H1686" s="31"/>
      <c r="I1686" s="32" t="s">
        <v>98</v>
      </c>
      <c r="J1686" s="33" t="s">
        <v>97</v>
      </c>
      <c r="K1686" s="34" t="s">
        <v>100</v>
      </c>
      <c r="L1686" t="s">
        <v>105</v>
      </c>
      <c r="O1686" s="52" t="s">
        <v>71</v>
      </c>
      <c r="P1686" s="25">
        <f>HLOOKUP(O1686,'Tabela 2022'!$D$3:$BG$56,35,FALSE)</f>
        <v>0.81470292044310166</v>
      </c>
      <c r="R1686" s="9" t="str">
        <f t="shared" ref="R1686:R1724" si="795">IF(P1686&lt;=50%,P1686,"")</f>
        <v/>
      </c>
      <c r="S1686" s="9">
        <f t="shared" ref="S1686:S1724" si="796">IF(P1686&gt;=75%,P1686,"")</f>
        <v>0.81470292044310166</v>
      </c>
      <c r="T1686" s="9" t="str">
        <f t="shared" ref="T1686:T1724" si="797">IF(AND(P1686&gt;50%,P1686&lt;75%),P1686,"")</f>
        <v/>
      </c>
      <c r="V1686" s="31" t="s">
        <v>115</v>
      </c>
      <c r="W1686" s="37">
        <f>COUNT(R1685:R1700)</f>
        <v>0</v>
      </c>
      <c r="X1686" s="37">
        <f>COUNT(S1685:S1700)</f>
        <v>5</v>
      </c>
      <c r="Y1686" s="37">
        <f>COUNT(T1685:T1700)</f>
        <v>11</v>
      </c>
      <c r="Z1686" s="29">
        <f t="shared" ref="Z1686:Z1689" si="798">SUM(W1686:Y1686)</f>
        <v>16</v>
      </c>
    </row>
    <row r="1687" spans="1:26">
      <c r="A1687" s="26" t="s">
        <v>72</v>
      </c>
      <c r="B1687" s="25">
        <f>HLOOKUP(A1687,'Tabela 2022'!$D$3:$BG$56,35,FALSE)</f>
        <v>0.68015170670037928</v>
      </c>
      <c r="D1687" s="9" t="str">
        <f t="shared" si="792"/>
        <v/>
      </c>
      <c r="E1687" s="9" t="str">
        <f t="shared" si="793"/>
        <v/>
      </c>
      <c r="F1687" s="9">
        <f t="shared" si="794"/>
        <v>0.68015170670037928</v>
      </c>
      <c r="H1687" s="31" t="s">
        <v>101</v>
      </c>
      <c r="I1687" s="37">
        <f>COUNT(D1685:D1724)</f>
        <v>0</v>
      </c>
      <c r="J1687" s="37">
        <f t="shared" ref="J1687" si="799">COUNT(E1685:E1724)</f>
        <v>13</v>
      </c>
      <c r="K1687" s="37">
        <f>COUNT(F1685:F1724)</f>
        <v>23</v>
      </c>
      <c r="L1687" s="29">
        <f>SUM(I1687:K1687)</f>
        <v>36</v>
      </c>
      <c r="O1687" s="52" t="s">
        <v>82</v>
      </c>
      <c r="P1687" s="25">
        <f>HLOOKUP(O1687,'Tabela 2022'!$D$3:$BG$56,35,FALSE)</f>
        <v>0.62969283276450516</v>
      </c>
      <c r="R1687" s="9" t="str">
        <f t="shared" si="795"/>
        <v/>
      </c>
      <c r="S1687" s="9" t="str">
        <f t="shared" si="796"/>
        <v/>
      </c>
      <c r="T1687" s="9">
        <f t="shared" si="797"/>
        <v>0.62969283276450516</v>
      </c>
      <c r="V1687" s="31" t="s">
        <v>116</v>
      </c>
      <c r="W1687" s="37">
        <f>COUNT(R1701:R1714)</f>
        <v>0</v>
      </c>
      <c r="X1687" s="37">
        <f>COUNT(S1701:S1714)</f>
        <v>3</v>
      </c>
      <c r="Y1687" s="37">
        <f>COUNT(T1701:T1714)</f>
        <v>10</v>
      </c>
      <c r="Z1687" s="29">
        <f t="shared" si="798"/>
        <v>13</v>
      </c>
    </row>
    <row r="1688" spans="1:26">
      <c r="A1688" s="26" t="s">
        <v>73</v>
      </c>
      <c r="B1688" s="25">
        <f>HLOOKUP(A1688,'Tabela 2022'!$D$3:$BG$56,35,FALSE)</f>
        <v>0.74604496253122399</v>
      </c>
      <c r="D1688" s="9" t="str">
        <f t="shared" si="792"/>
        <v/>
      </c>
      <c r="E1688" s="9" t="str">
        <f t="shared" si="793"/>
        <v/>
      </c>
      <c r="F1688" s="9">
        <f t="shared" si="794"/>
        <v>0.74604496253122399</v>
      </c>
      <c r="H1688" s="31" t="s">
        <v>102</v>
      </c>
      <c r="I1688" s="37">
        <f>COUNT(D1685:D1698)</f>
        <v>0</v>
      </c>
      <c r="J1688" s="37">
        <f t="shared" ref="J1688" si="800">COUNT(E1685:E1698)</f>
        <v>6</v>
      </c>
      <c r="K1688" s="37">
        <f>COUNT(F1685:F1698)</f>
        <v>7</v>
      </c>
      <c r="L1688" s="29">
        <f t="shared" ref="L1688:L1691" si="801">SUM(I1688:K1688)</f>
        <v>13</v>
      </c>
      <c r="O1688" s="52" t="s">
        <v>73</v>
      </c>
      <c r="P1688" s="25">
        <f>HLOOKUP(O1688,'Tabela 2022'!$D$3:$BG$56,35,FALSE)</f>
        <v>0.74604496253122399</v>
      </c>
      <c r="R1688" s="9" t="str">
        <f t="shared" si="795"/>
        <v/>
      </c>
      <c r="S1688" s="9" t="str">
        <f t="shared" si="796"/>
        <v/>
      </c>
      <c r="T1688" s="9">
        <f t="shared" si="797"/>
        <v>0.74604496253122399</v>
      </c>
      <c r="V1688" s="31" t="s">
        <v>117</v>
      </c>
      <c r="W1688" s="37">
        <f>COUNT(R1715:R1721)</f>
        <v>0</v>
      </c>
      <c r="X1688" s="37">
        <f>COUNT(S1715:S1721)</f>
        <v>4</v>
      </c>
      <c r="Y1688" s="37">
        <f>COUNT(T1715:T1721)</f>
        <v>1</v>
      </c>
      <c r="Z1688" s="29">
        <f t="shared" si="798"/>
        <v>5</v>
      </c>
    </row>
    <row r="1689" spans="1:26">
      <c r="A1689" s="26" t="s">
        <v>112</v>
      </c>
      <c r="B1689" s="25">
        <f>HLOOKUP(A1689,'Tabela 2022'!$D$3:$BG$56,35,FALSE)</f>
        <v>0.74420946626384687</v>
      </c>
      <c r="D1689" s="9" t="str">
        <f t="shared" si="792"/>
        <v/>
      </c>
      <c r="E1689" s="66">
        <v>0.75</v>
      </c>
      <c r="F1689" s="9"/>
      <c r="H1689" s="31" t="s">
        <v>103</v>
      </c>
      <c r="I1689" s="37">
        <f>COUNT(D1699:D1713)</f>
        <v>0</v>
      </c>
      <c r="J1689" s="37">
        <f t="shared" ref="J1689" si="802">COUNT(E1699:E1713)</f>
        <v>2</v>
      </c>
      <c r="K1689" s="37">
        <f>COUNT(F1699:F1713)</f>
        <v>11</v>
      </c>
      <c r="L1689" s="29">
        <f t="shared" si="801"/>
        <v>13</v>
      </c>
      <c r="O1689" s="52" t="s">
        <v>112</v>
      </c>
      <c r="P1689" s="25">
        <f>HLOOKUP(O1689,'Tabela 2022'!$D$3:$BG$56,35,FALSE)</f>
        <v>0.74420946626384687</v>
      </c>
      <c r="R1689" s="9" t="str">
        <f t="shared" si="795"/>
        <v/>
      </c>
      <c r="S1689" s="66">
        <v>0.75</v>
      </c>
      <c r="T1689" s="9"/>
      <c r="V1689" s="31" t="s">
        <v>135</v>
      </c>
      <c r="W1689" s="37">
        <f>COUNT(R1722:R1724)</f>
        <v>0</v>
      </c>
      <c r="X1689" s="37">
        <f>COUNT(S1722:S1724)</f>
        <v>1</v>
      </c>
      <c r="Y1689" s="37">
        <f>COUNT(T1722:T1724)</f>
        <v>1</v>
      </c>
      <c r="Z1689" s="29">
        <f t="shared" si="798"/>
        <v>2</v>
      </c>
    </row>
    <row r="1690" spans="1:26">
      <c r="A1690" s="26" t="s">
        <v>99</v>
      </c>
      <c r="B1690" s="25" t="e">
        <f>HLOOKUP(A1690,'Tabela 2022'!$D$3:$BG$56,35,FALSE)</f>
        <v>#N/A</v>
      </c>
      <c r="D1690" s="9" t="e">
        <f t="shared" si="792"/>
        <v>#N/A</v>
      </c>
      <c r="E1690" s="9" t="e">
        <f t="shared" si="793"/>
        <v>#N/A</v>
      </c>
      <c r="F1690" s="9" t="e">
        <f t="shared" si="794"/>
        <v>#N/A</v>
      </c>
      <c r="H1690" s="31" t="s">
        <v>104</v>
      </c>
      <c r="I1690" s="37">
        <f>COUNT(D1714:D1717)</f>
        <v>0</v>
      </c>
      <c r="J1690" s="37">
        <f t="shared" ref="J1690" si="803">COUNT(E1714:E1717)</f>
        <v>0</v>
      </c>
      <c r="K1690" s="37">
        <f>COUNT(F1714:F1717)</f>
        <v>4</v>
      </c>
      <c r="L1690" s="29">
        <f t="shared" si="801"/>
        <v>4</v>
      </c>
      <c r="O1690" s="52" t="s">
        <v>93</v>
      </c>
      <c r="P1690" s="25">
        <f>HLOOKUP(O1690,'Tabela 2022'!$D$3:$BG$56,35,FALSE)</f>
        <v>0.73942093541202669</v>
      </c>
      <c r="R1690" s="9" t="str">
        <f t="shared" si="795"/>
        <v/>
      </c>
      <c r="S1690" s="9" t="str">
        <f t="shared" si="796"/>
        <v/>
      </c>
      <c r="T1690" s="9">
        <f t="shared" si="797"/>
        <v>0.73942093541202669</v>
      </c>
    </row>
    <row r="1691" spans="1:26">
      <c r="A1691" s="26" t="s">
        <v>132</v>
      </c>
      <c r="B1691" s="25">
        <f>HLOOKUP(A1691,'Tabela 2022'!$D$3:$BG$56,35,FALSE)</f>
        <v>0.71024734982332161</v>
      </c>
      <c r="D1691" s="9" t="str">
        <f t="shared" si="792"/>
        <v/>
      </c>
      <c r="E1691" s="9" t="str">
        <f t="shared" si="793"/>
        <v/>
      </c>
      <c r="F1691" s="9">
        <f t="shared" si="794"/>
        <v>0.71024734982332161</v>
      </c>
      <c r="H1691" s="31" t="s">
        <v>134</v>
      </c>
      <c r="I1691" s="37">
        <f>COUNT(D1718:D1724)</f>
        <v>0</v>
      </c>
      <c r="J1691" s="37">
        <f t="shared" ref="J1691" si="804">COUNT(E1718:E1724)</f>
        <v>5</v>
      </c>
      <c r="K1691" s="37">
        <f>COUNT(F1718:F1724)</f>
        <v>1</v>
      </c>
      <c r="L1691" s="29">
        <f t="shared" si="801"/>
        <v>6</v>
      </c>
      <c r="O1691" s="52" t="s">
        <v>133</v>
      </c>
      <c r="P1691" s="25">
        <f>HLOOKUP(O1691,'Tabela 2022'!$D$3:$BG$56,35,FALSE)</f>
        <v>0.70361726954492421</v>
      </c>
      <c r="R1691" s="9" t="str">
        <f t="shared" si="795"/>
        <v/>
      </c>
      <c r="S1691" s="9" t="str">
        <f t="shared" si="796"/>
        <v/>
      </c>
      <c r="T1691" s="9">
        <f t="shared" si="797"/>
        <v>0.70361726954492421</v>
      </c>
    </row>
    <row r="1692" spans="1:26">
      <c r="A1692" s="26" t="s">
        <v>74</v>
      </c>
      <c r="B1692" s="25">
        <f>HLOOKUP(A1692,'Tabela 2022'!$D$3:$BG$56,35,FALSE)</f>
        <v>0.72611464968152861</v>
      </c>
      <c r="D1692" s="9" t="str">
        <f t="shared" si="792"/>
        <v/>
      </c>
      <c r="E1692" s="9" t="str">
        <f t="shared" si="793"/>
        <v/>
      </c>
      <c r="F1692" s="9">
        <f t="shared" si="794"/>
        <v>0.72611464968152861</v>
      </c>
      <c r="O1692" s="52" t="s">
        <v>89</v>
      </c>
      <c r="P1692" s="25">
        <f>HLOOKUP(O1692,'Tabela 2022'!$D$3:$BG$56,35,FALSE)</f>
        <v>0.80241187384044532</v>
      </c>
      <c r="R1692" s="9" t="str">
        <f t="shared" si="795"/>
        <v/>
      </c>
      <c r="S1692" s="9">
        <f t="shared" si="796"/>
        <v>0.80241187384044532</v>
      </c>
      <c r="T1692" s="9" t="str">
        <f t="shared" si="797"/>
        <v/>
      </c>
      <c r="V1692" s="31"/>
      <c r="W1692" s="32" t="s">
        <v>98</v>
      </c>
      <c r="X1692" s="33" t="s">
        <v>97</v>
      </c>
      <c r="Y1692" s="34" t="s">
        <v>100</v>
      </c>
      <c r="Z1692" t="s">
        <v>105</v>
      </c>
    </row>
    <row r="1693" spans="1:26">
      <c r="A1693" s="26" t="s">
        <v>75</v>
      </c>
      <c r="B1693" s="25">
        <f>HLOOKUP(A1693,'Tabela 2022'!$D$3:$BG$56,35,FALSE)</f>
        <v>0.6728723404255319</v>
      </c>
      <c r="D1693" s="9" t="str">
        <f t="shared" si="792"/>
        <v/>
      </c>
      <c r="E1693" s="9" t="str">
        <f t="shared" si="793"/>
        <v/>
      </c>
      <c r="F1693" s="9">
        <f t="shared" si="794"/>
        <v>0.6728723404255319</v>
      </c>
      <c r="O1693" s="52" t="s">
        <v>84</v>
      </c>
      <c r="P1693" s="25">
        <f>HLOOKUP(O1693,'Tabela 2022'!$D$3:$BG$56,35,FALSE)</f>
        <v>0.6565762004175365</v>
      </c>
      <c r="R1693" s="9" t="str">
        <f t="shared" si="795"/>
        <v/>
      </c>
      <c r="S1693" s="9" t="str">
        <f t="shared" si="796"/>
        <v/>
      </c>
      <c r="T1693" s="9">
        <f t="shared" si="797"/>
        <v>0.6565762004175365</v>
      </c>
      <c r="V1693" s="31" t="s">
        <v>101</v>
      </c>
      <c r="W1693" s="42">
        <f t="shared" ref="W1693:Y1697" si="805">W1685/$Z1685</f>
        <v>0</v>
      </c>
      <c r="X1693" s="42">
        <f t="shared" si="805"/>
        <v>0.3611111111111111</v>
      </c>
      <c r="Y1693" s="42">
        <f t="shared" si="805"/>
        <v>0.63888888888888884</v>
      </c>
      <c r="Z1693" s="29">
        <f>Z1685</f>
        <v>36</v>
      </c>
    </row>
    <row r="1694" spans="1:26">
      <c r="A1694" s="26" t="s">
        <v>76</v>
      </c>
      <c r="B1694" s="25">
        <f>HLOOKUP(A1694,'Tabela 2022'!$D$3:$BG$56,35,FALSE)</f>
        <v>0.75721393034825868</v>
      </c>
      <c r="D1694" s="9" t="str">
        <f t="shared" si="792"/>
        <v/>
      </c>
      <c r="E1694" s="9">
        <f t="shared" si="793"/>
        <v>0.75721393034825868</v>
      </c>
      <c r="F1694" s="9" t="str">
        <f t="shared" si="794"/>
        <v/>
      </c>
      <c r="H1694" s="31"/>
      <c r="I1694" s="32" t="s">
        <v>98</v>
      </c>
      <c r="J1694" s="33" t="s">
        <v>97</v>
      </c>
      <c r="K1694" s="34" t="s">
        <v>100</v>
      </c>
      <c r="L1694" s="29" t="s">
        <v>105</v>
      </c>
      <c r="O1694" s="52" t="s">
        <v>85</v>
      </c>
      <c r="P1694" s="25">
        <f>HLOOKUP(O1694,'Tabela 2022'!$D$3:$BG$56,35,FALSE)</f>
        <v>0.63368421052631574</v>
      </c>
      <c r="R1694" s="9" t="str">
        <f t="shared" si="795"/>
        <v/>
      </c>
      <c r="S1694" s="9" t="str">
        <f t="shared" si="796"/>
        <v/>
      </c>
      <c r="T1694" s="9">
        <f t="shared" si="797"/>
        <v>0.63368421052631574</v>
      </c>
      <c r="V1694" s="31" t="s">
        <v>115</v>
      </c>
      <c r="W1694" s="42">
        <f t="shared" si="805"/>
        <v>0</v>
      </c>
      <c r="X1694" s="42">
        <f t="shared" si="805"/>
        <v>0.3125</v>
      </c>
      <c r="Y1694" s="42">
        <f t="shared" si="805"/>
        <v>0.6875</v>
      </c>
      <c r="Z1694" s="29">
        <f>Z1686</f>
        <v>16</v>
      </c>
    </row>
    <row r="1695" spans="1:26">
      <c r="A1695" s="26" t="s">
        <v>77</v>
      </c>
      <c r="B1695" s="25">
        <f>HLOOKUP(A1695,'Tabela 2022'!$D$3:$BG$56,35,FALSE)</f>
        <v>0.71954210956663944</v>
      </c>
      <c r="D1695" s="9" t="str">
        <f t="shared" si="792"/>
        <v/>
      </c>
      <c r="E1695" s="9" t="str">
        <f t="shared" si="793"/>
        <v/>
      </c>
      <c r="F1695" s="9">
        <f t="shared" si="794"/>
        <v>0.71954210956663944</v>
      </c>
      <c r="H1695" s="31" t="s">
        <v>101</v>
      </c>
      <c r="I1695" s="42">
        <f>I1687/$L1687</f>
        <v>0</v>
      </c>
      <c r="J1695" s="42">
        <f t="shared" ref="J1695:K1695" si="806">J1687/$L1687</f>
        <v>0.3611111111111111</v>
      </c>
      <c r="K1695" s="42">
        <f t="shared" si="806"/>
        <v>0.63888888888888884</v>
      </c>
      <c r="L1695" s="29">
        <f>L1687</f>
        <v>36</v>
      </c>
      <c r="O1695" s="52" t="s">
        <v>77</v>
      </c>
      <c r="P1695" s="25">
        <f>HLOOKUP(O1695,'Tabela 2022'!$D$3:$BG$56,35,FALSE)</f>
        <v>0.71954210956663944</v>
      </c>
      <c r="R1695" s="9" t="str">
        <f t="shared" si="795"/>
        <v/>
      </c>
      <c r="S1695" s="9" t="str">
        <f t="shared" si="796"/>
        <v/>
      </c>
      <c r="T1695" s="9">
        <f t="shared" si="797"/>
        <v>0.71954210956663944</v>
      </c>
      <c r="V1695" s="31" t="s">
        <v>116</v>
      </c>
      <c r="W1695" s="42">
        <f t="shared" si="805"/>
        <v>0</v>
      </c>
      <c r="X1695" s="42">
        <f t="shared" si="805"/>
        <v>0.23076923076923078</v>
      </c>
      <c r="Y1695" s="42">
        <f t="shared" si="805"/>
        <v>0.76923076923076927</v>
      </c>
      <c r="Z1695" s="29">
        <f>Z1687</f>
        <v>13</v>
      </c>
    </row>
    <row r="1696" spans="1:26">
      <c r="A1696" s="26" t="s">
        <v>113</v>
      </c>
      <c r="B1696" s="25">
        <f>HLOOKUP(A1696,'Tabela 2022'!$D$3:$BG$56,35,FALSE)</f>
        <v>0.77288135593220342</v>
      </c>
      <c r="D1696" s="9" t="str">
        <f t="shared" si="792"/>
        <v/>
      </c>
      <c r="E1696" s="9">
        <f t="shared" si="793"/>
        <v>0.77288135593220342</v>
      </c>
      <c r="F1696" s="9" t="str">
        <f t="shared" si="794"/>
        <v/>
      </c>
      <c r="H1696" s="31" t="s">
        <v>102</v>
      </c>
      <c r="I1696" s="42">
        <f t="shared" ref="I1696:K1696" si="807">I1688/$L1688</f>
        <v>0</v>
      </c>
      <c r="J1696" s="42">
        <f t="shared" si="807"/>
        <v>0.46153846153846156</v>
      </c>
      <c r="K1696" s="42">
        <f t="shared" si="807"/>
        <v>0.53846153846153844</v>
      </c>
      <c r="L1696" s="29">
        <f t="shared" ref="L1696:L1699" si="808">L1688</f>
        <v>13</v>
      </c>
      <c r="O1696" s="52" t="s">
        <v>95</v>
      </c>
      <c r="P1696" s="25">
        <f>HLOOKUP(O1696,'Tabela 2022'!$D$3:$BG$56,35,FALSE)</f>
        <v>0.73617846750727445</v>
      </c>
      <c r="R1696" s="9" t="str">
        <f t="shared" si="795"/>
        <v/>
      </c>
      <c r="S1696" s="9" t="str">
        <f t="shared" si="796"/>
        <v/>
      </c>
      <c r="T1696" s="9">
        <f t="shared" si="797"/>
        <v>0.73617846750727445</v>
      </c>
      <c r="V1696" s="31" t="s">
        <v>117</v>
      </c>
      <c r="W1696" s="42">
        <f t="shared" si="805"/>
        <v>0</v>
      </c>
      <c r="X1696" s="42">
        <f t="shared" si="805"/>
        <v>0.8</v>
      </c>
      <c r="Y1696" s="42">
        <f t="shared" si="805"/>
        <v>0.2</v>
      </c>
      <c r="Z1696" s="29">
        <f>Z1688</f>
        <v>5</v>
      </c>
    </row>
    <row r="1697" spans="1:26">
      <c r="A1697" s="26" t="s">
        <v>78</v>
      </c>
      <c r="B1697" s="25">
        <f>HLOOKUP(A1697,'Tabela 2022'!$D$3:$BG$56,35,FALSE)</f>
        <v>0.75263157894736843</v>
      </c>
      <c r="D1697" s="9" t="str">
        <f t="shared" si="792"/>
        <v/>
      </c>
      <c r="E1697" s="9">
        <f t="shared" si="793"/>
        <v>0.75263157894736843</v>
      </c>
      <c r="F1697" s="9" t="str">
        <f t="shared" si="794"/>
        <v/>
      </c>
      <c r="H1697" s="31" t="s">
        <v>103</v>
      </c>
      <c r="I1697" s="42">
        <f t="shared" ref="I1697:K1697" si="809">I1689/$L1689</f>
        <v>0</v>
      </c>
      <c r="J1697" s="42">
        <f t="shared" si="809"/>
        <v>0.15384615384615385</v>
      </c>
      <c r="K1697" s="42">
        <f t="shared" si="809"/>
        <v>0.84615384615384615</v>
      </c>
      <c r="L1697" s="29">
        <f t="shared" si="808"/>
        <v>13</v>
      </c>
      <c r="O1697" s="52" t="s">
        <v>131</v>
      </c>
      <c r="P1697" s="25">
        <f>HLOOKUP(O1697,'Tabela 2022'!$D$3:$BG$56,35,FALSE)</f>
        <v>0.8462264150943396</v>
      </c>
      <c r="R1697" s="9" t="str">
        <f t="shared" si="795"/>
        <v/>
      </c>
      <c r="S1697" s="9">
        <f t="shared" si="796"/>
        <v>0.8462264150943396</v>
      </c>
      <c r="T1697" s="9" t="str">
        <f t="shared" si="797"/>
        <v/>
      </c>
      <c r="V1697" s="31" t="s">
        <v>135</v>
      </c>
      <c r="W1697" s="42">
        <f t="shared" si="805"/>
        <v>0</v>
      </c>
      <c r="X1697" s="42">
        <f t="shared" si="805"/>
        <v>0.5</v>
      </c>
      <c r="Y1697" s="42">
        <f t="shared" si="805"/>
        <v>0.5</v>
      </c>
      <c r="Z1697" s="29">
        <f>Z1689</f>
        <v>2</v>
      </c>
    </row>
    <row r="1698" spans="1:26" ht="15.75" thickBot="1">
      <c r="A1698" s="24" t="s">
        <v>114</v>
      </c>
      <c r="B1698" s="25">
        <f>HLOOKUP(A1698,'Tabela 2022'!$D$3:$BG$56,35,FALSE)</f>
        <v>0.62607204116638082</v>
      </c>
      <c r="D1698" s="36" t="str">
        <f t="shared" si="792"/>
        <v/>
      </c>
      <c r="E1698" s="36" t="str">
        <f t="shared" si="793"/>
        <v/>
      </c>
      <c r="F1698" s="36">
        <f t="shared" si="794"/>
        <v>0.62607204116638082</v>
      </c>
      <c r="H1698" s="31" t="s">
        <v>104</v>
      </c>
      <c r="I1698" s="42">
        <f t="shared" ref="I1698:K1698" si="810">I1690/$L1690</f>
        <v>0</v>
      </c>
      <c r="J1698" s="42">
        <f t="shared" si="810"/>
        <v>0</v>
      </c>
      <c r="K1698" s="42">
        <f t="shared" si="810"/>
        <v>1</v>
      </c>
      <c r="L1698" s="29">
        <f t="shared" si="808"/>
        <v>4</v>
      </c>
      <c r="O1698" s="52" t="s">
        <v>129</v>
      </c>
      <c r="P1698" s="25">
        <f>HLOOKUP(O1698,'Tabela 2022'!$D$3:$BG$56,35,FALSE)</f>
        <v>0.79261992619926203</v>
      </c>
      <c r="R1698" s="9" t="str">
        <f t="shared" si="795"/>
        <v/>
      </c>
      <c r="S1698" s="9">
        <f t="shared" si="796"/>
        <v>0.79261992619926203</v>
      </c>
      <c r="T1698" s="9" t="str">
        <f t="shared" si="797"/>
        <v/>
      </c>
      <c r="Y1698"/>
    </row>
    <row r="1699" spans="1:26">
      <c r="A1699" s="23" t="s">
        <v>109</v>
      </c>
      <c r="B1699" s="25" t="e">
        <f>HLOOKUP(A1699,'Tabela 2022'!$D$3:$BG$56,35,FALSE)</f>
        <v>#N/A</v>
      </c>
      <c r="D1699" s="56" t="e">
        <f t="shared" si="792"/>
        <v>#N/A</v>
      </c>
      <c r="E1699" s="56" t="e">
        <f t="shared" si="793"/>
        <v>#N/A</v>
      </c>
      <c r="F1699" s="56" t="e">
        <f t="shared" si="794"/>
        <v>#N/A</v>
      </c>
      <c r="H1699" s="31" t="s">
        <v>134</v>
      </c>
      <c r="I1699" s="42">
        <f t="shared" ref="I1699:K1699" si="811">I1691/$L1691</f>
        <v>0</v>
      </c>
      <c r="J1699" s="42">
        <f t="shared" si="811"/>
        <v>0.83333333333333337</v>
      </c>
      <c r="K1699" s="42">
        <f t="shared" si="811"/>
        <v>0.16666666666666666</v>
      </c>
      <c r="L1699" s="29">
        <f t="shared" si="808"/>
        <v>6</v>
      </c>
      <c r="O1699" s="59" t="s">
        <v>114</v>
      </c>
      <c r="P1699" s="25">
        <f>HLOOKUP(O1699,'Tabela 2022'!$D$3:$BG$56,35,FALSE)</f>
        <v>0.62607204116638082</v>
      </c>
      <c r="R1699" s="9" t="str">
        <f t="shared" si="795"/>
        <v/>
      </c>
      <c r="S1699" s="9" t="str">
        <f t="shared" si="796"/>
        <v/>
      </c>
      <c r="T1699" s="9">
        <f t="shared" si="797"/>
        <v>0.62607204116638082</v>
      </c>
      <c r="Y1699"/>
    </row>
    <row r="1700" spans="1:26" ht="15.75" thickBot="1">
      <c r="A1700" s="22" t="s">
        <v>79</v>
      </c>
      <c r="B1700" s="25">
        <f>HLOOKUP(A1700,'Tabela 2022'!$D$3:$BG$56,35,FALSE)</f>
        <v>0.59143621766280108</v>
      </c>
      <c r="D1700" s="9" t="str">
        <f t="shared" si="792"/>
        <v/>
      </c>
      <c r="E1700" s="9" t="str">
        <f t="shared" si="793"/>
        <v/>
      </c>
      <c r="F1700" s="9">
        <f t="shared" si="794"/>
        <v>0.59143621766280108</v>
      </c>
      <c r="O1700" s="59" t="s">
        <v>130</v>
      </c>
      <c r="P1700" s="25">
        <f>HLOOKUP(O1700,'Tabela 2022'!$D$3:$BG$56,35,FALSE)</f>
        <v>0.68181818181818177</v>
      </c>
      <c r="R1700" s="36" t="str">
        <f t="shared" si="795"/>
        <v/>
      </c>
      <c r="S1700" s="36" t="str">
        <f t="shared" si="796"/>
        <v/>
      </c>
      <c r="T1700" s="36">
        <f t="shared" si="797"/>
        <v>0.68181818181818177</v>
      </c>
    </row>
    <row r="1701" spans="1:26">
      <c r="A1701" s="22" t="s">
        <v>80</v>
      </c>
      <c r="B1701" s="25">
        <f>HLOOKUP(A1701,'Tabela 2022'!$D$3:$BG$56,35,FALSE)</f>
        <v>0.68637110016420366</v>
      </c>
      <c r="D1701" s="9" t="str">
        <f t="shared" si="792"/>
        <v/>
      </c>
      <c r="E1701" s="9" t="str">
        <f t="shared" si="793"/>
        <v/>
      </c>
      <c r="F1701" s="9">
        <f t="shared" si="794"/>
        <v>0.68637110016420366</v>
      </c>
      <c r="O1701" s="60" t="s">
        <v>80</v>
      </c>
      <c r="P1701" s="25">
        <f>HLOOKUP(O1701,'Tabela 2022'!$D$3:$BG$56,35,FALSE)</f>
        <v>0.68637110016420366</v>
      </c>
      <c r="R1701" s="56" t="str">
        <f t="shared" si="795"/>
        <v/>
      </c>
      <c r="S1701" s="56" t="str">
        <f t="shared" si="796"/>
        <v/>
      </c>
      <c r="T1701" s="56">
        <f t="shared" si="797"/>
        <v>0.68637110016420366</v>
      </c>
    </row>
    <row r="1702" spans="1:26">
      <c r="A1702" s="22" t="s">
        <v>81</v>
      </c>
      <c r="B1702" s="25">
        <f>HLOOKUP(A1702,'Tabela 2022'!$D$3:$BG$56,35,FALSE)</f>
        <v>0.59840954274353875</v>
      </c>
      <c r="D1702" s="9" t="str">
        <f t="shared" si="792"/>
        <v/>
      </c>
      <c r="E1702" s="9" t="str">
        <f t="shared" si="793"/>
        <v/>
      </c>
      <c r="F1702" s="9">
        <f t="shared" si="794"/>
        <v>0.59840954274353875</v>
      </c>
      <c r="O1702" s="26" t="s">
        <v>72</v>
      </c>
      <c r="P1702" s="25">
        <f>HLOOKUP(O1702,'Tabela 2022'!$D$3:$BG$56,35,FALSE)</f>
        <v>0.68015170670037928</v>
      </c>
      <c r="R1702" s="9" t="str">
        <f t="shared" si="795"/>
        <v/>
      </c>
      <c r="S1702" s="9" t="str">
        <f t="shared" si="796"/>
        <v/>
      </c>
      <c r="T1702" s="9">
        <f t="shared" si="797"/>
        <v>0.68015170670037928</v>
      </c>
    </row>
    <row r="1703" spans="1:26">
      <c r="A1703" s="22" t="s">
        <v>82</v>
      </c>
      <c r="B1703" s="25">
        <f>HLOOKUP(A1703,'Tabela 2022'!$D$3:$BG$56,35,FALSE)</f>
        <v>0.62969283276450516</v>
      </c>
      <c r="D1703" s="9" t="str">
        <f t="shared" si="792"/>
        <v/>
      </c>
      <c r="E1703" s="9" t="str">
        <f t="shared" si="793"/>
        <v/>
      </c>
      <c r="F1703" s="9">
        <f t="shared" si="794"/>
        <v>0.62969283276450516</v>
      </c>
      <c r="O1703" s="26" t="s">
        <v>90</v>
      </c>
      <c r="P1703" s="25">
        <f>HLOOKUP(O1703,'Tabela 2022'!$D$3:$BG$56,35,FALSE)</f>
        <v>0.80104712041884818</v>
      </c>
      <c r="R1703" s="9" t="str">
        <f t="shared" si="795"/>
        <v/>
      </c>
      <c r="S1703" s="9">
        <f t="shared" si="796"/>
        <v>0.80104712041884818</v>
      </c>
      <c r="T1703" s="9" t="str">
        <f t="shared" si="797"/>
        <v/>
      </c>
    </row>
    <row r="1704" spans="1:26">
      <c r="A1704" s="22" t="s">
        <v>83</v>
      </c>
      <c r="B1704" s="25">
        <f>HLOOKUP(A1704,'Tabela 2022'!$D$3:$BG$56,35,FALSE)</f>
        <v>0.81967213114754101</v>
      </c>
      <c r="D1704" s="9" t="str">
        <f t="shared" si="792"/>
        <v/>
      </c>
      <c r="E1704" s="9">
        <f t="shared" si="793"/>
        <v>0.81967213114754101</v>
      </c>
      <c r="F1704" s="9" t="str">
        <f t="shared" si="794"/>
        <v/>
      </c>
      <c r="O1704" s="26" t="s">
        <v>121</v>
      </c>
      <c r="P1704" s="25">
        <f>HLOOKUP(O1704,'Tabela 2022'!$D$3:$BG$56,35,FALSE)</f>
        <v>0.6152263374485597</v>
      </c>
      <c r="R1704" s="9" t="str">
        <f t="shared" si="795"/>
        <v/>
      </c>
      <c r="S1704" s="9" t="str">
        <f t="shared" si="796"/>
        <v/>
      </c>
      <c r="T1704" s="9">
        <f t="shared" si="797"/>
        <v>0.6152263374485597</v>
      </c>
    </row>
    <row r="1705" spans="1:26">
      <c r="A1705" s="22" t="s">
        <v>84</v>
      </c>
      <c r="B1705" s="25">
        <f>HLOOKUP(A1705,'Tabela 2022'!$D$3:$BG$56,35,FALSE)</f>
        <v>0.6565762004175365</v>
      </c>
      <c r="D1705" s="9" t="str">
        <f t="shared" si="792"/>
        <v/>
      </c>
      <c r="E1705" s="9" t="str">
        <f t="shared" si="793"/>
        <v/>
      </c>
      <c r="F1705" s="9">
        <f t="shared" si="794"/>
        <v>0.6565762004175365</v>
      </c>
      <c r="O1705" s="26" t="s">
        <v>91</v>
      </c>
      <c r="P1705" s="25" t="e">
        <f>HLOOKUP(O1705,'Tabela 2022'!$D$3:$BG$56,35,FALSE)</f>
        <v>#N/A</v>
      </c>
      <c r="R1705" s="9" t="e">
        <f t="shared" si="795"/>
        <v>#N/A</v>
      </c>
      <c r="S1705" s="9" t="e">
        <f t="shared" si="796"/>
        <v>#N/A</v>
      </c>
      <c r="T1705" s="9" t="e">
        <f t="shared" si="797"/>
        <v>#N/A</v>
      </c>
    </row>
    <row r="1706" spans="1:26">
      <c r="A1706" s="22" t="s">
        <v>121</v>
      </c>
      <c r="B1706" s="25">
        <f>HLOOKUP(A1706,'Tabela 2022'!$D$3:$BG$56,35,FALSE)</f>
        <v>0.6152263374485597</v>
      </c>
      <c r="D1706" s="9" t="str">
        <f t="shared" si="792"/>
        <v/>
      </c>
      <c r="E1706" s="9" t="str">
        <f t="shared" si="793"/>
        <v/>
      </c>
      <c r="F1706" s="9">
        <f t="shared" si="794"/>
        <v>0.6152263374485597</v>
      </c>
      <c r="O1706" s="26" t="s">
        <v>74</v>
      </c>
      <c r="P1706" s="25">
        <f>HLOOKUP(O1706,'Tabela 2022'!$D$3:$BG$56,35,FALSE)</f>
        <v>0.72611464968152861</v>
      </c>
      <c r="R1706" s="9" t="str">
        <f t="shared" si="795"/>
        <v/>
      </c>
      <c r="S1706" s="9" t="str">
        <f t="shared" si="796"/>
        <v/>
      </c>
      <c r="T1706" s="9">
        <f t="shared" si="797"/>
        <v>0.72611464968152861</v>
      </c>
    </row>
    <row r="1707" spans="1:26">
      <c r="A1707" s="22" t="s">
        <v>85</v>
      </c>
      <c r="B1707" s="25">
        <f>HLOOKUP(A1707,'Tabela 2022'!$D$3:$BG$56,35,FALSE)</f>
        <v>0.63368421052631574</v>
      </c>
      <c r="D1707" s="9" t="str">
        <f t="shared" si="792"/>
        <v/>
      </c>
      <c r="E1707" s="9" t="str">
        <f t="shared" si="793"/>
        <v/>
      </c>
      <c r="F1707" s="9">
        <f t="shared" si="794"/>
        <v>0.63368421052631574</v>
      </c>
      <c r="O1707" s="26" t="s">
        <v>75</v>
      </c>
      <c r="P1707" s="25">
        <f>HLOOKUP(O1707,'Tabela 2022'!$D$3:$BG$56,35,FALSE)</f>
        <v>0.6728723404255319</v>
      </c>
      <c r="R1707" s="9" t="str">
        <f t="shared" si="795"/>
        <v/>
      </c>
      <c r="S1707" s="9" t="str">
        <f t="shared" si="796"/>
        <v/>
      </c>
      <c r="T1707" s="9">
        <f t="shared" si="797"/>
        <v>0.6728723404255319</v>
      </c>
    </row>
    <row r="1708" spans="1:26">
      <c r="A1708" s="22" t="s">
        <v>110</v>
      </c>
      <c r="B1708" s="25">
        <f>HLOOKUP(A1708,'Tabela 2022'!$D$3:$BG$56,35,FALSE)</f>
        <v>0.79357798165137616</v>
      </c>
      <c r="D1708" s="9" t="str">
        <f t="shared" si="792"/>
        <v/>
      </c>
      <c r="E1708" s="9">
        <f t="shared" si="793"/>
        <v>0.79357798165137616</v>
      </c>
      <c r="F1708" s="9" t="str">
        <f t="shared" si="794"/>
        <v/>
      </c>
      <c r="O1708" s="26" t="s">
        <v>76</v>
      </c>
      <c r="P1708" s="25">
        <f>HLOOKUP(O1708,'Tabela 2022'!$D$3:$BG$56,35,FALSE)</f>
        <v>0.75721393034825868</v>
      </c>
      <c r="R1708" s="9" t="str">
        <f t="shared" si="795"/>
        <v/>
      </c>
      <c r="S1708" s="9">
        <f t="shared" si="796"/>
        <v>0.75721393034825868</v>
      </c>
      <c r="T1708" s="9" t="str">
        <f t="shared" si="797"/>
        <v/>
      </c>
    </row>
    <row r="1709" spans="1:26">
      <c r="A1709" s="22" t="s">
        <v>111</v>
      </c>
      <c r="B1709" s="25">
        <f>HLOOKUP(A1709,'Tabela 2022'!$D$3:$BG$56,35,FALSE)</f>
        <v>0.69946091644204855</v>
      </c>
      <c r="D1709" s="9" t="str">
        <f t="shared" si="792"/>
        <v/>
      </c>
      <c r="E1709" s="9" t="str">
        <f t="shared" si="793"/>
        <v/>
      </c>
      <c r="F1709" s="9">
        <f t="shared" si="794"/>
        <v>0.69946091644204855</v>
      </c>
      <c r="O1709" s="26" t="s">
        <v>78</v>
      </c>
      <c r="P1709" s="25">
        <f>HLOOKUP(O1709,'Tabela 2022'!$D$3:$BG$56,35,FALSE)</f>
        <v>0.75263157894736843</v>
      </c>
      <c r="R1709" s="9" t="str">
        <f t="shared" si="795"/>
        <v/>
      </c>
      <c r="S1709" s="9">
        <f t="shared" si="796"/>
        <v>0.75263157894736843</v>
      </c>
      <c r="T1709" s="9" t="str">
        <f t="shared" si="797"/>
        <v/>
      </c>
    </row>
    <row r="1710" spans="1:26">
      <c r="A1710" s="22" t="s">
        <v>86</v>
      </c>
      <c r="B1710" s="25" t="e">
        <f>HLOOKUP(A1710,'Tabela 2022'!$D$3:$BG$56,35,FALSE)</f>
        <v>#N/A</v>
      </c>
      <c r="D1710" s="9" t="e">
        <f t="shared" si="792"/>
        <v>#N/A</v>
      </c>
      <c r="E1710" s="9" t="e">
        <f t="shared" si="793"/>
        <v>#N/A</v>
      </c>
      <c r="F1710" s="9" t="e">
        <f t="shared" si="794"/>
        <v>#N/A</v>
      </c>
      <c r="O1710" s="26" t="s">
        <v>94</v>
      </c>
      <c r="P1710" s="25">
        <f>HLOOKUP(O1710,'Tabela 2022'!$D$3:$BG$56,35,FALSE)</f>
        <v>0.69424460431654678</v>
      </c>
      <c r="R1710" s="9" t="str">
        <f t="shared" si="795"/>
        <v/>
      </c>
      <c r="S1710" s="9" t="str">
        <f t="shared" si="796"/>
        <v/>
      </c>
      <c r="T1710" s="9">
        <f t="shared" si="797"/>
        <v>0.69424460431654678</v>
      </c>
    </row>
    <row r="1711" spans="1:26">
      <c r="A1711" s="22" t="s">
        <v>130</v>
      </c>
      <c r="B1711" s="25">
        <f>HLOOKUP(A1711,'Tabela 2022'!$D$3:$BG$56,35,FALSE)</f>
        <v>0.68181818181818177</v>
      </c>
      <c r="D1711" s="9" t="str">
        <f t="shared" si="792"/>
        <v/>
      </c>
      <c r="E1711" s="9" t="str">
        <f t="shared" si="793"/>
        <v/>
      </c>
      <c r="F1711" s="9">
        <f t="shared" si="794"/>
        <v>0.68181818181818177</v>
      </c>
      <c r="O1711" s="26" t="s">
        <v>111</v>
      </c>
      <c r="P1711" s="25">
        <f>HLOOKUP(O1711,'Tabela 2022'!$D$3:$BG$56,35,FALSE)</f>
        <v>0.69946091644204855</v>
      </c>
      <c r="R1711" s="9" t="str">
        <f t="shared" si="795"/>
        <v/>
      </c>
      <c r="S1711" s="9" t="str">
        <f t="shared" si="796"/>
        <v/>
      </c>
      <c r="T1711" s="9">
        <f t="shared" si="797"/>
        <v>0.69946091644204855</v>
      </c>
    </row>
    <row r="1712" spans="1:26">
      <c r="A1712" s="22" t="s">
        <v>87</v>
      </c>
      <c r="B1712" s="25">
        <f>HLOOKUP(A1712,'Tabela 2022'!$D$3:$BG$56,35,FALSE)</f>
        <v>0.59165424739195227</v>
      </c>
      <c r="D1712" s="9" t="str">
        <f t="shared" si="792"/>
        <v/>
      </c>
      <c r="E1712" s="9" t="str">
        <f t="shared" si="793"/>
        <v/>
      </c>
      <c r="F1712" s="9">
        <f t="shared" si="794"/>
        <v>0.59165424739195227</v>
      </c>
      <c r="O1712" s="26" t="s">
        <v>122</v>
      </c>
      <c r="P1712" s="25">
        <f>HLOOKUP(O1712,'Tabela 2022'!$D$3:$BG$56,35,FALSE)</f>
        <v>0.71783295711060946</v>
      </c>
      <c r="R1712" s="9" t="str">
        <f t="shared" si="795"/>
        <v/>
      </c>
      <c r="S1712" s="9" t="str">
        <f t="shared" si="796"/>
        <v/>
      </c>
      <c r="T1712" s="9">
        <f t="shared" si="797"/>
        <v>0.71783295711060946</v>
      </c>
    </row>
    <row r="1713" spans="1:20" ht="15.75" thickBot="1">
      <c r="A1713" s="21" t="s">
        <v>88</v>
      </c>
      <c r="B1713" s="25">
        <f>HLOOKUP(A1713,'Tabela 2022'!$D$3:$BG$56,35,FALSE)</f>
        <v>0.72210065645514221</v>
      </c>
      <c r="D1713" s="57" t="str">
        <f t="shared" si="792"/>
        <v/>
      </c>
      <c r="E1713" s="57" t="str">
        <f t="shared" si="793"/>
        <v/>
      </c>
      <c r="F1713" s="57">
        <f t="shared" si="794"/>
        <v>0.72210065645514221</v>
      </c>
      <c r="O1713" s="26" t="s">
        <v>87</v>
      </c>
      <c r="P1713" s="25">
        <f>HLOOKUP(O1713,'Tabela 2022'!$D$3:$BG$56,35,FALSE)</f>
        <v>0.59165424739195227</v>
      </c>
      <c r="R1713" s="9" t="str">
        <f t="shared" si="795"/>
        <v/>
      </c>
      <c r="S1713" s="9" t="str">
        <f t="shared" si="796"/>
        <v/>
      </c>
      <c r="T1713" s="9">
        <f t="shared" si="797"/>
        <v>0.59165424739195227</v>
      </c>
    </row>
    <row r="1714" spans="1:20" ht="15.75" thickBot="1">
      <c r="A1714" s="17" t="s">
        <v>93</v>
      </c>
      <c r="B1714" s="25">
        <f>HLOOKUP(A1714,'Tabela 2022'!$D$3:$BG$56,35,FALSE)</f>
        <v>0.73942093541202669</v>
      </c>
      <c r="D1714" s="56" t="str">
        <f t="shared" si="792"/>
        <v/>
      </c>
      <c r="E1714" s="56" t="str">
        <f t="shared" si="793"/>
        <v/>
      </c>
      <c r="F1714" s="56">
        <f t="shared" si="794"/>
        <v>0.73942093541202669</v>
      </c>
      <c r="O1714" s="53" t="s">
        <v>88</v>
      </c>
      <c r="P1714" s="25">
        <f>HLOOKUP(O1714,'Tabela 2022'!$D$3:$BG$56,35,FALSE)</f>
        <v>0.72210065645514221</v>
      </c>
      <c r="R1714" s="57" t="str">
        <f t="shared" si="795"/>
        <v/>
      </c>
      <c r="S1714" s="57" t="str">
        <f t="shared" si="796"/>
        <v/>
      </c>
      <c r="T1714" s="57">
        <f t="shared" si="797"/>
        <v>0.72210065645514221</v>
      </c>
    </row>
    <row r="1715" spans="1:20">
      <c r="A1715" s="16" t="s">
        <v>133</v>
      </c>
      <c r="B1715" s="25">
        <f>HLOOKUP(A1715,'Tabela 2022'!$D$3:$BG$56,35,FALSE)</f>
        <v>0.70361726954492421</v>
      </c>
      <c r="D1715" s="9" t="str">
        <f t="shared" si="792"/>
        <v/>
      </c>
      <c r="E1715" s="9" t="str">
        <f t="shared" si="793"/>
        <v/>
      </c>
      <c r="F1715" s="9">
        <f t="shared" si="794"/>
        <v>0.70361726954492421</v>
      </c>
      <c r="O1715" s="17" t="s">
        <v>109</v>
      </c>
      <c r="P1715" s="25" t="e">
        <f>HLOOKUP(O1715,'Tabela 2022'!$D$3:$BG$56,35,FALSE)</f>
        <v>#N/A</v>
      </c>
      <c r="R1715" s="35" t="e">
        <f t="shared" si="795"/>
        <v>#N/A</v>
      </c>
      <c r="S1715" s="35" t="e">
        <f t="shared" si="796"/>
        <v>#N/A</v>
      </c>
      <c r="T1715" s="35" t="e">
        <f t="shared" si="797"/>
        <v>#N/A</v>
      </c>
    </row>
    <row r="1716" spans="1:20">
      <c r="A1716" s="16" t="s">
        <v>94</v>
      </c>
      <c r="B1716" s="25">
        <f>HLOOKUP(A1716,'Tabela 2022'!$D$3:$BG$56,35,FALSE)</f>
        <v>0.69424460431654678</v>
      </c>
      <c r="D1716" s="9" t="str">
        <f t="shared" si="792"/>
        <v/>
      </c>
      <c r="E1716" s="9" t="str">
        <f t="shared" si="793"/>
        <v/>
      </c>
      <c r="F1716" s="9">
        <f t="shared" si="794"/>
        <v>0.69424460431654678</v>
      </c>
      <c r="O1716" s="16" t="s">
        <v>70</v>
      </c>
      <c r="P1716" s="25">
        <f>HLOOKUP(O1716,'Tabela 2022'!$D$3:$BG$56,35,FALSE)</f>
        <v>0.78742514970059885</v>
      </c>
      <c r="R1716" s="9" t="str">
        <f t="shared" si="795"/>
        <v/>
      </c>
      <c r="S1716" s="9">
        <f t="shared" si="796"/>
        <v>0.78742514970059885</v>
      </c>
      <c r="T1716" s="9" t="str">
        <f t="shared" si="797"/>
        <v/>
      </c>
    </row>
    <row r="1717" spans="1:20" ht="15.75" thickBot="1">
      <c r="A1717" s="15" t="s">
        <v>95</v>
      </c>
      <c r="B1717" s="25">
        <f>HLOOKUP(A1717,'Tabela 2022'!$D$3:$BG$56,35,FALSE)</f>
        <v>0.73617846750727445</v>
      </c>
      <c r="D1717" s="57" t="str">
        <f t="shared" si="792"/>
        <v/>
      </c>
      <c r="E1717" s="57" t="str">
        <f t="shared" si="793"/>
        <v/>
      </c>
      <c r="F1717" s="57">
        <f t="shared" si="794"/>
        <v>0.73617846750727445</v>
      </c>
      <c r="O1717" s="16" t="s">
        <v>81</v>
      </c>
      <c r="P1717" s="25">
        <f>HLOOKUP(O1717,'Tabela 2022'!$D$3:$BG$56,35,FALSE)</f>
        <v>0.59840954274353875</v>
      </c>
      <c r="R1717" s="9" t="str">
        <f t="shared" si="795"/>
        <v/>
      </c>
      <c r="S1717" s="9" t="str">
        <f t="shared" si="796"/>
        <v/>
      </c>
      <c r="T1717" s="9">
        <f t="shared" si="797"/>
        <v>0.59840954274353875</v>
      </c>
    </row>
    <row r="1718" spans="1:20">
      <c r="A1718" s="20" t="s">
        <v>89</v>
      </c>
      <c r="B1718" s="25">
        <f>HLOOKUP(A1718,'Tabela 2022'!$D$3:$BG$56,35,FALSE)</f>
        <v>0.80241187384044532</v>
      </c>
      <c r="D1718" s="35" t="str">
        <f t="shared" si="792"/>
        <v/>
      </c>
      <c r="E1718" s="35">
        <f t="shared" si="793"/>
        <v>0.80241187384044532</v>
      </c>
      <c r="F1718" s="35" t="str">
        <f t="shared" si="794"/>
        <v/>
      </c>
      <c r="O1718" s="16" t="s">
        <v>83</v>
      </c>
      <c r="P1718" s="25">
        <f>HLOOKUP(O1718,'Tabela 2022'!$D$3:$BG$56,35,FALSE)</f>
        <v>0.81967213114754101</v>
      </c>
      <c r="R1718" s="9" t="str">
        <f t="shared" si="795"/>
        <v/>
      </c>
      <c r="S1718" s="9">
        <f t="shared" si="796"/>
        <v>0.81967213114754101</v>
      </c>
      <c r="T1718" s="9" t="str">
        <f t="shared" si="797"/>
        <v/>
      </c>
    </row>
    <row r="1719" spans="1:20">
      <c r="A1719" s="19" t="s">
        <v>90</v>
      </c>
      <c r="B1719" s="25">
        <f>HLOOKUP(A1719,'Tabela 2022'!$D$3:$BG$56,35,FALSE)</f>
        <v>0.80104712041884818</v>
      </c>
      <c r="D1719" s="9" t="str">
        <f t="shared" si="792"/>
        <v/>
      </c>
      <c r="E1719" s="9">
        <f t="shared" si="793"/>
        <v>0.80104712041884818</v>
      </c>
      <c r="F1719" s="9" t="str">
        <f t="shared" si="794"/>
        <v/>
      </c>
      <c r="O1719" s="16" t="s">
        <v>110</v>
      </c>
      <c r="P1719" s="25">
        <f>HLOOKUP(O1719,'Tabela 2022'!$D$3:$BG$56,35,FALSE)</f>
        <v>0.79357798165137616</v>
      </c>
      <c r="R1719" s="9" t="str">
        <f t="shared" si="795"/>
        <v/>
      </c>
      <c r="S1719" s="9">
        <f t="shared" si="796"/>
        <v>0.79357798165137616</v>
      </c>
      <c r="T1719" s="9" t="str">
        <f t="shared" si="797"/>
        <v/>
      </c>
    </row>
    <row r="1720" spans="1:20">
      <c r="A1720" s="18" t="s">
        <v>91</v>
      </c>
      <c r="B1720" s="25" t="e">
        <f>HLOOKUP(A1720,'Tabela 2022'!$D$3:$BG$56,35,FALSE)</f>
        <v>#N/A</v>
      </c>
      <c r="D1720" s="9" t="e">
        <f t="shared" si="792"/>
        <v>#N/A</v>
      </c>
      <c r="E1720" s="9" t="e">
        <f t="shared" si="793"/>
        <v>#N/A</v>
      </c>
      <c r="F1720" s="9" t="e">
        <f t="shared" si="794"/>
        <v>#N/A</v>
      </c>
      <c r="O1720" s="54" t="s">
        <v>92</v>
      </c>
      <c r="P1720" s="25">
        <f>HLOOKUP(O1720,'Tabela 2022'!$D$3:$BG$56,35,FALSE)</f>
        <v>0.76234567901234573</v>
      </c>
      <c r="R1720" s="9" t="str">
        <f t="shared" si="795"/>
        <v/>
      </c>
      <c r="S1720" s="9">
        <f t="shared" si="796"/>
        <v>0.76234567901234573</v>
      </c>
      <c r="T1720" s="9" t="str">
        <f t="shared" si="797"/>
        <v/>
      </c>
    </row>
    <row r="1721" spans="1:20" ht="15.75" thickBot="1">
      <c r="A1721" s="18" t="s">
        <v>131</v>
      </c>
      <c r="B1721" s="25">
        <f>HLOOKUP(A1721,'Tabela 2022'!$D$3:$BG$56,35,FALSE)</f>
        <v>0.8462264150943396</v>
      </c>
      <c r="D1721" s="9" t="str">
        <f t="shared" si="792"/>
        <v/>
      </c>
      <c r="E1721" s="9">
        <f t="shared" si="793"/>
        <v>0.8462264150943396</v>
      </c>
      <c r="F1721" s="9" t="str">
        <f t="shared" si="794"/>
        <v/>
      </c>
      <c r="O1721" s="15" t="s">
        <v>86</v>
      </c>
      <c r="P1721" s="25" t="e">
        <f>HLOOKUP(O1721,'Tabela 2022'!$D$3:$BG$56,35,FALSE)</f>
        <v>#N/A</v>
      </c>
      <c r="R1721" s="36" t="e">
        <f t="shared" si="795"/>
        <v>#N/A</v>
      </c>
      <c r="S1721" s="36" t="e">
        <f t="shared" si="796"/>
        <v>#N/A</v>
      </c>
      <c r="T1721" s="36" t="e">
        <f t="shared" si="797"/>
        <v>#N/A</v>
      </c>
    </row>
    <row r="1722" spans="1:20">
      <c r="A1722" s="18" t="s">
        <v>92</v>
      </c>
      <c r="B1722" s="25">
        <f>HLOOKUP(A1722,'Tabela 2022'!$D$3:$BG$56,35,FALSE)</f>
        <v>0.76234567901234573</v>
      </c>
      <c r="D1722" s="9" t="str">
        <f t="shared" si="792"/>
        <v/>
      </c>
      <c r="E1722" s="9">
        <f t="shared" si="793"/>
        <v>0.76234567901234573</v>
      </c>
      <c r="F1722" s="9" t="str">
        <f t="shared" si="794"/>
        <v/>
      </c>
      <c r="O1722" s="61" t="s">
        <v>99</v>
      </c>
      <c r="P1722" s="25" t="e">
        <f>HLOOKUP(O1722,'Tabela 2022'!$D$3:$BG$56,35,FALSE)</f>
        <v>#N/A</v>
      </c>
      <c r="R1722" s="56" t="e">
        <f t="shared" si="795"/>
        <v>#N/A</v>
      </c>
      <c r="S1722" s="56" t="e">
        <f t="shared" si="796"/>
        <v>#N/A</v>
      </c>
      <c r="T1722" s="56" t="e">
        <f t="shared" si="797"/>
        <v>#N/A</v>
      </c>
    </row>
    <row r="1723" spans="1:20">
      <c r="A1723" s="18" t="s">
        <v>129</v>
      </c>
      <c r="B1723" s="25">
        <f>HLOOKUP(A1723,'Tabela 2022'!$D$3:$BG$56,35,FALSE)</f>
        <v>0.79261992619926203</v>
      </c>
      <c r="D1723" s="9" t="str">
        <f t="shared" si="792"/>
        <v/>
      </c>
      <c r="E1723" s="9">
        <f t="shared" si="793"/>
        <v>0.79261992619926203</v>
      </c>
      <c r="F1723" s="9" t="str">
        <f t="shared" si="794"/>
        <v/>
      </c>
      <c r="O1723" s="55" t="s">
        <v>132</v>
      </c>
      <c r="P1723" s="25">
        <f>HLOOKUP(O1723,'Tabela 2022'!$D$3:$BG$56,35,FALSE)</f>
        <v>0.71024734982332161</v>
      </c>
      <c r="R1723" s="9" t="str">
        <f t="shared" si="795"/>
        <v/>
      </c>
      <c r="S1723" s="9" t="str">
        <f t="shared" si="796"/>
        <v/>
      </c>
      <c r="T1723" s="9">
        <f t="shared" si="797"/>
        <v>0.71024734982332161</v>
      </c>
    </row>
    <row r="1724" spans="1:20" ht="15.75" thickBot="1">
      <c r="A1724" s="18" t="s">
        <v>122</v>
      </c>
      <c r="B1724" s="25">
        <f>HLOOKUP(A1724,'Tabela 2022'!$D$3:$BG$56,35,FALSE)</f>
        <v>0.71783295711060946</v>
      </c>
      <c r="D1724" s="57" t="str">
        <f t="shared" si="792"/>
        <v/>
      </c>
      <c r="E1724" s="57" t="str">
        <f t="shared" si="793"/>
        <v/>
      </c>
      <c r="F1724" s="57">
        <f t="shared" si="794"/>
        <v>0.71783295711060946</v>
      </c>
      <c r="O1724" s="55" t="s">
        <v>113</v>
      </c>
      <c r="P1724" s="25">
        <f>HLOOKUP(O1724,'Tabela 2022'!$D$3:$BG$56,35,FALSE)</f>
        <v>0.77288135593220342</v>
      </c>
      <c r="R1724" s="9" t="str">
        <f t="shared" si="795"/>
        <v/>
      </c>
      <c r="S1724" s="9">
        <f t="shared" si="796"/>
        <v>0.77288135593220342</v>
      </c>
      <c r="T1724" s="9" t="str">
        <f t="shared" si="797"/>
        <v/>
      </c>
    </row>
    <row r="1725" spans="1:20">
      <c r="D1725" s="41">
        <f>COUNT(D1685:D1724)</f>
        <v>0</v>
      </c>
      <c r="E1725" s="41">
        <f>COUNT(E1685:E1724)</f>
        <v>13</v>
      </c>
      <c r="F1725" s="41">
        <f>COUNT(F1685:F1724)</f>
        <v>23</v>
      </c>
      <c r="R1725" s="41">
        <f>COUNT(R1685:R1724)</f>
        <v>0</v>
      </c>
      <c r="S1725" s="41">
        <f>COUNT(S1685:S1724)</f>
        <v>13</v>
      </c>
      <c r="T1725" s="41">
        <f>COUNT(T1685:T1724)</f>
        <v>23</v>
      </c>
    </row>
    <row r="1732" spans="1:26">
      <c r="A1732" s="28">
        <v>36</v>
      </c>
      <c r="B1732" s="27" t="s">
        <v>46</v>
      </c>
      <c r="O1732" s="28">
        <v>36</v>
      </c>
      <c r="P1732" s="27" t="s">
        <v>46</v>
      </c>
    </row>
    <row r="1733" spans="1:26">
      <c r="A1733" s="8" t="s">
        <v>69</v>
      </c>
      <c r="B1733" s="7" t="s">
        <v>96</v>
      </c>
      <c r="D1733" s="12" t="s">
        <v>98</v>
      </c>
      <c r="E1733" s="11" t="s">
        <v>97</v>
      </c>
      <c r="F1733" s="10" t="s">
        <v>100</v>
      </c>
      <c r="O1733" s="8" t="s">
        <v>69</v>
      </c>
      <c r="P1733" s="7" t="s">
        <v>96</v>
      </c>
      <c r="R1733" s="12" t="s">
        <v>98</v>
      </c>
      <c r="S1733" s="11" t="s">
        <v>97</v>
      </c>
      <c r="T1733" s="10" t="s">
        <v>100</v>
      </c>
      <c r="V1733" s="31"/>
      <c r="W1733" s="32" t="s">
        <v>98</v>
      </c>
      <c r="X1733" s="33" t="s">
        <v>97</v>
      </c>
      <c r="Y1733" s="34" t="s">
        <v>100</v>
      </c>
      <c r="Z1733" t="s">
        <v>105</v>
      </c>
    </row>
    <row r="1734" spans="1:26">
      <c r="A1734" s="26" t="s">
        <v>70</v>
      </c>
      <c r="B1734" s="25">
        <f>HLOOKUP(A1734,'Tabela 2022'!$D$3:$BG$56,36,FALSE)</f>
        <v>0.76646706586826352</v>
      </c>
      <c r="D1734" s="9" t="str">
        <f t="shared" ref="D1734" si="812">IF(B1734&lt;=50%,B1734,"")</f>
        <v/>
      </c>
      <c r="E1734" s="9">
        <f>IF(B1734&gt;=75%,B1734,"")</f>
        <v>0.76646706586826352</v>
      </c>
      <c r="F1734" s="9" t="str">
        <f t="shared" ref="F1734" si="813">IF(AND(B1734&gt;50%,B1734&lt;75%),B1734,"")</f>
        <v/>
      </c>
      <c r="O1734" s="52" t="s">
        <v>79</v>
      </c>
      <c r="P1734" s="25">
        <f>HLOOKUP(O1734,'Tabela 2022'!$D$3:$BG$56,36,FALSE)</f>
        <v>0.66961913197519929</v>
      </c>
      <c r="R1734" s="9" t="str">
        <f>IF(P1734&lt;=50%,P1734,"")</f>
        <v/>
      </c>
      <c r="S1734" s="9" t="str">
        <f>IF(P1734&gt;=75%,P1734,"")</f>
        <v/>
      </c>
      <c r="T1734" s="9">
        <f>IF(AND(P1734&gt;50%,P1734&lt;75%),P1734,"")</f>
        <v>0.66961913197519929</v>
      </c>
      <c r="V1734" s="31" t="s">
        <v>101</v>
      </c>
      <c r="W1734" s="37">
        <f>COUNT(R1734:R1773)</f>
        <v>0</v>
      </c>
      <c r="X1734" s="37">
        <f>COUNT(S1734:S1773)</f>
        <v>19</v>
      </c>
      <c r="Y1734" s="37">
        <f>COUNT(T1734:T1773)</f>
        <v>17</v>
      </c>
      <c r="Z1734" s="29">
        <f>SUM(W1734:Y1734)</f>
        <v>36</v>
      </c>
    </row>
    <row r="1735" spans="1:26">
      <c r="A1735" s="26" t="s">
        <v>71</v>
      </c>
      <c r="B1735" s="25">
        <f>HLOOKUP(A1735,'Tabela 2022'!$D$3:$BG$56,36,FALSE)</f>
        <v>0.8368580060422961</v>
      </c>
      <c r="D1735" s="9" t="str">
        <f t="shared" ref="D1735:D1772" si="814">IF(B1735&lt;=50%,B1735,"")</f>
        <v/>
      </c>
      <c r="E1735" s="9">
        <f t="shared" ref="E1735:E1772" si="815">IF(B1735&gt;=75%,B1735,"")</f>
        <v>0.8368580060422961</v>
      </c>
      <c r="F1735" s="9" t="str">
        <f t="shared" ref="F1735:F1772" si="816">IF(AND(B1735&gt;50%,B1735&lt;75%),B1735,"")</f>
        <v/>
      </c>
      <c r="H1735" s="31"/>
      <c r="I1735" s="32" t="s">
        <v>98</v>
      </c>
      <c r="J1735" s="33" t="s">
        <v>97</v>
      </c>
      <c r="K1735" s="34" t="s">
        <v>100</v>
      </c>
      <c r="L1735" t="s">
        <v>105</v>
      </c>
      <c r="O1735" s="52" t="s">
        <v>71</v>
      </c>
      <c r="P1735" s="25">
        <f>HLOOKUP(O1735,'Tabela 2022'!$D$3:$BG$56,36,FALSE)</f>
        <v>0.8368580060422961</v>
      </c>
      <c r="R1735" s="9" t="str">
        <f t="shared" ref="R1735:R1773" si="817">IF(P1735&lt;=50%,P1735,"")</f>
        <v/>
      </c>
      <c r="S1735" s="9">
        <f t="shared" ref="S1735:S1773" si="818">IF(P1735&gt;=75%,P1735,"")</f>
        <v>0.8368580060422961</v>
      </c>
      <c r="T1735" s="9" t="str">
        <f t="shared" ref="T1735:T1773" si="819">IF(AND(P1735&gt;50%,P1735&lt;75%),P1735,"")</f>
        <v/>
      </c>
      <c r="V1735" s="31" t="s">
        <v>115</v>
      </c>
      <c r="W1735" s="37">
        <f>COUNT(R1734:R1749)</f>
        <v>0</v>
      </c>
      <c r="X1735" s="37">
        <f>COUNT(S1734:S1749)</f>
        <v>9</v>
      </c>
      <c r="Y1735" s="37">
        <f>COUNT(T1734:T1749)</f>
        <v>7</v>
      </c>
      <c r="Z1735" s="29">
        <f t="shared" ref="Z1735:Z1738" si="820">SUM(W1735:Y1735)</f>
        <v>16</v>
      </c>
    </row>
    <row r="1736" spans="1:26">
      <c r="A1736" s="26" t="s">
        <v>72</v>
      </c>
      <c r="B1736" s="25">
        <f>HLOOKUP(A1736,'Tabela 2022'!$D$3:$BG$56,36,FALSE)</f>
        <v>0.71954314720812185</v>
      </c>
      <c r="D1736" s="9" t="str">
        <f t="shared" si="814"/>
        <v/>
      </c>
      <c r="E1736" s="9" t="str">
        <f t="shared" si="815"/>
        <v/>
      </c>
      <c r="F1736" s="9">
        <f t="shared" si="816"/>
        <v>0.71954314720812185</v>
      </c>
      <c r="H1736" s="31" t="s">
        <v>101</v>
      </c>
      <c r="I1736" s="37">
        <f>COUNT(D1734:D1773)</f>
        <v>0</v>
      </c>
      <c r="J1736" s="37">
        <f t="shared" ref="J1736" si="821">COUNT(E1734:E1773)</f>
        <v>19</v>
      </c>
      <c r="K1736" s="37">
        <f>COUNT(F1734:F1773)</f>
        <v>17</v>
      </c>
      <c r="L1736" s="29">
        <f>SUM(I1736:K1736)</f>
        <v>36</v>
      </c>
      <c r="O1736" s="52" t="s">
        <v>82</v>
      </c>
      <c r="P1736" s="25">
        <f>HLOOKUP(O1736,'Tabela 2022'!$D$3:$BG$56,36,FALSE)</f>
        <v>0.68197278911564629</v>
      </c>
      <c r="R1736" s="9" t="str">
        <f t="shared" si="817"/>
        <v/>
      </c>
      <c r="S1736" s="9" t="str">
        <f t="shared" si="818"/>
        <v/>
      </c>
      <c r="T1736" s="9">
        <f t="shared" si="819"/>
        <v>0.68197278911564629</v>
      </c>
      <c r="V1736" s="31" t="s">
        <v>116</v>
      </c>
      <c r="W1736" s="37">
        <f>COUNT(R1750:R1763)</f>
        <v>0</v>
      </c>
      <c r="X1736" s="37">
        <f>COUNT(S1750:S1763)</f>
        <v>5</v>
      </c>
      <c r="Y1736" s="37">
        <f>COUNT(T1750:T1763)</f>
        <v>8</v>
      </c>
      <c r="Z1736" s="29">
        <f t="shared" si="820"/>
        <v>13</v>
      </c>
    </row>
    <row r="1737" spans="1:26">
      <c r="A1737" s="26" t="s">
        <v>73</v>
      </c>
      <c r="B1737" s="25">
        <f>HLOOKUP(A1737,'Tabela 2022'!$D$3:$BG$56,36,FALSE)</f>
        <v>0.75896580483736442</v>
      </c>
      <c r="D1737" s="9" t="str">
        <f t="shared" si="814"/>
        <v/>
      </c>
      <c r="E1737" s="9">
        <f t="shared" si="815"/>
        <v>0.75896580483736442</v>
      </c>
      <c r="F1737" s="9" t="str">
        <f t="shared" si="816"/>
        <v/>
      </c>
      <c r="H1737" s="31" t="s">
        <v>102</v>
      </c>
      <c r="I1737" s="37">
        <f>COUNT(D1734:D1747)</f>
        <v>0</v>
      </c>
      <c r="J1737" s="37">
        <f t="shared" ref="J1737" si="822">COUNT(E1734:E1747)</f>
        <v>6</v>
      </c>
      <c r="K1737" s="37">
        <f>COUNT(F1734:F1747)</f>
        <v>7</v>
      </c>
      <c r="L1737" s="29">
        <f t="shared" ref="L1737:L1740" si="823">SUM(I1737:K1737)</f>
        <v>13</v>
      </c>
      <c r="O1737" s="52" t="s">
        <v>73</v>
      </c>
      <c r="P1737" s="25">
        <f>HLOOKUP(O1737,'Tabela 2022'!$D$3:$BG$56,36,FALSE)</f>
        <v>0.75896580483736442</v>
      </c>
      <c r="R1737" s="9" t="str">
        <f t="shared" si="817"/>
        <v/>
      </c>
      <c r="S1737" s="9">
        <f t="shared" si="818"/>
        <v>0.75896580483736442</v>
      </c>
      <c r="T1737" s="9" t="str">
        <f t="shared" si="819"/>
        <v/>
      </c>
      <c r="V1737" s="31" t="s">
        <v>117</v>
      </c>
      <c r="W1737" s="37">
        <f>COUNT(R1764:R1770)</f>
        <v>0</v>
      </c>
      <c r="X1737" s="37">
        <f>COUNT(S1764:S1770)</f>
        <v>4</v>
      </c>
      <c r="Y1737" s="37">
        <f>COUNT(T1764:T1770)</f>
        <v>1</v>
      </c>
      <c r="Z1737" s="29">
        <f t="shared" si="820"/>
        <v>5</v>
      </c>
    </row>
    <row r="1738" spans="1:26">
      <c r="A1738" s="26" t="s">
        <v>112</v>
      </c>
      <c r="B1738" s="25">
        <f>HLOOKUP(A1738,'Tabela 2022'!$D$3:$BG$56,36,FALSE)</f>
        <v>0.75403225806451613</v>
      </c>
      <c r="D1738" s="9" t="str">
        <f t="shared" si="814"/>
        <v/>
      </c>
      <c r="E1738" s="9">
        <f t="shared" si="815"/>
        <v>0.75403225806451613</v>
      </c>
      <c r="F1738" s="9" t="str">
        <f t="shared" si="816"/>
        <v/>
      </c>
      <c r="H1738" s="31" t="s">
        <v>103</v>
      </c>
      <c r="I1738" s="37">
        <f>COUNT(D1748:D1762)</f>
        <v>0</v>
      </c>
      <c r="J1738" s="37">
        <f t="shared" ref="J1738" si="824">COUNT(E1748:E1762)</f>
        <v>5</v>
      </c>
      <c r="K1738" s="37">
        <f>COUNT(F1748:F1762)</f>
        <v>8</v>
      </c>
      <c r="L1738" s="29">
        <f t="shared" si="823"/>
        <v>13</v>
      </c>
      <c r="O1738" s="52" t="s">
        <v>112</v>
      </c>
      <c r="P1738" s="25">
        <f>HLOOKUP(O1738,'Tabela 2022'!$D$3:$BG$56,36,FALSE)</f>
        <v>0.75403225806451613</v>
      </c>
      <c r="R1738" s="9" t="str">
        <f t="shared" si="817"/>
        <v/>
      </c>
      <c r="S1738" s="9">
        <f t="shared" si="818"/>
        <v>0.75403225806451613</v>
      </c>
      <c r="T1738" s="9" t="str">
        <f t="shared" si="819"/>
        <v/>
      </c>
      <c r="V1738" s="31" t="s">
        <v>135</v>
      </c>
      <c r="W1738" s="37">
        <f>COUNT(R1771:R1773)</f>
        <v>0</v>
      </c>
      <c r="X1738" s="37">
        <f>COUNT(S1771:S1773)</f>
        <v>1</v>
      </c>
      <c r="Y1738" s="37">
        <f>COUNT(T1771:T1773)</f>
        <v>1</v>
      </c>
      <c r="Z1738" s="29">
        <f t="shared" si="820"/>
        <v>2</v>
      </c>
    </row>
    <row r="1739" spans="1:26">
      <c r="A1739" s="26" t="s">
        <v>99</v>
      </c>
      <c r="B1739" s="25" t="e">
        <f>HLOOKUP(A1739,'Tabela 2022'!$D$3:$BG$56,36,FALSE)</f>
        <v>#N/A</v>
      </c>
      <c r="D1739" s="9" t="e">
        <f t="shared" si="814"/>
        <v>#N/A</v>
      </c>
      <c r="E1739" s="9" t="e">
        <f t="shared" si="815"/>
        <v>#N/A</v>
      </c>
      <c r="F1739" s="9" t="e">
        <f t="shared" si="816"/>
        <v>#N/A</v>
      </c>
      <c r="H1739" s="31" t="s">
        <v>104</v>
      </c>
      <c r="I1739" s="37">
        <f>COUNT(D1763:D1766)</f>
        <v>0</v>
      </c>
      <c r="J1739" s="37">
        <f t="shared" ref="J1739" si="825">COUNT(E1763:E1766)</f>
        <v>2</v>
      </c>
      <c r="K1739" s="37">
        <f>COUNT(F1763:F1766)</f>
        <v>2</v>
      </c>
      <c r="L1739" s="29">
        <f t="shared" si="823"/>
        <v>4</v>
      </c>
      <c r="O1739" s="52" t="s">
        <v>93</v>
      </c>
      <c r="P1739" s="25">
        <f>HLOOKUP(O1739,'Tabela 2022'!$D$3:$BG$56,36,FALSE)</f>
        <v>0.79732739420935417</v>
      </c>
      <c r="R1739" s="9" t="str">
        <f t="shared" si="817"/>
        <v/>
      </c>
      <c r="S1739" s="9">
        <f t="shared" si="818"/>
        <v>0.79732739420935417</v>
      </c>
      <c r="T1739" s="9" t="str">
        <f t="shared" si="819"/>
        <v/>
      </c>
    </row>
    <row r="1740" spans="1:26">
      <c r="A1740" s="26" t="s">
        <v>132</v>
      </c>
      <c r="B1740" s="25">
        <f>HLOOKUP(A1740,'Tabela 2022'!$D$3:$BG$56,36,FALSE)</f>
        <v>0.67021276595744683</v>
      </c>
      <c r="D1740" s="9" t="str">
        <f t="shared" si="814"/>
        <v/>
      </c>
      <c r="E1740" s="9" t="str">
        <f t="shared" si="815"/>
        <v/>
      </c>
      <c r="F1740" s="9">
        <f t="shared" si="816"/>
        <v>0.67021276595744683</v>
      </c>
      <c r="H1740" s="31" t="s">
        <v>134</v>
      </c>
      <c r="I1740" s="37">
        <f>COUNT(D1767:D1773)</f>
        <v>0</v>
      </c>
      <c r="J1740" s="37">
        <f t="shared" ref="J1740" si="826">COUNT(E1767:E1773)</f>
        <v>6</v>
      </c>
      <c r="K1740" s="37">
        <f>COUNT(F1767:F1773)</f>
        <v>0</v>
      </c>
      <c r="L1740" s="29">
        <f t="shared" si="823"/>
        <v>6</v>
      </c>
      <c r="O1740" s="52" t="s">
        <v>133</v>
      </c>
      <c r="P1740" s="25">
        <f>HLOOKUP(O1740,'Tabela 2022'!$D$3:$BG$56,36,FALSE)</f>
        <v>0.7677946324387398</v>
      </c>
      <c r="R1740" s="9" t="str">
        <f t="shared" si="817"/>
        <v/>
      </c>
      <c r="S1740" s="9">
        <f t="shared" si="818"/>
        <v>0.7677946324387398</v>
      </c>
      <c r="T1740" s="9" t="str">
        <f t="shared" si="819"/>
        <v/>
      </c>
    </row>
    <row r="1741" spans="1:26">
      <c r="A1741" s="26" t="s">
        <v>74</v>
      </c>
      <c r="B1741" s="25">
        <f>HLOOKUP(A1741,'Tabela 2022'!$D$3:$BG$56,36,FALSE)</f>
        <v>0.74601487778958553</v>
      </c>
      <c r="D1741" s="9" t="str">
        <f t="shared" si="814"/>
        <v/>
      </c>
      <c r="E1741" s="9" t="str">
        <f t="shared" si="815"/>
        <v/>
      </c>
      <c r="F1741" s="9">
        <f t="shared" si="816"/>
        <v>0.74601487778958553</v>
      </c>
      <c r="O1741" s="52" t="s">
        <v>89</v>
      </c>
      <c r="P1741" s="25">
        <f>HLOOKUP(O1741,'Tabela 2022'!$D$3:$BG$56,36,FALSE)</f>
        <v>0.82838589981447119</v>
      </c>
      <c r="R1741" s="9" t="str">
        <f t="shared" si="817"/>
        <v/>
      </c>
      <c r="S1741" s="9">
        <f t="shared" si="818"/>
        <v>0.82838589981447119</v>
      </c>
      <c r="T1741" s="9" t="str">
        <f t="shared" si="819"/>
        <v/>
      </c>
      <c r="V1741" s="31"/>
      <c r="W1741" s="32" t="s">
        <v>98</v>
      </c>
      <c r="X1741" s="33" t="s">
        <v>97</v>
      </c>
      <c r="Y1741" s="34" t="s">
        <v>100</v>
      </c>
      <c r="Z1741" t="s">
        <v>105</v>
      </c>
    </row>
    <row r="1742" spans="1:26">
      <c r="A1742" s="26" t="s">
        <v>75</v>
      </c>
      <c r="B1742" s="25">
        <f>HLOOKUP(A1742,'Tabela 2022'!$D$3:$BG$56,36,FALSE)</f>
        <v>0.71105193075898798</v>
      </c>
      <c r="D1742" s="9" t="str">
        <f t="shared" si="814"/>
        <v/>
      </c>
      <c r="E1742" s="9" t="str">
        <f t="shared" si="815"/>
        <v/>
      </c>
      <c r="F1742" s="9">
        <f t="shared" si="816"/>
        <v>0.71105193075898798</v>
      </c>
      <c r="O1742" s="52" t="s">
        <v>84</v>
      </c>
      <c r="P1742" s="25">
        <f>HLOOKUP(O1742,'Tabela 2022'!$D$3:$BG$56,36,FALSE)</f>
        <v>0.70929018789144049</v>
      </c>
      <c r="R1742" s="9" t="str">
        <f t="shared" si="817"/>
        <v/>
      </c>
      <c r="S1742" s="9" t="str">
        <f t="shared" si="818"/>
        <v/>
      </c>
      <c r="T1742" s="9">
        <f t="shared" si="819"/>
        <v>0.70929018789144049</v>
      </c>
      <c r="V1742" s="31" t="s">
        <v>101</v>
      </c>
      <c r="W1742" s="42">
        <f t="shared" ref="W1742:Y1746" si="827">W1734/$Z1734</f>
        <v>0</v>
      </c>
      <c r="X1742" s="42">
        <f t="shared" si="827"/>
        <v>0.52777777777777779</v>
      </c>
      <c r="Y1742" s="42">
        <f t="shared" si="827"/>
        <v>0.47222222222222221</v>
      </c>
      <c r="Z1742" s="29">
        <f>Z1734</f>
        <v>36</v>
      </c>
    </row>
    <row r="1743" spans="1:26">
      <c r="A1743" s="26" t="s">
        <v>76</v>
      </c>
      <c r="B1743" s="25">
        <f>HLOOKUP(A1743,'Tabela 2022'!$D$3:$BG$56,36,FALSE)</f>
        <v>0.73960396039603959</v>
      </c>
      <c r="D1743" s="9" t="str">
        <f t="shared" si="814"/>
        <v/>
      </c>
      <c r="E1743" s="9" t="str">
        <f t="shared" si="815"/>
        <v/>
      </c>
      <c r="F1743" s="9">
        <f t="shared" si="816"/>
        <v>0.73960396039603959</v>
      </c>
      <c r="H1743" s="31"/>
      <c r="I1743" s="32" t="s">
        <v>98</v>
      </c>
      <c r="J1743" s="33" t="s">
        <v>97</v>
      </c>
      <c r="K1743" s="34" t="s">
        <v>100</v>
      </c>
      <c r="L1743" s="29" t="s">
        <v>105</v>
      </c>
      <c r="O1743" s="52" t="s">
        <v>85</v>
      </c>
      <c r="P1743" s="25">
        <f>HLOOKUP(O1743,'Tabela 2022'!$D$3:$BG$56,36,FALSE)</f>
        <v>0.68881856540084385</v>
      </c>
      <c r="R1743" s="9" t="str">
        <f t="shared" si="817"/>
        <v/>
      </c>
      <c r="S1743" s="9" t="str">
        <f t="shared" si="818"/>
        <v/>
      </c>
      <c r="T1743" s="9">
        <f t="shared" si="819"/>
        <v>0.68881856540084385</v>
      </c>
      <c r="V1743" s="31" t="s">
        <v>115</v>
      </c>
      <c r="W1743" s="42">
        <f t="shared" si="827"/>
        <v>0</v>
      </c>
      <c r="X1743" s="42">
        <f t="shared" si="827"/>
        <v>0.5625</v>
      </c>
      <c r="Y1743" s="42">
        <f t="shared" si="827"/>
        <v>0.4375</v>
      </c>
      <c r="Z1743" s="29">
        <f>Z1735</f>
        <v>16</v>
      </c>
    </row>
    <row r="1744" spans="1:26">
      <c r="A1744" s="26" t="s">
        <v>77</v>
      </c>
      <c r="B1744" s="25">
        <f>HLOOKUP(A1744,'Tabela 2022'!$D$3:$BG$56,36,FALSE)</f>
        <v>0.75695581014729951</v>
      </c>
      <c r="D1744" s="9" t="str">
        <f t="shared" si="814"/>
        <v/>
      </c>
      <c r="E1744" s="9">
        <f t="shared" si="815"/>
        <v>0.75695581014729951</v>
      </c>
      <c r="F1744" s="9" t="str">
        <f t="shared" si="816"/>
        <v/>
      </c>
      <c r="H1744" s="31" t="s">
        <v>101</v>
      </c>
      <c r="I1744" s="42">
        <f>I1736/$L1736</f>
        <v>0</v>
      </c>
      <c r="J1744" s="42">
        <f>J1736/$L1736</f>
        <v>0.52777777777777779</v>
      </c>
      <c r="K1744" s="42">
        <f>K1736/$L1736</f>
        <v>0.47222222222222221</v>
      </c>
      <c r="L1744" s="29">
        <f>L1736</f>
        <v>36</v>
      </c>
      <c r="O1744" s="52" t="s">
        <v>77</v>
      </c>
      <c r="P1744" s="25">
        <f>HLOOKUP(O1744,'Tabela 2022'!$D$3:$BG$56,36,FALSE)</f>
        <v>0.75695581014729951</v>
      </c>
      <c r="R1744" s="9" t="str">
        <f t="shared" si="817"/>
        <v/>
      </c>
      <c r="S1744" s="9">
        <f t="shared" si="818"/>
        <v>0.75695581014729951</v>
      </c>
      <c r="T1744" s="9" t="str">
        <f t="shared" si="819"/>
        <v/>
      </c>
      <c r="V1744" s="31" t="s">
        <v>116</v>
      </c>
      <c r="W1744" s="42">
        <f t="shared" si="827"/>
        <v>0</v>
      </c>
      <c r="X1744" s="42">
        <f t="shared" si="827"/>
        <v>0.38461538461538464</v>
      </c>
      <c r="Y1744" s="42">
        <f t="shared" si="827"/>
        <v>0.61538461538461542</v>
      </c>
      <c r="Z1744" s="29">
        <f>Z1736</f>
        <v>13</v>
      </c>
    </row>
    <row r="1745" spans="1:26">
      <c r="A1745" s="26" t="s">
        <v>113</v>
      </c>
      <c r="B1745" s="25">
        <f>HLOOKUP(A1745,'Tabela 2022'!$D$3:$BG$56,36,FALSE)</f>
        <v>0.78716216216216217</v>
      </c>
      <c r="D1745" s="9" t="str">
        <f t="shared" si="814"/>
        <v/>
      </c>
      <c r="E1745" s="9">
        <f t="shared" si="815"/>
        <v>0.78716216216216217</v>
      </c>
      <c r="F1745" s="9" t="str">
        <f t="shared" si="816"/>
        <v/>
      </c>
      <c r="H1745" s="31" t="s">
        <v>102</v>
      </c>
      <c r="I1745" s="42">
        <f t="shared" ref="I1745:K1745" si="828">I1737/$L1737</f>
        <v>0</v>
      </c>
      <c r="J1745" s="42">
        <f t="shared" si="828"/>
        <v>0.46153846153846156</v>
      </c>
      <c r="K1745" s="42">
        <f t="shared" si="828"/>
        <v>0.53846153846153844</v>
      </c>
      <c r="L1745" s="29">
        <f t="shared" ref="L1745:L1748" si="829">L1737</f>
        <v>13</v>
      </c>
      <c r="O1745" s="52" t="s">
        <v>95</v>
      </c>
      <c r="P1745" s="25">
        <f>HLOOKUP(O1745,'Tabela 2022'!$D$3:$BG$56,36,FALSE)</f>
        <v>0.71331389698736636</v>
      </c>
      <c r="R1745" s="9" t="str">
        <f t="shared" si="817"/>
        <v/>
      </c>
      <c r="S1745" s="9" t="str">
        <f t="shared" si="818"/>
        <v/>
      </c>
      <c r="T1745" s="9">
        <f t="shared" si="819"/>
        <v>0.71331389698736636</v>
      </c>
      <c r="V1745" s="31" t="s">
        <v>117</v>
      </c>
      <c r="W1745" s="42">
        <f t="shared" si="827"/>
        <v>0</v>
      </c>
      <c r="X1745" s="42">
        <f t="shared" si="827"/>
        <v>0.8</v>
      </c>
      <c r="Y1745" s="42">
        <f t="shared" si="827"/>
        <v>0.2</v>
      </c>
      <c r="Z1745" s="29">
        <f>Z1737</f>
        <v>5</v>
      </c>
    </row>
    <row r="1746" spans="1:26">
      <c r="A1746" s="26" t="s">
        <v>78</v>
      </c>
      <c r="B1746" s="25">
        <f>HLOOKUP(A1746,'Tabela 2022'!$D$3:$BG$56,36,FALSE)</f>
        <v>0.74738219895287961</v>
      </c>
      <c r="D1746" s="9" t="str">
        <f t="shared" si="814"/>
        <v/>
      </c>
      <c r="E1746" s="9" t="str">
        <f t="shared" si="815"/>
        <v/>
      </c>
      <c r="F1746" s="9">
        <f t="shared" si="816"/>
        <v>0.74738219895287961</v>
      </c>
      <c r="H1746" s="31" t="s">
        <v>103</v>
      </c>
      <c r="I1746" s="42">
        <f t="shared" ref="I1746:K1746" si="830">I1738/$L1738</f>
        <v>0</v>
      </c>
      <c r="J1746" s="42">
        <f t="shared" si="830"/>
        <v>0.38461538461538464</v>
      </c>
      <c r="K1746" s="42">
        <f t="shared" si="830"/>
        <v>0.61538461538461542</v>
      </c>
      <c r="L1746" s="29">
        <f t="shared" si="829"/>
        <v>13</v>
      </c>
      <c r="O1746" s="52" t="s">
        <v>131</v>
      </c>
      <c r="P1746" s="25">
        <f>HLOOKUP(O1746,'Tabela 2022'!$D$3:$BG$56,36,FALSE)</f>
        <v>0.82452830188679249</v>
      </c>
      <c r="R1746" s="9" t="str">
        <f t="shared" si="817"/>
        <v/>
      </c>
      <c r="S1746" s="9">
        <f t="shared" si="818"/>
        <v>0.82452830188679249</v>
      </c>
      <c r="T1746" s="9" t="str">
        <f t="shared" si="819"/>
        <v/>
      </c>
      <c r="V1746" s="31" t="s">
        <v>135</v>
      </c>
      <c r="W1746" s="42">
        <f t="shared" si="827"/>
        <v>0</v>
      </c>
      <c r="X1746" s="42">
        <f t="shared" si="827"/>
        <v>0.5</v>
      </c>
      <c r="Y1746" s="42">
        <f t="shared" si="827"/>
        <v>0.5</v>
      </c>
      <c r="Z1746" s="29">
        <f>Z1738</f>
        <v>2</v>
      </c>
    </row>
    <row r="1747" spans="1:26" ht="15.75" thickBot="1">
      <c r="A1747" s="24" t="s">
        <v>114</v>
      </c>
      <c r="B1747" s="25">
        <f>HLOOKUP(A1747,'Tabela 2022'!$D$3:$BG$56,36,FALSE)</f>
        <v>0.70497427101200683</v>
      </c>
      <c r="D1747" s="36" t="str">
        <f t="shared" si="814"/>
        <v/>
      </c>
      <c r="E1747" s="36" t="str">
        <f t="shared" si="815"/>
        <v/>
      </c>
      <c r="F1747" s="36">
        <f t="shared" si="816"/>
        <v>0.70497427101200683</v>
      </c>
      <c r="H1747" s="31" t="s">
        <v>104</v>
      </c>
      <c r="I1747" s="42">
        <f t="shared" ref="I1747:K1747" si="831">I1739/$L1739</f>
        <v>0</v>
      </c>
      <c r="J1747" s="42">
        <f t="shared" si="831"/>
        <v>0.5</v>
      </c>
      <c r="K1747" s="42">
        <f t="shared" si="831"/>
        <v>0.5</v>
      </c>
      <c r="L1747" s="29">
        <f t="shared" si="829"/>
        <v>4</v>
      </c>
      <c r="O1747" s="52" t="s">
        <v>129</v>
      </c>
      <c r="P1747" s="25">
        <f>HLOOKUP(O1747,'Tabela 2022'!$D$3:$BG$56,36,FALSE)</f>
        <v>0.82066420664206641</v>
      </c>
      <c r="R1747" s="9" t="str">
        <f t="shared" si="817"/>
        <v/>
      </c>
      <c r="S1747" s="9">
        <f t="shared" si="818"/>
        <v>0.82066420664206641</v>
      </c>
      <c r="T1747" s="9" t="str">
        <f t="shared" si="819"/>
        <v/>
      </c>
      <c r="Y1747"/>
    </row>
    <row r="1748" spans="1:26">
      <c r="A1748" s="23" t="s">
        <v>109</v>
      </c>
      <c r="B1748" s="25" t="e">
        <f>HLOOKUP(A1748,'Tabela 2022'!$D$3:$BG$56,36,FALSE)</f>
        <v>#N/A</v>
      </c>
      <c r="D1748" s="56" t="e">
        <f t="shared" si="814"/>
        <v>#N/A</v>
      </c>
      <c r="E1748" s="56" t="e">
        <f t="shared" si="815"/>
        <v>#N/A</v>
      </c>
      <c r="F1748" s="56" t="e">
        <f t="shared" si="816"/>
        <v>#N/A</v>
      </c>
      <c r="H1748" s="31" t="s">
        <v>134</v>
      </c>
      <c r="I1748" s="42">
        <f t="shared" ref="I1748:J1748" si="832">I1740/$L1740</f>
        <v>0</v>
      </c>
      <c r="J1748" s="42">
        <f t="shared" si="832"/>
        <v>1</v>
      </c>
      <c r="K1748" s="42">
        <f>K1740/$L1740</f>
        <v>0</v>
      </c>
      <c r="L1748" s="29">
        <f t="shared" si="829"/>
        <v>6</v>
      </c>
      <c r="O1748" s="59" t="s">
        <v>114</v>
      </c>
      <c r="P1748" s="25">
        <f>HLOOKUP(O1748,'Tabela 2022'!$D$3:$BG$56,36,FALSE)</f>
        <v>0.70497427101200683</v>
      </c>
      <c r="R1748" s="9" t="str">
        <f t="shared" si="817"/>
        <v/>
      </c>
      <c r="S1748" s="9" t="str">
        <f t="shared" si="818"/>
        <v/>
      </c>
      <c r="T1748" s="9">
        <f t="shared" si="819"/>
        <v>0.70497427101200683</v>
      </c>
    </row>
    <row r="1749" spans="1:26" ht="15.75" thickBot="1">
      <c r="A1749" s="22" t="s">
        <v>79</v>
      </c>
      <c r="B1749" s="25">
        <f>HLOOKUP(A1749,'Tabela 2022'!$D$3:$BG$56,36,FALSE)</f>
        <v>0.66961913197519929</v>
      </c>
      <c r="D1749" s="9" t="str">
        <f t="shared" si="814"/>
        <v/>
      </c>
      <c r="E1749" s="9" t="str">
        <f t="shared" si="815"/>
        <v/>
      </c>
      <c r="F1749" s="9">
        <f t="shared" si="816"/>
        <v>0.66961913197519929</v>
      </c>
      <c r="O1749" s="59" t="s">
        <v>130</v>
      </c>
      <c r="P1749" s="25">
        <f>HLOOKUP(O1749,'Tabela 2022'!$D$3:$BG$56,36,FALSE)</f>
        <v>0.64910179640718568</v>
      </c>
      <c r="R1749" s="36" t="str">
        <f t="shared" si="817"/>
        <v/>
      </c>
      <c r="S1749" s="36" t="str">
        <f t="shared" si="818"/>
        <v/>
      </c>
      <c r="T1749" s="36">
        <f t="shared" si="819"/>
        <v>0.64910179640718568</v>
      </c>
    </row>
    <row r="1750" spans="1:26">
      <c r="A1750" s="22" t="s">
        <v>80</v>
      </c>
      <c r="B1750" s="25">
        <f>HLOOKUP(A1750,'Tabela 2022'!$D$3:$BG$56,36,FALSE)</f>
        <v>0.72937293729372932</v>
      </c>
      <c r="D1750" s="9" t="str">
        <f t="shared" si="814"/>
        <v/>
      </c>
      <c r="E1750" s="66">
        <v>0.75</v>
      </c>
      <c r="F1750" s="9"/>
      <c r="O1750" s="60" t="s">
        <v>80</v>
      </c>
      <c r="P1750" s="25">
        <f>HLOOKUP(O1750,'Tabela 2022'!$D$3:$BG$56,36,FALSE)</f>
        <v>0.72937293729372932</v>
      </c>
      <c r="R1750" s="56" t="str">
        <f t="shared" si="817"/>
        <v/>
      </c>
      <c r="S1750" s="70">
        <v>0.75</v>
      </c>
      <c r="T1750" s="56"/>
    </row>
    <row r="1751" spans="1:26">
      <c r="A1751" s="22" t="s">
        <v>81</v>
      </c>
      <c r="B1751" s="25">
        <f>HLOOKUP(A1751,'Tabela 2022'!$D$3:$BG$56,36,FALSE)</f>
        <v>0.58167330677290841</v>
      </c>
      <c r="D1751" s="9" t="str">
        <f t="shared" si="814"/>
        <v/>
      </c>
      <c r="E1751" s="9" t="str">
        <f t="shared" si="815"/>
        <v/>
      </c>
      <c r="F1751" s="9">
        <f t="shared" si="816"/>
        <v>0.58167330677290841</v>
      </c>
      <c r="O1751" s="26" t="s">
        <v>72</v>
      </c>
      <c r="P1751" s="25">
        <f>HLOOKUP(O1751,'Tabela 2022'!$D$3:$BG$56,36,FALSE)</f>
        <v>0.71954314720812185</v>
      </c>
      <c r="R1751" s="9" t="str">
        <f t="shared" si="817"/>
        <v/>
      </c>
      <c r="S1751" s="9" t="str">
        <f t="shared" si="818"/>
        <v/>
      </c>
      <c r="T1751" s="9">
        <f t="shared" si="819"/>
        <v>0.71954314720812185</v>
      </c>
    </row>
    <row r="1752" spans="1:26">
      <c r="A1752" s="22" t="s">
        <v>82</v>
      </c>
      <c r="B1752" s="25">
        <f>HLOOKUP(A1752,'Tabela 2022'!$D$3:$BG$56,36,FALSE)</f>
        <v>0.68197278911564629</v>
      </c>
      <c r="D1752" s="9" t="str">
        <f t="shared" si="814"/>
        <v/>
      </c>
      <c r="E1752" s="9" t="str">
        <f t="shared" si="815"/>
        <v/>
      </c>
      <c r="F1752" s="9">
        <f t="shared" si="816"/>
        <v>0.68197278911564629</v>
      </c>
      <c r="O1752" s="26" t="s">
        <v>90</v>
      </c>
      <c r="P1752" s="25">
        <f>HLOOKUP(O1752,'Tabela 2022'!$D$3:$BG$56,36,FALSE)</f>
        <v>0.84100418410041844</v>
      </c>
      <c r="R1752" s="9" t="str">
        <f t="shared" si="817"/>
        <v/>
      </c>
      <c r="S1752" s="9">
        <f t="shared" si="818"/>
        <v>0.84100418410041844</v>
      </c>
      <c r="T1752" s="9" t="str">
        <f t="shared" si="819"/>
        <v/>
      </c>
    </row>
    <row r="1753" spans="1:26">
      <c r="A1753" s="22" t="s">
        <v>83</v>
      </c>
      <c r="B1753" s="25">
        <f>HLOOKUP(A1753,'Tabela 2022'!$D$3:$BG$56,36,FALSE)</f>
        <v>0.83387622149837137</v>
      </c>
      <c r="D1753" s="9" t="str">
        <f t="shared" si="814"/>
        <v/>
      </c>
      <c r="E1753" s="9">
        <f t="shared" si="815"/>
        <v>0.83387622149837137</v>
      </c>
      <c r="F1753" s="9" t="str">
        <f t="shared" si="816"/>
        <v/>
      </c>
      <c r="O1753" s="26" t="s">
        <v>121</v>
      </c>
      <c r="P1753" s="25">
        <f>HLOOKUP(O1753,'Tabela 2022'!$D$3:$BG$56,36,FALSE)</f>
        <v>0.68589083419155505</v>
      </c>
      <c r="R1753" s="9" t="str">
        <f t="shared" si="817"/>
        <v/>
      </c>
      <c r="S1753" s="9" t="str">
        <f t="shared" si="818"/>
        <v/>
      </c>
      <c r="T1753" s="9">
        <f t="shared" si="819"/>
        <v>0.68589083419155505</v>
      </c>
    </row>
    <row r="1754" spans="1:26">
      <c r="A1754" s="22" t="s">
        <v>84</v>
      </c>
      <c r="B1754" s="25">
        <f>HLOOKUP(A1754,'Tabela 2022'!$D$3:$BG$56,36,FALSE)</f>
        <v>0.70929018789144049</v>
      </c>
      <c r="D1754" s="9" t="str">
        <f t="shared" si="814"/>
        <v/>
      </c>
      <c r="E1754" s="9" t="str">
        <f t="shared" si="815"/>
        <v/>
      </c>
      <c r="F1754" s="9">
        <f t="shared" si="816"/>
        <v>0.70929018789144049</v>
      </c>
      <c r="O1754" s="26" t="s">
        <v>91</v>
      </c>
      <c r="P1754" s="25" t="e">
        <f>HLOOKUP(O1754,'Tabela 2022'!$D$3:$BG$56,36,FALSE)</f>
        <v>#N/A</v>
      </c>
      <c r="R1754" s="9" t="e">
        <f t="shared" si="817"/>
        <v>#N/A</v>
      </c>
      <c r="S1754" s="9" t="e">
        <f t="shared" si="818"/>
        <v>#N/A</v>
      </c>
      <c r="T1754" s="9" t="e">
        <f t="shared" si="819"/>
        <v>#N/A</v>
      </c>
    </row>
    <row r="1755" spans="1:26">
      <c r="A1755" s="22" t="s">
        <v>121</v>
      </c>
      <c r="B1755" s="25">
        <f>HLOOKUP(A1755,'Tabela 2022'!$D$3:$BG$56,36,FALSE)</f>
        <v>0.68589083419155505</v>
      </c>
      <c r="D1755" s="9" t="str">
        <f t="shared" si="814"/>
        <v/>
      </c>
      <c r="E1755" s="9" t="str">
        <f t="shared" si="815"/>
        <v/>
      </c>
      <c r="F1755" s="9">
        <f t="shared" si="816"/>
        <v>0.68589083419155505</v>
      </c>
      <c r="O1755" s="26" t="s">
        <v>74</v>
      </c>
      <c r="P1755" s="25">
        <f>HLOOKUP(O1755,'Tabela 2022'!$D$3:$BG$56,36,FALSE)</f>
        <v>0.74601487778958553</v>
      </c>
      <c r="R1755" s="9" t="str">
        <f t="shared" si="817"/>
        <v/>
      </c>
      <c r="S1755" s="9" t="str">
        <f t="shared" si="818"/>
        <v/>
      </c>
      <c r="T1755" s="9">
        <f t="shared" si="819"/>
        <v>0.74601487778958553</v>
      </c>
    </row>
    <row r="1756" spans="1:26">
      <c r="A1756" s="22" t="s">
        <v>85</v>
      </c>
      <c r="B1756" s="25">
        <f>HLOOKUP(A1756,'Tabela 2022'!$D$3:$BG$56,36,FALSE)</f>
        <v>0.68881856540084385</v>
      </c>
      <c r="D1756" s="9" t="str">
        <f t="shared" si="814"/>
        <v/>
      </c>
      <c r="E1756" s="9" t="str">
        <f t="shared" si="815"/>
        <v/>
      </c>
      <c r="F1756" s="9">
        <f t="shared" si="816"/>
        <v>0.68881856540084385</v>
      </c>
      <c r="O1756" s="26" t="s">
        <v>75</v>
      </c>
      <c r="P1756" s="25">
        <f>HLOOKUP(O1756,'Tabela 2022'!$D$3:$BG$56,36,FALSE)</f>
        <v>0.71105193075898798</v>
      </c>
      <c r="R1756" s="9" t="str">
        <f t="shared" si="817"/>
        <v/>
      </c>
      <c r="S1756" s="9" t="str">
        <f t="shared" si="818"/>
        <v/>
      </c>
      <c r="T1756" s="9">
        <f t="shared" si="819"/>
        <v>0.71105193075898798</v>
      </c>
    </row>
    <row r="1757" spans="1:26">
      <c r="A1757" s="22" t="s">
        <v>110</v>
      </c>
      <c r="B1757" s="25">
        <f>HLOOKUP(A1757,'Tabela 2022'!$D$3:$BG$56,36,FALSE)</f>
        <v>0.83944954128440363</v>
      </c>
      <c r="D1757" s="9" t="str">
        <f t="shared" si="814"/>
        <v/>
      </c>
      <c r="E1757" s="9">
        <f t="shared" si="815"/>
        <v>0.83944954128440363</v>
      </c>
      <c r="F1757" s="9" t="str">
        <f t="shared" si="816"/>
        <v/>
      </c>
      <c r="O1757" s="26" t="s">
        <v>76</v>
      </c>
      <c r="P1757" s="25">
        <f>HLOOKUP(O1757,'Tabela 2022'!$D$3:$BG$56,36,FALSE)</f>
        <v>0.73960396039603959</v>
      </c>
      <c r="R1757" s="9" t="str">
        <f t="shared" si="817"/>
        <v/>
      </c>
      <c r="S1757" s="9" t="str">
        <f t="shared" si="818"/>
        <v/>
      </c>
      <c r="T1757" s="9">
        <f t="shared" si="819"/>
        <v>0.73960396039603959</v>
      </c>
    </row>
    <row r="1758" spans="1:26">
      <c r="A1758" s="22" t="s">
        <v>111</v>
      </c>
      <c r="B1758" s="25">
        <f>HLOOKUP(A1758,'Tabela 2022'!$D$3:$BG$56,36,FALSE)</f>
        <v>0.75134408602150538</v>
      </c>
      <c r="D1758" s="9" t="str">
        <f t="shared" si="814"/>
        <v/>
      </c>
      <c r="E1758" s="9">
        <f t="shared" si="815"/>
        <v>0.75134408602150538</v>
      </c>
      <c r="F1758" s="9" t="str">
        <f t="shared" si="816"/>
        <v/>
      </c>
      <c r="O1758" s="26" t="s">
        <v>78</v>
      </c>
      <c r="P1758" s="25">
        <f>HLOOKUP(O1758,'Tabela 2022'!$D$3:$BG$56,36,FALSE)</f>
        <v>0.74738219895287961</v>
      </c>
      <c r="R1758" s="9" t="str">
        <f t="shared" si="817"/>
        <v/>
      </c>
      <c r="S1758" s="9" t="str">
        <f t="shared" si="818"/>
        <v/>
      </c>
      <c r="T1758" s="9">
        <f t="shared" si="819"/>
        <v>0.74738219895287961</v>
      </c>
    </row>
    <row r="1759" spans="1:26">
      <c r="A1759" s="22" t="s">
        <v>86</v>
      </c>
      <c r="B1759" s="25" t="e">
        <f>HLOOKUP(A1759,'Tabela 2022'!$D$3:$BG$56,36,FALSE)</f>
        <v>#N/A</v>
      </c>
      <c r="D1759" s="9" t="e">
        <f t="shared" si="814"/>
        <v>#N/A</v>
      </c>
      <c r="E1759" s="9" t="e">
        <f t="shared" si="815"/>
        <v>#N/A</v>
      </c>
      <c r="F1759" s="9" t="e">
        <f t="shared" si="816"/>
        <v>#N/A</v>
      </c>
      <c r="O1759" s="26" t="s">
        <v>94</v>
      </c>
      <c r="P1759" s="25">
        <f>HLOOKUP(O1759,'Tabela 2022'!$D$3:$BG$56,36,FALSE)</f>
        <v>0.72441651705565535</v>
      </c>
      <c r="R1759" s="9" t="str">
        <f t="shared" si="817"/>
        <v/>
      </c>
      <c r="S1759" s="9" t="str">
        <f t="shared" si="818"/>
        <v/>
      </c>
      <c r="T1759" s="9">
        <f t="shared" si="819"/>
        <v>0.72441651705565535</v>
      </c>
    </row>
    <row r="1760" spans="1:26">
      <c r="A1760" s="22" t="s">
        <v>130</v>
      </c>
      <c r="B1760" s="25">
        <f>HLOOKUP(A1760,'Tabela 2022'!$D$3:$BG$56,36,FALSE)</f>
        <v>0.64910179640718568</v>
      </c>
      <c r="D1760" s="9" t="str">
        <f t="shared" si="814"/>
        <v/>
      </c>
      <c r="E1760" s="9" t="str">
        <f t="shared" si="815"/>
        <v/>
      </c>
      <c r="F1760" s="9">
        <f t="shared" si="816"/>
        <v>0.64910179640718568</v>
      </c>
      <c r="O1760" s="26" t="s">
        <v>111</v>
      </c>
      <c r="P1760" s="25">
        <f>HLOOKUP(O1760,'Tabela 2022'!$D$3:$BG$56,36,FALSE)</f>
        <v>0.75134408602150538</v>
      </c>
      <c r="R1760" s="9" t="str">
        <f t="shared" si="817"/>
        <v/>
      </c>
      <c r="S1760" s="9">
        <f t="shared" si="818"/>
        <v>0.75134408602150538</v>
      </c>
      <c r="T1760" s="9" t="str">
        <f t="shared" si="819"/>
        <v/>
      </c>
    </row>
    <row r="1761" spans="1:20">
      <c r="A1761" s="22" t="s">
        <v>87</v>
      </c>
      <c r="B1761" s="25">
        <f>HLOOKUP(A1761,'Tabela 2022'!$D$3:$BG$56,36,FALSE)</f>
        <v>0.67809239940387478</v>
      </c>
      <c r="D1761" s="9" t="str">
        <f t="shared" si="814"/>
        <v/>
      </c>
      <c r="E1761" s="9" t="str">
        <f t="shared" si="815"/>
        <v/>
      </c>
      <c r="F1761" s="9">
        <f t="shared" si="816"/>
        <v>0.67809239940387478</v>
      </c>
      <c r="O1761" s="26" t="s">
        <v>122</v>
      </c>
      <c r="P1761" s="25">
        <f>HLOOKUP(O1761,'Tabela 2022'!$D$3:$BG$56,36,FALSE)</f>
        <v>0.77828054298642535</v>
      </c>
      <c r="R1761" s="9" t="str">
        <f t="shared" si="817"/>
        <v/>
      </c>
      <c r="S1761" s="66">
        <v>0.75</v>
      </c>
      <c r="T1761" s="9"/>
    </row>
    <row r="1762" spans="1:20" ht="15.75" thickBot="1">
      <c r="A1762" s="21" t="s">
        <v>88</v>
      </c>
      <c r="B1762" s="25">
        <f>HLOOKUP(A1762,'Tabela 2022'!$D$3:$BG$56,36,FALSE)</f>
        <v>0.79824561403508776</v>
      </c>
      <c r="D1762" s="57" t="str">
        <f t="shared" si="814"/>
        <v/>
      </c>
      <c r="E1762" s="57">
        <f t="shared" si="815"/>
        <v>0.79824561403508776</v>
      </c>
      <c r="F1762" s="57" t="str">
        <f t="shared" si="816"/>
        <v/>
      </c>
      <c r="O1762" s="26" t="s">
        <v>87</v>
      </c>
      <c r="P1762" s="25">
        <f>HLOOKUP(O1762,'Tabela 2022'!$D$3:$BG$56,36,FALSE)</f>
        <v>0.67809239940387478</v>
      </c>
      <c r="R1762" s="9" t="str">
        <f t="shared" si="817"/>
        <v/>
      </c>
      <c r="S1762" s="9" t="str">
        <f t="shared" si="818"/>
        <v/>
      </c>
      <c r="T1762" s="9">
        <f t="shared" si="819"/>
        <v>0.67809239940387478</v>
      </c>
    </row>
    <row r="1763" spans="1:20" ht="15.75" thickBot="1">
      <c r="A1763" s="17" t="s">
        <v>93</v>
      </c>
      <c r="B1763" s="25">
        <f>HLOOKUP(A1763,'Tabela 2022'!$D$3:$BG$56,36,FALSE)</f>
        <v>0.79732739420935417</v>
      </c>
      <c r="D1763" s="56" t="str">
        <f t="shared" si="814"/>
        <v/>
      </c>
      <c r="E1763" s="56">
        <f t="shared" si="815"/>
        <v>0.79732739420935417</v>
      </c>
      <c r="F1763" s="56" t="str">
        <f t="shared" si="816"/>
        <v/>
      </c>
      <c r="O1763" s="53" t="s">
        <v>88</v>
      </c>
      <c r="P1763" s="25">
        <f>HLOOKUP(O1763,'Tabela 2022'!$D$3:$BG$56,36,FALSE)</f>
        <v>0.79824561403508776</v>
      </c>
      <c r="R1763" s="57" t="str">
        <f t="shared" si="817"/>
        <v/>
      </c>
      <c r="S1763" s="57">
        <f t="shared" si="818"/>
        <v>0.79824561403508776</v>
      </c>
      <c r="T1763" s="57" t="str">
        <f t="shared" si="819"/>
        <v/>
      </c>
    </row>
    <row r="1764" spans="1:20">
      <c r="A1764" s="16" t="s">
        <v>133</v>
      </c>
      <c r="B1764" s="25">
        <f>HLOOKUP(A1764,'Tabela 2022'!$D$3:$BG$56,36,FALSE)</f>
        <v>0.7677946324387398</v>
      </c>
      <c r="D1764" s="9" t="str">
        <f t="shared" si="814"/>
        <v/>
      </c>
      <c r="E1764" s="9">
        <f t="shared" si="815"/>
        <v>0.7677946324387398</v>
      </c>
      <c r="F1764" s="9" t="str">
        <f t="shared" si="816"/>
        <v/>
      </c>
      <c r="O1764" s="17" t="s">
        <v>109</v>
      </c>
      <c r="P1764" s="25" t="e">
        <f>HLOOKUP(O1764,'Tabela 2022'!$D$3:$BG$56,36,FALSE)</f>
        <v>#N/A</v>
      </c>
      <c r="R1764" s="35" t="e">
        <f t="shared" si="817"/>
        <v>#N/A</v>
      </c>
      <c r="S1764" s="35" t="e">
        <f t="shared" si="818"/>
        <v>#N/A</v>
      </c>
      <c r="T1764" s="35" t="e">
        <f t="shared" si="819"/>
        <v>#N/A</v>
      </c>
    </row>
    <row r="1765" spans="1:20">
      <c r="A1765" s="16" t="s">
        <v>94</v>
      </c>
      <c r="B1765" s="25">
        <f>HLOOKUP(A1765,'Tabela 2022'!$D$3:$BG$56,36,FALSE)</f>
        <v>0.72441651705565535</v>
      </c>
      <c r="D1765" s="9" t="str">
        <f t="shared" si="814"/>
        <v/>
      </c>
      <c r="E1765" s="9" t="str">
        <f t="shared" si="815"/>
        <v/>
      </c>
      <c r="F1765" s="9">
        <f t="shared" si="816"/>
        <v>0.72441651705565535</v>
      </c>
      <c r="O1765" s="16" t="s">
        <v>70</v>
      </c>
      <c r="P1765" s="25">
        <f>HLOOKUP(O1765,'Tabela 2022'!$D$3:$BG$56,36,FALSE)</f>
        <v>0.76646706586826352</v>
      </c>
      <c r="R1765" s="9" t="str">
        <f t="shared" si="817"/>
        <v/>
      </c>
      <c r="S1765" s="9">
        <f t="shared" si="818"/>
        <v>0.76646706586826352</v>
      </c>
      <c r="T1765" s="9" t="str">
        <f t="shared" si="819"/>
        <v/>
      </c>
    </row>
    <row r="1766" spans="1:20" ht="15.75" thickBot="1">
      <c r="A1766" s="15" t="s">
        <v>95</v>
      </c>
      <c r="B1766" s="25">
        <f>HLOOKUP(A1766,'Tabela 2022'!$D$3:$BG$56,36,FALSE)</f>
        <v>0.71331389698736636</v>
      </c>
      <c r="D1766" s="57" t="str">
        <f t="shared" si="814"/>
        <v/>
      </c>
      <c r="E1766" s="57" t="str">
        <f t="shared" si="815"/>
        <v/>
      </c>
      <c r="F1766" s="57">
        <f t="shared" si="816"/>
        <v>0.71331389698736636</v>
      </c>
      <c r="O1766" s="16" t="s">
        <v>81</v>
      </c>
      <c r="P1766" s="25">
        <f>HLOOKUP(O1766,'Tabela 2022'!$D$3:$BG$56,36,FALSE)</f>
        <v>0.58167330677290841</v>
      </c>
      <c r="R1766" s="9" t="str">
        <f t="shared" si="817"/>
        <v/>
      </c>
      <c r="S1766" s="9" t="str">
        <f t="shared" si="818"/>
        <v/>
      </c>
      <c r="T1766" s="9">
        <f t="shared" si="819"/>
        <v>0.58167330677290841</v>
      </c>
    </row>
    <row r="1767" spans="1:20">
      <c r="A1767" s="20" t="s">
        <v>89</v>
      </c>
      <c r="B1767" s="25">
        <f>HLOOKUP(A1767,'Tabela 2022'!$D$3:$BG$56,36,FALSE)</f>
        <v>0.82838589981447119</v>
      </c>
      <c r="D1767" s="35" t="str">
        <f t="shared" si="814"/>
        <v/>
      </c>
      <c r="E1767" s="35">
        <f t="shared" si="815"/>
        <v>0.82838589981447119</v>
      </c>
      <c r="F1767" s="35" t="str">
        <f t="shared" si="816"/>
        <v/>
      </c>
      <c r="O1767" s="16" t="s">
        <v>83</v>
      </c>
      <c r="P1767" s="25">
        <f>HLOOKUP(O1767,'Tabela 2022'!$D$3:$BG$56,36,FALSE)</f>
        <v>0.83387622149837137</v>
      </c>
      <c r="R1767" s="9" t="str">
        <f t="shared" si="817"/>
        <v/>
      </c>
      <c r="S1767" s="9">
        <f t="shared" si="818"/>
        <v>0.83387622149837137</v>
      </c>
      <c r="T1767" s="9" t="str">
        <f t="shared" si="819"/>
        <v/>
      </c>
    </row>
    <row r="1768" spans="1:20">
      <c r="A1768" s="19" t="s">
        <v>90</v>
      </c>
      <c r="B1768" s="25">
        <f>HLOOKUP(A1768,'Tabela 2022'!$D$3:$BG$56,36,FALSE)</f>
        <v>0.84100418410041844</v>
      </c>
      <c r="D1768" s="9" t="str">
        <f t="shared" si="814"/>
        <v/>
      </c>
      <c r="E1768" s="9">
        <f t="shared" si="815"/>
        <v>0.84100418410041844</v>
      </c>
      <c r="F1768" s="9" t="str">
        <f t="shared" si="816"/>
        <v/>
      </c>
      <c r="O1768" s="16" t="s">
        <v>110</v>
      </c>
      <c r="P1768" s="25">
        <f>HLOOKUP(O1768,'Tabela 2022'!$D$3:$BG$56,36,FALSE)</f>
        <v>0.83944954128440363</v>
      </c>
      <c r="R1768" s="9" t="str">
        <f t="shared" si="817"/>
        <v/>
      </c>
      <c r="S1768" s="9">
        <f t="shared" si="818"/>
        <v>0.83944954128440363</v>
      </c>
      <c r="T1768" s="9" t="str">
        <f t="shared" si="819"/>
        <v/>
      </c>
    </row>
    <row r="1769" spans="1:20">
      <c r="A1769" s="18" t="s">
        <v>91</v>
      </c>
      <c r="B1769" s="25" t="e">
        <f>HLOOKUP(A1769,'Tabela 2022'!$D$3:$BG$56,36,FALSE)</f>
        <v>#N/A</v>
      </c>
      <c r="D1769" s="9" t="e">
        <f t="shared" si="814"/>
        <v>#N/A</v>
      </c>
      <c r="E1769" s="9" t="e">
        <f t="shared" si="815"/>
        <v>#N/A</v>
      </c>
      <c r="F1769" s="9" t="e">
        <f t="shared" si="816"/>
        <v>#N/A</v>
      </c>
      <c r="O1769" s="54" t="s">
        <v>92</v>
      </c>
      <c r="P1769" s="25">
        <f>HLOOKUP(O1769,'Tabela 2022'!$D$3:$BG$56,36,FALSE)</f>
        <v>0.80277349768875195</v>
      </c>
      <c r="R1769" s="9" t="str">
        <f t="shared" si="817"/>
        <v/>
      </c>
      <c r="S1769" s="9">
        <f t="shared" si="818"/>
        <v>0.80277349768875195</v>
      </c>
      <c r="T1769" s="9" t="str">
        <f t="shared" si="819"/>
        <v/>
      </c>
    </row>
    <row r="1770" spans="1:20" ht="15.75" thickBot="1">
      <c r="A1770" s="18" t="s">
        <v>131</v>
      </c>
      <c r="B1770" s="25">
        <f>HLOOKUP(A1770,'Tabela 2022'!$D$3:$BG$56,36,FALSE)</f>
        <v>0.82452830188679249</v>
      </c>
      <c r="D1770" s="9" t="str">
        <f t="shared" si="814"/>
        <v/>
      </c>
      <c r="E1770" s="9">
        <f t="shared" si="815"/>
        <v>0.82452830188679249</v>
      </c>
      <c r="F1770" s="9" t="str">
        <f t="shared" si="816"/>
        <v/>
      </c>
      <c r="O1770" s="15" t="s">
        <v>86</v>
      </c>
      <c r="P1770" s="25" t="e">
        <f>HLOOKUP(O1770,'Tabela 2022'!$D$3:$BG$56,36,FALSE)</f>
        <v>#N/A</v>
      </c>
      <c r="R1770" s="36" t="e">
        <f t="shared" si="817"/>
        <v>#N/A</v>
      </c>
      <c r="S1770" s="36" t="e">
        <f t="shared" si="818"/>
        <v>#N/A</v>
      </c>
      <c r="T1770" s="36" t="e">
        <f t="shared" si="819"/>
        <v>#N/A</v>
      </c>
    </row>
    <row r="1771" spans="1:20">
      <c r="A1771" s="18" t="s">
        <v>92</v>
      </c>
      <c r="B1771" s="25">
        <f>HLOOKUP(A1771,'Tabela 2022'!$D$3:$BG$56,36,FALSE)</f>
        <v>0.80277349768875195</v>
      </c>
      <c r="D1771" s="9" t="str">
        <f t="shared" si="814"/>
        <v/>
      </c>
      <c r="E1771" s="9">
        <f t="shared" si="815"/>
        <v>0.80277349768875195</v>
      </c>
      <c r="F1771" s="9" t="str">
        <f t="shared" si="816"/>
        <v/>
      </c>
      <c r="O1771" s="61" t="s">
        <v>99</v>
      </c>
      <c r="P1771" s="25" t="e">
        <f>HLOOKUP(O1771,'Tabela 2022'!$D$3:$BG$56,36,FALSE)</f>
        <v>#N/A</v>
      </c>
      <c r="R1771" s="56" t="e">
        <f t="shared" si="817"/>
        <v>#N/A</v>
      </c>
      <c r="S1771" s="56" t="e">
        <f t="shared" si="818"/>
        <v>#N/A</v>
      </c>
      <c r="T1771" s="56" t="e">
        <f t="shared" si="819"/>
        <v>#N/A</v>
      </c>
    </row>
    <row r="1772" spans="1:20">
      <c r="A1772" s="18" t="s">
        <v>129</v>
      </c>
      <c r="B1772" s="25">
        <f>HLOOKUP(A1772,'Tabela 2022'!$D$3:$BG$56,36,FALSE)</f>
        <v>0.82066420664206641</v>
      </c>
      <c r="D1772" s="9" t="str">
        <f t="shared" si="814"/>
        <v/>
      </c>
      <c r="E1772" s="9">
        <f t="shared" si="815"/>
        <v>0.82066420664206641</v>
      </c>
      <c r="F1772" s="9" t="str">
        <f t="shared" si="816"/>
        <v/>
      </c>
      <c r="O1772" s="55" t="s">
        <v>132</v>
      </c>
      <c r="P1772" s="25">
        <f>HLOOKUP(O1772,'Tabela 2022'!$D$3:$BG$56,36,FALSE)</f>
        <v>0.67021276595744683</v>
      </c>
      <c r="R1772" s="9" t="str">
        <f t="shared" si="817"/>
        <v/>
      </c>
      <c r="S1772" s="9" t="str">
        <f t="shared" si="818"/>
        <v/>
      </c>
      <c r="T1772" s="9">
        <f t="shared" si="819"/>
        <v>0.67021276595744683</v>
      </c>
    </row>
    <row r="1773" spans="1:20" ht="15.75" thickBot="1">
      <c r="A1773" s="18" t="s">
        <v>122</v>
      </c>
      <c r="B1773" s="25">
        <f>HLOOKUP(A1773,'Tabela 2022'!$D$3:$BG$56,36,FALSE)</f>
        <v>0.77828054298642535</v>
      </c>
      <c r="D1773" s="57" t="str">
        <f t="shared" ref="D1773" si="833">IF(B1773&lt;=50%,B1773,"")</f>
        <v/>
      </c>
      <c r="E1773" s="67">
        <v>0.75</v>
      </c>
      <c r="F1773" s="57"/>
      <c r="O1773" s="55" t="s">
        <v>113</v>
      </c>
      <c r="P1773" s="25">
        <f>HLOOKUP(O1773,'Tabela 2022'!$D$3:$BG$56,36,FALSE)</f>
        <v>0.78716216216216217</v>
      </c>
      <c r="R1773" s="9" t="str">
        <f t="shared" si="817"/>
        <v/>
      </c>
      <c r="S1773" s="9">
        <f t="shared" si="818"/>
        <v>0.78716216216216217</v>
      </c>
      <c r="T1773" s="9" t="str">
        <f t="shared" si="819"/>
        <v/>
      </c>
    </row>
    <row r="1774" spans="1:20">
      <c r="D1774" s="41">
        <f>COUNT(D1734:D1773)</f>
        <v>0</v>
      </c>
      <c r="E1774" s="41">
        <f>COUNT(E1734:E1773)</f>
        <v>19</v>
      </c>
      <c r="F1774" s="41">
        <f>COUNT(F1734:F1773)</f>
        <v>17</v>
      </c>
      <c r="R1774" s="41">
        <f>COUNT(R1734:R1773)</f>
        <v>0</v>
      </c>
      <c r="S1774" s="41">
        <f>COUNT(S1734:S1773)</f>
        <v>19</v>
      </c>
      <c r="T1774" s="41">
        <f>COUNT(T1734:T1773)</f>
        <v>17</v>
      </c>
    </row>
    <row r="1775" spans="1:20">
      <c r="R1775" s="38"/>
      <c r="S1775" s="38"/>
      <c r="T1775" s="38"/>
    </row>
    <row r="1781" spans="1:26">
      <c r="A1781" s="28">
        <v>37</v>
      </c>
      <c r="B1781" s="27" t="s">
        <v>48</v>
      </c>
      <c r="O1781" s="28">
        <v>37</v>
      </c>
      <c r="P1781" s="27" t="s">
        <v>48</v>
      </c>
    </row>
    <row r="1782" spans="1:26">
      <c r="A1782" s="8" t="s">
        <v>69</v>
      </c>
      <c r="B1782" s="7" t="s">
        <v>96</v>
      </c>
      <c r="D1782" s="12" t="s">
        <v>98</v>
      </c>
      <c r="E1782" s="11" t="s">
        <v>97</v>
      </c>
      <c r="F1782" s="10" t="s">
        <v>100</v>
      </c>
      <c r="O1782" s="8" t="s">
        <v>69</v>
      </c>
      <c r="P1782" s="7" t="s">
        <v>96</v>
      </c>
      <c r="R1782" s="12" t="s">
        <v>98</v>
      </c>
      <c r="S1782" s="11" t="s">
        <v>97</v>
      </c>
      <c r="T1782" s="10" t="s">
        <v>100</v>
      </c>
      <c r="V1782" s="31"/>
      <c r="W1782" s="32" t="s">
        <v>98</v>
      </c>
      <c r="X1782" s="33" t="s">
        <v>97</v>
      </c>
      <c r="Y1782" s="34" t="s">
        <v>100</v>
      </c>
      <c r="Z1782" t="s">
        <v>105</v>
      </c>
    </row>
    <row r="1783" spans="1:26">
      <c r="A1783" s="26" t="s">
        <v>70</v>
      </c>
      <c r="B1783" s="25">
        <f>HLOOKUP(A1783,'Tabela 2022'!$D$3:$BG$56,37,FALSE)</f>
        <v>0.50898203592814373</v>
      </c>
      <c r="D1783" s="9" t="str">
        <f t="shared" ref="D1783" si="834">IF(B1783&lt;=50%,B1783,"")</f>
        <v/>
      </c>
      <c r="E1783" s="9" t="str">
        <f>IF(B1783&gt;=75%,B1783,"")</f>
        <v/>
      </c>
      <c r="F1783" s="9">
        <f t="shared" ref="F1783" si="835">IF(AND(B1783&gt;50%,B1783&lt;75%),B1783,"")</f>
        <v>0.50898203592814373</v>
      </c>
      <c r="O1783" s="52" t="s">
        <v>79</v>
      </c>
      <c r="P1783" s="25">
        <f>HLOOKUP(O1783,'Tabela 2022'!$D$3:$BG$56,37,FALSE)</f>
        <v>0.4817777777777778</v>
      </c>
      <c r="R1783" s="9">
        <f>IF(P1783&lt;=50%,P1783,"")</f>
        <v>0.4817777777777778</v>
      </c>
      <c r="S1783" s="9" t="str">
        <f>IF(P1783&gt;=75%,P1783,"")</f>
        <v/>
      </c>
      <c r="T1783" s="9" t="str">
        <f>IF(AND(P1783&gt;50%,P1783&lt;75%),P1783,"")</f>
        <v/>
      </c>
      <c r="V1783" s="31" t="s">
        <v>101</v>
      </c>
      <c r="W1783" s="37">
        <f>COUNT(R1783:R1822)</f>
        <v>11</v>
      </c>
      <c r="X1783" s="37">
        <f>COUNT(S1783:S1822)</f>
        <v>0</v>
      </c>
      <c r="Y1783" s="37">
        <f>COUNT(T1783:T1822)</f>
        <v>25</v>
      </c>
      <c r="Z1783" s="29">
        <f>SUM(W1783:Y1783)</f>
        <v>36</v>
      </c>
    </row>
    <row r="1784" spans="1:26">
      <c r="A1784" s="26" t="s">
        <v>71</v>
      </c>
      <c r="B1784" s="25">
        <f>HLOOKUP(A1784,'Tabela 2022'!$D$3:$BG$56,37,FALSE)</f>
        <v>0.59919028340080971</v>
      </c>
      <c r="D1784" s="9" t="str">
        <f t="shared" ref="D1784:D1822" si="836">IF(B1784&lt;=50%,B1784,"")</f>
        <v/>
      </c>
      <c r="E1784" s="9" t="str">
        <f t="shared" ref="E1784:E1822" si="837">IF(B1784&gt;=75%,B1784,"")</f>
        <v/>
      </c>
      <c r="F1784" s="9">
        <f t="shared" ref="F1784:F1822" si="838">IF(AND(B1784&gt;50%,B1784&lt;75%),B1784,"")</f>
        <v>0.59919028340080971</v>
      </c>
      <c r="H1784" s="31"/>
      <c r="I1784" s="32" t="s">
        <v>98</v>
      </c>
      <c r="J1784" s="33" t="s">
        <v>97</v>
      </c>
      <c r="K1784" s="34" t="s">
        <v>100</v>
      </c>
      <c r="L1784" t="s">
        <v>105</v>
      </c>
      <c r="O1784" s="52" t="s">
        <v>71</v>
      </c>
      <c r="P1784" s="25">
        <f>HLOOKUP(O1784,'Tabela 2022'!$D$3:$BG$56,37,FALSE)</f>
        <v>0.59919028340080971</v>
      </c>
      <c r="R1784" s="9" t="str">
        <f t="shared" ref="R1784:R1822" si="839">IF(P1784&lt;=50%,P1784,"")</f>
        <v/>
      </c>
      <c r="S1784" s="9" t="str">
        <f t="shared" ref="S1784:S1822" si="840">IF(P1784&gt;=75%,P1784,"")</f>
        <v/>
      </c>
      <c r="T1784" s="9">
        <f t="shared" ref="T1784:T1822" si="841">IF(AND(P1784&gt;50%,P1784&lt;75%),P1784,"")</f>
        <v>0.59919028340080971</v>
      </c>
      <c r="V1784" s="31" t="s">
        <v>115</v>
      </c>
      <c r="W1784" s="37">
        <f>COUNT(R1783:R1798)</f>
        <v>7</v>
      </c>
      <c r="X1784" s="37">
        <f>COUNT(S1783:S1798)</f>
        <v>0</v>
      </c>
      <c r="Y1784" s="37">
        <f>COUNT(T1783:T1798)</f>
        <v>9</v>
      </c>
      <c r="Z1784" s="29">
        <f t="shared" ref="Z1784:Z1787" si="842">SUM(W1784:Y1784)</f>
        <v>16</v>
      </c>
    </row>
    <row r="1785" spans="1:26">
      <c r="A1785" s="26" t="s">
        <v>72</v>
      </c>
      <c r="B1785" s="25">
        <f>HLOOKUP(A1785,'Tabela 2022'!$D$3:$BG$56,37,FALSE)</f>
        <v>0.49621212121212122</v>
      </c>
      <c r="D1785" s="9">
        <f t="shared" si="836"/>
        <v>0.49621212121212122</v>
      </c>
      <c r="E1785" s="9" t="str">
        <f t="shared" si="837"/>
        <v/>
      </c>
      <c r="F1785" s="9" t="str">
        <f t="shared" si="838"/>
        <v/>
      </c>
      <c r="H1785" s="31" t="s">
        <v>101</v>
      </c>
      <c r="I1785" s="37">
        <f>COUNT(D1783:D1822)</f>
        <v>11</v>
      </c>
      <c r="J1785" s="37">
        <f t="shared" ref="J1785" si="843">COUNT(E1783:E1822)</f>
        <v>0</v>
      </c>
      <c r="K1785" s="37">
        <f>COUNT(F1783:F1822)</f>
        <v>25</v>
      </c>
      <c r="L1785" s="29">
        <f>SUM(I1785:K1785)</f>
        <v>36</v>
      </c>
      <c r="O1785" s="52" t="s">
        <v>82</v>
      </c>
      <c r="P1785" s="25">
        <f>HLOOKUP(O1785,'Tabela 2022'!$D$3:$BG$56,37,FALSE)</f>
        <v>0.49021276595744678</v>
      </c>
      <c r="R1785" s="9">
        <f t="shared" si="839"/>
        <v>0.49021276595744678</v>
      </c>
      <c r="S1785" s="9" t="str">
        <f t="shared" si="840"/>
        <v/>
      </c>
      <c r="T1785" s="9" t="str">
        <f t="shared" si="841"/>
        <v/>
      </c>
      <c r="V1785" s="31" t="s">
        <v>116</v>
      </c>
      <c r="W1785" s="37">
        <f>COUNT(R1799:R1812)</f>
        <v>2</v>
      </c>
      <c r="X1785" s="37">
        <f>COUNT(S1799:S1812)</f>
        <v>0</v>
      </c>
      <c r="Y1785" s="37">
        <f>COUNT(T1799:T1812)</f>
        <v>11</v>
      </c>
      <c r="Z1785" s="29">
        <f t="shared" si="842"/>
        <v>13</v>
      </c>
    </row>
    <row r="1786" spans="1:26">
      <c r="A1786" s="26" t="s">
        <v>73</v>
      </c>
      <c r="B1786" s="25">
        <f>HLOOKUP(A1786,'Tabela 2022'!$D$3:$BG$56,37,FALSE)</f>
        <v>0.52297410192147031</v>
      </c>
      <c r="D1786" s="9" t="str">
        <f t="shared" si="836"/>
        <v/>
      </c>
      <c r="E1786" s="9" t="str">
        <f t="shared" si="837"/>
        <v/>
      </c>
      <c r="F1786" s="9">
        <f t="shared" si="838"/>
        <v>0.52297410192147031</v>
      </c>
      <c r="H1786" s="31" t="s">
        <v>102</v>
      </c>
      <c r="I1786" s="37">
        <f>COUNT(D1783:D1796)</f>
        <v>3</v>
      </c>
      <c r="J1786" s="37">
        <f t="shared" ref="J1786" si="844">COUNT(E1783:E1796)</f>
        <v>0</v>
      </c>
      <c r="K1786" s="37">
        <f>COUNT(F1783:F1796)</f>
        <v>10</v>
      </c>
      <c r="L1786" s="29">
        <f t="shared" ref="L1786:L1789" si="845">SUM(I1786:K1786)</f>
        <v>13</v>
      </c>
      <c r="O1786" s="52" t="s">
        <v>73</v>
      </c>
      <c r="P1786" s="25">
        <f>HLOOKUP(O1786,'Tabela 2022'!$D$3:$BG$56,37,FALSE)</f>
        <v>0.52297410192147031</v>
      </c>
      <c r="R1786" s="9" t="str">
        <f t="shared" si="839"/>
        <v/>
      </c>
      <c r="S1786" s="9" t="str">
        <f t="shared" si="840"/>
        <v/>
      </c>
      <c r="T1786" s="9">
        <f t="shared" si="841"/>
        <v>0.52297410192147031</v>
      </c>
      <c r="V1786" s="31" t="s">
        <v>117</v>
      </c>
      <c r="W1786" s="37">
        <f>COUNT(R1813:R1819)</f>
        <v>2</v>
      </c>
      <c r="X1786" s="37">
        <f>COUNT(S1813:S1819)</f>
        <v>0</v>
      </c>
      <c r="Y1786" s="37">
        <f>COUNT(T1813:T1819)</f>
        <v>3</v>
      </c>
      <c r="Z1786" s="29">
        <f t="shared" si="842"/>
        <v>5</v>
      </c>
    </row>
    <row r="1787" spans="1:26">
      <c r="A1787" s="26" t="s">
        <v>112</v>
      </c>
      <c r="B1787" s="25">
        <f>HLOOKUP(A1787,'Tabela 2022'!$D$3:$BG$56,37,FALSE)</f>
        <v>0.48286290322580644</v>
      </c>
      <c r="D1787" s="9">
        <f t="shared" si="836"/>
        <v>0.48286290322580644</v>
      </c>
      <c r="E1787" s="9" t="str">
        <f t="shared" si="837"/>
        <v/>
      </c>
      <c r="F1787" s="9" t="str">
        <f t="shared" si="838"/>
        <v/>
      </c>
      <c r="H1787" s="31" t="s">
        <v>103</v>
      </c>
      <c r="I1787" s="37">
        <f>COUNT(D1797:D1811)</f>
        <v>6</v>
      </c>
      <c r="J1787" s="37">
        <f t="shared" ref="J1787" si="846">COUNT(E1797:E1811)</f>
        <v>0</v>
      </c>
      <c r="K1787" s="37">
        <f>COUNT(F1797:F1811)</f>
        <v>7</v>
      </c>
      <c r="L1787" s="29">
        <f t="shared" si="845"/>
        <v>13</v>
      </c>
      <c r="O1787" s="52" t="s">
        <v>112</v>
      </c>
      <c r="P1787" s="25">
        <f>HLOOKUP(O1787,'Tabela 2022'!$D$3:$BG$56,37,FALSE)</f>
        <v>0.48286290322580644</v>
      </c>
      <c r="R1787" s="9">
        <f t="shared" si="839"/>
        <v>0.48286290322580644</v>
      </c>
      <c r="S1787" s="9" t="str">
        <f t="shared" si="840"/>
        <v/>
      </c>
      <c r="T1787" s="9" t="str">
        <f t="shared" si="841"/>
        <v/>
      </c>
      <c r="V1787" s="31" t="s">
        <v>135</v>
      </c>
      <c r="W1787" s="37">
        <f>COUNT(R1820:R1822)</f>
        <v>0</v>
      </c>
      <c r="X1787" s="37">
        <f>COUNT(S1820:S1822)</f>
        <v>0</v>
      </c>
      <c r="Y1787" s="37">
        <f>COUNT(T1820:T1822)</f>
        <v>2</v>
      </c>
      <c r="Z1787" s="29">
        <f t="shared" si="842"/>
        <v>2</v>
      </c>
    </row>
    <row r="1788" spans="1:26">
      <c r="A1788" s="26" t="s">
        <v>99</v>
      </c>
      <c r="B1788" s="25" t="e">
        <f>HLOOKUP(A1788,'Tabela 2022'!$D$3:$BG$56,37,FALSE)</f>
        <v>#N/A</v>
      </c>
      <c r="D1788" s="9" t="e">
        <f t="shared" si="836"/>
        <v>#N/A</v>
      </c>
      <c r="E1788" s="9" t="e">
        <f t="shared" si="837"/>
        <v>#N/A</v>
      </c>
      <c r="F1788" s="9" t="e">
        <f t="shared" si="838"/>
        <v>#N/A</v>
      </c>
      <c r="H1788" s="31" t="s">
        <v>104</v>
      </c>
      <c r="I1788" s="37">
        <f>COUNT(D1812:D1815)</f>
        <v>2</v>
      </c>
      <c r="J1788" s="37">
        <f t="shared" ref="J1788" si="847">COUNT(E1812:E1815)</f>
        <v>0</v>
      </c>
      <c r="K1788" s="37">
        <f>COUNT(F1812:F1815)</f>
        <v>2</v>
      </c>
      <c r="L1788" s="29">
        <f t="shared" si="845"/>
        <v>4</v>
      </c>
      <c r="O1788" s="52" t="s">
        <v>93</v>
      </c>
      <c r="P1788" s="25">
        <f>HLOOKUP(O1788,'Tabela 2022'!$D$3:$BG$56,37,FALSE)</f>
        <v>0.59333333333333338</v>
      </c>
      <c r="R1788" s="9" t="str">
        <f t="shared" si="839"/>
        <v/>
      </c>
      <c r="S1788" s="9" t="str">
        <f t="shared" si="840"/>
        <v/>
      </c>
      <c r="T1788" s="9">
        <f t="shared" si="841"/>
        <v>0.59333333333333338</v>
      </c>
    </row>
    <row r="1789" spans="1:26">
      <c r="A1789" s="26" t="s">
        <v>132</v>
      </c>
      <c r="B1789" s="25">
        <f>HLOOKUP(A1789,'Tabela 2022'!$D$3:$BG$56,37,FALSE)</f>
        <v>0.59010600706713778</v>
      </c>
      <c r="D1789" s="9" t="str">
        <f t="shared" si="836"/>
        <v/>
      </c>
      <c r="E1789" s="9" t="str">
        <f t="shared" si="837"/>
        <v/>
      </c>
      <c r="F1789" s="9">
        <f t="shared" si="838"/>
        <v>0.59010600706713778</v>
      </c>
      <c r="H1789" s="31" t="s">
        <v>134</v>
      </c>
      <c r="I1789" s="37">
        <f>COUNT(D1816:D1822)</f>
        <v>0</v>
      </c>
      <c r="J1789" s="37">
        <f t="shared" ref="J1789" si="848">COUNT(E1816:E1822)</f>
        <v>0</v>
      </c>
      <c r="K1789" s="37">
        <f>COUNT(F1816:F1822)</f>
        <v>6</v>
      </c>
      <c r="L1789" s="29">
        <f t="shared" si="845"/>
        <v>6</v>
      </c>
      <c r="O1789" s="52" t="s">
        <v>133</v>
      </c>
      <c r="P1789" s="25">
        <f>HLOOKUP(O1789,'Tabela 2022'!$D$3:$BG$56,37,FALSE)</f>
        <v>0.43990665110851807</v>
      </c>
      <c r="R1789" s="9">
        <f t="shared" si="839"/>
        <v>0.43990665110851807</v>
      </c>
      <c r="S1789" s="9" t="str">
        <f t="shared" si="840"/>
        <v/>
      </c>
      <c r="T1789" s="9" t="str">
        <f t="shared" si="841"/>
        <v/>
      </c>
    </row>
    <row r="1790" spans="1:26">
      <c r="A1790" s="26" t="s">
        <v>74</v>
      </c>
      <c r="B1790" s="25">
        <f>HLOOKUP(A1790,'Tabela 2022'!$D$3:$BG$56,37,FALSE)</f>
        <v>0.51910828025477707</v>
      </c>
      <c r="D1790" s="9" t="str">
        <f t="shared" si="836"/>
        <v/>
      </c>
      <c r="E1790" s="9" t="str">
        <f t="shared" si="837"/>
        <v/>
      </c>
      <c r="F1790" s="9">
        <f t="shared" si="838"/>
        <v>0.51910828025477707</v>
      </c>
      <c r="O1790" s="52" t="s">
        <v>89</v>
      </c>
      <c r="P1790" s="25">
        <f>HLOOKUP(O1790,'Tabela 2022'!$D$3:$BG$56,37,FALSE)</f>
        <v>0.64040778498609829</v>
      </c>
      <c r="R1790" s="9" t="str">
        <f t="shared" si="839"/>
        <v/>
      </c>
      <c r="S1790" s="9" t="str">
        <f t="shared" si="840"/>
        <v/>
      </c>
      <c r="T1790" s="9">
        <f t="shared" si="841"/>
        <v>0.64040778498609829</v>
      </c>
      <c r="V1790" s="31"/>
      <c r="W1790" s="32" t="s">
        <v>98</v>
      </c>
      <c r="X1790" s="33" t="s">
        <v>97</v>
      </c>
      <c r="Y1790" s="34" t="s">
        <v>100</v>
      </c>
      <c r="Z1790" t="s">
        <v>105</v>
      </c>
    </row>
    <row r="1791" spans="1:26">
      <c r="A1791" s="26" t="s">
        <v>75</v>
      </c>
      <c r="B1791" s="25">
        <f>HLOOKUP(A1791,'Tabela 2022'!$D$3:$BG$56,37,FALSE)</f>
        <v>0.51394422310756971</v>
      </c>
      <c r="D1791" s="9" t="str">
        <f t="shared" si="836"/>
        <v/>
      </c>
      <c r="E1791" s="9" t="str">
        <f t="shared" si="837"/>
        <v/>
      </c>
      <c r="F1791" s="9">
        <f t="shared" si="838"/>
        <v>0.51394422310756971</v>
      </c>
      <c r="O1791" s="52" t="s">
        <v>84</v>
      </c>
      <c r="P1791" s="25">
        <f>HLOOKUP(O1791,'Tabela 2022'!$D$3:$BG$56,37,FALSE)</f>
        <v>0.46878251821019773</v>
      </c>
      <c r="R1791" s="9">
        <f t="shared" si="839"/>
        <v>0.46878251821019773</v>
      </c>
      <c r="S1791" s="9" t="str">
        <f t="shared" si="840"/>
        <v/>
      </c>
      <c r="T1791" s="9" t="str">
        <f t="shared" si="841"/>
        <v/>
      </c>
      <c r="V1791" s="31" t="s">
        <v>101</v>
      </c>
      <c r="W1791" s="42">
        <f t="shared" ref="W1791:Y1795" si="849">W1783/$Z1783</f>
        <v>0.30555555555555558</v>
      </c>
      <c r="X1791" s="42">
        <f t="shared" si="849"/>
        <v>0</v>
      </c>
      <c r="Y1791" s="42">
        <f t="shared" si="849"/>
        <v>0.69444444444444442</v>
      </c>
      <c r="Z1791" s="29">
        <f>Z1783</f>
        <v>36</v>
      </c>
    </row>
    <row r="1792" spans="1:26">
      <c r="A1792" s="26" t="s">
        <v>76</v>
      </c>
      <c r="B1792" s="25">
        <f>HLOOKUP(A1792,'Tabela 2022'!$D$3:$BG$56,37,FALSE)</f>
        <v>0.51139742319127846</v>
      </c>
      <c r="D1792" s="9" t="str">
        <f t="shared" si="836"/>
        <v/>
      </c>
      <c r="E1792" s="9" t="str">
        <f t="shared" si="837"/>
        <v/>
      </c>
      <c r="F1792" s="9">
        <f t="shared" si="838"/>
        <v>0.51139742319127846</v>
      </c>
      <c r="H1792" s="31"/>
      <c r="I1792" s="32" t="s">
        <v>98</v>
      </c>
      <c r="J1792" s="33" t="s">
        <v>97</v>
      </c>
      <c r="K1792" s="34" t="s">
        <v>100</v>
      </c>
      <c r="L1792" s="29" t="s">
        <v>105</v>
      </c>
      <c r="O1792" s="52" t="s">
        <v>85</v>
      </c>
      <c r="P1792" s="25">
        <f>HLOOKUP(O1792,'Tabela 2022'!$D$3:$BG$56,37,FALSE)</f>
        <v>0.49316508937960041</v>
      </c>
      <c r="R1792" s="9">
        <f t="shared" si="839"/>
        <v>0.49316508937960041</v>
      </c>
      <c r="S1792" s="9" t="str">
        <f t="shared" si="840"/>
        <v/>
      </c>
      <c r="T1792" s="9" t="str">
        <f t="shared" si="841"/>
        <v/>
      </c>
      <c r="V1792" s="31" t="s">
        <v>115</v>
      </c>
      <c r="W1792" s="42">
        <f t="shared" si="849"/>
        <v>0.4375</v>
      </c>
      <c r="X1792" s="42">
        <f t="shared" si="849"/>
        <v>0</v>
      </c>
      <c r="Y1792" s="42">
        <f t="shared" si="849"/>
        <v>0.5625</v>
      </c>
      <c r="Z1792" s="29">
        <f>Z1784</f>
        <v>16</v>
      </c>
    </row>
    <row r="1793" spans="1:26">
      <c r="A1793" s="26" t="s">
        <v>77</v>
      </c>
      <c r="B1793" s="25">
        <f>HLOOKUP(A1793,'Tabela 2022'!$D$3:$BG$56,37,FALSE)</f>
        <v>0.4971381847914963</v>
      </c>
      <c r="D1793" s="9">
        <f t="shared" si="836"/>
        <v>0.4971381847914963</v>
      </c>
      <c r="E1793" s="9" t="str">
        <f t="shared" si="837"/>
        <v/>
      </c>
      <c r="F1793" s="9" t="str">
        <f t="shared" si="838"/>
        <v/>
      </c>
      <c r="H1793" s="31" t="s">
        <v>101</v>
      </c>
      <c r="I1793" s="42">
        <f>I1785/$L1785</f>
        <v>0.30555555555555558</v>
      </c>
      <c r="J1793" s="42">
        <f t="shared" ref="J1793:K1793" si="850">J1785/$L1785</f>
        <v>0</v>
      </c>
      <c r="K1793" s="42">
        <f t="shared" si="850"/>
        <v>0.69444444444444442</v>
      </c>
      <c r="L1793" s="29">
        <f>L1785</f>
        <v>36</v>
      </c>
      <c r="O1793" s="52" t="s">
        <v>77</v>
      </c>
      <c r="P1793" s="25">
        <f>HLOOKUP(O1793,'Tabela 2022'!$D$3:$BG$56,37,FALSE)</f>
        <v>0.4971381847914963</v>
      </c>
      <c r="R1793" s="9">
        <f t="shared" si="839"/>
        <v>0.4971381847914963</v>
      </c>
      <c r="S1793" s="9" t="str">
        <f t="shared" si="840"/>
        <v/>
      </c>
      <c r="T1793" s="9" t="str">
        <f t="shared" si="841"/>
        <v/>
      </c>
      <c r="V1793" s="31" t="s">
        <v>116</v>
      </c>
      <c r="W1793" s="42">
        <f t="shared" si="849"/>
        <v>0.15384615384615385</v>
      </c>
      <c r="X1793" s="42">
        <f t="shared" si="849"/>
        <v>0</v>
      </c>
      <c r="Y1793" s="42">
        <f t="shared" si="849"/>
        <v>0.84615384615384615</v>
      </c>
      <c r="Z1793" s="29">
        <f>Z1785</f>
        <v>13</v>
      </c>
    </row>
    <row r="1794" spans="1:26">
      <c r="A1794" s="26" t="s">
        <v>113</v>
      </c>
      <c r="B1794" s="25">
        <f>HLOOKUP(A1794,'Tabela 2022'!$D$3:$BG$56,37,FALSE)</f>
        <v>0.6317567567567568</v>
      </c>
      <c r="D1794" s="9" t="str">
        <f t="shared" si="836"/>
        <v/>
      </c>
      <c r="E1794" s="9" t="str">
        <f t="shared" si="837"/>
        <v/>
      </c>
      <c r="F1794" s="9">
        <f t="shared" si="838"/>
        <v>0.6317567567567568</v>
      </c>
      <c r="H1794" s="31" t="s">
        <v>102</v>
      </c>
      <c r="I1794" s="42">
        <f t="shared" ref="I1794:K1794" si="851">I1786/$L1786</f>
        <v>0.23076923076923078</v>
      </c>
      <c r="J1794" s="42">
        <f t="shared" si="851"/>
        <v>0</v>
      </c>
      <c r="K1794" s="42">
        <f t="shared" si="851"/>
        <v>0.76923076923076927</v>
      </c>
      <c r="L1794" s="29">
        <f t="shared" ref="L1794:L1797" si="852">L1786</f>
        <v>13</v>
      </c>
      <c r="O1794" s="52" t="s">
        <v>95</v>
      </c>
      <c r="P1794" s="25">
        <f>HLOOKUP(O1794,'Tabela 2022'!$D$3:$BG$56,37,FALSE)</f>
        <v>0.52570320077594568</v>
      </c>
      <c r="R1794" s="9" t="str">
        <f t="shared" si="839"/>
        <v/>
      </c>
      <c r="S1794" s="9" t="str">
        <f t="shared" si="840"/>
        <v/>
      </c>
      <c r="T1794" s="9">
        <f t="shared" si="841"/>
        <v>0.52570320077594568</v>
      </c>
      <c r="V1794" s="31" t="s">
        <v>117</v>
      </c>
      <c r="W1794" s="42">
        <f t="shared" si="849"/>
        <v>0.4</v>
      </c>
      <c r="X1794" s="42">
        <f t="shared" si="849"/>
        <v>0</v>
      </c>
      <c r="Y1794" s="42">
        <f t="shared" si="849"/>
        <v>0.6</v>
      </c>
      <c r="Z1794" s="29">
        <f>Z1786</f>
        <v>5</v>
      </c>
    </row>
    <row r="1795" spans="1:26">
      <c r="A1795" s="26" t="s">
        <v>78</v>
      </c>
      <c r="B1795" s="25">
        <f>HLOOKUP(A1795,'Tabela 2022'!$D$3:$BG$56,37,FALSE)</f>
        <v>0.55263157894736847</v>
      </c>
      <c r="D1795" s="9" t="str">
        <f t="shared" si="836"/>
        <v/>
      </c>
      <c r="E1795" s="9" t="str">
        <f t="shared" si="837"/>
        <v/>
      </c>
      <c r="F1795" s="9">
        <f t="shared" si="838"/>
        <v>0.55263157894736847</v>
      </c>
      <c r="H1795" s="31" t="s">
        <v>103</v>
      </c>
      <c r="I1795" s="42">
        <f t="shared" ref="I1795:K1795" si="853">I1787/$L1787</f>
        <v>0.46153846153846156</v>
      </c>
      <c r="J1795" s="42">
        <f t="shared" si="853"/>
        <v>0</v>
      </c>
      <c r="K1795" s="42">
        <f t="shared" si="853"/>
        <v>0.53846153846153844</v>
      </c>
      <c r="L1795" s="29">
        <f t="shared" si="852"/>
        <v>13</v>
      </c>
      <c r="O1795" s="52" t="s">
        <v>131</v>
      </c>
      <c r="P1795" s="25">
        <f>HLOOKUP(O1795,'Tabela 2022'!$D$3:$BG$56,37,FALSE)</f>
        <v>0.55818353831598866</v>
      </c>
      <c r="R1795" s="9" t="str">
        <f t="shared" si="839"/>
        <v/>
      </c>
      <c r="S1795" s="9" t="str">
        <f t="shared" si="840"/>
        <v/>
      </c>
      <c r="T1795" s="9">
        <f t="shared" si="841"/>
        <v>0.55818353831598866</v>
      </c>
      <c r="V1795" s="31" t="s">
        <v>135</v>
      </c>
      <c r="W1795" s="42">
        <f t="shared" si="849"/>
        <v>0</v>
      </c>
      <c r="X1795" s="42">
        <f t="shared" si="849"/>
        <v>0</v>
      </c>
      <c r="Y1795" s="42">
        <f t="shared" si="849"/>
        <v>1</v>
      </c>
      <c r="Z1795" s="29">
        <f>Z1787</f>
        <v>2</v>
      </c>
    </row>
    <row r="1796" spans="1:26" ht="15.75" thickBot="1">
      <c r="A1796" s="24" t="s">
        <v>114</v>
      </c>
      <c r="B1796" s="25">
        <f>HLOOKUP(A1796,'Tabela 2022'!$D$3:$BG$56,37,FALSE)</f>
        <v>0.54905335628227192</v>
      </c>
      <c r="D1796" s="36" t="str">
        <f t="shared" si="836"/>
        <v/>
      </c>
      <c r="E1796" s="36" t="str">
        <f t="shared" si="837"/>
        <v/>
      </c>
      <c r="F1796" s="36">
        <f t="shared" si="838"/>
        <v>0.54905335628227192</v>
      </c>
      <c r="H1796" s="31" t="s">
        <v>104</v>
      </c>
      <c r="I1796" s="42">
        <f t="shared" ref="I1796:K1796" si="854">I1788/$L1788</f>
        <v>0.5</v>
      </c>
      <c r="J1796" s="42">
        <f t="shared" si="854"/>
        <v>0</v>
      </c>
      <c r="K1796" s="42">
        <f t="shared" si="854"/>
        <v>0.5</v>
      </c>
      <c r="L1796" s="29">
        <f t="shared" si="852"/>
        <v>4</v>
      </c>
      <c r="O1796" s="52" t="s">
        <v>129</v>
      </c>
      <c r="P1796" s="25">
        <f>HLOOKUP(O1796,'Tabela 2022'!$D$3:$BG$56,37,FALSE)</f>
        <v>0.68312453942520268</v>
      </c>
      <c r="R1796" s="9" t="str">
        <f t="shared" si="839"/>
        <v/>
      </c>
      <c r="S1796" s="9" t="str">
        <f t="shared" si="840"/>
        <v/>
      </c>
      <c r="T1796" s="9">
        <f t="shared" si="841"/>
        <v>0.68312453942520268</v>
      </c>
      <c r="Y1796"/>
    </row>
    <row r="1797" spans="1:26">
      <c r="A1797" s="23" t="s">
        <v>109</v>
      </c>
      <c r="B1797" s="25" t="e">
        <f>HLOOKUP(A1797,'Tabela 2022'!$D$3:$BG$56,37,FALSE)</f>
        <v>#N/A</v>
      </c>
      <c r="D1797" s="56" t="e">
        <f t="shared" si="836"/>
        <v>#N/A</v>
      </c>
      <c r="E1797" s="56" t="e">
        <f t="shared" si="837"/>
        <v>#N/A</v>
      </c>
      <c r="F1797" s="56" t="e">
        <f t="shared" si="838"/>
        <v>#N/A</v>
      </c>
      <c r="H1797" s="31" t="s">
        <v>134</v>
      </c>
      <c r="I1797" s="42">
        <f t="shared" ref="I1797:K1797" si="855">I1789/$L1789</f>
        <v>0</v>
      </c>
      <c r="J1797" s="42">
        <f t="shared" si="855"/>
        <v>0</v>
      </c>
      <c r="K1797" s="42">
        <f t="shared" si="855"/>
        <v>1</v>
      </c>
      <c r="L1797" s="29">
        <f t="shared" si="852"/>
        <v>6</v>
      </c>
      <c r="O1797" s="59" t="s">
        <v>114</v>
      </c>
      <c r="P1797" s="25">
        <f>HLOOKUP(O1797,'Tabela 2022'!$D$3:$BG$56,37,FALSE)</f>
        <v>0.54905335628227192</v>
      </c>
      <c r="R1797" s="9" t="str">
        <f t="shared" si="839"/>
        <v/>
      </c>
      <c r="S1797" s="9" t="str">
        <f t="shared" si="840"/>
        <v/>
      </c>
      <c r="T1797" s="9">
        <f t="shared" si="841"/>
        <v>0.54905335628227192</v>
      </c>
    </row>
    <row r="1798" spans="1:26" ht="15.75" thickBot="1">
      <c r="A1798" s="22" t="s">
        <v>79</v>
      </c>
      <c r="B1798" s="25">
        <f>HLOOKUP(A1798,'Tabela 2022'!$D$3:$BG$56,37,FALSE)</f>
        <v>0.4817777777777778</v>
      </c>
      <c r="D1798" s="9">
        <f t="shared" si="836"/>
        <v>0.4817777777777778</v>
      </c>
      <c r="E1798" s="9" t="str">
        <f t="shared" si="837"/>
        <v/>
      </c>
      <c r="F1798" s="9" t="str">
        <f t="shared" si="838"/>
        <v/>
      </c>
      <c r="O1798" s="59" t="s">
        <v>130</v>
      </c>
      <c r="P1798" s="25">
        <f>HLOOKUP(O1798,'Tabela 2022'!$D$3:$BG$56,37,FALSE)</f>
        <v>0.56220095693779903</v>
      </c>
      <c r="R1798" s="36" t="str">
        <f t="shared" si="839"/>
        <v/>
      </c>
      <c r="S1798" s="36" t="str">
        <f t="shared" si="840"/>
        <v/>
      </c>
      <c r="T1798" s="36">
        <f t="shared" si="841"/>
        <v>0.56220095693779903</v>
      </c>
    </row>
    <row r="1799" spans="1:26">
      <c r="A1799" s="22" t="s">
        <v>80</v>
      </c>
      <c r="B1799" s="25">
        <f>HLOOKUP(A1799,'Tabela 2022'!$D$3:$BG$56,37,FALSE)</f>
        <v>0.58540630182421227</v>
      </c>
      <c r="D1799" s="9" t="str">
        <f t="shared" si="836"/>
        <v/>
      </c>
      <c r="E1799" s="9" t="str">
        <f t="shared" si="837"/>
        <v/>
      </c>
      <c r="F1799" s="9">
        <f t="shared" si="838"/>
        <v>0.58540630182421227</v>
      </c>
      <c r="O1799" s="60" t="s">
        <v>80</v>
      </c>
      <c r="P1799" s="25">
        <f>HLOOKUP(O1799,'Tabela 2022'!$D$3:$BG$56,37,FALSE)</f>
        <v>0.58540630182421227</v>
      </c>
      <c r="R1799" s="56" t="str">
        <f t="shared" si="839"/>
        <v/>
      </c>
      <c r="S1799" s="56" t="str">
        <f t="shared" si="840"/>
        <v/>
      </c>
      <c r="T1799" s="56">
        <f t="shared" si="841"/>
        <v>0.58540630182421227</v>
      </c>
    </row>
    <row r="1800" spans="1:26">
      <c r="A1800" s="22" t="s">
        <v>81</v>
      </c>
      <c r="B1800" s="25">
        <f>HLOOKUP(A1800,'Tabela 2022'!$D$3:$BG$56,37,FALSE)</f>
        <v>0.49301397205588821</v>
      </c>
      <c r="D1800" s="9">
        <f t="shared" si="836"/>
        <v>0.49301397205588821</v>
      </c>
      <c r="E1800" s="9" t="str">
        <f t="shared" si="837"/>
        <v/>
      </c>
      <c r="F1800" s="9" t="str">
        <f t="shared" si="838"/>
        <v/>
      </c>
      <c r="O1800" s="26" t="s">
        <v>72</v>
      </c>
      <c r="P1800" s="25">
        <f>HLOOKUP(O1800,'Tabela 2022'!$D$3:$BG$56,37,FALSE)</f>
        <v>0.49621212121212122</v>
      </c>
      <c r="R1800" s="9">
        <f t="shared" si="839"/>
        <v>0.49621212121212122</v>
      </c>
      <c r="S1800" s="9" t="str">
        <f t="shared" si="840"/>
        <v/>
      </c>
      <c r="T1800" s="9" t="str">
        <f t="shared" si="841"/>
        <v/>
      </c>
    </row>
    <row r="1801" spans="1:26">
      <c r="A1801" s="22" t="s">
        <v>82</v>
      </c>
      <c r="B1801" s="25">
        <f>HLOOKUP(A1801,'Tabela 2022'!$D$3:$BG$56,37,FALSE)</f>
        <v>0.49021276595744678</v>
      </c>
      <c r="D1801" s="9">
        <f t="shared" si="836"/>
        <v>0.49021276595744678</v>
      </c>
      <c r="E1801" s="9" t="str">
        <f t="shared" si="837"/>
        <v/>
      </c>
      <c r="F1801" s="9" t="str">
        <f t="shared" si="838"/>
        <v/>
      </c>
      <c r="O1801" s="26" t="s">
        <v>90</v>
      </c>
      <c r="P1801" s="25">
        <f>HLOOKUP(O1801,'Tabela 2022'!$D$3:$BG$56,37,FALSE)</f>
        <v>0.62198952879581149</v>
      </c>
      <c r="R1801" s="9" t="str">
        <f t="shared" si="839"/>
        <v/>
      </c>
      <c r="S1801" s="9" t="str">
        <f t="shared" si="840"/>
        <v/>
      </c>
      <c r="T1801" s="9">
        <f t="shared" si="841"/>
        <v>0.62198952879581149</v>
      </c>
    </row>
    <row r="1802" spans="1:26">
      <c r="A1802" s="22" t="s">
        <v>83</v>
      </c>
      <c r="B1802" s="25">
        <f>HLOOKUP(A1802,'Tabela 2022'!$D$3:$BG$56,37,FALSE)</f>
        <v>0.71895424836601307</v>
      </c>
      <c r="D1802" s="9" t="str">
        <f t="shared" si="836"/>
        <v/>
      </c>
      <c r="E1802" s="9" t="str">
        <f t="shared" si="837"/>
        <v/>
      </c>
      <c r="F1802" s="9">
        <f t="shared" si="838"/>
        <v>0.71895424836601307</v>
      </c>
      <c r="O1802" s="26" t="s">
        <v>121</v>
      </c>
      <c r="P1802" s="25">
        <f>HLOOKUP(O1802,'Tabela 2022'!$D$3:$BG$56,37,FALSE)</f>
        <v>0.57420675537359267</v>
      </c>
      <c r="R1802" s="9" t="str">
        <f t="shared" si="839"/>
        <v/>
      </c>
      <c r="S1802" s="9" t="str">
        <f t="shared" si="840"/>
        <v/>
      </c>
      <c r="T1802" s="9">
        <f t="shared" si="841"/>
        <v>0.57420675537359267</v>
      </c>
    </row>
    <row r="1803" spans="1:26">
      <c r="A1803" s="22" t="s">
        <v>84</v>
      </c>
      <c r="B1803" s="25">
        <f>HLOOKUP(A1803,'Tabela 2022'!$D$3:$BG$56,37,FALSE)</f>
        <v>0.46878251821019773</v>
      </c>
      <c r="D1803" s="9">
        <f t="shared" si="836"/>
        <v>0.46878251821019773</v>
      </c>
      <c r="E1803" s="9" t="str">
        <f t="shared" si="837"/>
        <v/>
      </c>
      <c r="F1803" s="9" t="str">
        <f t="shared" si="838"/>
        <v/>
      </c>
      <c r="O1803" s="26" t="s">
        <v>91</v>
      </c>
      <c r="P1803" s="25" t="e">
        <f>HLOOKUP(O1803,'Tabela 2022'!$D$3:$BG$56,37,FALSE)</f>
        <v>#N/A</v>
      </c>
      <c r="R1803" s="9" t="e">
        <f t="shared" si="839"/>
        <v>#N/A</v>
      </c>
      <c r="S1803" s="9" t="e">
        <f t="shared" si="840"/>
        <v>#N/A</v>
      </c>
      <c r="T1803" s="9" t="e">
        <f t="shared" si="841"/>
        <v>#N/A</v>
      </c>
    </row>
    <row r="1804" spans="1:26">
      <c r="A1804" s="22" t="s">
        <v>121</v>
      </c>
      <c r="B1804" s="25">
        <f>HLOOKUP(A1804,'Tabela 2022'!$D$3:$BG$56,37,FALSE)</f>
        <v>0.57420675537359267</v>
      </c>
      <c r="D1804" s="9" t="str">
        <f t="shared" si="836"/>
        <v/>
      </c>
      <c r="E1804" s="9" t="str">
        <f t="shared" si="837"/>
        <v/>
      </c>
      <c r="F1804" s="9">
        <f t="shared" si="838"/>
        <v>0.57420675537359267</v>
      </c>
      <c r="O1804" s="26" t="s">
        <v>74</v>
      </c>
      <c r="P1804" s="25">
        <f>HLOOKUP(O1804,'Tabela 2022'!$D$3:$BG$56,37,FALSE)</f>
        <v>0.51910828025477707</v>
      </c>
      <c r="R1804" s="9" t="str">
        <f t="shared" si="839"/>
        <v/>
      </c>
      <c r="S1804" s="9" t="str">
        <f t="shared" si="840"/>
        <v/>
      </c>
      <c r="T1804" s="9">
        <f t="shared" si="841"/>
        <v>0.51910828025477707</v>
      </c>
    </row>
    <row r="1805" spans="1:26">
      <c r="A1805" s="22" t="s">
        <v>85</v>
      </c>
      <c r="B1805" s="25">
        <f>HLOOKUP(A1805,'Tabela 2022'!$D$3:$BG$56,37,FALSE)</f>
        <v>0.49316508937960041</v>
      </c>
      <c r="D1805" s="9">
        <f t="shared" si="836"/>
        <v>0.49316508937960041</v>
      </c>
      <c r="E1805" s="9" t="str">
        <f t="shared" si="837"/>
        <v/>
      </c>
      <c r="F1805" s="9" t="str">
        <f t="shared" si="838"/>
        <v/>
      </c>
      <c r="O1805" s="26" t="s">
        <v>75</v>
      </c>
      <c r="P1805" s="25">
        <f>HLOOKUP(O1805,'Tabela 2022'!$D$3:$BG$56,37,FALSE)</f>
        <v>0.51394422310756971</v>
      </c>
      <c r="R1805" s="9" t="str">
        <f t="shared" si="839"/>
        <v/>
      </c>
      <c r="S1805" s="9" t="str">
        <f t="shared" si="840"/>
        <v/>
      </c>
      <c r="T1805" s="9">
        <f t="shared" si="841"/>
        <v>0.51394422310756971</v>
      </c>
    </row>
    <row r="1806" spans="1:26">
      <c r="A1806" s="22" t="s">
        <v>110</v>
      </c>
      <c r="B1806" s="25">
        <f>HLOOKUP(A1806,'Tabela 2022'!$D$3:$BG$56,37,FALSE)</f>
        <v>0.71669218989280248</v>
      </c>
      <c r="D1806" s="66">
        <v>0.5</v>
      </c>
      <c r="E1806" s="9" t="str">
        <f t="shared" si="837"/>
        <v/>
      </c>
      <c r="F1806" s="9"/>
      <c r="O1806" s="26" t="s">
        <v>76</v>
      </c>
      <c r="P1806" s="25">
        <f>HLOOKUP(O1806,'Tabela 2022'!$D$3:$BG$56,37,FALSE)</f>
        <v>0.51139742319127846</v>
      </c>
      <c r="R1806" s="9" t="str">
        <f t="shared" si="839"/>
        <v/>
      </c>
      <c r="S1806" s="9" t="str">
        <f t="shared" si="840"/>
        <v/>
      </c>
      <c r="T1806" s="9">
        <f t="shared" si="841"/>
        <v>0.51139742319127846</v>
      </c>
    </row>
    <row r="1807" spans="1:26">
      <c r="A1807" s="22" t="s">
        <v>111</v>
      </c>
      <c r="B1807" s="25">
        <f>HLOOKUP(A1807,'Tabela 2022'!$D$3:$BG$56,37,FALSE)</f>
        <v>0.61911170928667569</v>
      </c>
      <c r="D1807" s="9" t="str">
        <f t="shared" si="836"/>
        <v/>
      </c>
      <c r="E1807" s="9" t="str">
        <f t="shared" si="837"/>
        <v/>
      </c>
      <c r="F1807" s="9">
        <f t="shared" si="838"/>
        <v>0.61911170928667569</v>
      </c>
      <c r="O1807" s="26" t="s">
        <v>78</v>
      </c>
      <c r="P1807" s="25">
        <f>HLOOKUP(O1807,'Tabela 2022'!$D$3:$BG$56,37,FALSE)</f>
        <v>0.55263157894736847</v>
      </c>
      <c r="R1807" s="9" t="str">
        <f t="shared" si="839"/>
        <v/>
      </c>
      <c r="S1807" s="9" t="str">
        <f t="shared" si="840"/>
        <v/>
      </c>
      <c r="T1807" s="9">
        <f t="shared" si="841"/>
        <v>0.55263157894736847</v>
      </c>
    </row>
    <row r="1808" spans="1:26">
      <c r="A1808" s="22" t="s">
        <v>86</v>
      </c>
      <c r="B1808" s="25" t="e">
        <f>HLOOKUP(A1808,'Tabela 2022'!$D$3:$BG$56,37,FALSE)</f>
        <v>#N/A</v>
      </c>
      <c r="D1808" s="9" t="e">
        <f t="shared" si="836"/>
        <v>#N/A</v>
      </c>
      <c r="E1808" s="9" t="e">
        <f t="shared" si="837"/>
        <v>#N/A</v>
      </c>
      <c r="F1808" s="9" t="e">
        <f t="shared" si="838"/>
        <v>#N/A</v>
      </c>
      <c r="O1808" s="26" t="s">
        <v>94</v>
      </c>
      <c r="P1808" s="25">
        <f>HLOOKUP(O1808,'Tabela 2022'!$D$3:$BG$56,37,FALSE)</f>
        <v>0.47982062780269058</v>
      </c>
      <c r="R1808" s="9">
        <f t="shared" si="839"/>
        <v>0.47982062780269058</v>
      </c>
      <c r="S1808" s="9" t="str">
        <f t="shared" si="840"/>
        <v/>
      </c>
      <c r="T1808" s="9" t="str">
        <f t="shared" si="841"/>
        <v/>
      </c>
    </row>
    <row r="1809" spans="1:20">
      <c r="A1809" s="22" t="s">
        <v>130</v>
      </c>
      <c r="B1809" s="25">
        <f>HLOOKUP(A1809,'Tabela 2022'!$D$3:$BG$56,37,FALSE)</f>
        <v>0.56220095693779903</v>
      </c>
      <c r="D1809" s="9" t="str">
        <f t="shared" si="836"/>
        <v/>
      </c>
      <c r="E1809" s="9" t="str">
        <f t="shared" si="837"/>
        <v/>
      </c>
      <c r="F1809" s="9">
        <f t="shared" si="838"/>
        <v>0.56220095693779903</v>
      </c>
      <c r="O1809" s="26" t="s">
        <v>111</v>
      </c>
      <c r="P1809" s="25">
        <f>HLOOKUP(O1809,'Tabela 2022'!$D$3:$BG$56,37,FALSE)</f>
        <v>0.61911170928667569</v>
      </c>
      <c r="R1809" s="9" t="str">
        <f t="shared" si="839"/>
        <v/>
      </c>
      <c r="S1809" s="9" t="str">
        <f t="shared" si="840"/>
        <v/>
      </c>
      <c r="T1809" s="9">
        <f t="shared" si="841"/>
        <v>0.61911170928667569</v>
      </c>
    </row>
    <row r="1810" spans="1:20">
      <c r="A1810" s="22" t="s">
        <v>87</v>
      </c>
      <c r="B1810" s="25">
        <f>HLOOKUP(A1810,'Tabela 2022'!$D$3:$BG$56,37,FALSE)</f>
        <v>0.5246636771300448</v>
      </c>
      <c r="D1810" s="9" t="str">
        <f t="shared" si="836"/>
        <v/>
      </c>
      <c r="E1810" s="9" t="str">
        <f t="shared" si="837"/>
        <v/>
      </c>
      <c r="F1810" s="9">
        <f t="shared" si="838"/>
        <v>0.5246636771300448</v>
      </c>
      <c r="O1810" s="26" t="s">
        <v>122</v>
      </c>
      <c r="P1810" s="25">
        <f>HLOOKUP(O1810,'Tabela 2022'!$D$3:$BG$56,37,FALSE)</f>
        <v>0.59579263711495112</v>
      </c>
      <c r="R1810" s="9" t="str">
        <f t="shared" si="839"/>
        <v/>
      </c>
      <c r="S1810" s="9" t="str">
        <f t="shared" si="840"/>
        <v/>
      </c>
      <c r="T1810" s="9">
        <f t="shared" si="841"/>
        <v>0.59579263711495112</v>
      </c>
    </row>
    <row r="1811" spans="1:20" ht="15.75" thickBot="1">
      <c r="A1811" s="21" t="s">
        <v>88</v>
      </c>
      <c r="B1811" s="25">
        <f>HLOOKUP(A1811,'Tabela 2022'!$D$3:$BG$56,37,FALSE)</f>
        <v>0.57360959651035992</v>
      </c>
      <c r="D1811" s="57" t="str">
        <f t="shared" si="836"/>
        <v/>
      </c>
      <c r="E1811" s="57" t="str">
        <f t="shared" si="837"/>
        <v/>
      </c>
      <c r="F1811" s="57">
        <f t="shared" si="838"/>
        <v>0.57360959651035992</v>
      </c>
      <c r="O1811" s="26" t="s">
        <v>87</v>
      </c>
      <c r="P1811" s="25">
        <f>HLOOKUP(O1811,'Tabela 2022'!$D$3:$BG$56,37,FALSE)</f>
        <v>0.5246636771300448</v>
      </c>
      <c r="R1811" s="9" t="str">
        <f t="shared" si="839"/>
        <v/>
      </c>
      <c r="S1811" s="9" t="str">
        <f t="shared" si="840"/>
        <v/>
      </c>
      <c r="T1811" s="9">
        <f t="shared" si="841"/>
        <v>0.5246636771300448</v>
      </c>
    </row>
    <row r="1812" spans="1:20" ht="15.75" thickBot="1">
      <c r="A1812" s="17" t="s">
        <v>93</v>
      </c>
      <c r="B1812" s="25">
        <f>HLOOKUP(A1812,'Tabela 2022'!$D$3:$BG$56,37,FALSE)</f>
        <v>0.59333333333333338</v>
      </c>
      <c r="D1812" s="56" t="str">
        <f t="shared" si="836"/>
        <v/>
      </c>
      <c r="E1812" s="56" t="str">
        <f t="shared" si="837"/>
        <v/>
      </c>
      <c r="F1812" s="56">
        <f t="shared" si="838"/>
        <v>0.59333333333333338</v>
      </c>
      <c r="O1812" s="53" t="s">
        <v>88</v>
      </c>
      <c r="P1812" s="25">
        <f>HLOOKUP(O1812,'Tabela 2022'!$D$3:$BG$56,37,FALSE)</f>
        <v>0.57360959651035992</v>
      </c>
      <c r="R1812" s="57" t="str">
        <f t="shared" si="839"/>
        <v/>
      </c>
      <c r="S1812" s="57" t="str">
        <f t="shared" si="840"/>
        <v/>
      </c>
      <c r="T1812" s="57">
        <f t="shared" si="841"/>
        <v>0.57360959651035992</v>
      </c>
    </row>
    <row r="1813" spans="1:20">
      <c r="A1813" s="16" t="s">
        <v>133</v>
      </c>
      <c r="B1813" s="25">
        <f>HLOOKUP(A1813,'Tabela 2022'!$D$3:$BG$56,37,FALSE)</f>
        <v>0.43990665110851807</v>
      </c>
      <c r="D1813" s="9">
        <f t="shared" si="836"/>
        <v>0.43990665110851807</v>
      </c>
      <c r="E1813" s="9" t="str">
        <f t="shared" si="837"/>
        <v/>
      </c>
      <c r="F1813" s="9" t="str">
        <f t="shared" si="838"/>
        <v/>
      </c>
      <c r="O1813" s="17" t="s">
        <v>109</v>
      </c>
      <c r="P1813" s="25" t="e">
        <f>HLOOKUP(O1813,'Tabela 2022'!$D$3:$BG$56,37,FALSE)</f>
        <v>#N/A</v>
      </c>
      <c r="R1813" s="35" t="e">
        <f t="shared" si="839"/>
        <v>#N/A</v>
      </c>
      <c r="S1813" s="35" t="e">
        <f t="shared" si="840"/>
        <v>#N/A</v>
      </c>
      <c r="T1813" s="35" t="e">
        <f t="shared" si="841"/>
        <v>#N/A</v>
      </c>
    </row>
    <row r="1814" spans="1:20">
      <c r="A1814" s="16" t="s">
        <v>94</v>
      </c>
      <c r="B1814" s="25">
        <f>HLOOKUP(A1814,'Tabela 2022'!$D$3:$BG$56,37,FALSE)</f>
        <v>0.47982062780269058</v>
      </c>
      <c r="D1814" s="9">
        <f t="shared" si="836"/>
        <v>0.47982062780269058</v>
      </c>
      <c r="E1814" s="9" t="str">
        <f t="shared" si="837"/>
        <v/>
      </c>
      <c r="F1814" s="9" t="str">
        <f t="shared" si="838"/>
        <v/>
      </c>
      <c r="O1814" s="16" t="s">
        <v>70</v>
      </c>
      <c r="P1814" s="25">
        <f>HLOOKUP(O1814,'Tabela 2022'!$D$3:$BG$56,37,FALSE)</f>
        <v>0.50898203592814373</v>
      </c>
      <c r="R1814" s="9" t="str">
        <f t="shared" si="839"/>
        <v/>
      </c>
      <c r="S1814" s="9" t="str">
        <f t="shared" si="840"/>
        <v/>
      </c>
      <c r="T1814" s="9">
        <f t="shared" si="841"/>
        <v>0.50898203592814373</v>
      </c>
    </row>
    <row r="1815" spans="1:20" ht="15.75" thickBot="1">
      <c r="A1815" s="15" t="s">
        <v>95</v>
      </c>
      <c r="B1815" s="25">
        <f>HLOOKUP(A1815,'Tabela 2022'!$D$3:$BG$56,37,FALSE)</f>
        <v>0.52570320077594568</v>
      </c>
      <c r="D1815" s="57" t="str">
        <f t="shared" si="836"/>
        <v/>
      </c>
      <c r="E1815" s="57" t="str">
        <f t="shared" si="837"/>
        <v/>
      </c>
      <c r="F1815" s="57">
        <f t="shared" si="838"/>
        <v>0.52570320077594568</v>
      </c>
      <c r="O1815" s="16" t="s">
        <v>81</v>
      </c>
      <c r="P1815" s="25">
        <f>HLOOKUP(O1815,'Tabela 2022'!$D$3:$BG$56,37,FALSE)</f>
        <v>0.49301397205588821</v>
      </c>
      <c r="R1815" s="9">
        <f t="shared" si="839"/>
        <v>0.49301397205588821</v>
      </c>
      <c r="S1815" s="9" t="str">
        <f t="shared" si="840"/>
        <v/>
      </c>
      <c r="T1815" s="9" t="str">
        <f t="shared" si="841"/>
        <v/>
      </c>
    </row>
    <row r="1816" spans="1:20">
      <c r="A1816" s="20" t="s">
        <v>89</v>
      </c>
      <c r="B1816" s="25">
        <f>HLOOKUP(A1816,'Tabela 2022'!$D$3:$BG$56,37,FALSE)</f>
        <v>0.64040778498609829</v>
      </c>
      <c r="D1816" s="35" t="str">
        <f t="shared" si="836"/>
        <v/>
      </c>
      <c r="E1816" s="35" t="str">
        <f t="shared" si="837"/>
        <v/>
      </c>
      <c r="F1816" s="35">
        <f t="shared" si="838"/>
        <v>0.64040778498609829</v>
      </c>
      <c r="O1816" s="16" t="s">
        <v>83</v>
      </c>
      <c r="P1816" s="25">
        <f>HLOOKUP(O1816,'Tabela 2022'!$D$3:$BG$56,37,FALSE)</f>
        <v>0.71895424836601307</v>
      </c>
      <c r="R1816" s="9" t="str">
        <f t="shared" si="839"/>
        <v/>
      </c>
      <c r="S1816" s="9" t="str">
        <f t="shared" si="840"/>
        <v/>
      </c>
      <c r="T1816" s="9">
        <f t="shared" si="841"/>
        <v>0.71895424836601307</v>
      </c>
    </row>
    <row r="1817" spans="1:20">
      <c r="A1817" s="19" t="s">
        <v>90</v>
      </c>
      <c r="B1817" s="25">
        <f>HLOOKUP(A1817,'Tabela 2022'!$D$3:$BG$56,37,FALSE)</f>
        <v>0.62198952879581149</v>
      </c>
      <c r="D1817" s="9" t="str">
        <f t="shared" si="836"/>
        <v/>
      </c>
      <c r="E1817" s="9" t="str">
        <f t="shared" si="837"/>
        <v/>
      </c>
      <c r="F1817" s="9">
        <f t="shared" si="838"/>
        <v>0.62198952879581149</v>
      </c>
      <c r="O1817" s="16" t="s">
        <v>110</v>
      </c>
      <c r="P1817" s="25">
        <f>HLOOKUP(O1817,'Tabela 2022'!$D$3:$BG$56,37,FALSE)</f>
        <v>0.71669218989280248</v>
      </c>
      <c r="R1817" s="66">
        <v>0.5</v>
      </c>
      <c r="S1817" s="9" t="str">
        <f t="shared" si="840"/>
        <v/>
      </c>
      <c r="T1817" s="9"/>
    </row>
    <row r="1818" spans="1:20">
      <c r="A1818" s="18" t="s">
        <v>91</v>
      </c>
      <c r="B1818" s="25" t="e">
        <f>HLOOKUP(A1818,'Tabela 2022'!$D$3:$BG$56,37,FALSE)</f>
        <v>#N/A</v>
      </c>
      <c r="D1818" s="9" t="e">
        <f t="shared" si="836"/>
        <v>#N/A</v>
      </c>
      <c r="E1818" s="9" t="e">
        <f t="shared" si="837"/>
        <v>#N/A</v>
      </c>
      <c r="F1818" s="9" t="e">
        <f t="shared" si="838"/>
        <v>#N/A</v>
      </c>
      <c r="O1818" s="54" t="s">
        <v>92</v>
      </c>
      <c r="P1818" s="25">
        <f>HLOOKUP(O1818,'Tabela 2022'!$D$3:$BG$56,37,FALSE)</f>
        <v>0.58114374034003091</v>
      </c>
      <c r="R1818" s="9" t="str">
        <f t="shared" si="839"/>
        <v/>
      </c>
      <c r="S1818" s="9" t="str">
        <f t="shared" si="840"/>
        <v/>
      </c>
      <c r="T1818" s="9">
        <f t="shared" si="841"/>
        <v>0.58114374034003091</v>
      </c>
    </row>
    <row r="1819" spans="1:20" ht="15.75" thickBot="1">
      <c r="A1819" s="18" t="s">
        <v>131</v>
      </c>
      <c r="B1819" s="25">
        <f>HLOOKUP(A1819,'Tabela 2022'!$D$3:$BG$56,37,FALSE)</f>
        <v>0.55818353831598866</v>
      </c>
      <c r="D1819" s="9" t="str">
        <f t="shared" si="836"/>
        <v/>
      </c>
      <c r="E1819" s="9" t="str">
        <f t="shared" si="837"/>
        <v/>
      </c>
      <c r="F1819" s="9">
        <f t="shared" si="838"/>
        <v>0.55818353831598866</v>
      </c>
      <c r="O1819" s="15" t="s">
        <v>86</v>
      </c>
      <c r="P1819" s="25" t="e">
        <f>HLOOKUP(O1819,'Tabela 2022'!$D$3:$BG$56,37,FALSE)</f>
        <v>#N/A</v>
      </c>
      <c r="R1819" s="36" t="e">
        <f t="shared" si="839"/>
        <v>#N/A</v>
      </c>
      <c r="S1819" s="36" t="e">
        <f t="shared" si="840"/>
        <v>#N/A</v>
      </c>
      <c r="T1819" s="36" t="e">
        <f t="shared" si="841"/>
        <v>#N/A</v>
      </c>
    </row>
    <row r="1820" spans="1:20">
      <c r="A1820" s="18" t="s">
        <v>92</v>
      </c>
      <c r="B1820" s="25">
        <f>HLOOKUP(A1820,'Tabela 2022'!$D$3:$BG$56,37,FALSE)</f>
        <v>0.58114374034003091</v>
      </c>
      <c r="D1820" s="9" t="str">
        <f t="shared" si="836"/>
        <v/>
      </c>
      <c r="E1820" s="9" t="str">
        <f t="shared" si="837"/>
        <v/>
      </c>
      <c r="F1820" s="9">
        <f t="shared" si="838"/>
        <v>0.58114374034003091</v>
      </c>
      <c r="O1820" s="61" t="s">
        <v>99</v>
      </c>
      <c r="P1820" s="25" t="e">
        <f>HLOOKUP(O1820,'Tabela 2022'!$D$3:$BG$56,37,FALSE)</f>
        <v>#N/A</v>
      </c>
      <c r="R1820" s="56" t="e">
        <f t="shared" si="839"/>
        <v>#N/A</v>
      </c>
      <c r="S1820" s="56" t="e">
        <f t="shared" si="840"/>
        <v>#N/A</v>
      </c>
      <c r="T1820" s="56" t="e">
        <f t="shared" si="841"/>
        <v>#N/A</v>
      </c>
    </row>
    <row r="1821" spans="1:20">
      <c r="A1821" s="18" t="s">
        <v>129</v>
      </c>
      <c r="B1821" s="25">
        <f>HLOOKUP(A1821,'Tabela 2022'!$D$3:$BG$56,37,FALSE)</f>
        <v>0.68312453942520268</v>
      </c>
      <c r="D1821" s="9" t="str">
        <f t="shared" si="836"/>
        <v/>
      </c>
      <c r="E1821" s="9" t="str">
        <f t="shared" si="837"/>
        <v/>
      </c>
      <c r="F1821" s="9">
        <f t="shared" si="838"/>
        <v>0.68312453942520268</v>
      </c>
      <c r="O1821" s="55" t="s">
        <v>132</v>
      </c>
      <c r="P1821" s="25">
        <f>HLOOKUP(O1821,'Tabela 2022'!$D$3:$BG$56,37,FALSE)</f>
        <v>0.59010600706713778</v>
      </c>
      <c r="R1821" s="9" t="str">
        <f t="shared" si="839"/>
        <v/>
      </c>
      <c r="S1821" s="9" t="str">
        <f t="shared" si="840"/>
        <v/>
      </c>
      <c r="T1821" s="9">
        <f t="shared" si="841"/>
        <v>0.59010600706713778</v>
      </c>
    </row>
    <row r="1822" spans="1:20" ht="15.75" thickBot="1">
      <c r="A1822" s="18" t="s">
        <v>122</v>
      </c>
      <c r="B1822" s="25">
        <f>HLOOKUP(A1822,'Tabela 2022'!$D$3:$BG$56,37,FALSE)</f>
        <v>0.59579263711495112</v>
      </c>
      <c r="D1822" s="57" t="str">
        <f t="shared" si="836"/>
        <v/>
      </c>
      <c r="E1822" s="57" t="str">
        <f t="shared" si="837"/>
        <v/>
      </c>
      <c r="F1822" s="57">
        <f t="shared" si="838"/>
        <v>0.59579263711495112</v>
      </c>
      <c r="O1822" s="55" t="s">
        <v>113</v>
      </c>
      <c r="P1822" s="25">
        <f>HLOOKUP(O1822,'Tabela 2022'!$D$3:$BG$56,37,FALSE)</f>
        <v>0.6317567567567568</v>
      </c>
      <c r="R1822" s="9" t="str">
        <f t="shared" si="839"/>
        <v/>
      </c>
      <c r="S1822" s="9" t="str">
        <f t="shared" si="840"/>
        <v/>
      </c>
      <c r="T1822" s="9">
        <f t="shared" si="841"/>
        <v>0.6317567567567568</v>
      </c>
    </row>
    <row r="1823" spans="1:20">
      <c r="D1823" s="41">
        <f>COUNT(D1783:D1822)</f>
        <v>11</v>
      </c>
      <c r="E1823" s="41">
        <f>COUNT(E1783:E1822)</f>
        <v>0</v>
      </c>
      <c r="F1823" s="41">
        <f>COUNT(F1783:F1822)</f>
        <v>25</v>
      </c>
      <c r="R1823" s="41">
        <f>COUNT(R1783:R1822)</f>
        <v>11</v>
      </c>
      <c r="S1823" s="41">
        <f>COUNT(S1783:S1822)</f>
        <v>0</v>
      </c>
      <c r="T1823" s="41">
        <f>COUNT(T1783:T1822)</f>
        <v>25</v>
      </c>
    </row>
    <row r="1830" spans="1:26">
      <c r="A1830" s="28">
        <v>38</v>
      </c>
      <c r="B1830" s="27" t="s">
        <v>49</v>
      </c>
      <c r="O1830" s="28">
        <v>38</v>
      </c>
      <c r="P1830" s="27" t="s">
        <v>49</v>
      </c>
    </row>
    <row r="1831" spans="1:26">
      <c r="A1831" s="8" t="s">
        <v>69</v>
      </c>
      <c r="B1831" s="7" t="s">
        <v>96</v>
      </c>
      <c r="D1831" s="12" t="s">
        <v>98</v>
      </c>
      <c r="E1831" s="11" t="s">
        <v>97</v>
      </c>
      <c r="F1831" s="10" t="s">
        <v>100</v>
      </c>
      <c r="O1831" s="8" t="s">
        <v>69</v>
      </c>
      <c r="P1831" s="7" t="s">
        <v>96</v>
      </c>
      <c r="R1831" s="12" t="s">
        <v>98</v>
      </c>
      <c r="S1831" s="11" t="s">
        <v>97</v>
      </c>
      <c r="T1831" s="10" t="s">
        <v>100</v>
      </c>
      <c r="V1831" s="31"/>
      <c r="W1831" s="32" t="s">
        <v>98</v>
      </c>
      <c r="X1831" s="33" t="s">
        <v>97</v>
      </c>
      <c r="Y1831" s="34" t="s">
        <v>100</v>
      </c>
      <c r="Z1831" t="s">
        <v>105</v>
      </c>
    </row>
    <row r="1832" spans="1:26">
      <c r="A1832" s="26" t="s">
        <v>70</v>
      </c>
      <c r="B1832" s="25">
        <f>HLOOKUP(A1832,'Tabela 2022'!$D$3:$BG$56,38,FALSE)</f>
        <v>0.51796407185628746</v>
      </c>
      <c r="D1832" s="9" t="str">
        <f t="shared" ref="D1832" si="856">IF(B1832&lt;=50%,B1832,"")</f>
        <v/>
      </c>
      <c r="E1832" s="9" t="str">
        <f>IF(B1832&gt;=75%,B1832,"")</f>
        <v/>
      </c>
      <c r="F1832" s="9">
        <f t="shared" ref="F1832" si="857">IF(AND(B1832&gt;50%,B1832&lt;75%),B1832,"")</f>
        <v>0.51796407185628746</v>
      </c>
      <c r="O1832" s="52" t="s">
        <v>79</v>
      </c>
      <c r="P1832" s="25">
        <f>HLOOKUP(O1832,'Tabela 2022'!$D$3:$BG$56,38,FALSE)</f>
        <v>0.46719858156028371</v>
      </c>
      <c r="R1832" s="9">
        <f>IF(P1832&lt;=50%,P1832,"")</f>
        <v>0.46719858156028371</v>
      </c>
      <c r="S1832" s="9" t="str">
        <f>IF(P1832&gt;=75%,P1832,"")</f>
        <v/>
      </c>
      <c r="T1832" s="9" t="str">
        <f>IF(AND(P1832&gt;50%,P1832&lt;75%),P1832,"")</f>
        <v/>
      </c>
      <c r="V1832" s="31" t="s">
        <v>101</v>
      </c>
      <c r="W1832" s="37">
        <f>COUNT(R1832:R1871)</f>
        <v>12</v>
      </c>
      <c r="X1832" s="37">
        <f>COUNT(S1832:S1871)</f>
        <v>0</v>
      </c>
      <c r="Y1832" s="37">
        <f>COUNT(T1832:T1871)</f>
        <v>24</v>
      </c>
      <c r="Z1832" s="29">
        <f>SUM(W1832:Y1832)</f>
        <v>36</v>
      </c>
    </row>
    <row r="1833" spans="1:26">
      <c r="A1833" s="26" t="s">
        <v>71</v>
      </c>
      <c r="B1833" s="25">
        <f>HLOOKUP(A1833,'Tabela 2022'!$D$3:$BG$56,38,FALSE)</f>
        <v>0.59533468559837732</v>
      </c>
      <c r="D1833" s="9" t="str">
        <f t="shared" ref="D1833:D1871" si="858">IF(B1833&lt;=50%,B1833,"")</f>
        <v/>
      </c>
      <c r="E1833" s="9" t="str">
        <f t="shared" ref="E1833:E1871" si="859">IF(B1833&gt;=75%,B1833,"")</f>
        <v/>
      </c>
      <c r="F1833" s="9">
        <f t="shared" ref="F1833:F1871" si="860">IF(AND(B1833&gt;50%,B1833&lt;75%),B1833,"")</f>
        <v>0.59533468559837732</v>
      </c>
      <c r="H1833" s="31"/>
      <c r="I1833" s="32" t="s">
        <v>98</v>
      </c>
      <c r="J1833" s="33" t="s">
        <v>97</v>
      </c>
      <c r="K1833" s="34" t="s">
        <v>100</v>
      </c>
      <c r="L1833" t="s">
        <v>105</v>
      </c>
      <c r="O1833" s="52" t="s">
        <v>71</v>
      </c>
      <c r="P1833" s="25">
        <f>HLOOKUP(O1833,'Tabela 2022'!$D$3:$BG$56,38,FALSE)</f>
        <v>0.59533468559837732</v>
      </c>
      <c r="R1833" s="9" t="str">
        <f t="shared" ref="R1833:R1868" si="861">IF(P1833&lt;=50%,P1833,"")</f>
        <v/>
      </c>
      <c r="S1833" s="9" t="str">
        <f t="shared" ref="S1833:S1868" si="862">IF(P1833&gt;=75%,P1833,"")</f>
        <v/>
      </c>
      <c r="T1833" s="9">
        <f t="shared" ref="T1833:T1868" si="863">IF(AND(P1833&gt;50%,P1833&lt;75%),P1833,"")</f>
        <v>0.59533468559837732</v>
      </c>
      <c r="V1833" s="31" t="s">
        <v>115</v>
      </c>
      <c r="W1833" s="37">
        <f>COUNT(R1832:R1847)</f>
        <v>6</v>
      </c>
      <c r="X1833" s="37">
        <f>COUNT(S1832:S1847)</f>
        <v>0</v>
      </c>
      <c r="Y1833" s="37">
        <f>COUNT(T1832:T1847)</f>
        <v>10</v>
      </c>
      <c r="Z1833" s="29">
        <f t="shared" ref="Z1833:Z1836" si="864">SUM(W1833:Y1833)</f>
        <v>16</v>
      </c>
    </row>
    <row r="1834" spans="1:26">
      <c r="A1834" s="26" t="s">
        <v>72</v>
      </c>
      <c r="B1834" s="25">
        <f>HLOOKUP(A1834,'Tabela 2022'!$D$3:$BG$56,38,FALSE)</f>
        <v>0.48734177215189872</v>
      </c>
      <c r="D1834" s="66">
        <v>0.5</v>
      </c>
      <c r="E1834" s="9" t="str">
        <f t="shared" si="859"/>
        <v/>
      </c>
      <c r="F1834" s="9"/>
      <c r="H1834" s="31" t="s">
        <v>101</v>
      </c>
      <c r="I1834" s="37">
        <f>COUNT(D1832:D1871)</f>
        <v>12</v>
      </c>
      <c r="J1834" s="37">
        <f t="shared" ref="J1834" si="865">COUNT(E1832:E1871)</f>
        <v>0</v>
      </c>
      <c r="K1834" s="37">
        <f>COUNT(F1832:F1871)</f>
        <v>24</v>
      </c>
      <c r="L1834" s="29">
        <f>SUM(I1834:K1834)</f>
        <v>36</v>
      </c>
      <c r="O1834" s="52" t="s">
        <v>82</v>
      </c>
      <c r="P1834" s="25">
        <f>HLOOKUP(O1834,'Tabela 2022'!$D$3:$BG$56,38,FALSE)</f>
        <v>0.47744680851063831</v>
      </c>
      <c r="R1834" s="9">
        <f t="shared" si="861"/>
        <v>0.47744680851063831</v>
      </c>
      <c r="S1834" s="9" t="str">
        <f t="shared" si="862"/>
        <v/>
      </c>
      <c r="T1834" s="9" t="str">
        <f t="shared" si="863"/>
        <v/>
      </c>
      <c r="V1834" s="31" t="s">
        <v>116</v>
      </c>
      <c r="W1834" s="37">
        <f>COUNT(R1848:R1861)</f>
        <v>5</v>
      </c>
      <c r="X1834" s="37">
        <f>COUNT(S1848:S1861)</f>
        <v>0</v>
      </c>
      <c r="Y1834" s="37">
        <f>COUNT(T1848:T1861)</f>
        <v>8</v>
      </c>
      <c r="Z1834" s="29">
        <f t="shared" si="864"/>
        <v>13</v>
      </c>
    </row>
    <row r="1835" spans="1:26">
      <c r="A1835" s="26" t="s">
        <v>73</v>
      </c>
      <c r="B1835" s="25">
        <f>HLOOKUP(A1835,'Tabela 2022'!$D$3:$BG$56,38,FALSE)</f>
        <v>0.52666666666666662</v>
      </c>
      <c r="D1835" s="9" t="str">
        <f t="shared" si="858"/>
        <v/>
      </c>
      <c r="E1835" s="9" t="str">
        <f t="shared" si="859"/>
        <v/>
      </c>
      <c r="F1835" s="9">
        <f t="shared" si="860"/>
        <v>0.52666666666666662</v>
      </c>
      <c r="H1835" s="31" t="s">
        <v>102</v>
      </c>
      <c r="I1835" s="37">
        <f>COUNT(D1832:D1845)</f>
        <v>5</v>
      </c>
      <c r="J1835" s="37">
        <f t="shared" ref="J1835" si="866">COUNT(E1832:E1845)</f>
        <v>0</v>
      </c>
      <c r="K1835" s="37">
        <f>COUNT(F1832:F1845)</f>
        <v>8</v>
      </c>
      <c r="L1835" s="29">
        <f t="shared" ref="L1835:L1838" si="867">SUM(I1835:K1835)</f>
        <v>13</v>
      </c>
      <c r="O1835" s="52" t="s">
        <v>73</v>
      </c>
      <c r="P1835" s="25">
        <f>HLOOKUP(O1835,'Tabela 2022'!$D$3:$BG$56,38,FALSE)</f>
        <v>0.52666666666666662</v>
      </c>
      <c r="R1835" s="9" t="str">
        <f t="shared" si="861"/>
        <v/>
      </c>
      <c r="S1835" s="9" t="str">
        <f t="shared" si="862"/>
        <v/>
      </c>
      <c r="T1835" s="9">
        <f t="shared" si="863"/>
        <v>0.52666666666666662</v>
      </c>
      <c r="V1835" s="31" t="s">
        <v>117</v>
      </c>
      <c r="W1835" s="37">
        <f>COUNT(R1862:R1868)</f>
        <v>1</v>
      </c>
      <c r="X1835" s="37">
        <f>COUNT(S1862:S1868)</f>
        <v>0</v>
      </c>
      <c r="Y1835" s="37">
        <f>COUNT(T1862:T1868)</f>
        <v>4</v>
      </c>
      <c r="Z1835" s="29">
        <f t="shared" si="864"/>
        <v>5</v>
      </c>
    </row>
    <row r="1836" spans="1:26">
      <c r="A1836" s="26" t="s">
        <v>112</v>
      </c>
      <c r="B1836" s="25">
        <f>HLOOKUP(A1836,'Tabela 2022'!$D$3:$BG$56,38,FALSE)</f>
        <v>0.48640483383685801</v>
      </c>
      <c r="D1836" s="9">
        <f t="shared" si="858"/>
        <v>0.48640483383685801</v>
      </c>
      <c r="E1836" s="9" t="str">
        <f t="shared" si="859"/>
        <v/>
      </c>
      <c r="F1836" s="9" t="str">
        <f t="shared" si="860"/>
        <v/>
      </c>
      <c r="H1836" s="31" t="s">
        <v>103</v>
      </c>
      <c r="I1836" s="37">
        <f>COUNT(D1846:D1860)</f>
        <v>4</v>
      </c>
      <c r="J1836" s="37">
        <f t="shared" ref="J1836" si="868">COUNT(E1846:E1860)</f>
        <v>0</v>
      </c>
      <c r="K1836" s="37">
        <f>COUNT(F1846:F1860)</f>
        <v>9</v>
      </c>
      <c r="L1836" s="29">
        <f t="shared" si="867"/>
        <v>13</v>
      </c>
      <c r="O1836" s="52" t="s">
        <v>112</v>
      </c>
      <c r="P1836" s="25">
        <f>HLOOKUP(O1836,'Tabela 2022'!$D$3:$BG$56,38,FALSE)</f>
        <v>0.48640483383685801</v>
      </c>
      <c r="R1836" s="9">
        <f t="shared" si="861"/>
        <v>0.48640483383685801</v>
      </c>
      <c r="S1836" s="9" t="str">
        <f t="shared" si="862"/>
        <v/>
      </c>
      <c r="T1836" s="9" t="str">
        <f t="shared" si="863"/>
        <v/>
      </c>
      <c r="V1836" s="31" t="s">
        <v>135</v>
      </c>
      <c r="W1836" s="37">
        <f>COUNT(R1869:R1871)</f>
        <v>0</v>
      </c>
      <c r="X1836" s="37">
        <f>COUNT(S1869:S1871)</f>
        <v>0</v>
      </c>
      <c r="Y1836" s="37">
        <f>COUNT(T1869:T1871)</f>
        <v>2</v>
      </c>
      <c r="Z1836" s="29">
        <f t="shared" si="864"/>
        <v>2</v>
      </c>
    </row>
    <row r="1837" spans="1:26">
      <c r="A1837" s="26" t="s">
        <v>99</v>
      </c>
      <c r="B1837" s="25" t="e">
        <f>HLOOKUP(A1837,'Tabela 2022'!$D$3:$BG$56,38,FALSE)</f>
        <v>#N/A</v>
      </c>
      <c r="D1837" s="9" t="e">
        <f t="shared" si="858"/>
        <v>#N/A</v>
      </c>
      <c r="E1837" s="9" t="e">
        <f t="shared" si="859"/>
        <v>#N/A</v>
      </c>
      <c r="F1837" s="9" t="e">
        <f t="shared" si="860"/>
        <v>#N/A</v>
      </c>
      <c r="H1837" s="31" t="s">
        <v>104</v>
      </c>
      <c r="I1837" s="37">
        <f>COUNT(D1861:D1864)</f>
        <v>3</v>
      </c>
      <c r="J1837" s="37">
        <f t="shared" ref="J1837" si="869">COUNT(E1861:E1864)</f>
        <v>0</v>
      </c>
      <c r="K1837" s="37">
        <f>COUNT(F1861:F1864)</f>
        <v>1</v>
      </c>
      <c r="L1837" s="29">
        <f t="shared" si="867"/>
        <v>4</v>
      </c>
      <c r="O1837" s="52" t="s">
        <v>93</v>
      </c>
      <c r="P1837" s="25">
        <f>HLOOKUP(O1837,'Tabela 2022'!$D$3:$BG$56,38,FALSE)</f>
        <v>0.61073825503355705</v>
      </c>
      <c r="R1837" s="9" t="str">
        <f t="shared" si="861"/>
        <v/>
      </c>
      <c r="S1837" s="9" t="str">
        <f t="shared" si="862"/>
        <v/>
      </c>
      <c r="T1837" s="9">
        <f t="shared" si="863"/>
        <v>0.61073825503355705</v>
      </c>
    </row>
    <row r="1838" spans="1:26">
      <c r="A1838" s="26" t="s">
        <v>132</v>
      </c>
      <c r="B1838" s="25">
        <f>HLOOKUP(A1838,'Tabela 2022'!$D$3:$BG$56,38,FALSE)</f>
        <v>0.6063829787234043</v>
      </c>
      <c r="D1838" s="9" t="str">
        <f t="shared" si="858"/>
        <v/>
      </c>
      <c r="E1838" s="9" t="str">
        <f t="shared" si="859"/>
        <v/>
      </c>
      <c r="F1838" s="9">
        <f t="shared" si="860"/>
        <v>0.6063829787234043</v>
      </c>
      <c r="H1838" s="31" t="s">
        <v>134</v>
      </c>
      <c r="I1838" s="37">
        <f>COUNT(D1865:D1871)</f>
        <v>0</v>
      </c>
      <c r="J1838" s="37">
        <f t="shared" ref="J1838" si="870">COUNT(E1865:E1871)</f>
        <v>0</v>
      </c>
      <c r="K1838" s="37">
        <f>COUNT(F1865:F1871)</f>
        <v>6</v>
      </c>
      <c r="L1838" s="29">
        <f t="shared" si="867"/>
        <v>6</v>
      </c>
      <c r="O1838" s="52" t="s">
        <v>133</v>
      </c>
      <c r="P1838" s="25">
        <f>HLOOKUP(O1838,'Tabela 2022'!$D$3:$BG$56,38,FALSE)</f>
        <v>0.48135198135198137</v>
      </c>
      <c r="R1838" s="9">
        <f t="shared" si="861"/>
        <v>0.48135198135198137</v>
      </c>
      <c r="S1838" s="9" t="str">
        <f t="shared" si="862"/>
        <v/>
      </c>
      <c r="T1838" s="9" t="str">
        <f t="shared" si="863"/>
        <v/>
      </c>
    </row>
    <row r="1839" spans="1:26">
      <c r="A1839" s="26" t="s">
        <v>74</v>
      </c>
      <c r="B1839" s="25">
        <f>HLOOKUP(A1839,'Tabela 2022'!$D$3:$BG$56,38,FALSE)</f>
        <v>0.47821466524973433</v>
      </c>
      <c r="D1839" s="9">
        <f t="shared" si="858"/>
        <v>0.47821466524973433</v>
      </c>
      <c r="E1839" s="9" t="str">
        <f t="shared" si="859"/>
        <v/>
      </c>
      <c r="F1839" s="9" t="str">
        <f t="shared" si="860"/>
        <v/>
      </c>
      <c r="O1839" s="52" t="s">
        <v>89</v>
      </c>
      <c r="P1839" s="25">
        <f>HLOOKUP(O1839,'Tabela 2022'!$D$3:$BG$56,38,FALSE)</f>
        <v>0.61296296296296293</v>
      </c>
      <c r="R1839" s="9" t="str">
        <f t="shared" si="861"/>
        <v/>
      </c>
      <c r="S1839" s="9" t="str">
        <f t="shared" si="862"/>
        <v/>
      </c>
      <c r="T1839" s="9">
        <f t="shared" si="863"/>
        <v>0.61296296296296293</v>
      </c>
      <c r="V1839" s="31"/>
      <c r="W1839" s="32" t="s">
        <v>98</v>
      </c>
      <c r="X1839" s="33" t="s">
        <v>97</v>
      </c>
      <c r="Y1839" s="34" t="s">
        <v>100</v>
      </c>
      <c r="Z1839" t="s">
        <v>105</v>
      </c>
    </row>
    <row r="1840" spans="1:26">
      <c r="A1840" s="26" t="s">
        <v>75</v>
      </c>
      <c r="B1840" s="25">
        <f>HLOOKUP(A1840,'Tabela 2022'!$D$3:$BG$56,38,FALSE)</f>
        <v>0.48735019973368843</v>
      </c>
      <c r="D1840" s="9">
        <f t="shared" si="858"/>
        <v>0.48735019973368843</v>
      </c>
      <c r="E1840" s="9" t="str">
        <f t="shared" si="859"/>
        <v/>
      </c>
      <c r="F1840" s="9" t="str">
        <f t="shared" si="860"/>
        <v/>
      </c>
      <c r="O1840" s="52" t="s">
        <v>84</v>
      </c>
      <c r="P1840" s="25">
        <f>HLOOKUP(O1840,'Tabela 2022'!$D$3:$BG$56,38,FALSE)</f>
        <v>0.48492723492723494</v>
      </c>
      <c r="R1840" s="9">
        <f t="shared" si="861"/>
        <v>0.48492723492723494</v>
      </c>
      <c r="S1840" s="9" t="str">
        <f t="shared" si="862"/>
        <v/>
      </c>
      <c r="T1840" s="9" t="str">
        <f t="shared" si="863"/>
        <v/>
      </c>
      <c r="V1840" s="31" t="s">
        <v>101</v>
      </c>
      <c r="W1840" s="42">
        <f t="shared" ref="W1840:Y1844" si="871">W1832/$Z1832</f>
        <v>0.33333333333333331</v>
      </c>
      <c r="X1840" s="42">
        <f t="shared" si="871"/>
        <v>0</v>
      </c>
      <c r="Y1840" s="42">
        <f t="shared" si="871"/>
        <v>0.66666666666666663</v>
      </c>
      <c r="Z1840" s="29">
        <f>Z1832</f>
        <v>36</v>
      </c>
    </row>
    <row r="1841" spans="1:26">
      <c r="A1841" s="26" t="s">
        <v>76</v>
      </c>
      <c r="B1841" s="25">
        <f>HLOOKUP(A1841,'Tabela 2022'!$D$3:$BG$56,38,FALSE)</f>
        <v>0.48959365708622399</v>
      </c>
      <c r="D1841" s="9">
        <f t="shared" si="858"/>
        <v>0.48959365708622399</v>
      </c>
      <c r="E1841" s="9" t="str">
        <f t="shared" si="859"/>
        <v/>
      </c>
      <c r="F1841" s="9" t="str">
        <f t="shared" si="860"/>
        <v/>
      </c>
      <c r="H1841" s="31"/>
      <c r="I1841" s="32" t="s">
        <v>98</v>
      </c>
      <c r="J1841" s="33" t="s">
        <v>97</v>
      </c>
      <c r="K1841" s="34" t="s">
        <v>100</v>
      </c>
      <c r="L1841" s="29" t="s">
        <v>105</v>
      </c>
      <c r="O1841" s="52" t="s">
        <v>85</v>
      </c>
      <c r="P1841" s="25">
        <f>HLOOKUP(O1841,'Tabela 2022'!$D$3:$BG$56,38,FALSE)</f>
        <v>0.50998948475289174</v>
      </c>
      <c r="R1841" s="9" t="str">
        <f t="shared" si="861"/>
        <v/>
      </c>
      <c r="S1841" s="9" t="str">
        <f t="shared" si="862"/>
        <v/>
      </c>
      <c r="T1841" s="9">
        <f t="shared" si="863"/>
        <v>0.50998948475289174</v>
      </c>
      <c r="V1841" s="31" t="s">
        <v>115</v>
      </c>
      <c r="W1841" s="42">
        <f t="shared" si="871"/>
        <v>0.375</v>
      </c>
      <c r="X1841" s="42">
        <f t="shared" si="871"/>
        <v>0</v>
      </c>
      <c r="Y1841" s="42">
        <f t="shared" si="871"/>
        <v>0.625</v>
      </c>
      <c r="Z1841" s="29">
        <f>Z1833</f>
        <v>16</v>
      </c>
    </row>
    <row r="1842" spans="1:26">
      <c r="A1842" s="26" t="s">
        <v>77</v>
      </c>
      <c r="B1842" s="25">
        <f>HLOOKUP(A1842,'Tabela 2022'!$D$3:$BG$56,38,FALSE)</f>
        <v>0.52897959183673471</v>
      </c>
      <c r="D1842" s="9" t="str">
        <f t="shared" si="858"/>
        <v/>
      </c>
      <c r="E1842" s="9" t="str">
        <f t="shared" si="859"/>
        <v/>
      </c>
      <c r="F1842" s="9">
        <f t="shared" si="860"/>
        <v>0.52897959183673471</v>
      </c>
      <c r="H1842" s="31" t="s">
        <v>101</v>
      </c>
      <c r="I1842" s="42">
        <f>I1834/$L1834</f>
        <v>0.33333333333333331</v>
      </c>
      <c r="J1842" s="42">
        <f t="shared" ref="J1842:K1842" si="872">J1834/$L1834</f>
        <v>0</v>
      </c>
      <c r="K1842" s="42">
        <f t="shared" si="872"/>
        <v>0.66666666666666663</v>
      </c>
      <c r="L1842" s="29">
        <f>L1834</f>
        <v>36</v>
      </c>
      <c r="O1842" s="52" t="s">
        <v>77</v>
      </c>
      <c r="P1842" s="25">
        <f>HLOOKUP(O1842,'Tabela 2022'!$D$3:$BG$56,38,FALSE)</f>
        <v>0.52897959183673471</v>
      </c>
      <c r="R1842" s="9" t="str">
        <f t="shared" si="861"/>
        <v/>
      </c>
      <c r="S1842" s="9" t="str">
        <f t="shared" si="862"/>
        <v/>
      </c>
      <c r="T1842" s="9">
        <f t="shared" si="863"/>
        <v>0.52897959183673471</v>
      </c>
      <c r="V1842" s="31" t="s">
        <v>116</v>
      </c>
      <c r="W1842" s="42">
        <f t="shared" si="871"/>
        <v>0.38461538461538464</v>
      </c>
      <c r="X1842" s="42">
        <f t="shared" si="871"/>
        <v>0</v>
      </c>
      <c r="Y1842" s="42">
        <f t="shared" si="871"/>
        <v>0.61538461538461542</v>
      </c>
      <c r="Z1842" s="29">
        <f>Z1834</f>
        <v>13</v>
      </c>
    </row>
    <row r="1843" spans="1:26">
      <c r="A1843" s="26" t="s">
        <v>113</v>
      </c>
      <c r="B1843" s="25">
        <f>HLOOKUP(A1843,'Tabela 2022'!$D$3:$BG$56,38,FALSE)</f>
        <v>0.52542372881355937</v>
      </c>
      <c r="D1843" s="9" t="str">
        <f t="shared" si="858"/>
        <v/>
      </c>
      <c r="E1843" s="9" t="str">
        <f t="shared" si="859"/>
        <v/>
      </c>
      <c r="F1843" s="9">
        <f t="shared" si="860"/>
        <v>0.52542372881355937</v>
      </c>
      <c r="H1843" s="31" t="s">
        <v>102</v>
      </c>
      <c r="I1843" s="42">
        <f t="shared" ref="I1843:K1843" si="873">I1835/$L1835</f>
        <v>0.38461538461538464</v>
      </c>
      <c r="J1843" s="42">
        <f t="shared" si="873"/>
        <v>0</v>
      </c>
      <c r="K1843" s="42">
        <f t="shared" si="873"/>
        <v>0.61538461538461542</v>
      </c>
      <c r="L1843" s="29">
        <f t="shared" ref="L1843:L1846" si="874">L1835</f>
        <v>13</v>
      </c>
      <c r="O1843" s="52" t="s">
        <v>95</v>
      </c>
      <c r="P1843" s="25">
        <f>HLOOKUP(O1843,'Tabela 2022'!$D$3:$BG$56,38,FALSE)</f>
        <v>0.49324324324324326</v>
      </c>
      <c r="R1843" s="66">
        <v>0.5</v>
      </c>
      <c r="S1843" s="9" t="str">
        <f t="shared" si="862"/>
        <v/>
      </c>
      <c r="T1843" s="9"/>
      <c r="V1843" s="31" t="s">
        <v>117</v>
      </c>
      <c r="W1843" s="42">
        <f t="shared" si="871"/>
        <v>0.2</v>
      </c>
      <c r="X1843" s="42">
        <f t="shared" si="871"/>
        <v>0</v>
      </c>
      <c r="Y1843" s="42">
        <f t="shared" si="871"/>
        <v>0.8</v>
      </c>
      <c r="Z1843" s="29">
        <f>Z1835</f>
        <v>5</v>
      </c>
    </row>
    <row r="1844" spans="1:26">
      <c r="A1844" s="26" t="s">
        <v>78</v>
      </c>
      <c r="B1844" s="25">
        <f>HLOOKUP(A1844,'Tabela 2022'!$D$3:$BG$56,38,FALSE)</f>
        <v>0.51895424836601312</v>
      </c>
      <c r="D1844" s="9" t="str">
        <f t="shared" si="858"/>
        <v/>
      </c>
      <c r="E1844" s="9" t="str">
        <f t="shared" si="859"/>
        <v/>
      </c>
      <c r="F1844" s="9">
        <f t="shared" si="860"/>
        <v>0.51895424836601312</v>
      </c>
      <c r="H1844" s="31" t="s">
        <v>103</v>
      </c>
      <c r="I1844" s="42">
        <f t="shared" ref="I1844:K1844" si="875">I1836/$L1836</f>
        <v>0.30769230769230771</v>
      </c>
      <c r="J1844" s="42">
        <f t="shared" si="875"/>
        <v>0</v>
      </c>
      <c r="K1844" s="42">
        <f t="shared" si="875"/>
        <v>0.69230769230769229</v>
      </c>
      <c r="L1844" s="29">
        <f t="shared" si="874"/>
        <v>13</v>
      </c>
      <c r="O1844" s="52" t="s">
        <v>131</v>
      </c>
      <c r="P1844" s="25">
        <f>HLOOKUP(O1844,'Tabela 2022'!$D$3:$BG$56,38,FALSE)</f>
        <v>0.57587181903864282</v>
      </c>
      <c r="R1844" s="9" t="str">
        <f t="shared" si="861"/>
        <v/>
      </c>
      <c r="S1844" s="9" t="str">
        <f t="shared" si="862"/>
        <v/>
      </c>
      <c r="T1844" s="9">
        <f t="shared" si="863"/>
        <v>0.57587181903864282</v>
      </c>
      <c r="V1844" s="31" t="s">
        <v>135</v>
      </c>
      <c r="W1844" s="42">
        <f t="shared" si="871"/>
        <v>0</v>
      </c>
      <c r="X1844" s="42">
        <f t="shared" si="871"/>
        <v>0</v>
      </c>
      <c r="Y1844" s="42">
        <f t="shared" si="871"/>
        <v>1</v>
      </c>
      <c r="Z1844" s="29">
        <f>Z1836</f>
        <v>2</v>
      </c>
    </row>
    <row r="1845" spans="1:26" ht="15.75" thickBot="1">
      <c r="A1845" s="24" t="s">
        <v>114</v>
      </c>
      <c r="B1845" s="25">
        <f>HLOOKUP(A1845,'Tabela 2022'!$D$3:$BG$56,38,FALSE)</f>
        <v>0.54545454545454541</v>
      </c>
      <c r="D1845" s="36" t="str">
        <f t="shared" si="858"/>
        <v/>
      </c>
      <c r="E1845" s="36" t="str">
        <f t="shared" si="859"/>
        <v/>
      </c>
      <c r="F1845" s="36">
        <f t="shared" si="860"/>
        <v>0.54545454545454541</v>
      </c>
      <c r="H1845" s="31" t="s">
        <v>104</v>
      </c>
      <c r="I1845" s="42">
        <f t="shared" ref="I1845:K1845" si="876">I1837/$L1837</f>
        <v>0.75</v>
      </c>
      <c r="J1845" s="42">
        <f t="shared" si="876"/>
        <v>0</v>
      </c>
      <c r="K1845" s="42">
        <f t="shared" si="876"/>
        <v>0.25</v>
      </c>
      <c r="L1845" s="29">
        <f t="shared" si="874"/>
        <v>4</v>
      </c>
      <c r="O1845" s="52" t="s">
        <v>129</v>
      </c>
      <c r="P1845" s="25">
        <f>HLOOKUP(O1845,'Tabela 2022'!$D$3:$BG$56,38,FALSE)</f>
        <v>0.67846607669616521</v>
      </c>
      <c r="R1845" s="9" t="str">
        <f t="shared" si="861"/>
        <v/>
      </c>
      <c r="S1845" s="9" t="str">
        <f t="shared" si="862"/>
        <v/>
      </c>
      <c r="T1845" s="9">
        <f t="shared" si="863"/>
        <v>0.67846607669616521</v>
      </c>
    </row>
    <row r="1846" spans="1:26">
      <c r="A1846" s="23" t="s">
        <v>109</v>
      </c>
      <c r="B1846" s="25" t="e">
        <f>HLOOKUP(A1846,'Tabela 2022'!$D$3:$BG$56,38,FALSE)</f>
        <v>#N/A</v>
      </c>
      <c r="D1846" s="56" t="e">
        <f t="shared" si="858"/>
        <v>#N/A</v>
      </c>
      <c r="E1846" s="56" t="e">
        <f t="shared" si="859"/>
        <v>#N/A</v>
      </c>
      <c r="F1846" s="56" t="e">
        <f t="shared" si="860"/>
        <v>#N/A</v>
      </c>
      <c r="H1846" s="31" t="s">
        <v>134</v>
      </c>
      <c r="I1846" s="42">
        <f t="shared" ref="I1846:K1846" si="877">I1838/$L1838</f>
        <v>0</v>
      </c>
      <c r="J1846" s="42">
        <f t="shared" si="877"/>
        <v>0</v>
      </c>
      <c r="K1846" s="42">
        <f t="shared" si="877"/>
        <v>1</v>
      </c>
      <c r="L1846" s="29">
        <f t="shared" si="874"/>
        <v>6</v>
      </c>
      <c r="O1846" s="59" t="s">
        <v>114</v>
      </c>
      <c r="P1846" s="25">
        <f>HLOOKUP(O1846,'Tabela 2022'!$D$3:$BG$56,38,FALSE)</f>
        <v>0.54545454545454541</v>
      </c>
      <c r="R1846" s="9" t="str">
        <f t="shared" si="861"/>
        <v/>
      </c>
      <c r="S1846" s="9" t="str">
        <f t="shared" si="862"/>
        <v/>
      </c>
      <c r="T1846" s="9">
        <f t="shared" si="863"/>
        <v>0.54545454545454541</v>
      </c>
    </row>
    <row r="1847" spans="1:26" ht="15.75" thickBot="1">
      <c r="A1847" s="22" t="s">
        <v>79</v>
      </c>
      <c r="B1847" s="25">
        <f>HLOOKUP(A1847,'Tabela 2022'!$D$3:$BG$56,38,FALSE)</f>
        <v>0.46719858156028371</v>
      </c>
      <c r="D1847" s="9">
        <f t="shared" si="858"/>
        <v>0.46719858156028371</v>
      </c>
      <c r="E1847" s="9" t="str">
        <f t="shared" si="859"/>
        <v/>
      </c>
      <c r="F1847" s="9" t="str">
        <f t="shared" si="860"/>
        <v/>
      </c>
      <c r="O1847" s="59" t="s">
        <v>130</v>
      </c>
      <c r="P1847" s="25">
        <f>HLOOKUP(O1847,'Tabela 2022'!$D$3:$BG$56,38,FALSE)</f>
        <v>0.54066985645933019</v>
      </c>
      <c r="R1847" s="36" t="str">
        <f t="shared" si="861"/>
        <v/>
      </c>
      <c r="S1847" s="36" t="str">
        <f t="shared" si="862"/>
        <v/>
      </c>
      <c r="T1847" s="36">
        <f t="shared" si="863"/>
        <v>0.54066985645933019</v>
      </c>
    </row>
    <row r="1848" spans="1:26">
      <c r="A1848" s="22" t="s">
        <v>80</v>
      </c>
      <c r="B1848" s="25">
        <f>HLOOKUP(A1848,'Tabela 2022'!$D$3:$BG$56,38,FALSE)</f>
        <v>0.5714285714285714</v>
      </c>
      <c r="D1848" s="9" t="str">
        <f t="shared" si="858"/>
        <v/>
      </c>
      <c r="E1848" s="9" t="str">
        <f t="shared" si="859"/>
        <v/>
      </c>
      <c r="F1848" s="9">
        <f t="shared" si="860"/>
        <v>0.5714285714285714</v>
      </c>
      <c r="O1848" s="60" t="s">
        <v>80</v>
      </c>
      <c r="P1848" s="25">
        <f>HLOOKUP(O1848,'Tabela 2022'!$D$3:$BG$56,38,FALSE)</f>
        <v>0.5714285714285714</v>
      </c>
      <c r="R1848" s="56" t="str">
        <f t="shared" si="861"/>
        <v/>
      </c>
      <c r="S1848" s="56" t="str">
        <f t="shared" si="862"/>
        <v/>
      </c>
      <c r="T1848" s="56">
        <f t="shared" si="863"/>
        <v>0.5714285714285714</v>
      </c>
    </row>
    <row r="1849" spans="1:26">
      <c r="A1849" s="22" t="s">
        <v>81</v>
      </c>
      <c r="B1849" s="25">
        <f>HLOOKUP(A1849,'Tabela 2022'!$D$3:$BG$56,38,FALSE)</f>
        <v>0.46322067594433397</v>
      </c>
      <c r="D1849" s="9">
        <f t="shared" si="858"/>
        <v>0.46322067594433397</v>
      </c>
      <c r="E1849" s="9" t="str">
        <f t="shared" si="859"/>
        <v/>
      </c>
      <c r="F1849" s="9" t="str">
        <f t="shared" si="860"/>
        <v/>
      </c>
      <c r="O1849" s="26" t="s">
        <v>72</v>
      </c>
      <c r="P1849" s="25">
        <f>HLOOKUP(O1849,'Tabela 2022'!$D$3:$BG$56,38,FALSE)</f>
        <v>0.48734177215189872</v>
      </c>
      <c r="R1849" s="66">
        <v>0.5</v>
      </c>
      <c r="S1849" s="9" t="str">
        <f t="shared" si="862"/>
        <v/>
      </c>
      <c r="T1849" s="9"/>
    </row>
    <row r="1850" spans="1:26">
      <c r="A1850" s="22" t="s">
        <v>82</v>
      </c>
      <c r="B1850" s="25">
        <f>HLOOKUP(A1850,'Tabela 2022'!$D$3:$BG$56,38,FALSE)</f>
        <v>0.47744680851063831</v>
      </c>
      <c r="D1850" s="9">
        <f t="shared" si="858"/>
        <v>0.47744680851063831</v>
      </c>
      <c r="E1850" s="9" t="str">
        <f t="shared" si="859"/>
        <v/>
      </c>
      <c r="F1850" s="9" t="str">
        <f t="shared" si="860"/>
        <v/>
      </c>
      <c r="O1850" s="26" t="s">
        <v>90</v>
      </c>
      <c r="P1850" s="25">
        <f>HLOOKUP(O1850,'Tabela 2022'!$D$3:$BG$56,38,FALSE)</f>
        <v>0.59062499999999996</v>
      </c>
      <c r="R1850" s="9" t="str">
        <f t="shared" si="861"/>
        <v/>
      </c>
      <c r="S1850" s="9" t="str">
        <f t="shared" si="862"/>
        <v/>
      </c>
      <c r="T1850" s="9">
        <f t="shared" si="863"/>
        <v>0.59062499999999996</v>
      </c>
    </row>
    <row r="1851" spans="1:26">
      <c r="A1851" s="22" t="s">
        <v>83</v>
      </c>
      <c r="B1851" s="25">
        <f>HLOOKUP(A1851,'Tabela 2022'!$D$3:$BG$56,38,FALSE)</f>
        <v>0.63961038961038963</v>
      </c>
      <c r="D1851" s="9" t="str">
        <f t="shared" si="858"/>
        <v/>
      </c>
      <c r="E1851" s="9" t="str">
        <f t="shared" si="859"/>
        <v/>
      </c>
      <c r="F1851" s="9">
        <f t="shared" si="860"/>
        <v>0.63961038961038963</v>
      </c>
      <c r="O1851" s="26" t="s">
        <v>121</v>
      </c>
      <c r="P1851" s="25">
        <f>HLOOKUP(O1851,'Tabela 2022'!$D$3:$BG$56,38,FALSE)</f>
        <v>0.53476482617586907</v>
      </c>
      <c r="R1851" s="9" t="str">
        <f t="shared" si="861"/>
        <v/>
      </c>
      <c r="S1851" s="9" t="str">
        <f t="shared" si="862"/>
        <v/>
      </c>
      <c r="T1851" s="9">
        <f t="shared" si="863"/>
        <v>0.53476482617586907</v>
      </c>
    </row>
    <row r="1852" spans="1:26">
      <c r="A1852" s="22" t="s">
        <v>84</v>
      </c>
      <c r="B1852" s="25">
        <f>HLOOKUP(A1852,'Tabela 2022'!$D$3:$BG$56,38,FALSE)</f>
        <v>0.48492723492723494</v>
      </c>
      <c r="D1852" s="9">
        <f t="shared" si="858"/>
        <v>0.48492723492723494</v>
      </c>
      <c r="E1852" s="9" t="str">
        <f t="shared" si="859"/>
        <v/>
      </c>
      <c r="F1852" s="9" t="str">
        <f t="shared" si="860"/>
        <v/>
      </c>
      <c r="O1852" s="26" t="s">
        <v>91</v>
      </c>
      <c r="P1852" s="25" t="e">
        <f>HLOOKUP(O1852,'Tabela 2022'!$D$3:$BG$56,38,FALSE)</f>
        <v>#N/A</v>
      </c>
      <c r="R1852" s="9" t="e">
        <f t="shared" si="861"/>
        <v>#N/A</v>
      </c>
      <c r="S1852" s="9" t="e">
        <f t="shared" si="862"/>
        <v>#N/A</v>
      </c>
      <c r="T1852" s="9" t="e">
        <f t="shared" si="863"/>
        <v>#N/A</v>
      </c>
    </row>
    <row r="1853" spans="1:26">
      <c r="A1853" s="22" t="s">
        <v>121</v>
      </c>
      <c r="B1853" s="25">
        <f>HLOOKUP(A1853,'Tabela 2022'!$D$3:$BG$56,38,FALSE)</f>
        <v>0.53476482617586907</v>
      </c>
      <c r="D1853" s="9" t="str">
        <f t="shared" si="858"/>
        <v/>
      </c>
      <c r="E1853" s="9" t="str">
        <f t="shared" si="859"/>
        <v/>
      </c>
      <c r="F1853" s="9">
        <f t="shared" si="860"/>
        <v>0.53476482617586907</v>
      </c>
      <c r="O1853" s="26" t="s">
        <v>74</v>
      </c>
      <c r="P1853" s="25">
        <f>HLOOKUP(O1853,'Tabela 2022'!$D$3:$BG$56,38,FALSE)</f>
        <v>0.47821466524973433</v>
      </c>
      <c r="R1853" s="9">
        <f t="shared" si="861"/>
        <v>0.47821466524973433</v>
      </c>
      <c r="S1853" s="9" t="str">
        <f t="shared" si="862"/>
        <v/>
      </c>
      <c r="T1853" s="9" t="str">
        <f t="shared" si="863"/>
        <v/>
      </c>
    </row>
    <row r="1854" spans="1:26">
      <c r="A1854" s="22" t="s">
        <v>85</v>
      </c>
      <c r="B1854" s="25">
        <f>HLOOKUP(A1854,'Tabela 2022'!$D$3:$BG$56,38,FALSE)</f>
        <v>0.50998948475289174</v>
      </c>
      <c r="D1854" s="9" t="str">
        <f t="shared" si="858"/>
        <v/>
      </c>
      <c r="E1854" s="9" t="str">
        <f t="shared" si="859"/>
        <v/>
      </c>
      <c r="F1854" s="9">
        <f t="shared" si="860"/>
        <v>0.50998948475289174</v>
      </c>
      <c r="O1854" s="26" t="s">
        <v>75</v>
      </c>
      <c r="P1854" s="25">
        <f>HLOOKUP(O1854,'Tabela 2022'!$D$3:$BG$56,38,FALSE)</f>
        <v>0.48735019973368843</v>
      </c>
      <c r="R1854" s="9">
        <f t="shared" si="861"/>
        <v>0.48735019973368843</v>
      </c>
      <c r="S1854" s="9" t="str">
        <f t="shared" si="862"/>
        <v/>
      </c>
      <c r="T1854" s="9" t="str">
        <f t="shared" si="863"/>
        <v/>
      </c>
    </row>
    <row r="1855" spans="1:26">
      <c r="A1855" s="22" t="s">
        <v>110</v>
      </c>
      <c r="B1855" s="25">
        <f>HLOOKUP(A1855,'Tabela 2022'!$D$3:$BG$56,38,FALSE)</f>
        <v>0.67687595712098014</v>
      </c>
      <c r="D1855" s="9" t="str">
        <f t="shared" si="858"/>
        <v/>
      </c>
      <c r="E1855" s="9" t="str">
        <f t="shared" si="859"/>
        <v/>
      </c>
      <c r="F1855" s="9">
        <f t="shared" si="860"/>
        <v>0.67687595712098014</v>
      </c>
      <c r="O1855" s="26" t="s">
        <v>76</v>
      </c>
      <c r="P1855" s="25">
        <f>HLOOKUP(O1855,'Tabela 2022'!$D$3:$BG$56,38,FALSE)</f>
        <v>0.48959365708622399</v>
      </c>
      <c r="R1855" s="9">
        <f t="shared" si="861"/>
        <v>0.48959365708622399</v>
      </c>
      <c r="S1855" s="9" t="str">
        <f t="shared" si="862"/>
        <v/>
      </c>
      <c r="T1855" s="9" t="str">
        <f t="shared" si="863"/>
        <v/>
      </c>
    </row>
    <row r="1856" spans="1:26">
      <c r="A1856" s="22" t="s">
        <v>111</v>
      </c>
      <c r="B1856" s="25">
        <f>HLOOKUP(A1856,'Tabela 2022'!$D$3:$BG$56,38,FALSE)</f>
        <v>0.55989232839838488</v>
      </c>
      <c r="D1856" s="9" t="str">
        <f t="shared" si="858"/>
        <v/>
      </c>
      <c r="E1856" s="9" t="str">
        <f t="shared" si="859"/>
        <v/>
      </c>
      <c r="F1856" s="9">
        <f t="shared" si="860"/>
        <v>0.55989232839838488</v>
      </c>
      <c r="O1856" s="26" t="s">
        <v>78</v>
      </c>
      <c r="P1856" s="25">
        <f>HLOOKUP(O1856,'Tabela 2022'!$D$3:$BG$56,38,FALSE)</f>
        <v>0.51895424836601312</v>
      </c>
      <c r="R1856" s="9" t="str">
        <f t="shared" si="861"/>
        <v/>
      </c>
      <c r="S1856" s="9" t="str">
        <f t="shared" si="862"/>
        <v/>
      </c>
      <c r="T1856" s="9">
        <f t="shared" si="863"/>
        <v>0.51895424836601312</v>
      </c>
    </row>
    <row r="1857" spans="1:20">
      <c r="A1857" s="22" t="s">
        <v>86</v>
      </c>
      <c r="B1857" s="25" t="e">
        <f>HLOOKUP(A1857,'Tabela 2022'!$D$3:$BG$56,38,FALSE)</f>
        <v>#N/A</v>
      </c>
      <c r="D1857" s="9" t="e">
        <f t="shared" si="858"/>
        <v>#N/A</v>
      </c>
      <c r="E1857" s="9" t="e">
        <f t="shared" si="859"/>
        <v>#N/A</v>
      </c>
      <c r="F1857" s="9" t="e">
        <f t="shared" si="860"/>
        <v>#N/A</v>
      </c>
      <c r="O1857" s="26" t="s">
        <v>94</v>
      </c>
      <c r="P1857" s="25">
        <f>HLOOKUP(O1857,'Tabela 2022'!$D$3:$BG$56,38,FALSE)</f>
        <v>0.49641577060931902</v>
      </c>
      <c r="R1857" s="9">
        <f t="shared" si="861"/>
        <v>0.49641577060931902</v>
      </c>
      <c r="S1857" s="9" t="str">
        <f t="shared" si="862"/>
        <v/>
      </c>
      <c r="T1857" s="9" t="str">
        <f t="shared" si="863"/>
        <v/>
      </c>
    </row>
    <row r="1858" spans="1:20">
      <c r="A1858" s="22" t="s">
        <v>130</v>
      </c>
      <c r="B1858" s="25">
        <f>HLOOKUP(A1858,'Tabela 2022'!$D$3:$BG$56,38,FALSE)</f>
        <v>0.54066985645933019</v>
      </c>
      <c r="D1858" s="9" t="str">
        <f t="shared" si="858"/>
        <v/>
      </c>
      <c r="E1858" s="9" t="str">
        <f t="shared" si="859"/>
        <v/>
      </c>
      <c r="F1858" s="9">
        <f t="shared" si="860"/>
        <v>0.54066985645933019</v>
      </c>
      <c r="O1858" s="26" t="s">
        <v>111</v>
      </c>
      <c r="P1858" s="25">
        <f>HLOOKUP(O1858,'Tabela 2022'!$D$3:$BG$56,38,FALSE)</f>
        <v>0.55989232839838488</v>
      </c>
      <c r="R1858" s="9" t="str">
        <f t="shared" si="861"/>
        <v/>
      </c>
      <c r="S1858" s="9" t="str">
        <f t="shared" si="862"/>
        <v/>
      </c>
      <c r="T1858" s="9">
        <f t="shared" si="863"/>
        <v>0.55989232839838488</v>
      </c>
    </row>
    <row r="1859" spans="1:20">
      <c r="A1859" s="22" t="s">
        <v>87</v>
      </c>
      <c r="B1859" s="25">
        <f>HLOOKUP(A1859,'Tabela 2022'!$D$3:$BG$56,38,FALSE)</f>
        <v>0.53363228699551568</v>
      </c>
      <c r="D1859" s="9" t="str">
        <f t="shared" si="858"/>
        <v/>
      </c>
      <c r="E1859" s="9" t="str">
        <f t="shared" si="859"/>
        <v/>
      </c>
      <c r="F1859" s="9">
        <f t="shared" si="860"/>
        <v>0.53363228699551568</v>
      </c>
      <c r="O1859" s="26" t="s">
        <v>122</v>
      </c>
      <c r="P1859" s="25">
        <f>HLOOKUP(O1859,'Tabela 2022'!$D$3:$BG$56,38,FALSE)</f>
        <v>0.54661654135338344</v>
      </c>
      <c r="R1859" s="9" t="str">
        <f t="shared" si="861"/>
        <v/>
      </c>
      <c r="S1859" s="9" t="str">
        <f t="shared" si="862"/>
        <v/>
      </c>
      <c r="T1859" s="9">
        <f t="shared" si="863"/>
        <v>0.54661654135338344</v>
      </c>
    </row>
    <row r="1860" spans="1:20" ht="15.75" thickBot="1">
      <c r="A1860" s="21" t="s">
        <v>88</v>
      </c>
      <c r="B1860" s="25">
        <f>HLOOKUP(A1860,'Tabela 2022'!$D$3:$BG$56,38,FALSE)</f>
        <v>0.53333333333333333</v>
      </c>
      <c r="D1860" s="57" t="str">
        <f t="shared" si="858"/>
        <v/>
      </c>
      <c r="E1860" s="57" t="str">
        <f t="shared" si="859"/>
        <v/>
      </c>
      <c r="F1860" s="57">
        <f t="shared" si="860"/>
        <v>0.53333333333333333</v>
      </c>
      <c r="O1860" s="26" t="s">
        <v>87</v>
      </c>
      <c r="P1860" s="25">
        <f>HLOOKUP(O1860,'Tabela 2022'!$D$3:$BG$56,38,FALSE)</f>
        <v>0.53363228699551568</v>
      </c>
      <c r="R1860" s="9" t="str">
        <f t="shared" si="861"/>
        <v/>
      </c>
      <c r="S1860" s="9" t="str">
        <f t="shared" si="862"/>
        <v/>
      </c>
      <c r="T1860" s="9">
        <f t="shared" si="863"/>
        <v>0.53363228699551568</v>
      </c>
    </row>
    <row r="1861" spans="1:20" ht="15.75" thickBot="1">
      <c r="A1861" s="17" t="s">
        <v>93</v>
      </c>
      <c r="B1861" s="25">
        <f>HLOOKUP(A1861,'Tabela 2022'!$D$3:$BG$56,38,FALSE)</f>
        <v>0.61073825503355705</v>
      </c>
      <c r="D1861" s="56" t="str">
        <f t="shared" si="858"/>
        <v/>
      </c>
      <c r="E1861" s="56" t="str">
        <f t="shared" si="859"/>
        <v/>
      </c>
      <c r="F1861" s="56">
        <f t="shared" si="860"/>
        <v>0.61073825503355705</v>
      </c>
      <c r="O1861" s="53" t="s">
        <v>88</v>
      </c>
      <c r="P1861" s="25">
        <f>HLOOKUP(O1861,'Tabela 2022'!$D$3:$BG$56,38,FALSE)</f>
        <v>0.53333333333333333</v>
      </c>
      <c r="R1861" s="57" t="str">
        <f t="shared" si="861"/>
        <v/>
      </c>
      <c r="S1861" s="57" t="str">
        <f t="shared" si="862"/>
        <v/>
      </c>
      <c r="T1861" s="57">
        <f t="shared" si="863"/>
        <v>0.53333333333333333</v>
      </c>
    </row>
    <row r="1862" spans="1:20">
      <c r="A1862" s="16" t="s">
        <v>133</v>
      </c>
      <c r="B1862" s="25">
        <f>HLOOKUP(A1862,'Tabela 2022'!$D$3:$BG$56,38,FALSE)</f>
        <v>0.48135198135198137</v>
      </c>
      <c r="D1862" s="9">
        <f t="shared" si="858"/>
        <v>0.48135198135198137</v>
      </c>
      <c r="E1862" s="9" t="str">
        <f t="shared" si="859"/>
        <v/>
      </c>
      <c r="F1862" s="9" t="str">
        <f t="shared" si="860"/>
        <v/>
      </c>
      <c r="O1862" s="17" t="s">
        <v>109</v>
      </c>
      <c r="P1862" s="25" t="e">
        <f>HLOOKUP(O1862,'Tabela 2022'!$D$3:$BG$56,38,FALSE)</f>
        <v>#N/A</v>
      </c>
      <c r="R1862" s="35" t="e">
        <f t="shared" si="861"/>
        <v>#N/A</v>
      </c>
      <c r="S1862" s="35" t="e">
        <f t="shared" si="862"/>
        <v>#N/A</v>
      </c>
      <c r="T1862" s="35" t="e">
        <f t="shared" si="863"/>
        <v>#N/A</v>
      </c>
    </row>
    <row r="1863" spans="1:20">
      <c r="A1863" s="16" t="s">
        <v>94</v>
      </c>
      <c r="B1863" s="25">
        <f>HLOOKUP(A1863,'Tabela 2022'!$D$3:$BG$56,38,FALSE)</f>
        <v>0.49641577060931902</v>
      </c>
      <c r="D1863" s="9">
        <f t="shared" si="858"/>
        <v>0.49641577060931902</v>
      </c>
      <c r="E1863" s="9" t="str">
        <f t="shared" si="859"/>
        <v/>
      </c>
      <c r="F1863" s="9" t="str">
        <f t="shared" si="860"/>
        <v/>
      </c>
      <c r="O1863" s="16" t="s">
        <v>70</v>
      </c>
      <c r="P1863" s="25">
        <f>HLOOKUP(O1863,'Tabela 2022'!$D$3:$BG$56,38,FALSE)</f>
        <v>0.51796407185628746</v>
      </c>
      <c r="R1863" s="9" t="str">
        <f t="shared" si="861"/>
        <v/>
      </c>
      <c r="S1863" s="9" t="str">
        <f t="shared" si="862"/>
        <v/>
      </c>
      <c r="T1863" s="9">
        <f t="shared" si="863"/>
        <v>0.51796407185628746</v>
      </c>
    </row>
    <row r="1864" spans="1:20" ht="15.75" thickBot="1">
      <c r="A1864" s="15" t="s">
        <v>95</v>
      </c>
      <c r="B1864" s="25">
        <f>HLOOKUP(A1864,'Tabela 2022'!$D$3:$BG$56,38,FALSE)</f>
        <v>0.49324324324324326</v>
      </c>
      <c r="D1864" s="67">
        <v>0.5</v>
      </c>
      <c r="E1864" s="57" t="str">
        <f t="shared" si="859"/>
        <v/>
      </c>
      <c r="F1864" s="57"/>
      <c r="O1864" s="16" t="s">
        <v>81</v>
      </c>
      <c r="P1864" s="25">
        <f>HLOOKUP(O1864,'Tabela 2022'!$D$3:$BG$56,38,FALSE)</f>
        <v>0.46322067594433397</v>
      </c>
      <c r="R1864" s="9">
        <f t="shared" si="861"/>
        <v>0.46322067594433397</v>
      </c>
      <c r="S1864" s="9" t="str">
        <f t="shared" si="862"/>
        <v/>
      </c>
      <c r="T1864" s="9" t="str">
        <f t="shared" si="863"/>
        <v/>
      </c>
    </row>
    <row r="1865" spans="1:20">
      <c r="A1865" s="20" t="s">
        <v>89</v>
      </c>
      <c r="B1865" s="25">
        <f>HLOOKUP(A1865,'Tabela 2022'!$D$3:$BG$56,38,FALSE)</f>
        <v>0.61296296296296293</v>
      </c>
      <c r="D1865" s="35" t="str">
        <f t="shared" si="858"/>
        <v/>
      </c>
      <c r="E1865" s="35" t="str">
        <f t="shared" si="859"/>
        <v/>
      </c>
      <c r="F1865" s="35">
        <f t="shared" si="860"/>
        <v>0.61296296296296293</v>
      </c>
      <c r="O1865" s="16" t="s">
        <v>83</v>
      </c>
      <c r="P1865" s="25">
        <f>HLOOKUP(O1865,'Tabela 2022'!$D$3:$BG$56,38,FALSE)</f>
        <v>0.63961038961038963</v>
      </c>
      <c r="R1865" s="9" t="str">
        <f t="shared" si="861"/>
        <v/>
      </c>
      <c r="S1865" s="9" t="str">
        <f t="shared" si="862"/>
        <v/>
      </c>
      <c r="T1865" s="9">
        <f t="shared" si="863"/>
        <v>0.63961038961038963</v>
      </c>
    </row>
    <row r="1866" spans="1:20">
      <c r="A1866" s="19" t="s">
        <v>90</v>
      </c>
      <c r="B1866" s="25">
        <f>HLOOKUP(A1866,'Tabela 2022'!$D$3:$BG$56,38,FALSE)</f>
        <v>0.59062499999999996</v>
      </c>
      <c r="D1866" s="9" t="str">
        <f t="shared" si="858"/>
        <v/>
      </c>
      <c r="E1866" s="9" t="str">
        <f t="shared" si="859"/>
        <v/>
      </c>
      <c r="F1866" s="9">
        <f t="shared" si="860"/>
        <v>0.59062499999999996</v>
      </c>
      <c r="O1866" s="16" t="s">
        <v>110</v>
      </c>
      <c r="P1866" s="25">
        <f>HLOOKUP(O1866,'Tabela 2022'!$D$3:$BG$56,38,FALSE)</f>
        <v>0.67687595712098014</v>
      </c>
      <c r="R1866" s="9" t="str">
        <f t="shared" si="861"/>
        <v/>
      </c>
      <c r="S1866" s="9" t="str">
        <f t="shared" si="862"/>
        <v/>
      </c>
      <c r="T1866" s="9">
        <f t="shared" si="863"/>
        <v>0.67687595712098014</v>
      </c>
    </row>
    <row r="1867" spans="1:20">
      <c r="A1867" s="18" t="s">
        <v>91</v>
      </c>
      <c r="B1867" s="25" t="e">
        <f>HLOOKUP(A1867,'Tabela 2022'!$D$3:$BG$56,38,FALSE)</f>
        <v>#N/A</v>
      </c>
      <c r="D1867" s="9" t="e">
        <f t="shared" si="858"/>
        <v>#N/A</v>
      </c>
      <c r="E1867" s="9" t="e">
        <f t="shared" si="859"/>
        <v>#N/A</v>
      </c>
      <c r="F1867" s="9" t="e">
        <f t="shared" si="860"/>
        <v>#N/A</v>
      </c>
      <c r="O1867" s="54" t="s">
        <v>92</v>
      </c>
      <c r="P1867" s="25">
        <f>HLOOKUP(O1867,'Tabela 2022'!$D$3:$BG$56,38,FALSE)</f>
        <v>0.57253086419753085</v>
      </c>
      <c r="R1867" s="9" t="str">
        <f t="shared" si="861"/>
        <v/>
      </c>
      <c r="S1867" s="9" t="str">
        <f t="shared" si="862"/>
        <v/>
      </c>
      <c r="T1867" s="9">
        <f t="shared" si="863"/>
        <v>0.57253086419753085</v>
      </c>
    </row>
    <row r="1868" spans="1:20" ht="15.75" thickBot="1">
      <c r="A1868" s="18" t="s">
        <v>131</v>
      </c>
      <c r="B1868" s="25">
        <f>HLOOKUP(A1868,'Tabela 2022'!$D$3:$BG$56,38,FALSE)</f>
        <v>0.57587181903864282</v>
      </c>
      <c r="D1868" s="9" t="str">
        <f t="shared" si="858"/>
        <v/>
      </c>
      <c r="E1868" s="9" t="str">
        <f t="shared" si="859"/>
        <v/>
      </c>
      <c r="F1868" s="9">
        <f t="shared" si="860"/>
        <v>0.57587181903864282</v>
      </c>
      <c r="O1868" s="15" t="s">
        <v>86</v>
      </c>
      <c r="P1868" s="25" t="e">
        <f>HLOOKUP(O1868,'Tabela 2022'!$D$3:$BG$56,38,FALSE)</f>
        <v>#N/A</v>
      </c>
      <c r="R1868" s="36" t="e">
        <f t="shared" si="861"/>
        <v>#N/A</v>
      </c>
      <c r="S1868" s="36" t="e">
        <f t="shared" si="862"/>
        <v>#N/A</v>
      </c>
      <c r="T1868" s="36" t="e">
        <f t="shared" si="863"/>
        <v>#N/A</v>
      </c>
    </row>
    <row r="1869" spans="1:20">
      <c r="A1869" s="18" t="s">
        <v>92</v>
      </c>
      <c r="B1869" s="25">
        <f>HLOOKUP(A1869,'Tabela 2022'!$D$3:$BG$56,38,FALSE)</f>
        <v>0.57253086419753085</v>
      </c>
      <c r="D1869" s="9" t="str">
        <f t="shared" si="858"/>
        <v/>
      </c>
      <c r="E1869" s="9" t="str">
        <f t="shared" si="859"/>
        <v/>
      </c>
      <c r="F1869" s="9">
        <f t="shared" si="860"/>
        <v>0.57253086419753085</v>
      </c>
      <c r="O1869" s="61" t="s">
        <v>99</v>
      </c>
      <c r="P1869" s="25" t="e">
        <f>HLOOKUP(O1869,'Tabela 2022'!$D$3:$BG$56,38,FALSE)</f>
        <v>#N/A</v>
      </c>
      <c r="R1869" s="56" t="e">
        <f t="shared" ref="R1869:R1871" si="878">IF(P1869&lt;=50%,P1869,"")</f>
        <v>#N/A</v>
      </c>
      <c r="S1869" s="56" t="e">
        <f t="shared" ref="S1869:S1871" si="879">IF(P1869&gt;=75%,P1869,"")</f>
        <v>#N/A</v>
      </c>
      <c r="T1869" s="56" t="e">
        <f t="shared" ref="T1869:T1871" si="880">IF(AND(P1869&gt;50%,P1869&lt;75%),P1869,"")</f>
        <v>#N/A</v>
      </c>
    </row>
    <row r="1870" spans="1:20">
      <c r="A1870" s="18" t="s">
        <v>129</v>
      </c>
      <c r="B1870" s="25">
        <f>HLOOKUP(A1870,'Tabela 2022'!$D$3:$BG$56,38,FALSE)</f>
        <v>0.67846607669616521</v>
      </c>
      <c r="D1870" s="9" t="str">
        <f t="shared" si="858"/>
        <v/>
      </c>
      <c r="E1870" s="9" t="str">
        <f t="shared" si="859"/>
        <v/>
      </c>
      <c r="F1870" s="9">
        <f t="shared" si="860"/>
        <v>0.67846607669616521</v>
      </c>
      <c r="O1870" s="55" t="s">
        <v>132</v>
      </c>
      <c r="P1870" s="25">
        <f>HLOOKUP(O1870,'Tabela 2022'!$D$3:$BG$56,38,FALSE)</f>
        <v>0.6063829787234043</v>
      </c>
      <c r="R1870" s="9" t="str">
        <f t="shared" si="878"/>
        <v/>
      </c>
      <c r="S1870" s="9" t="str">
        <f t="shared" si="879"/>
        <v/>
      </c>
      <c r="T1870" s="9">
        <f t="shared" si="880"/>
        <v>0.6063829787234043</v>
      </c>
    </row>
    <row r="1871" spans="1:20" ht="15.75" thickBot="1">
      <c r="A1871" s="18" t="s">
        <v>122</v>
      </c>
      <c r="B1871" s="25">
        <f>HLOOKUP(A1871,'Tabela 2022'!$D$3:$BG$56,38,FALSE)</f>
        <v>0.54661654135338344</v>
      </c>
      <c r="D1871" s="57" t="str">
        <f t="shared" si="858"/>
        <v/>
      </c>
      <c r="E1871" s="57" t="str">
        <f t="shared" si="859"/>
        <v/>
      </c>
      <c r="F1871" s="57">
        <f t="shared" si="860"/>
        <v>0.54661654135338344</v>
      </c>
      <c r="O1871" s="55" t="s">
        <v>113</v>
      </c>
      <c r="P1871" s="25">
        <f>HLOOKUP(O1871,'Tabela 2022'!$D$3:$BG$56,38,FALSE)</f>
        <v>0.52542372881355937</v>
      </c>
      <c r="R1871" s="9" t="str">
        <f t="shared" si="878"/>
        <v/>
      </c>
      <c r="S1871" s="9" t="str">
        <f t="shared" si="879"/>
        <v/>
      </c>
      <c r="T1871" s="9">
        <f t="shared" si="880"/>
        <v>0.52542372881355937</v>
      </c>
    </row>
    <row r="1872" spans="1:20">
      <c r="D1872" s="41">
        <f>COUNT(D1832:D1871)</f>
        <v>12</v>
      </c>
      <c r="E1872" s="41">
        <f>COUNT(E1832:E1871)</f>
        <v>0</v>
      </c>
      <c r="F1872" s="41">
        <f>COUNT(F1832:F1871)</f>
        <v>24</v>
      </c>
      <c r="R1872" s="41">
        <f>COUNT(R1832:R1871)</f>
        <v>12</v>
      </c>
      <c r="S1872" s="41">
        <f>COUNT(S1832:S1871)</f>
        <v>0</v>
      </c>
      <c r="T1872" s="41">
        <f>COUNT(T1832:T1871)</f>
        <v>24</v>
      </c>
    </row>
    <row r="1879" spans="1:26">
      <c r="A1879" s="28">
        <v>39</v>
      </c>
      <c r="B1879" s="27" t="s">
        <v>50</v>
      </c>
      <c r="O1879" s="28">
        <v>39</v>
      </c>
      <c r="P1879" s="27" t="s">
        <v>50</v>
      </c>
    </row>
    <row r="1880" spans="1:26">
      <c r="A1880" s="8" t="s">
        <v>69</v>
      </c>
      <c r="B1880" s="7" t="s">
        <v>96</v>
      </c>
      <c r="D1880" s="12" t="s">
        <v>98</v>
      </c>
      <c r="E1880" s="11" t="s">
        <v>97</v>
      </c>
      <c r="F1880" s="10" t="s">
        <v>100</v>
      </c>
      <c r="O1880" s="8" t="s">
        <v>69</v>
      </c>
      <c r="P1880" s="7" t="s">
        <v>96</v>
      </c>
      <c r="R1880" s="12" t="s">
        <v>98</v>
      </c>
      <c r="S1880" s="11" t="s">
        <v>97</v>
      </c>
      <c r="T1880" s="10" t="s">
        <v>100</v>
      </c>
      <c r="V1880" s="31"/>
      <c r="W1880" s="32" t="s">
        <v>98</v>
      </c>
      <c r="X1880" s="33" t="s">
        <v>97</v>
      </c>
      <c r="Y1880" s="34" t="s">
        <v>100</v>
      </c>
      <c r="Z1880" t="s">
        <v>105</v>
      </c>
    </row>
    <row r="1881" spans="1:26">
      <c r="A1881" s="26" t="s">
        <v>70</v>
      </c>
      <c r="B1881" s="25">
        <f>HLOOKUP(A1881,'Tabela 2022'!$D$3:$BG$56,39,FALSE)</f>
        <v>0.19461077844311378</v>
      </c>
      <c r="D1881" s="9">
        <f t="shared" ref="D1881" si="881">IF(B1881&lt;=50%,B1881,"")</f>
        <v>0.19461077844311378</v>
      </c>
      <c r="E1881" s="9" t="str">
        <f>IF(B1881&gt;=75%,B1881,"")</f>
        <v/>
      </c>
      <c r="F1881" s="9" t="str">
        <f t="shared" ref="F1881" si="882">IF(AND(B1881&gt;50%,B1881&lt;75%),B1881,"")</f>
        <v/>
      </c>
      <c r="O1881" s="52" t="s">
        <v>79</v>
      </c>
      <c r="P1881" s="25">
        <f>HLOOKUP(O1881,'Tabela 2022'!$D$3:$BG$56,39,FALSE)</f>
        <v>0.2005323868677906</v>
      </c>
      <c r="R1881" s="9">
        <f>IF(P1881&lt;=50%,P1881,"")</f>
        <v>0.2005323868677906</v>
      </c>
      <c r="S1881" s="9" t="str">
        <f>IF(P1881&gt;=75%,P1881,"")</f>
        <v/>
      </c>
      <c r="T1881" s="9" t="str">
        <f>IF(AND(P1881&gt;50%,P1881&lt;75%),P1881,"")</f>
        <v/>
      </c>
      <c r="V1881" s="31" t="s">
        <v>101</v>
      </c>
      <c r="W1881" s="37">
        <f>COUNT(R1881:R1920)</f>
        <v>36</v>
      </c>
      <c r="X1881" s="37">
        <f>COUNT(S1881:S1920)</f>
        <v>0</v>
      </c>
      <c r="Y1881" s="37">
        <f>COUNT(T1881:T1920)</f>
        <v>0</v>
      </c>
      <c r="Z1881" s="29">
        <f>SUM(W1881:Y1881)</f>
        <v>36</v>
      </c>
    </row>
    <row r="1882" spans="1:26">
      <c r="A1882" s="26" t="s">
        <v>71</v>
      </c>
      <c r="B1882" s="25">
        <f>HLOOKUP(A1882,'Tabela 2022'!$D$3:$BG$56,39,FALSE)</f>
        <v>0.22851365015166836</v>
      </c>
      <c r="D1882" s="9">
        <f t="shared" ref="D1882:D1920" si="883">IF(B1882&lt;=50%,B1882,"")</f>
        <v>0.22851365015166836</v>
      </c>
      <c r="E1882" s="9" t="str">
        <f t="shared" ref="E1882:E1920" si="884">IF(B1882&gt;=75%,B1882,"")</f>
        <v/>
      </c>
      <c r="F1882" s="9" t="str">
        <f t="shared" ref="F1882:F1920" si="885">IF(AND(B1882&gt;50%,B1882&lt;75%),B1882,"")</f>
        <v/>
      </c>
      <c r="H1882" s="31"/>
      <c r="I1882" s="32" t="s">
        <v>98</v>
      </c>
      <c r="J1882" s="33" t="s">
        <v>97</v>
      </c>
      <c r="K1882" s="34" t="s">
        <v>100</v>
      </c>
      <c r="L1882" t="s">
        <v>105</v>
      </c>
      <c r="O1882" s="52" t="s">
        <v>71</v>
      </c>
      <c r="P1882" s="25">
        <f>HLOOKUP(O1882,'Tabela 2022'!$D$3:$BG$56,39,FALSE)</f>
        <v>0.22851365015166836</v>
      </c>
      <c r="R1882" s="9">
        <f t="shared" ref="R1882:R1920" si="886">IF(P1882&lt;=50%,P1882,"")</f>
        <v>0.22851365015166836</v>
      </c>
      <c r="S1882" s="9" t="str">
        <f t="shared" ref="S1882:S1920" si="887">IF(P1882&gt;=75%,P1882,"")</f>
        <v/>
      </c>
      <c r="T1882" s="9" t="str">
        <f t="shared" ref="T1882:T1920" si="888">IF(AND(P1882&gt;50%,P1882&lt;75%),P1882,"")</f>
        <v/>
      </c>
      <c r="V1882" s="31" t="s">
        <v>115</v>
      </c>
      <c r="W1882" s="37">
        <f>COUNT(R1881:R1896)</f>
        <v>16</v>
      </c>
      <c r="X1882" s="37">
        <f>COUNT(S1881:S1896)</f>
        <v>0</v>
      </c>
      <c r="Y1882" s="37">
        <f>COUNT(T1881:T1896)</f>
        <v>0</v>
      </c>
      <c r="Z1882" s="29">
        <f t="shared" ref="Z1882:Z1885" si="889">SUM(W1882:Y1882)</f>
        <v>16</v>
      </c>
    </row>
    <row r="1883" spans="1:26">
      <c r="A1883" s="26" t="s">
        <v>72</v>
      </c>
      <c r="B1883" s="25">
        <f>HLOOKUP(A1883,'Tabela 2022'!$D$3:$BG$56,39,FALSE)</f>
        <v>0.2068527918781726</v>
      </c>
      <c r="D1883" s="9">
        <f t="shared" si="883"/>
        <v>0.2068527918781726</v>
      </c>
      <c r="E1883" s="9" t="str">
        <f t="shared" si="884"/>
        <v/>
      </c>
      <c r="F1883" s="9" t="str">
        <f t="shared" si="885"/>
        <v/>
      </c>
      <c r="H1883" s="31" t="s">
        <v>101</v>
      </c>
      <c r="I1883" s="37">
        <f>COUNT(D1881:D1920)</f>
        <v>36</v>
      </c>
      <c r="J1883" s="37">
        <f t="shared" ref="J1883" si="890">COUNT(E1881:E1920)</f>
        <v>0</v>
      </c>
      <c r="K1883" s="37">
        <f>COUNT(F1881:F1920)</f>
        <v>0</v>
      </c>
      <c r="L1883" s="29">
        <f>SUM(I1883:K1883)</f>
        <v>36</v>
      </c>
      <c r="O1883" s="52" t="s">
        <v>82</v>
      </c>
      <c r="P1883" s="25">
        <f>HLOOKUP(O1883,'Tabela 2022'!$D$3:$BG$56,39,FALSE)</f>
        <v>0.17106382978723406</v>
      </c>
      <c r="R1883" s="9">
        <f t="shared" si="886"/>
        <v>0.17106382978723406</v>
      </c>
      <c r="S1883" s="9" t="str">
        <f t="shared" si="887"/>
        <v/>
      </c>
      <c r="T1883" s="9" t="str">
        <f t="shared" si="888"/>
        <v/>
      </c>
      <c r="V1883" s="31" t="s">
        <v>116</v>
      </c>
      <c r="W1883" s="37">
        <f>COUNT(R1897:R1910)</f>
        <v>13</v>
      </c>
      <c r="X1883" s="37">
        <f>COUNT(S1897:S1910)</f>
        <v>0</v>
      </c>
      <c r="Y1883" s="37">
        <f>COUNT(T1897:T1910)</f>
        <v>0</v>
      </c>
      <c r="Z1883" s="29">
        <f t="shared" si="889"/>
        <v>13</v>
      </c>
    </row>
    <row r="1884" spans="1:26">
      <c r="A1884" s="26" t="s">
        <v>73</v>
      </c>
      <c r="B1884" s="25">
        <f>HLOOKUP(A1884,'Tabela 2022'!$D$3:$BG$56,39,FALSE)</f>
        <v>0.185</v>
      </c>
      <c r="D1884" s="9">
        <f t="shared" si="883"/>
        <v>0.185</v>
      </c>
      <c r="E1884" s="9" t="str">
        <f t="shared" si="884"/>
        <v/>
      </c>
      <c r="F1884" s="9" t="str">
        <f t="shared" si="885"/>
        <v/>
      </c>
      <c r="H1884" s="31" t="s">
        <v>102</v>
      </c>
      <c r="I1884" s="37">
        <f>COUNT(D1881:D1894)</f>
        <v>13</v>
      </c>
      <c r="J1884" s="37">
        <f t="shared" ref="J1884" si="891">COUNT(E1881:E1894)</f>
        <v>0</v>
      </c>
      <c r="K1884" s="37">
        <f>COUNT(F1881:F1894)</f>
        <v>0</v>
      </c>
      <c r="L1884" s="29">
        <f t="shared" ref="L1884:L1887" si="892">SUM(I1884:K1884)</f>
        <v>13</v>
      </c>
      <c r="O1884" s="52" t="s">
        <v>73</v>
      </c>
      <c r="P1884" s="25">
        <f>HLOOKUP(O1884,'Tabela 2022'!$D$3:$BG$56,39,FALSE)</f>
        <v>0.185</v>
      </c>
      <c r="R1884" s="9">
        <f t="shared" si="886"/>
        <v>0.185</v>
      </c>
      <c r="S1884" s="9" t="str">
        <f t="shared" si="887"/>
        <v/>
      </c>
      <c r="T1884" s="9" t="str">
        <f t="shared" si="888"/>
        <v/>
      </c>
      <c r="V1884" s="31" t="s">
        <v>117</v>
      </c>
      <c r="W1884" s="37">
        <f>COUNT(R1911:R1917)</f>
        <v>5</v>
      </c>
      <c r="X1884" s="37">
        <f>COUNT(S1911:S1917)</f>
        <v>0</v>
      </c>
      <c r="Y1884" s="37">
        <f>COUNT(T1911:T1917)</f>
        <v>0</v>
      </c>
      <c r="Z1884" s="29">
        <f t="shared" si="889"/>
        <v>5</v>
      </c>
    </row>
    <row r="1885" spans="1:26">
      <c r="A1885" s="26" t="s">
        <v>112</v>
      </c>
      <c r="B1885" s="25">
        <f>HLOOKUP(A1885,'Tabela 2022'!$D$3:$BG$56,39,FALSE)</f>
        <v>0.17860746720484358</v>
      </c>
      <c r="D1885" s="9">
        <f t="shared" si="883"/>
        <v>0.17860746720484358</v>
      </c>
      <c r="E1885" s="9" t="str">
        <f t="shared" si="884"/>
        <v/>
      </c>
      <c r="F1885" s="9" t="str">
        <f t="shared" si="885"/>
        <v/>
      </c>
      <c r="H1885" s="31" t="s">
        <v>103</v>
      </c>
      <c r="I1885" s="37">
        <f>COUNT(D1895:D1909)</f>
        <v>13</v>
      </c>
      <c r="J1885" s="37">
        <f t="shared" ref="J1885" si="893">COUNT(E1895:E1909)</f>
        <v>0</v>
      </c>
      <c r="K1885" s="37">
        <f>COUNT(F1895:F1909)</f>
        <v>0</v>
      </c>
      <c r="L1885" s="29">
        <f t="shared" si="892"/>
        <v>13</v>
      </c>
      <c r="O1885" s="52" t="s">
        <v>112</v>
      </c>
      <c r="P1885" s="25">
        <f>HLOOKUP(O1885,'Tabela 2022'!$D$3:$BG$56,39,FALSE)</f>
        <v>0.17860746720484358</v>
      </c>
      <c r="R1885" s="9">
        <f t="shared" si="886"/>
        <v>0.17860746720484358</v>
      </c>
      <c r="S1885" s="9" t="str">
        <f t="shared" si="887"/>
        <v/>
      </c>
      <c r="T1885" s="9" t="str">
        <f t="shared" si="888"/>
        <v/>
      </c>
      <c r="V1885" s="31" t="s">
        <v>135</v>
      </c>
      <c r="W1885" s="37">
        <f>COUNT(R1918:R1920)</f>
        <v>2</v>
      </c>
      <c r="X1885" s="37">
        <f>COUNT(S1918:S1920)</f>
        <v>0</v>
      </c>
      <c r="Y1885" s="37">
        <f>COUNT(T1918:T1920)</f>
        <v>0</v>
      </c>
      <c r="Z1885" s="29">
        <f t="shared" si="889"/>
        <v>2</v>
      </c>
    </row>
    <row r="1886" spans="1:26">
      <c r="A1886" s="26" t="s">
        <v>99</v>
      </c>
      <c r="B1886" s="25" t="e">
        <f>HLOOKUP(A1886,'Tabela 2022'!$D$3:$BG$56,39,FALSE)</f>
        <v>#N/A</v>
      </c>
      <c r="D1886" s="9" t="e">
        <f t="shared" si="883"/>
        <v>#N/A</v>
      </c>
      <c r="E1886" s="9" t="e">
        <f t="shared" si="884"/>
        <v>#N/A</v>
      </c>
      <c r="F1886" s="9" t="e">
        <f t="shared" si="885"/>
        <v>#N/A</v>
      </c>
      <c r="H1886" s="31" t="s">
        <v>104</v>
      </c>
      <c r="I1886" s="37">
        <f>COUNT(D1910:D1913)</f>
        <v>4</v>
      </c>
      <c r="J1886" s="37">
        <f t="shared" ref="J1886" si="894">COUNT(E1910:E1913)</f>
        <v>0</v>
      </c>
      <c r="K1886" s="37">
        <f>COUNT(F1910:F1913)</f>
        <v>0</v>
      </c>
      <c r="L1886" s="29">
        <f t="shared" si="892"/>
        <v>4</v>
      </c>
      <c r="O1886" s="52" t="s">
        <v>93</v>
      </c>
      <c r="P1886" s="25">
        <f>HLOOKUP(O1886,'Tabela 2022'!$D$3:$BG$56,39,FALSE)</f>
        <v>0.27455357142857145</v>
      </c>
      <c r="R1886" s="9">
        <f t="shared" si="886"/>
        <v>0.27455357142857145</v>
      </c>
      <c r="S1886" s="9" t="str">
        <f t="shared" si="887"/>
        <v/>
      </c>
      <c r="T1886" s="9" t="str">
        <f t="shared" si="888"/>
        <v/>
      </c>
    </row>
    <row r="1887" spans="1:26">
      <c r="A1887" s="26" t="s">
        <v>132</v>
      </c>
      <c r="B1887" s="25">
        <f>HLOOKUP(A1887,'Tabela 2022'!$D$3:$BG$56,39,FALSE)</f>
        <v>0.19858156028368795</v>
      </c>
      <c r="D1887" s="9">
        <f t="shared" si="883"/>
        <v>0.19858156028368795</v>
      </c>
      <c r="E1887" s="9" t="str">
        <f t="shared" si="884"/>
        <v/>
      </c>
      <c r="F1887" s="9" t="str">
        <f t="shared" si="885"/>
        <v/>
      </c>
      <c r="H1887" s="31" t="s">
        <v>134</v>
      </c>
      <c r="I1887" s="37">
        <f>COUNT(D1914:D1920)</f>
        <v>6</v>
      </c>
      <c r="J1887" s="37">
        <f t="shared" ref="J1887" si="895">COUNT(E1914:E1920)</f>
        <v>0</v>
      </c>
      <c r="K1887" s="37">
        <f>COUNT(F1914:F1920)</f>
        <v>0</v>
      </c>
      <c r="L1887" s="29">
        <f t="shared" si="892"/>
        <v>6</v>
      </c>
      <c r="O1887" s="52" t="s">
        <v>133</v>
      </c>
      <c r="P1887" s="25">
        <f>HLOOKUP(O1887,'Tabela 2022'!$D$3:$BG$56,39,FALSE)</f>
        <v>0.16802800466744458</v>
      </c>
      <c r="R1887" s="9">
        <f t="shared" si="886"/>
        <v>0.16802800466744458</v>
      </c>
      <c r="S1887" s="9" t="str">
        <f t="shared" si="887"/>
        <v/>
      </c>
      <c r="T1887" s="9" t="str">
        <f t="shared" si="888"/>
        <v/>
      </c>
    </row>
    <row r="1888" spans="1:26">
      <c r="A1888" s="26" t="s">
        <v>74</v>
      </c>
      <c r="B1888" s="25">
        <f>HLOOKUP(A1888,'Tabela 2022'!$D$3:$BG$56,39,FALSE)</f>
        <v>0.19406150583244963</v>
      </c>
      <c r="D1888" s="9">
        <f t="shared" si="883"/>
        <v>0.19406150583244963</v>
      </c>
      <c r="E1888" s="9" t="str">
        <f t="shared" si="884"/>
        <v/>
      </c>
      <c r="F1888" s="9" t="str">
        <f t="shared" si="885"/>
        <v/>
      </c>
      <c r="O1888" s="52" t="s">
        <v>89</v>
      </c>
      <c r="P1888" s="25">
        <f>HLOOKUP(O1888,'Tabela 2022'!$D$3:$BG$56,39,FALSE)</f>
        <v>0.1750465549348231</v>
      </c>
      <c r="R1888" s="9">
        <f t="shared" si="886"/>
        <v>0.1750465549348231</v>
      </c>
      <c r="S1888" s="9" t="str">
        <f t="shared" si="887"/>
        <v/>
      </c>
      <c r="T1888" s="9" t="str">
        <f t="shared" si="888"/>
        <v/>
      </c>
      <c r="V1888" s="31"/>
      <c r="W1888" s="32" t="s">
        <v>98</v>
      </c>
      <c r="X1888" s="33" t="s">
        <v>97</v>
      </c>
      <c r="Y1888" s="34" t="s">
        <v>100</v>
      </c>
      <c r="Z1888" t="s">
        <v>105</v>
      </c>
    </row>
    <row r="1889" spans="1:26">
      <c r="A1889" s="26" t="s">
        <v>75</v>
      </c>
      <c r="B1889" s="25">
        <f>HLOOKUP(A1889,'Tabela 2022'!$D$3:$BG$56,39,FALSE)</f>
        <v>0.21010638297872342</v>
      </c>
      <c r="D1889" s="9">
        <f t="shared" si="883"/>
        <v>0.21010638297872342</v>
      </c>
      <c r="E1889" s="9" t="str">
        <f t="shared" si="884"/>
        <v/>
      </c>
      <c r="F1889" s="9" t="str">
        <f t="shared" si="885"/>
        <v/>
      </c>
      <c r="O1889" s="52" t="s">
        <v>84</v>
      </c>
      <c r="P1889" s="25">
        <f>HLOOKUP(O1889,'Tabela 2022'!$D$3:$BG$56,39,FALSE)</f>
        <v>0.18851174934725848</v>
      </c>
      <c r="R1889" s="9">
        <f t="shared" si="886"/>
        <v>0.18851174934725848</v>
      </c>
      <c r="S1889" s="9" t="str">
        <f t="shared" si="887"/>
        <v/>
      </c>
      <c r="T1889" s="9" t="str">
        <f t="shared" si="888"/>
        <v/>
      </c>
      <c r="V1889" s="31" t="s">
        <v>101</v>
      </c>
      <c r="W1889" s="42">
        <f t="shared" ref="W1889:Y1893" si="896">W1881/$Z1881</f>
        <v>1</v>
      </c>
      <c r="X1889" s="42">
        <f t="shared" si="896"/>
        <v>0</v>
      </c>
      <c r="Y1889" s="42">
        <f t="shared" si="896"/>
        <v>0</v>
      </c>
      <c r="Z1889" s="29">
        <f>Z1881</f>
        <v>36</v>
      </c>
    </row>
    <row r="1890" spans="1:26">
      <c r="A1890" s="26" t="s">
        <v>76</v>
      </c>
      <c r="B1890" s="25">
        <f>HLOOKUP(A1890,'Tabela 2022'!$D$3:$BG$56,39,FALSE)</f>
        <v>0.17378351539225423</v>
      </c>
      <c r="D1890" s="9">
        <f t="shared" si="883"/>
        <v>0.17378351539225423</v>
      </c>
      <c r="E1890" s="9" t="str">
        <f t="shared" si="884"/>
        <v/>
      </c>
      <c r="F1890" s="9" t="str">
        <f t="shared" si="885"/>
        <v/>
      </c>
      <c r="H1890" s="31"/>
      <c r="I1890" s="32" t="s">
        <v>98</v>
      </c>
      <c r="J1890" s="33" t="s">
        <v>97</v>
      </c>
      <c r="K1890" s="34" t="s">
        <v>100</v>
      </c>
      <c r="L1890" s="29" t="s">
        <v>105</v>
      </c>
      <c r="O1890" s="52" t="s">
        <v>85</v>
      </c>
      <c r="P1890" s="25">
        <f>HLOOKUP(O1890,'Tabela 2022'!$D$3:$BG$56,39,FALSE)</f>
        <v>0.23449001051524712</v>
      </c>
      <c r="R1890" s="9">
        <f t="shared" si="886"/>
        <v>0.23449001051524712</v>
      </c>
      <c r="S1890" s="9" t="str">
        <f t="shared" si="887"/>
        <v/>
      </c>
      <c r="T1890" s="9" t="str">
        <f t="shared" si="888"/>
        <v/>
      </c>
      <c r="V1890" s="31" t="s">
        <v>115</v>
      </c>
      <c r="W1890" s="42">
        <f t="shared" si="896"/>
        <v>1</v>
      </c>
      <c r="X1890" s="42">
        <f t="shared" si="896"/>
        <v>0</v>
      </c>
      <c r="Y1890" s="42">
        <f t="shared" si="896"/>
        <v>0</v>
      </c>
      <c r="Z1890" s="29">
        <f>Z1882</f>
        <v>16</v>
      </c>
    </row>
    <row r="1891" spans="1:26">
      <c r="A1891" s="26" t="s">
        <v>77</v>
      </c>
      <c r="B1891" s="25">
        <f>HLOOKUP(A1891,'Tabela 2022'!$D$3:$BG$56,39,FALSE)</f>
        <v>0.19526143790849673</v>
      </c>
      <c r="D1891" s="9">
        <f t="shared" si="883"/>
        <v>0.19526143790849673</v>
      </c>
      <c r="E1891" s="9" t="str">
        <f t="shared" si="884"/>
        <v/>
      </c>
      <c r="F1891" s="9" t="str">
        <f t="shared" si="885"/>
        <v/>
      </c>
      <c r="H1891" s="31" t="s">
        <v>101</v>
      </c>
      <c r="I1891" s="42">
        <f>I1883/$L1883</f>
        <v>1</v>
      </c>
      <c r="J1891" s="42">
        <f t="shared" ref="J1891:K1891" si="897">J1883/$L1883</f>
        <v>0</v>
      </c>
      <c r="K1891" s="42">
        <f t="shared" si="897"/>
        <v>0</v>
      </c>
      <c r="L1891" s="29">
        <f>L1883</f>
        <v>36</v>
      </c>
      <c r="O1891" s="52" t="s">
        <v>77</v>
      </c>
      <c r="P1891" s="25">
        <f>HLOOKUP(O1891,'Tabela 2022'!$D$3:$BG$56,39,FALSE)</f>
        <v>0.19526143790849673</v>
      </c>
      <c r="R1891" s="9">
        <f t="shared" si="886"/>
        <v>0.19526143790849673</v>
      </c>
      <c r="S1891" s="9" t="str">
        <f t="shared" si="887"/>
        <v/>
      </c>
      <c r="T1891" s="9" t="str">
        <f t="shared" si="888"/>
        <v/>
      </c>
      <c r="V1891" s="31" t="s">
        <v>116</v>
      </c>
      <c r="W1891" s="42">
        <f t="shared" si="896"/>
        <v>1</v>
      </c>
      <c r="X1891" s="42">
        <f t="shared" si="896"/>
        <v>0</v>
      </c>
      <c r="Y1891" s="42">
        <f t="shared" si="896"/>
        <v>0</v>
      </c>
      <c r="Z1891" s="29">
        <f>Z1883</f>
        <v>13</v>
      </c>
    </row>
    <row r="1892" spans="1:26">
      <c r="A1892" s="26" t="s">
        <v>113</v>
      </c>
      <c r="B1892" s="25">
        <f>HLOOKUP(A1892,'Tabela 2022'!$D$3:$BG$56,39,FALSE)</f>
        <v>0.23208191126279865</v>
      </c>
      <c r="D1892" s="9">
        <f t="shared" si="883"/>
        <v>0.23208191126279865</v>
      </c>
      <c r="E1892" s="9" t="str">
        <f t="shared" si="884"/>
        <v/>
      </c>
      <c r="F1892" s="9" t="str">
        <f t="shared" si="885"/>
        <v/>
      </c>
      <c r="H1892" s="31" t="s">
        <v>102</v>
      </c>
      <c r="I1892" s="42">
        <f t="shared" ref="I1892:K1892" si="898">I1884/$L1884</f>
        <v>1</v>
      </c>
      <c r="J1892" s="42">
        <f t="shared" si="898"/>
        <v>0</v>
      </c>
      <c r="K1892" s="42">
        <f t="shared" si="898"/>
        <v>0</v>
      </c>
      <c r="L1892" s="29">
        <f t="shared" ref="L1892:L1895" si="899">L1884</f>
        <v>13</v>
      </c>
      <c r="O1892" s="52" t="s">
        <v>95</v>
      </c>
      <c r="P1892" s="25">
        <f>HLOOKUP(O1892,'Tabela 2022'!$D$3:$BG$56,39,FALSE)</f>
        <v>0.20174587778855479</v>
      </c>
      <c r="R1892" s="9">
        <f t="shared" si="886"/>
        <v>0.20174587778855479</v>
      </c>
      <c r="S1892" s="9" t="str">
        <f t="shared" si="887"/>
        <v/>
      </c>
      <c r="T1892" s="9" t="str">
        <f t="shared" si="888"/>
        <v/>
      </c>
      <c r="V1892" s="31" t="s">
        <v>117</v>
      </c>
      <c r="W1892" s="42">
        <f t="shared" si="896"/>
        <v>1</v>
      </c>
      <c r="X1892" s="42">
        <f t="shared" si="896"/>
        <v>0</v>
      </c>
      <c r="Y1892" s="42">
        <f t="shared" si="896"/>
        <v>0</v>
      </c>
      <c r="Z1892" s="29">
        <f>Z1884</f>
        <v>5</v>
      </c>
    </row>
    <row r="1893" spans="1:26">
      <c r="A1893" s="26" t="s">
        <v>78</v>
      </c>
      <c r="B1893" s="25">
        <f>HLOOKUP(A1893,'Tabela 2022'!$D$3:$BG$56,39,FALSE)</f>
        <v>0.22673656618610746</v>
      </c>
      <c r="D1893" s="9">
        <f t="shared" si="883"/>
        <v>0.22673656618610746</v>
      </c>
      <c r="E1893" s="9" t="str">
        <f t="shared" si="884"/>
        <v/>
      </c>
      <c r="F1893" s="9" t="str">
        <f t="shared" si="885"/>
        <v/>
      </c>
      <c r="H1893" s="31" t="s">
        <v>103</v>
      </c>
      <c r="I1893" s="42">
        <f t="shared" ref="I1893:K1893" si="900">I1885/$L1885</f>
        <v>1</v>
      </c>
      <c r="J1893" s="42">
        <f t="shared" si="900"/>
        <v>0</v>
      </c>
      <c r="K1893" s="42">
        <f t="shared" si="900"/>
        <v>0</v>
      </c>
      <c r="L1893" s="29">
        <f t="shared" si="899"/>
        <v>13</v>
      </c>
      <c r="O1893" s="52" t="s">
        <v>131</v>
      </c>
      <c r="P1893" s="25">
        <f>HLOOKUP(O1893,'Tabela 2022'!$D$3:$BG$56,39,FALSE)</f>
        <v>0.11342155009451796</v>
      </c>
      <c r="R1893" s="9">
        <f t="shared" si="886"/>
        <v>0.11342155009451796</v>
      </c>
      <c r="S1893" s="9" t="str">
        <f t="shared" si="887"/>
        <v/>
      </c>
      <c r="T1893" s="9" t="str">
        <f t="shared" si="888"/>
        <v/>
      </c>
      <c r="V1893" s="31" t="s">
        <v>135</v>
      </c>
      <c r="W1893" s="42">
        <f t="shared" si="896"/>
        <v>1</v>
      </c>
      <c r="X1893" s="42">
        <f t="shared" si="896"/>
        <v>0</v>
      </c>
      <c r="Y1893" s="42">
        <f t="shared" si="896"/>
        <v>0</v>
      </c>
      <c r="Z1893" s="29">
        <f>Z1885</f>
        <v>2</v>
      </c>
    </row>
    <row r="1894" spans="1:26" ht="15.75" thickBot="1">
      <c r="A1894" s="24" t="s">
        <v>114</v>
      </c>
      <c r="B1894" s="25">
        <f>HLOOKUP(A1894,'Tabela 2022'!$D$3:$BG$56,39,FALSE)</f>
        <v>0.23063683304647159</v>
      </c>
      <c r="D1894" s="36">
        <f t="shared" si="883"/>
        <v>0.23063683304647159</v>
      </c>
      <c r="E1894" s="36" t="str">
        <f t="shared" si="884"/>
        <v/>
      </c>
      <c r="F1894" s="36" t="str">
        <f t="shared" si="885"/>
        <v/>
      </c>
      <c r="H1894" s="31" t="s">
        <v>104</v>
      </c>
      <c r="I1894" s="42">
        <f t="shared" ref="I1894:K1894" si="901">I1886/$L1886</f>
        <v>1</v>
      </c>
      <c r="J1894" s="42">
        <f t="shared" si="901"/>
        <v>0</v>
      </c>
      <c r="K1894" s="42">
        <f t="shared" si="901"/>
        <v>0</v>
      </c>
      <c r="L1894" s="29">
        <f t="shared" si="899"/>
        <v>4</v>
      </c>
      <c r="O1894" s="52" t="s">
        <v>129</v>
      </c>
      <c r="P1894" s="25">
        <f>HLOOKUP(O1894,'Tabela 2022'!$D$3:$BG$56,39,FALSE)</f>
        <v>0.24907612712490762</v>
      </c>
      <c r="R1894" s="9">
        <f t="shared" si="886"/>
        <v>0.24907612712490762</v>
      </c>
      <c r="S1894" s="9" t="str">
        <f t="shared" si="887"/>
        <v/>
      </c>
      <c r="T1894" s="9" t="str">
        <f t="shared" si="888"/>
        <v/>
      </c>
    </row>
    <row r="1895" spans="1:26">
      <c r="A1895" s="23" t="s">
        <v>109</v>
      </c>
      <c r="B1895" s="25" t="e">
        <f>HLOOKUP(A1895,'Tabela 2022'!$D$3:$BG$56,39,FALSE)</f>
        <v>#N/A</v>
      </c>
      <c r="D1895" s="56" t="e">
        <f t="shared" si="883"/>
        <v>#N/A</v>
      </c>
      <c r="E1895" s="56" t="e">
        <f t="shared" si="884"/>
        <v>#N/A</v>
      </c>
      <c r="F1895" s="56" t="e">
        <f t="shared" si="885"/>
        <v>#N/A</v>
      </c>
      <c r="H1895" s="31" t="s">
        <v>134</v>
      </c>
      <c r="I1895" s="42">
        <f t="shared" ref="I1895:K1895" si="902">I1887/$L1887</f>
        <v>1</v>
      </c>
      <c r="J1895" s="42">
        <f t="shared" si="902"/>
        <v>0</v>
      </c>
      <c r="K1895" s="42">
        <f t="shared" si="902"/>
        <v>0</v>
      </c>
      <c r="L1895" s="29">
        <f t="shared" si="899"/>
        <v>6</v>
      </c>
      <c r="O1895" s="59" t="s">
        <v>114</v>
      </c>
      <c r="P1895" s="25">
        <f>HLOOKUP(O1895,'Tabela 2022'!$D$3:$BG$56,39,FALSE)</f>
        <v>0.23063683304647159</v>
      </c>
      <c r="R1895" s="9">
        <f t="shared" si="886"/>
        <v>0.23063683304647159</v>
      </c>
      <c r="S1895" s="9" t="str">
        <f t="shared" si="887"/>
        <v/>
      </c>
      <c r="T1895" s="9" t="str">
        <f t="shared" si="888"/>
        <v/>
      </c>
    </row>
    <row r="1896" spans="1:26" ht="15.75" thickBot="1">
      <c r="A1896" s="22" t="s">
        <v>79</v>
      </c>
      <c r="B1896" s="25">
        <f>HLOOKUP(A1896,'Tabela 2022'!$D$3:$BG$56,39,FALSE)</f>
        <v>0.2005323868677906</v>
      </c>
      <c r="D1896" s="9">
        <f t="shared" si="883"/>
        <v>0.2005323868677906</v>
      </c>
      <c r="E1896" s="9" t="str">
        <f t="shared" si="884"/>
        <v/>
      </c>
      <c r="F1896" s="9" t="str">
        <f t="shared" si="885"/>
        <v/>
      </c>
      <c r="O1896" s="59" t="s">
        <v>130</v>
      </c>
      <c r="P1896" s="25">
        <f>HLOOKUP(O1896,'Tabela 2022'!$D$3:$BG$56,39,FALSE)</f>
        <v>0.23501199040767387</v>
      </c>
      <c r="R1896" s="36">
        <f t="shared" si="886"/>
        <v>0.23501199040767387</v>
      </c>
      <c r="S1896" s="36" t="str">
        <f t="shared" si="887"/>
        <v/>
      </c>
      <c r="T1896" s="36" t="str">
        <f t="shared" si="888"/>
        <v/>
      </c>
    </row>
    <row r="1897" spans="1:26">
      <c r="A1897" s="22" t="s">
        <v>80</v>
      </c>
      <c r="B1897" s="25">
        <f>HLOOKUP(A1897,'Tabela 2022'!$D$3:$BG$56,39,FALSE)</f>
        <v>0.31301482701812189</v>
      </c>
      <c r="D1897" s="9">
        <f t="shared" si="883"/>
        <v>0.31301482701812189</v>
      </c>
      <c r="E1897" s="9" t="str">
        <f t="shared" si="884"/>
        <v/>
      </c>
      <c r="F1897" s="9" t="str">
        <f t="shared" si="885"/>
        <v/>
      </c>
      <c r="O1897" s="60" t="s">
        <v>80</v>
      </c>
      <c r="P1897" s="25">
        <f>HLOOKUP(O1897,'Tabela 2022'!$D$3:$BG$56,39,FALSE)</f>
        <v>0.31301482701812189</v>
      </c>
      <c r="R1897" s="56">
        <f t="shared" si="886"/>
        <v>0.31301482701812189</v>
      </c>
      <c r="S1897" s="56" t="str">
        <f t="shared" si="887"/>
        <v/>
      </c>
      <c r="T1897" s="56" t="str">
        <f t="shared" si="888"/>
        <v/>
      </c>
    </row>
    <row r="1898" spans="1:26">
      <c r="A1898" s="22" t="s">
        <v>81</v>
      </c>
      <c r="B1898" s="25">
        <f>HLOOKUP(A1898,'Tabela 2022'!$D$3:$BG$56,39,FALSE)</f>
        <v>0.25298804780876494</v>
      </c>
      <c r="D1898" s="9">
        <f t="shared" si="883"/>
        <v>0.25298804780876494</v>
      </c>
      <c r="E1898" s="9" t="str">
        <f t="shared" si="884"/>
        <v/>
      </c>
      <c r="F1898" s="9" t="str">
        <f t="shared" si="885"/>
        <v/>
      </c>
      <c r="O1898" s="26" t="s">
        <v>72</v>
      </c>
      <c r="P1898" s="25">
        <f>HLOOKUP(O1898,'Tabela 2022'!$D$3:$BG$56,39,FALSE)</f>
        <v>0.2068527918781726</v>
      </c>
      <c r="R1898" s="9">
        <f t="shared" si="886"/>
        <v>0.2068527918781726</v>
      </c>
      <c r="S1898" s="9" t="str">
        <f t="shared" si="887"/>
        <v/>
      </c>
      <c r="T1898" s="9" t="str">
        <f t="shared" si="888"/>
        <v/>
      </c>
    </row>
    <row r="1899" spans="1:26">
      <c r="A1899" s="22" t="s">
        <v>82</v>
      </c>
      <c r="B1899" s="25">
        <f>HLOOKUP(A1899,'Tabela 2022'!$D$3:$BG$56,39,FALSE)</f>
        <v>0.17106382978723406</v>
      </c>
      <c r="D1899" s="9">
        <f t="shared" si="883"/>
        <v>0.17106382978723406</v>
      </c>
      <c r="E1899" s="9" t="str">
        <f t="shared" si="884"/>
        <v/>
      </c>
      <c r="F1899" s="9" t="str">
        <f t="shared" si="885"/>
        <v/>
      </c>
      <c r="O1899" s="26" t="s">
        <v>90</v>
      </c>
      <c r="P1899" s="25">
        <f>HLOOKUP(O1899,'Tabela 2022'!$D$3:$BG$56,39,FALSE)</f>
        <v>0.20062695924764889</v>
      </c>
      <c r="R1899" s="9">
        <f t="shared" si="886"/>
        <v>0.20062695924764889</v>
      </c>
      <c r="S1899" s="9" t="str">
        <f t="shared" si="887"/>
        <v/>
      </c>
      <c r="T1899" s="9" t="str">
        <f t="shared" si="888"/>
        <v/>
      </c>
    </row>
    <row r="1900" spans="1:26">
      <c r="A1900" s="22" t="s">
        <v>83</v>
      </c>
      <c r="B1900" s="25">
        <f>HLOOKUP(A1900,'Tabela 2022'!$D$3:$BG$56,39,FALSE)</f>
        <v>0.37785016286644951</v>
      </c>
      <c r="D1900" s="9">
        <f t="shared" si="883"/>
        <v>0.37785016286644951</v>
      </c>
      <c r="E1900" s="9" t="str">
        <f t="shared" si="884"/>
        <v/>
      </c>
      <c r="F1900" s="9" t="str">
        <f t="shared" si="885"/>
        <v/>
      </c>
      <c r="O1900" s="26" t="s">
        <v>121</v>
      </c>
      <c r="P1900" s="25">
        <f>HLOOKUP(O1900,'Tabela 2022'!$D$3:$BG$56,39,FALSE)</f>
        <v>0.27440904419321688</v>
      </c>
      <c r="R1900" s="9">
        <f t="shared" si="886"/>
        <v>0.27440904419321688</v>
      </c>
      <c r="S1900" s="9" t="str">
        <f t="shared" si="887"/>
        <v/>
      </c>
      <c r="T1900" s="9" t="str">
        <f t="shared" si="888"/>
        <v/>
      </c>
    </row>
    <row r="1901" spans="1:26">
      <c r="A1901" s="22" t="s">
        <v>84</v>
      </c>
      <c r="B1901" s="25">
        <f>HLOOKUP(A1901,'Tabela 2022'!$D$3:$BG$56,39,FALSE)</f>
        <v>0.18851174934725848</v>
      </c>
      <c r="D1901" s="9">
        <f t="shared" si="883"/>
        <v>0.18851174934725848</v>
      </c>
      <c r="E1901" s="9" t="str">
        <f t="shared" si="884"/>
        <v/>
      </c>
      <c r="F1901" s="9" t="str">
        <f t="shared" si="885"/>
        <v/>
      </c>
      <c r="O1901" s="26" t="s">
        <v>91</v>
      </c>
      <c r="P1901" s="25" t="e">
        <f>HLOOKUP(O1901,'Tabela 2022'!$D$3:$BG$56,39,FALSE)</f>
        <v>#N/A</v>
      </c>
      <c r="R1901" s="9" t="e">
        <f t="shared" si="886"/>
        <v>#N/A</v>
      </c>
      <c r="S1901" s="9" t="e">
        <f t="shared" si="887"/>
        <v>#N/A</v>
      </c>
      <c r="T1901" s="9" t="e">
        <f t="shared" si="888"/>
        <v>#N/A</v>
      </c>
    </row>
    <row r="1902" spans="1:26">
      <c r="A1902" s="22" t="s">
        <v>121</v>
      </c>
      <c r="B1902" s="25">
        <f>HLOOKUP(A1902,'Tabela 2022'!$D$3:$BG$56,39,FALSE)</f>
        <v>0.27440904419321688</v>
      </c>
      <c r="D1902" s="9">
        <f t="shared" si="883"/>
        <v>0.27440904419321688</v>
      </c>
      <c r="E1902" s="9" t="str">
        <f t="shared" si="884"/>
        <v/>
      </c>
      <c r="F1902" s="9" t="str">
        <f t="shared" si="885"/>
        <v/>
      </c>
      <c r="O1902" s="26" t="s">
        <v>74</v>
      </c>
      <c r="P1902" s="25">
        <f>HLOOKUP(O1902,'Tabela 2022'!$D$3:$BG$56,39,FALSE)</f>
        <v>0.19406150583244963</v>
      </c>
      <c r="R1902" s="9">
        <f t="shared" si="886"/>
        <v>0.19406150583244963</v>
      </c>
      <c r="S1902" s="9" t="str">
        <f t="shared" si="887"/>
        <v/>
      </c>
      <c r="T1902" s="9" t="str">
        <f t="shared" si="888"/>
        <v/>
      </c>
    </row>
    <row r="1903" spans="1:26">
      <c r="A1903" s="22" t="s">
        <v>85</v>
      </c>
      <c r="B1903" s="25">
        <f>HLOOKUP(A1903,'Tabela 2022'!$D$3:$BG$56,39,FALSE)</f>
        <v>0.23449001051524712</v>
      </c>
      <c r="D1903" s="9">
        <f t="shared" si="883"/>
        <v>0.23449001051524712</v>
      </c>
      <c r="E1903" s="9" t="str">
        <f t="shared" si="884"/>
        <v/>
      </c>
      <c r="F1903" s="9" t="str">
        <f t="shared" si="885"/>
        <v/>
      </c>
      <c r="O1903" s="26" t="s">
        <v>75</v>
      </c>
      <c r="P1903" s="25">
        <f>HLOOKUP(O1903,'Tabela 2022'!$D$3:$BG$56,39,FALSE)</f>
        <v>0.21010638297872342</v>
      </c>
      <c r="R1903" s="9">
        <f t="shared" si="886"/>
        <v>0.21010638297872342</v>
      </c>
      <c r="S1903" s="9" t="str">
        <f t="shared" si="887"/>
        <v/>
      </c>
      <c r="T1903" s="9" t="str">
        <f t="shared" si="888"/>
        <v/>
      </c>
    </row>
    <row r="1904" spans="1:26">
      <c r="A1904" s="22" t="s">
        <v>110</v>
      </c>
      <c r="B1904" s="25">
        <f>HLOOKUP(A1904,'Tabela 2022'!$D$3:$BG$56,39,FALSE)</f>
        <v>0.26186830015313933</v>
      </c>
      <c r="D1904" s="9">
        <f t="shared" si="883"/>
        <v>0.26186830015313933</v>
      </c>
      <c r="E1904" s="9" t="str">
        <f t="shared" si="884"/>
        <v/>
      </c>
      <c r="F1904" s="9" t="str">
        <f t="shared" si="885"/>
        <v/>
      </c>
      <c r="O1904" s="26" t="s">
        <v>76</v>
      </c>
      <c r="P1904" s="25">
        <f>HLOOKUP(O1904,'Tabela 2022'!$D$3:$BG$56,39,FALSE)</f>
        <v>0.17378351539225423</v>
      </c>
      <c r="R1904" s="9">
        <f t="shared" si="886"/>
        <v>0.17378351539225423</v>
      </c>
      <c r="S1904" s="9" t="str">
        <f t="shared" si="887"/>
        <v/>
      </c>
      <c r="T1904" s="9" t="str">
        <f t="shared" si="888"/>
        <v/>
      </c>
    </row>
    <row r="1905" spans="1:20">
      <c r="A1905" s="22" t="s">
        <v>111</v>
      </c>
      <c r="B1905" s="25">
        <f>HLOOKUP(A1905,'Tabela 2022'!$D$3:$BG$56,39,FALSE)</f>
        <v>0.22580645161290322</v>
      </c>
      <c r="D1905" s="9">
        <f t="shared" si="883"/>
        <v>0.22580645161290322</v>
      </c>
      <c r="E1905" s="9" t="str">
        <f t="shared" si="884"/>
        <v/>
      </c>
      <c r="F1905" s="9" t="str">
        <f t="shared" si="885"/>
        <v/>
      </c>
      <c r="O1905" s="26" t="s">
        <v>78</v>
      </c>
      <c r="P1905" s="25">
        <f>HLOOKUP(O1905,'Tabela 2022'!$D$3:$BG$56,39,FALSE)</f>
        <v>0.22673656618610746</v>
      </c>
      <c r="R1905" s="9">
        <f t="shared" si="886"/>
        <v>0.22673656618610746</v>
      </c>
      <c r="S1905" s="9" t="str">
        <f t="shared" si="887"/>
        <v/>
      </c>
      <c r="T1905" s="9" t="str">
        <f t="shared" si="888"/>
        <v/>
      </c>
    </row>
    <row r="1906" spans="1:20">
      <c r="A1906" s="22" t="s">
        <v>86</v>
      </c>
      <c r="B1906" s="25" t="e">
        <f>HLOOKUP(A1906,'Tabela 2022'!$D$3:$BG$56,39,FALSE)</f>
        <v>#N/A</v>
      </c>
      <c r="D1906" s="9" t="e">
        <f t="shared" si="883"/>
        <v>#N/A</v>
      </c>
      <c r="E1906" s="9" t="e">
        <f t="shared" si="884"/>
        <v>#N/A</v>
      </c>
      <c r="F1906" s="9" t="e">
        <f t="shared" si="885"/>
        <v>#N/A</v>
      </c>
      <c r="O1906" s="26" t="s">
        <v>94</v>
      </c>
      <c r="P1906" s="25">
        <f>HLOOKUP(O1906,'Tabela 2022'!$D$3:$BG$56,39,FALSE)</f>
        <v>0.15529622980251345</v>
      </c>
      <c r="R1906" s="9">
        <f t="shared" si="886"/>
        <v>0.15529622980251345</v>
      </c>
      <c r="S1906" s="9" t="str">
        <f t="shared" si="887"/>
        <v/>
      </c>
      <c r="T1906" s="9" t="str">
        <f t="shared" si="888"/>
        <v/>
      </c>
    </row>
    <row r="1907" spans="1:20">
      <c r="A1907" s="22" t="s">
        <v>130</v>
      </c>
      <c r="B1907" s="25">
        <f>HLOOKUP(A1907,'Tabela 2022'!$D$3:$BG$56,39,FALSE)</f>
        <v>0.23501199040767387</v>
      </c>
      <c r="D1907" s="9">
        <f t="shared" si="883"/>
        <v>0.23501199040767387</v>
      </c>
      <c r="E1907" s="9" t="str">
        <f t="shared" si="884"/>
        <v/>
      </c>
      <c r="F1907" s="9" t="str">
        <f t="shared" si="885"/>
        <v/>
      </c>
      <c r="O1907" s="26" t="s">
        <v>111</v>
      </c>
      <c r="P1907" s="25">
        <f>HLOOKUP(O1907,'Tabela 2022'!$D$3:$BG$56,39,FALSE)</f>
        <v>0.22580645161290322</v>
      </c>
      <c r="R1907" s="9">
        <f t="shared" si="886"/>
        <v>0.22580645161290322</v>
      </c>
      <c r="S1907" s="9" t="str">
        <f t="shared" si="887"/>
        <v/>
      </c>
      <c r="T1907" s="9" t="str">
        <f t="shared" si="888"/>
        <v/>
      </c>
    </row>
    <row r="1908" spans="1:20">
      <c r="A1908" s="22" t="s">
        <v>87</v>
      </c>
      <c r="B1908" s="25">
        <f>HLOOKUP(A1908,'Tabela 2022'!$D$3:$BG$56,39,FALSE)</f>
        <v>0.28699551569506726</v>
      </c>
      <c r="D1908" s="9">
        <f t="shared" si="883"/>
        <v>0.28699551569506726</v>
      </c>
      <c r="E1908" s="9" t="str">
        <f t="shared" si="884"/>
        <v/>
      </c>
      <c r="F1908" s="9" t="str">
        <f t="shared" si="885"/>
        <v/>
      </c>
      <c r="O1908" s="26" t="s">
        <v>122</v>
      </c>
      <c r="P1908" s="25">
        <f>HLOOKUP(O1908,'Tabela 2022'!$D$3:$BG$56,39,FALSE)</f>
        <v>0.17819548872180452</v>
      </c>
      <c r="R1908" s="9">
        <f t="shared" si="886"/>
        <v>0.17819548872180452</v>
      </c>
      <c r="S1908" s="9" t="str">
        <f t="shared" si="887"/>
        <v/>
      </c>
      <c r="T1908" s="9" t="str">
        <f t="shared" si="888"/>
        <v/>
      </c>
    </row>
    <row r="1909" spans="1:20" ht="15.75" thickBot="1">
      <c r="A1909" s="21" t="s">
        <v>88</v>
      </c>
      <c r="B1909" s="25">
        <f>HLOOKUP(A1909,'Tabela 2022'!$D$3:$BG$56,39,FALSE)</f>
        <v>0.22782037239868566</v>
      </c>
      <c r="D1909" s="57">
        <f t="shared" si="883"/>
        <v>0.22782037239868566</v>
      </c>
      <c r="E1909" s="57" t="str">
        <f t="shared" si="884"/>
        <v/>
      </c>
      <c r="F1909" s="57" t="str">
        <f t="shared" si="885"/>
        <v/>
      </c>
      <c r="O1909" s="26" t="s">
        <v>87</v>
      </c>
      <c r="P1909" s="25">
        <f>HLOOKUP(O1909,'Tabela 2022'!$D$3:$BG$56,39,FALSE)</f>
        <v>0.28699551569506726</v>
      </c>
      <c r="R1909" s="9">
        <f t="shared" si="886"/>
        <v>0.28699551569506726</v>
      </c>
      <c r="S1909" s="9" t="str">
        <f t="shared" si="887"/>
        <v/>
      </c>
      <c r="T1909" s="9" t="str">
        <f t="shared" si="888"/>
        <v/>
      </c>
    </row>
    <row r="1910" spans="1:20" ht="15.75" thickBot="1">
      <c r="A1910" s="17" t="s">
        <v>93</v>
      </c>
      <c r="B1910" s="25">
        <f>HLOOKUP(A1910,'Tabela 2022'!$D$3:$BG$56,39,FALSE)</f>
        <v>0.27455357142857145</v>
      </c>
      <c r="D1910" s="56">
        <f t="shared" si="883"/>
        <v>0.27455357142857145</v>
      </c>
      <c r="E1910" s="56" t="str">
        <f t="shared" si="884"/>
        <v/>
      </c>
      <c r="F1910" s="56" t="str">
        <f t="shared" si="885"/>
        <v/>
      </c>
      <c r="O1910" s="53" t="s">
        <v>88</v>
      </c>
      <c r="P1910" s="25">
        <f>HLOOKUP(O1910,'Tabela 2022'!$D$3:$BG$56,39,FALSE)</f>
        <v>0.22782037239868566</v>
      </c>
      <c r="R1910" s="57">
        <f t="shared" si="886"/>
        <v>0.22782037239868566</v>
      </c>
      <c r="S1910" s="57" t="str">
        <f t="shared" si="887"/>
        <v/>
      </c>
      <c r="T1910" s="57" t="str">
        <f t="shared" si="888"/>
        <v/>
      </c>
    </row>
    <row r="1911" spans="1:20">
      <c r="A1911" s="16" t="s">
        <v>133</v>
      </c>
      <c r="B1911" s="25">
        <f>HLOOKUP(A1911,'Tabela 2022'!$D$3:$BG$56,39,FALSE)</f>
        <v>0.16802800466744458</v>
      </c>
      <c r="D1911" s="9">
        <f t="shared" si="883"/>
        <v>0.16802800466744458</v>
      </c>
      <c r="E1911" s="9" t="str">
        <f t="shared" si="884"/>
        <v/>
      </c>
      <c r="F1911" s="9" t="str">
        <f t="shared" si="885"/>
        <v/>
      </c>
      <c r="O1911" s="17" t="s">
        <v>109</v>
      </c>
      <c r="P1911" s="25" t="e">
        <f>HLOOKUP(O1911,'Tabela 2022'!$D$3:$BG$56,39,FALSE)</f>
        <v>#N/A</v>
      </c>
      <c r="R1911" s="35" t="e">
        <f t="shared" si="886"/>
        <v>#N/A</v>
      </c>
      <c r="S1911" s="35" t="e">
        <f t="shared" si="887"/>
        <v>#N/A</v>
      </c>
      <c r="T1911" s="35" t="e">
        <f t="shared" si="888"/>
        <v>#N/A</v>
      </c>
    </row>
    <row r="1912" spans="1:20">
      <c r="A1912" s="16" t="s">
        <v>94</v>
      </c>
      <c r="B1912" s="25">
        <f>HLOOKUP(A1912,'Tabela 2022'!$D$3:$BG$56,39,FALSE)</f>
        <v>0.15529622980251345</v>
      </c>
      <c r="D1912" s="9">
        <f t="shared" si="883"/>
        <v>0.15529622980251345</v>
      </c>
      <c r="E1912" s="9" t="str">
        <f t="shared" si="884"/>
        <v/>
      </c>
      <c r="F1912" s="9" t="str">
        <f t="shared" si="885"/>
        <v/>
      </c>
      <c r="O1912" s="16" t="s">
        <v>70</v>
      </c>
      <c r="P1912" s="25">
        <f>HLOOKUP(O1912,'Tabela 2022'!$D$3:$BG$56,39,FALSE)</f>
        <v>0.19461077844311378</v>
      </c>
      <c r="R1912" s="9">
        <f t="shared" si="886"/>
        <v>0.19461077844311378</v>
      </c>
      <c r="S1912" s="9" t="str">
        <f t="shared" si="887"/>
        <v/>
      </c>
      <c r="T1912" s="9" t="str">
        <f t="shared" si="888"/>
        <v/>
      </c>
    </row>
    <row r="1913" spans="1:20" ht="15.75" thickBot="1">
      <c r="A1913" s="15" t="s">
        <v>95</v>
      </c>
      <c r="B1913" s="25">
        <f>HLOOKUP(A1913,'Tabela 2022'!$D$3:$BG$56,39,FALSE)</f>
        <v>0.20174587778855479</v>
      </c>
      <c r="D1913" s="57">
        <f t="shared" si="883"/>
        <v>0.20174587778855479</v>
      </c>
      <c r="E1913" s="57" t="str">
        <f t="shared" si="884"/>
        <v/>
      </c>
      <c r="F1913" s="57" t="str">
        <f t="shared" si="885"/>
        <v/>
      </c>
      <c r="O1913" s="16" t="s">
        <v>81</v>
      </c>
      <c r="P1913" s="25">
        <f>HLOOKUP(O1913,'Tabela 2022'!$D$3:$BG$56,39,FALSE)</f>
        <v>0.25298804780876494</v>
      </c>
      <c r="R1913" s="9">
        <f t="shared" si="886"/>
        <v>0.25298804780876494</v>
      </c>
      <c r="S1913" s="9" t="str">
        <f t="shared" si="887"/>
        <v/>
      </c>
      <c r="T1913" s="9" t="str">
        <f t="shared" si="888"/>
        <v/>
      </c>
    </row>
    <row r="1914" spans="1:20">
      <c r="A1914" s="20" t="s">
        <v>89</v>
      </c>
      <c r="B1914" s="25">
        <f>HLOOKUP(A1914,'Tabela 2022'!$D$3:$BG$56,39,FALSE)</f>
        <v>0.1750465549348231</v>
      </c>
      <c r="D1914" s="35">
        <f t="shared" si="883"/>
        <v>0.1750465549348231</v>
      </c>
      <c r="E1914" s="35" t="str">
        <f t="shared" si="884"/>
        <v/>
      </c>
      <c r="F1914" s="35" t="str">
        <f t="shared" si="885"/>
        <v/>
      </c>
      <c r="O1914" s="16" t="s">
        <v>83</v>
      </c>
      <c r="P1914" s="25">
        <f>HLOOKUP(O1914,'Tabela 2022'!$D$3:$BG$56,39,FALSE)</f>
        <v>0.37785016286644951</v>
      </c>
      <c r="R1914" s="9">
        <f t="shared" si="886"/>
        <v>0.37785016286644951</v>
      </c>
      <c r="S1914" s="9" t="str">
        <f t="shared" si="887"/>
        <v/>
      </c>
      <c r="T1914" s="9" t="str">
        <f t="shared" si="888"/>
        <v/>
      </c>
    </row>
    <row r="1915" spans="1:20">
      <c r="A1915" s="19" t="s">
        <v>90</v>
      </c>
      <c r="B1915" s="25">
        <f>HLOOKUP(A1915,'Tabela 2022'!$D$3:$BG$56,39,FALSE)</f>
        <v>0.20062695924764889</v>
      </c>
      <c r="D1915" s="9">
        <f t="shared" si="883"/>
        <v>0.20062695924764889</v>
      </c>
      <c r="E1915" s="9" t="str">
        <f t="shared" si="884"/>
        <v/>
      </c>
      <c r="F1915" s="9" t="str">
        <f t="shared" si="885"/>
        <v/>
      </c>
      <c r="O1915" s="16" t="s">
        <v>110</v>
      </c>
      <c r="P1915" s="25">
        <f>HLOOKUP(O1915,'Tabela 2022'!$D$3:$BG$56,39,FALSE)</f>
        <v>0.26186830015313933</v>
      </c>
      <c r="R1915" s="9">
        <f t="shared" si="886"/>
        <v>0.26186830015313933</v>
      </c>
      <c r="S1915" s="9" t="str">
        <f t="shared" si="887"/>
        <v/>
      </c>
      <c r="T1915" s="9" t="str">
        <f t="shared" si="888"/>
        <v/>
      </c>
    </row>
    <row r="1916" spans="1:20">
      <c r="A1916" s="18" t="s">
        <v>91</v>
      </c>
      <c r="B1916" s="25" t="e">
        <f>HLOOKUP(A1916,'Tabela 2022'!$D$3:$BG$56,39,FALSE)</f>
        <v>#N/A</v>
      </c>
      <c r="D1916" s="9" t="e">
        <f t="shared" si="883"/>
        <v>#N/A</v>
      </c>
      <c r="E1916" s="9" t="e">
        <f t="shared" si="884"/>
        <v>#N/A</v>
      </c>
      <c r="F1916" s="9" t="e">
        <f t="shared" si="885"/>
        <v>#N/A</v>
      </c>
      <c r="O1916" s="54" t="s">
        <v>92</v>
      </c>
      <c r="P1916" s="25">
        <f>HLOOKUP(O1916,'Tabela 2022'!$D$3:$BG$56,39,FALSE)</f>
        <v>0.19319938176197837</v>
      </c>
      <c r="R1916" s="9">
        <f t="shared" si="886"/>
        <v>0.19319938176197837</v>
      </c>
      <c r="S1916" s="9" t="str">
        <f t="shared" si="887"/>
        <v/>
      </c>
      <c r="T1916" s="9" t="str">
        <f t="shared" si="888"/>
        <v/>
      </c>
    </row>
    <row r="1917" spans="1:20" ht="15.75" thickBot="1">
      <c r="A1917" s="18" t="s">
        <v>131</v>
      </c>
      <c r="B1917" s="25">
        <f>HLOOKUP(A1917,'Tabela 2022'!$D$3:$BG$56,39,FALSE)</f>
        <v>0.11342155009451796</v>
      </c>
      <c r="D1917" s="9">
        <f t="shared" si="883"/>
        <v>0.11342155009451796</v>
      </c>
      <c r="E1917" s="9" t="str">
        <f t="shared" si="884"/>
        <v/>
      </c>
      <c r="F1917" s="9" t="str">
        <f t="shared" si="885"/>
        <v/>
      </c>
      <c r="O1917" s="15" t="s">
        <v>86</v>
      </c>
      <c r="P1917" s="25" t="e">
        <f>HLOOKUP(O1917,'Tabela 2022'!$D$3:$BG$56,39,FALSE)</f>
        <v>#N/A</v>
      </c>
      <c r="R1917" s="36" t="e">
        <f t="shared" si="886"/>
        <v>#N/A</v>
      </c>
      <c r="S1917" s="36" t="e">
        <f t="shared" si="887"/>
        <v>#N/A</v>
      </c>
      <c r="T1917" s="36" t="e">
        <f t="shared" si="888"/>
        <v>#N/A</v>
      </c>
    </row>
    <row r="1918" spans="1:20">
      <c r="A1918" s="18" t="s">
        <v>92</v>
      </c>
      <c r="B1918" s="25">
        <f>HLOOKUP(A1918,'Tabela 2022'!$D$3:$BG$56,39,FALSE)</f>
        <v>0.19319938176197837</v>
      </c>
      <c r="D1918" s="9">
        <f t="shared" si="883"/>
        <v>0.19319938176197837</v>
      </c>
      <c r="E1918" s="9" t="str">
        <f t="shared" si="884"/>
        <v/>
      </c>
      <c r="F1918" s="9" t="str">
        <f t="shared" si="885"/>
        <v/>
      </c>
      <c r="O1918" s="61" t="s">
        <v>99</v>
      </c>
      <c r="P1918" s="25" t="e">
        <f>HLOOKUP(O1918,'Tabela 2022'!$D$3:$BG$56,39,FALSE)</f>
        <v>#N/A</v>
      </c>
      <c r="R1918" s="56" t="e">
        <f t="shared" si="886"/>
        <v>#N/A</v>
      </c>
      <c r="S1918" s="56" t="e">
        <f t="shared" si="887"/>
        <v>#N/A</v>
      </c>
      <c r="T1918" s="56" t="e">
        <f t="shared" si="888"/>
        <v>#N/A</v>
      </c>
    </row>
    <row r="1919" spans="1:20">
      <c r="A1919" s="18" t="s">
        <v>129</v>
      </c>
      <c r="B1919" s="25">
        <f>HLOOKUP(A1919,'Tabela 2022'!$D$3:$BG$56,39,FALSE)</f>
        <v>0.24907612712490762</v>
      </c>
      <c r="D1919" s="9">
        <f t="shared" si="883"/>
        <v>0.24907612712490762</v>
      </c>
      <c r="E1919" s="9" t="str">
        <f t="shared" si="884"/>
        <v/>
      </c>
      <c r="F1919" s="9" t="str">
        <f t="shared" si="885"/>
        <v/>
      </c>
      <c r="O1919" s="55" t="s">
        <v>132</v>
      </c>
      <c r="P1919" s="25">
        <f>HLOOKUP(O1919,'Tabela 2022'!$D$3:$BG$56,39,FALSE)</f>
        <v>0.19858156028368795</v>
      </c>
      <c r="R1919" s="9">
        <f t="shared" si="886"/>
        <v>0.19858156028368795</v>
      </c>
      <c r="S1919" s="9" t="str">
        <f t="shared" si="887"/>
        <v/>
      </c>
      <c r="T1919" s="9" t="str">
        <f t="shared" si="888"/>
        <v/>
      </c>
    </row>
    <row r="1920" spans="1:20" ht="15.75" thickBot="1">
      <c r="A1920" s="18" t="s">
        <v>122</v>
      </c>
      <c r="B1920" s="25">
        <f>HLOOKUP(A1920,'Tabela 2022'!$D$3:$BG$56,39,FALSE)</f>
        <v>0.17819548872180452</v>
      </c>
      <c r="D1920" s="57">
        <f t="shared" si="883"/>
        <v>0.17819548872180452</v>
      </c>
      <c r="E1920" s="57" t="str">
        <f t="shared" si="884"/>
        <v/>
      </c>
      <c r="F1920" s="57" t="str">
        <f t="shared" si="885"/>
        <v/>
      </c>
      <c r="O1920" s="55" t="s">
        <v>113</v>
      </c>
      <c r="P1920" s="25">
        <f>HLOOKUP(O1920,'Tabela 2022'!$D$3:$BG$56,39,FALSE)</f>
        <v>0.23208191126279865</v>
      </c>
      <c r="R1920" s="9">
        <f t="shared" si="886"/>
        <v>0.23208191126279865</v>
      </c>
      <c r="S1920" s="9" t="str">
        <f t="shared" si="887"/>
        <v/>
      </c>
      <c r="T1920" s="9" t="str">
        <f t="shared" si="888"/>
        <v/>
      </c>
    </row>
    <row r="1921" spans="1:26">
      <c r="D1921" s="41">
        <f>COUNT(D1881:D1920)</f>
        <v>36</v>
      </c>
      <c r="E1921" s="41">
        <f>COUNT(E1881:E1920)</f>
        <v>0</v>
      </c>
      <c r="F1921" s="41">
        <f>COUNT(F1881:F1920)</f>
        <v>0</v>
      </c>
      <c r="R1921" s="41">
        <f>COUNT(R1881:R1920)</f>
        <v>36</v>
      </c>
      <c r="S1921" s="41">
        <f>COUNT(S1881:S1920)</f>
        <v>0</v>
      </c>
      <c r="T1921" s="41">
        <f>COUNT(T1881:T1920)</f>
        <v>0</v>
      </c>
    </row>
    <row r="1929" spans="1:26">
      <c r="A1929" s="28">
        <v>40</v>
      </c>
      <c r="B1929" s="27" t="s">
        <v>52</v>
      </c>
      <c r="O1929" s="28">
        <v>40</v>
      </c>
      <c r="P1929" s="27" t="s">
        <v>52</v>
      </c>
    </row>
    <row r="1930" spans="1:26">
      <c r="A1930" s="8" t="s">
        <v>69</v>
      </c>
      <c r="B1930" s="7" t="s">
        <v>96</v>
      </c>
      <c r="D1930" s="12" t="s">
        <v>98</v>
      </c>
      <c r="E1930" s="11" t="s">
        <v>97</v>
      </c>
      <c r="F1930" s="10" t="s">
        <v>100</v>
      </c>
      <c r="O1930" s="8" t="s">
        <v>69</v>
      </c>
      <c r="P1930" s="7" t="s">
        <v>96</v>
      </c>
      <c r="R1930" s="12" t="s">
        <v>98</v>
      </c>
      <c r="S1930" s="11" t="s">
        <v>97</v>
      </c>
      <c r="T1930" s="10" t="s">
        <v>100</v>
      </c>
      <c r="V1930" s="31"/>
      <c r="W1930" s="32" t="s">
        <v>98</v>
      </c>
      <c r="X1930" s="33" t="s">
        <v>97</v>
      </c>
      <c r="Y1930" s="34" t="s">
        <v>100</v>
      </c>
      <c r="Z1930" t="s">
        <v>105</v>
      </c>
    </row>
    <row r="1931" spans="1:26">
      <c r="A1931" s="26" t="s">
        <v>70</v>
      </c>
      <c r="B1931" s="25">
        <f>HLOOKUP(A1931,'Tabela 2022'!$D$3:$BG$56,40,FALSE)</f>
        <v>0.48348348348348347</v>
      </c>
      <c r="D1931" s="9">
        <f t="shared" ref="D1931" si="903">IF(B1931&lt;=50%,B1931,"")</f>
        <v>0.48348348348348347</v>
      </c>
      <c r="E1931" s="9" t="str">
        <f>IF(B1931&gt;=75%,B1931,"")</f>
        <v/>
      </c>
      <c r="F1931" s="9" t="str">
        <f t="shared" ref="F1931" si="904">IF(AND(B1931&gt;50%,B1931&lt;75%),B1931,"")</f>
        <v/>
      </c>
      <c r="O1931" s="52" t="s">
        <v>79</v>
      </c>
      <c r="P1931" s="25">
        <f>HLOOKUP(O1931,'Tabela 2022'!$D$3:$BG$56,40,FALSE)</f>
        <v>0.27836879432624112</v>
      </c>
      <c r="R1931" s="9">
        <f>IF(P1931&lt;=50%,P1931,"")</f>
        <v>0.27836879432624112</v>
      </c>
      <c r="S1931" s="9" t="str">
        <f>IF(P1931&gt;=75%,P1931,"")</f>
        <v/>
      </c>
      <c r="T1931" s="9" t="str">
        <f>IF(AND(P1931&gt;50%,P1931&lt;75%),P1931,"")</f>
        <v/>
      </c>
      <c r="V1931" s="31" t="s">
        <v>101</v>
      </c>
      <c r="W1931" s="37">
        <f>COUNT(R1931:R1970)</f>
        <v>27</v>
      </c>
      <c r="X1931" s="37">
        <f>COUNT(S1931:S1970)</f>
        <v>0</v>
      </c>
      <c r="Y1931" s="37">
        <f>COUNT(T1931:T1970)</f>
        <v>9</v>
      </c>
      <c r="Z1931" s="29">
        <f>SUM(W1931:Y1931)</f>
        <v>36</v>
      </c>
    </row>
    <row r="1932" spans="1:26">
      <c r="A1932" s="26" t="s">
        <v>71</v>
      </c>
      <c r="B1932" s="25">
        <f>HLOOKUP(A1932,'Tabela 2022'!$D$3:$BG$56,40,FALSE)</f>
        <v>0.54591321897073664</v>
      </c>
      <c r="D1932" s="9" t="str">
        <f t="shared" ref="D1932:D1970" si="905">IF(B1932&lt;=50%,B1932,"")</f>
        <v/>
      </c>
      <c r="E1932" s="9" t="str">
        <f t="shared" ref="E1932:E1970" si="906">IF(B1932&gt;=75%,B1932,"")</f>
        <v/>
      </c>
      <c r="F1932" s="9">
        <f t="shared" ref="F1932:F1970" si="907">IF(AND(B1932&gt;50%,B1932&lt;75%),B1932,"")</f>
        <v>0.54591321897073664</v>
      </c>
      <c r="H1932" s="31"/>
      <c r="I1932" s="32" t="s">
        <v>98</v>
      </c>
      <c r="J1932" s="33" t="s">
        <v>97</v>
      </c>
      <c r="K1932" s="34" t="s">
        <v>100</v>
      </c>
      <c r="L1932" t="s">
        <v>105</v>
      </c>
      <c r="O1932" s="52" t="s">
        <v>71</v>
      </c>
      <c r="P1932" s="25">
        <f>HLOOKUP(O1932,'Tabela 2022'!$D$3:$BG$56,40,FALSE)</f>
        <v>0.54591321897073664</v>
      </c>
      <c r="R1932" s="9" t="str">
        <f t="shared" ref="R1932:R1970" si="908">IF(P1932&lt;=50%,P1932,"")</f>
        <v/>
      </c>
      <c r="S1932" s="9" t="str">
        <f t="shared" ref="S1932:S1970" si="909">IF(P1932&gt;=75%,P1932,"")</f>
        <v/>
      </c>
      <c r="T1932" s="9">
        <f t="shared" ref="T1932:T1970" si="910">IF(AND(P1932&gt;50%,P1932&lt;75%),P1932,"")</f>
        <v>0.54591321897073664</v>
      </c>
      <c r="V1932" s="31" t="s">
        <v>115</v>
      </c>
      <c r="W1932" s="37">
        <f>COUNT(R1931:R1946)</f>
        <v>12</v>
      </c>
      <c r="X1932" s="37">
        <f>COUNT(S1931:S1946)</f>
        <v>0</v>
      </c>
      <c r="Y1932" s="37">
        <f>COUNT(T1931:T1946)</f>
        <v>4</v>
      </c>
      <c r="Z1932" s="29">
        <f t="shared" ref="Z1932:Z1935" si="911">SUM(W1932:Y1932)</f>
        <v>16</v>
      </c>
    </row>
    <row r="1933" spans="1:26">
      <c r="A1933" s="26" t="s">
        <v>72</v>
      </c>
      <c r="B1933" s="25">
        <f>HLOOKUP(A1933,'Tabela 2022'!$D$3:$BG$56,40,FALSE)</f>
        <v>0.28156565656565657</v>
      </c>
      <c r="D1933" s="9">
        <f t="shared" si="905"/>
        <v>0.28156565656565657</v>
      </c>
      <c r="E1933" s="9" t="str">
        <f t="shared" si="906"/>
        <v/>
      </c>
      <c r="F1933" s="9" t="str">
        <f t="shared" si="907"/>
        <v/>
      </c>
      <c r="H1933" s="31" t="s">
        <v>101</v>
      </c>
      <c r="I1933" s="37">
        <f>COUNT(D1931:D1970)</f>
        <v>27</v>
      </c>
      <c r="J1933" s="37">
        <f t="shared" ref="J1933" si="912">COUNT(E1931:E1970)</f>
        <v>0</v>
      </c>
      <c r="K1933" s="37">
        <f>COUNT(F1931:F1970)</f>
        <v>9</v>
      </c>
      <c r="L1933" s="29">
        <f>SUM(I1933:K1933)</f>
        <v>36</v>
      </c>
      <c r="O1933" s="52" t="s">
        <v>82</v>
      </c>
      <c r="P1933" s="25">
        <f>HLOOKUP(O1933,'Tabela 2022'!$D$3:$BG$56,40,FALSE)</f>
        <v>0.27976190476190477</v>
      </c>
      <c r="R1933" s="9">
        <f t="shared" si="908"/>
        <v>0.27976190476190477</v>
      </c>
      <c r="S1933" s="9" t="str">
        <f t="shared" si="909"/>
        <v/>
      </c>
      <c r="T1933" s="9" t="str">
        <f t="shared" si="910"/>
        <v/>
      </c>
      <c r="V1933" s="31" t="s">
        <v>116</v>
      </c>
      <c r="W1933" s="37">
        <f>COUNT(R1947:R1960)</f>
        <v>12</v>
      </c>
      <c r="X1933" s="37">
        <f>COUNT(S1947:S1960)</f>
        <v>0</v>
      </c>
      <c r="Y1933" s="37">
        <f>COUNT(T1947:T1960)</f>
        <v>1</v>
      </c>
      <c r="Z1933" s="29">
        <f t="shared" si="911"/>
        <v>13</v>
      </c>
    </row>
    <row r="1934" spans="1:26">
      <c r="A1934" s="26" t="s">
        <v>73</v>
      </c>
      <c r="B1934" s="25">
        <f>HLOOKUP(A1934,'Tabela 2022'!$D$3:$BG$56,40,FALSE)</f>
        <v>0.34054954204829307</v>
      </c>
      <c r="D1934" s="9">
        <f t="shared" si="905"/>
        <v>0.34054954204829307</v>
      </c>
      <c r="E1934" s="9" t="str">
        <f t="shared" si="906"/>
        <v/>
      </c>
      <c r="F1934" s="9" t="str">
        <f t="shared" si="907"/>
        <v/>
      </c>
      <c r="H1934" s="31" t="s">
        <v>102</v>
      </c>
      <c r="I1934" s="37">
        <f>COUNT(D1931:D1944)</f>
        <v>11</v>
      </c>
      <c r="J1934" s="37">
        <f t="shared" ref="J1934" si="913">COUNT(E1931:E1944)</f>
        <v>0</v>
      </c>
      <c r="K1934" s="37">
        <f>COUNT(F1931:F1944)</f>
        <v>2</v>
      </c>
      <c r="L1934" s="29">
        <f t="shared" ref="L1934:L1937" si="914">SUM(I1934:K1934)</f>
        <v>13</v>
      </c>
      <c r="O1934" s="52" t="s">
        <v>73</v>
      </c>
      <c r="P1934" s="25">
        <f>HLOOKUP(O1934,'Tabela 2022'!$D$3:$BG$56,40,FALSE)</f>
        <v>0.34054954204829307</v>
      </c>
      <c r="R1934" s="9">
        <f t="shared" si="908"/>
        <v>0.34054954204829307</v>
      </c>
      <c r="S1934" s="9" t="str">
        <f t="shared" si="909"/>
        <v/>
      </c>
      <c r="T1934" s="9" t="str">
        <f t="shared" si="910"/>
        <v/>
      </c>
      <c r="V1934" s="31" t="s">
        <v>117</v>
      </c>
      <c r="W1934" s="37">
        <f>COUNT(R1961:R1967)</f>
        <v>2</v>
      </c>
      <c r="X1934" s="37">
        <f>COUNT(S1961:S1967)</f>
        <v>0</v>
      </c>
      <c r="Y1934" s="37">
        <f>COUNT(T1961:T1967)</f>
        <v>3</v>
      </c>
      <c r="Z1934" s="29">
        <f t="shared" si="911"/>
        <v>5</v>
      </c>
    </row>
    <row r="1935" spans="1:26">
      <c r="A1935" s="26" t="s">
        <v>112</v>
      </c>
      <c r="B1935" s="25">
        <f>HLOOKUP(A1935,'Tabela 2022'!$D$3:$BG$56,40,FALSE)</f>
        <v>0.48341708542713568</v>
      </c>
      <c r="D1935" s="9">
        <f t="shared" si="905"/>
        <v>0.48341708542713568</v>
      </c>
      <c r="E1935" s="9" t="str">
        <f t="shared" si="906"/>
        <v/>
      </c>
      <c r="F1935" s="9" t="str">
        <f t="shared" si="907"/>
        <v/>
      </c>
      <c r="H1935" s="31" t="s">
        <v>103</v>
      </c>
      <c r="I1935" s="37">
        <f>COUNT(D1945:D1959)</f>
        <v>11</v>
      </c>
      <c r="J1935" s="37">
        <f t="shared" ref="J1935" si="915">COUNT(E1945:E1959)</f>
        <v>0</v>
      </c>
      <c r="K1935" s="37">
        <f>COUNT(F1945:F1959)</f>
        <v>2</v>
      </c>
      <c r="L1935" s="29">
        <f t="shared" si="914"/>
        <v>13</v>
      </c>
      <c r="O1935" s="52" t="s">
        <v>112</v>
      </c>
      <c r="P1935" s="25">
        <f>HLOOKUP(O1935,'Tabela 2022'!$D$3:$BG$56,40,FALSE)</f>
        <v>0.48341708542713568</v>
      </c>
      <c r="R1935" s="9">
        <f t="shared" si="908"/>
        <v>0.48341708542713568</v>
      </c>
      <c r="S1935" s="9" t="str">
        <f t="shared" si="909"/>
        <v/>
      </c>
      <c r="T1935" s="9" t="str">
        <f t="shared" si="910"/>
        <v/>
      </c>
      <c r="V1935" s="31" t="s">
        <v>135</v>
      </c>
      <c r="W1935" s="37">
        <f>COUNT(R1968:R1970)</f>
        <v>1</v>
      </c>
      <c r="X1935" s="37">
        <f>COUNT(S1968:S1970)</f>
        <v>0</v>
      </c>
      <c r="Y1935" s="37">
        <f>COUNT(T1968:T1970)</f>
        <v>1</v>
      </c>
      <c r="Z1935" s="29">
        <f t="shared" si="911"/>
        <v>2</v>
      </c>
    </row>
    <row r="1936" spans="1:26">
      <c r="A1936" s="26" t="s">
        <v>99</v>
      </c>
      <c r="B1936" s="25" t="e">
        <f>HLOOKUP(A1936,'Tabela 2022'!$D$3:$BG$56,40,FALSE)</f>
        <v>#N/A</v>
      </c>
      <c r="D1936" s="9" t="e">
        <f t="shared" si="905"/>
        <v>#N/A</v>
      </c>
      <c r="E1936" s="9" t="e">
        <f t="shared" si="906"/>
        <v>#N/A</v>
      </c>
      <c r="F1936" s="9" t="e">
        <f t="shared" si="907"/>
        <v>#N/A</v>
      </c>
      <c r="H1936" s="31" t="s">
        <v>104</v>
      </c>
      <c r="I1936" s="37">
        <f>COUNT(D1960:D1963)</f>
        <v>3</v>
      </c>
      <c r="J1936" s="37">
        <f t="shared" ref="J1936" si="916">COUNT(E1960:E1963)</f>
        <v>0</v>
      </c>
      <c r="K1936" s="37">
        <f>COUNT(F1960:F1963)</f>
        <v>1</v>
      </c>
      <c r="L1936" s="29">
        <f t="shared" si="914"/>
        <v>4</v>
      </c>
      <c r="O1936" s="52" t="s">
        <v>93</v>
      </c>
      <c r="P1936" s="25">
        <f>HLOOKUP(O1936,'Tabela 2022'!$D$3:$BG$56,40,FALSE)</f>
        <v>0.53333333333333333</v>
      </c>
      <c r="R1936" s="9" t="str">
        <f t="shared" si="908"/>
        <v/>
      </c>
      <c r="S1936" s="9" t="str">
        <f t="shared" si="909"/>
        <v/>
      </c>
      <c r="T1936" s="9">
        <f t="shared" si="910"/>
        <v>0.53333333333333333</v>
      </c>
    </row>
    <row r="1937" spans="1:26">
      <c r="A1937" s="26" t="s">
        <v>132</v>
      </c>
      <c r="B1937" s="25">
        <f>HLOOKUP(A1937,'Tabela 2022'!$D$3:$BG$56,40,FALSE)</f>
        <v>0.49823321554770317</v>
      </c>
      <c r="D1937" s="9">
        <f t="shared" si="905"/>
        <v>0.49823321554770317</v>
      </c>
      <c r="E1937" s="9" t="str">
        <f t="shared" si="906"/>
        <v/>
      </c>
      <c r="F1937" s="9" t="str">
        <f t="shared" si="907"/>
        <v/>
      </c>
      <c r="H1937" s="31" t="s">
        <v>134</v>
      </c>
      <c r="I1937" s="37">
        <f>COUNT(D1964:D1970)</f>
        <v>2</v>
      </c>
      <c r="J1937" s="37">
        <f t="shared" ref="J1937" si="917">COUNT(E1964:E1970)</f>
        <v>0</v>
      </c>
      <c r="K1937" s="37">
        <f>COUNT(F1964:F1970)</f>
        <v>4</v>
      </c>
      <c r="L1937" s="29">
        <f t="shared" si="914"/>
        <v>6</v>
      </c>
      <c r="O1937" s="52" t="s">
        <v>133</v>
      </c>
      <c r="P1937" s="25">
        <f>HLOOKUP(O1937,'Tabela 2022'!$D$3:$BG$56,40,FALSE)</f>
        <v>0.47502903600464574</v>
      </c>
      <c r="R1937" s="9">
        <f t="shared" si="908"/>
        <v>0.47502903600464574</v>
      </c>
      <c r="S1937" s="9" t="str">
        <f t="shared" si="909"/>
        <v/>
      </c>
      <c r="T1937" s="9" t="str">
        <f t="shared" si="910"/>
        <v/>
      </c>
    </row>
    <row r="1938" spans="1:26">
      <c r="A1938" s="26" t="s">
        <v>74</v>
      </c>
      <c r="B1938" s="25">
        <f>HLOOKUP(A1938,'Tabela 2022'!$D$3:$BG$56,40,FALSE)</f>
        <v>0.31595744680851062</v>
      </c>
      <c r="D1938" s="9">
        <f t="shared" si="905"/>
        <v>0.31595744680851062</v>
      </c>
      <c r="E1938" s="9" t="str">
        <f t="shared" si="906"/>
        <v/>
      </c>
      <c r="F1938" s="9" t="str">
        <f t="shared" si="907"/>
        <v/>
      </c>
      <c r="O1938" s="52" t="s">
        <v>89</v>
      </c>
      <c r="P1938" s="25">
        <f>HLOOKUP(O1938,'Tabela 2022'!$D$3:$BG$56,40,FALSE)</f>
        <v>0.68547641073080479</v>
      </c>
      <c r="R1938" s="9" t="str">
        <f t="shared" si="908"/>
        <v/>
      </c>
      <c r="S1938" s="9" t="str">
        <f t="shared" si="909"/>
        <v/>
      </c>
      <c r="T1938" s="9">
        <f t="shared" si="910"/>
        <v>0.68547641073080479</v>
      </c>
      <c r="V1938" s="31"/>
      <c r="W1938" s="32" t="s">
        <v>98</v>
      </c>
      <c r="X1938" s="33" t="s">
        <v>97</v>
      </c>
      <c r="Y1938" s="34" t="s">
        <v>100</v>
      </c>
      <c r="Z1938" t="s">
        <v>105</v>
      </c>
    </row>
    <row r="1939" spans="1:26">
      <c r="A1939" s="26" t="s">
        <v>75</v>
      </c>
      <c r="B1939" s="25">
        <f>HLOOKUP(A1939,'Tabela 2022'!$D$3:$BG$56,40,FALSE)</f>
        <v>0.28912466843501328</v>
      </c>
      <c r="D1939" s="9">
        <f t="shared" si="905"/>
        <v>0.28912466843501328</v>
      </c>
      <c r="E1939" s="9" t="str">
        <f t="shared" si="906"/>
        <v/>
      </c>
      <c r="F1939" s="9" t="str">
        <f t="shared" si="907"/>
        <v/>
      </c>
      <c r="O1939" s="52" t="s">
        <v>84</v>
      </c>
      <c r="P1939" s="25">
        <f>HLOOKUP(O1939,'Tabela 2022'!$D$3:$BG$56,40,FALSE)</f>
        <v>0.38816813700051894</v>
      </c>
      <c r="R1939" s="9">
        <f t="shared" si="908"/>
        <v>0.38816813700051894</v>
      </c>
      <c r="S1939" s="9" t="str">
        <f t="shared" si="909"/>
        <v/>
      </c>
      <c r="T1939" s="9" t="str">
        <f t="shared" si="910"/>
        <v/>
      </c>
      <c r="V1939" s="31" t="s">
        <v>101</v>
      </c>
      <c r="W1939" s="42">
        <f t="shared" ref="W1939:Y1943" si="918">W1931/$Z1931</f>
        <v>0.75</v>
      </c>
      <c r="X1939" s="42">
        <f t="shared" si="918"/>
        <v>0</v>
      </c>
      <c r="Y1939" s="42">
        <f t="shared" si="918"/>
        <v>0.25</v>
      </c>
      <c r="Z1939" s="29">
        <f>Z1931</f>
        <v>36</v>
      </c>
    </row>
    <row r="1940" spans="1:26">
      <c r="A1940" s="26" t="s">
        <v>76</v>
      </c>
      <c r="B1940" s="25">
        <f>HLOOKUP(A1940,'Tabela 2022'!$D$3:$BG$56,40,FALSE)</f>
        <v>0.32773938795656465</v>
      </c>
      <c r="D1940" s="9">
        <f t="shared" si="905"/>
        <v>0.32773938795656465</v>
      </c>
      <c r="E1940" s="9" t="str">
        <f t="shared" si="906"/>
        <v/>
      </c>
      <c r="F1940" s="9" t="str">
        <f t="shared" si="907"/>
        <v/>
      </c>
      <c r="H1940" s="31"/>
      <c r="I1940" s="32" t="s">
        <v>98</v>
      </c>
      <c r="J1940" s="33" t="s">
        <v>97</v>
      </c>
      <c r="K1940" s="34" t="s">
        <v>100</v>
      </c>
      <c r="L1940" s="29" t="s">
        <v>105</v>
      </c>
      <c r="O1940" s="52" t="s">
        <v>85</v>
      </c>
      <c r="P1940" s="25">
        <f>HLOOKUP(O1940,'Tabela 2022'!$D$3:$BG$56,40,FALSE)</f>
        <v>0.44058885383806518</v>
      </c>
      <c r="R1940" s="9">
        <f t="shared" si="908"/>
        <v>0.44058885383806518</v>
      </c>
      <c r="S1940" s="9" t="str">
        <f t="shared" si="909"/>
        <v/>
      </c>
      <c r="T1940" s="9" t="str">
        <f t="shared" si="910"/>
        <v/>
      </c>
      <c r="V1940" s="31" t="s">
        <v>115</v>
      </c>
      <c r="W1940" s="42">
        <f t="shared" si="918"/>
        <v>0.75</v>
      </c>
      <c r="X1940" s="42">
        <f t="shared" si="918"/>
        <v>0</v>
      </c>
      <c r="Y1940" s="42">
        <f t="shared" si="918"/>
        <v>0.25</v>
      </c>
      <c r="Z1940" s="29">
        <f>Z1932</f>
        <v>16</v>
      </c>
    </row>
    <row r="1941" spans="1:26">
      <c r="A1941" s="26" t="s">
        <v>77</v>
      </c>
      <c r="B1941" s="25">
        <f>HLOOKUP(A1941,'Tabela 2022'!$D$3:$BG$56,40,FALSE)</f>
        <v>0.35544635544635544</v>
      </c>
      <c r="D1941" s="9">
        <f t="shared" si="905"/>
        <v>0.35544635544635544</v>
      </c>
      <c r="E1941" s="9" t="str">
        <f t="shared" si="906"/>
        <v/>
      </c>
      <c r="F1941" s="9" t="str">
        <f t="shared" si="907"/>
        <v/>
      </c>
      <c r="H1941" s="31" t="s">
        <v>101</v>
      </c>
      <c r="I1941" s="42">
        <f>I1933/$L1933</f>
        <v>0.75</v>
      </c>
      <c r="J1941" s="42">
        <f t="shared" ref="J1941:K1941" si="919">J1933/$L1933</f>
        <v>0</v>
      </c>
      <c r="K1941" s="42">
        <f t="shared" si="919"/>
        <v>0.25</v>
      </c>
      <c r="L1941" s="29">
        <f>L1933</f>
        <v>36</v>
      </c>
      <c r="O1941" s="52" t="s">
        <v>77</v>
      </c>
      <c r="P1941" s="25">
        <f>HLOOKUP(O1941,'Tabela 2022'!$D$3:$BG$56,40,FALSE)</f>
        <v>0.35544635544635544</v>
      </c>
      <c r="R1941" s="9">
        <f t="shared" si="908"/>
        <v>0.35544635544635544</v>
      </c>
      <c r="S1941" s="9" t="str">
        <f t="shared" si="909"/>
        <v/>
      </c>
      <c r="T1941" s="9" t="str">
        <f t="shared" si="910"/>
        <v/>
      </c>
      <c r="V1941" s="31" t="s">
        <v>116</v>
      </c>
      <c r="W1941" s="42">
        <f t="shared" si="918"/>
        <v>0.92307692307692313</v>
      </c>
      <c r="X1941" s="42">
        <f t="shared" si="918"/>
        <v>0</v>
      </c>
      <c r="Y1941" s="42">
        <f t="shared" si="918"/>
        <v>7.6923076923076927E-2</v>
      </c>
      <c r="Z1941" s="29">
        <f>Z1933</f>
        <v>13</v>
      </c>
    </row>
    <row r="1942" spans="1:26">
      <c r="A1942" s="26" t="s">
        <v>113</v>
      </c>
      <c r="B1942" s="25">
        <f>HLOOKUP(A1942,'Tabela 2022'!$D$3:$BG$56,40,FALSE)</f>
        <v>0.56081081081081086</v>
      </c>
      <c r="D1942" s="9" t="str">
        <f t="shared" si="905"/>
        <v/>
      </c>
      <c r="E1942" s="9" t="str">
        <f t="shared" si="906"/>
        <v/>
      </c>
      <c r="F1942" s="9">
        <f t="shared" si="907"/>
        <v>0.56081081081081086</v>
      </c>
      <c r="H1942" s="31" t="s">
        <v>102</v>
      </c>
      <c r="I1942" s="42">
        <f t="shared" ref="I1942:K1942" si="920">I1934/$L1934</f>
        <v>0.84615384615384615</v>
      </c>
      <c r="J1942" s="42">
        <f t="shared" si="920"/>
        <v>0</v>
      </c>
      <c r="K1942" s="42">
        <f t="shared" si="920"/>
        <v>0.15384615384615385</v>
      </c>
      <c r="L1942" s="29">
        <f t="shared" ref="L1942:L1945" si="921">L1934</f>
        <v>13</v>
      </c>
      <c r="O1942" s="52" t="s">
        <v>95</v>
      </c>
      <c r="P1942" s="25">
        <f>HLOOKUP(O1942,'Tabela 2022'!$D$3:$BG$56,40,FALSE)</f>
        <v>0.40193236714975844</v>
      </c>
      <c r="R1942" s="9">
        <f t="shared" si="908"/>
        <v>0.40193236714975844</v>
      </c>
      <c r="S1942" s="9" t="str">
        <f t="shared" si="909"/>
        <v/>
      </c>
      <c r="T1942" s="9" t="str">
        <f t="shared" si="910"/>
        <v/>
      </c>
      <c r="V1942" s="31" t="s">
        <v>117</v>
      </c>
      <c r="W1942" s="42">
        <f t="shared" si="918"/>
        <v>0.4</v>
      </c>
      <c r="X1942" s="42">
        <f t="shared" si="918"/>
        <v>0</v>
      </c>
      <c r="Y1942" s="42">
        <f t="shared" si="918"/>
        <v>0.6</v>
      </c>
      <c r="Z1942" s="29">
        <f>Z1934</f>
        <v>5</v>
      </c>
    </row>
    <row r="1943" spans="1:26">
      <c r="A1943" s="26" t="s">
        <v>78</v>
      </c>
      <c r="B1943" s="25">
        <f>HLOOKUP(A1943,'Tabela 2022'!$D$3:$BG$56,40,FALSE)</f>
        <v>0.4</v>
      </c>
      <c r="D1943" s="9">
        <f t="shared" si="905"/>
        <v>0.4</v>
      </c>
      <c r="E1943" s="9" t="str">
        <f t="shared" si="906"/>
        <v/>
      </c>
      <c r="F1943" s="9" t="str">
        <f t="shared" si="907"/>
        <v/>
      </c>
      <c r="H1943" s="31" t="s">
        <v>103</v>
      </c>
      <c r="I1943" s="42">
        <f t="shared" ref="I1943:K1943" si="922">I1935/$L1935</f>
        <v>0.84615384615384615</v>
      </c>
      <c r="J1943" s="42">
        <f t="shared" si="922"/>
        <v>0</v>
      </c>
      <c r="K1943" s="42">
        <f t="shared" si="922"/>
        <v>0.15384615384615385</v>
      </c>
      <c r="L1943" s="29">
        <f t="shared" si="921"/>
        <v>13</v>
      </c>
      <c r="O1943" s="52" t="s">
        <v>131</v>
      </c>
      <c r="P1943" s="25">
        <f>HLOOKUP(O1943,'Tabela 2022'!$D$3:$BG$56,40,FALSE)</f>
        <v>0.65192850423330195</v>
      </c>
      <c r="R1943" s="9" t="str">
        <f t="shared" si="908"/>
        <v/>
      </c>
      <c r="S1943" s="9" t="str">
        <f t="shared" si="909"/>
        <v/>
      </c>
      <c r="T1943" s="9">
        <f t="shared" si="910"/>
        <v>0.65192850423330195</v>
      </c>
      <c r="V1943" s="31" t="s">
        <v>135</v>
      </c>
      <c r="W1943" s="42">
        <f t="shared" si="918"/>
        <v>0.5</v>
      </c>
      <c r="X1943" s="42">
        <f t="shared" si="918"/>
        <v>0</v>
      </c>
      <c r="Y1943" s="42">
        <f t="shared" si="918"/>
        <v>0.5</v>
      </c>
      <c r="Z1943" s="29">
        <f>Z1935</f>
        <v>2</v>
      </c>
    </row>
    <row r="1944" spans="1:26" ht="15.75" thickBot="1">
      <c r="A1944" s="24" t="s">
        <v>114</v>
      </c>
      <c r="B1944" s="25">
        <f>HLOOKUP(A1944,'Tabela 2022'!$D$3:$BG$56,40,FALSE)</f>
        <v>0.24356775300171526</v>
      </c>
      <c r="D1944" s="36">
        <f t="shared" si="905"/>
        <v>0.24356775300171526</v>
      </c>
      <c r="E1944" s="36" t="str">
        <f t="shared" si="906"/>
        <v/>
      </c>
      <c r="F1944" s="36" t="str">
        <f t="shared" si="907"/>
        <v/>
      </c>
      <c r="H1944" s="31" t="s">
        <v>104</v>
      </c>
      <c r="I1944" s="42">
        <f t="shared" ref="I1944:K1944" si="923">I1936/$L1936</f>
        <v>0.75</v>
      </c>
      <c r="J1944" s="42">
        <f t="shared" si="923"/>
        <v>0</v>
      </c>
      <c r="K1944" s="42">
        <f t="shared" si="923"/>
        <v>0.25</v>
      </c>
      <c r="L1944" s="29">
        <f t="shared" si="921"/>
        <v>4</v>
      </c>
      <c r="O1944" s="52" t="s">
        <v>129</v>
      </c>
      <c r="P1944" s="25">
        <f>HLOOKUP(O1944,'Tabela 2022'!$D$3:$BG$56,40,FALSE)</f>
        <v>0.44026548672566373</v>
      </c>
      <c r="R1944" s="9">
        <f t="shared" si="908"/>
        <v>0.44026548672566373</v>
      </c>
      <c r="S1944" s="9" t="str">
        <f t="shared" si="909"/>
        <v/>
      </c>
      <c r="T1944" s="9" t="str">
        <f t="shared" si="910"/>
        <v/>
      </c>
    </row>
    <row r="1945" spans="1:26">
      <c r="A1945" s="23" t="s">
        <v>109</v>
      </c>
      <c r="B1945" s="25" t="e">
        <f>HLOOKUP(A1945,'Tabela 2022'!$D$3:$BG$56,40,FALSE)</f>
        <v>#N/A</v>
      </c>
      <c r="D1945" s="56" t="e">
        <f t="shared" si="905"/>
        <v>#N/A</v>
      </c>
      <c r="E1945" s="56" t="e">
        <f t="shared" si="906"/>
        <v>#N/A</v>
      </c>
      <c r="F1945" s="56" t="e">
        <f t="shared" si="907"/>
        <v>#N/A</v>
      </c>
      <c r="H1945" s="31" t="s">
        <v>134</v>
      </c>
      <c r="I1945" s="42">
        <f t="shared" ref="I1945:K1945" si="924">I1937/$L1937</f>
        <v>0.33333333333333331</v>
      </c>
      <c r="J1945" s="42">
        <f t="shared" si="924"/>
        <v>0</v>
      </c>
      <c r="K1945" s="42">
        <f t="shared" si="924"/>
        <v>0.66666666666666663</v>
      </c>
      <c r="L1945" s="29">
        <f t="shared" si="921"/>
        <v>6</v>
      </c>
      <c r="O1945" s="59" t="s">
        <v>114</v>
      </c>
      <c r="P1945" s="25">
        <f>HLOOKUP(O1945,'Tabela 2022'!$D$3:$BG$56,40,FALSE)</f>
        <v>0.24356775300171526</v>
      </c>
      <c r="R1945" s="9">
        <f t="shared" si="908"/>
        <v>0.24356775300171526</v>
      </c>
      <c r="S1945" s="9" t="str">
        <f t="shared" si="909"/>
        <v/>
      </c>
      <c r="T1945" s="9" t="str">
        <f t="shared" si="910"/>
        <v/>
      </c>
    </row>
    <row r="1946" spans="1:26" ht="15.75" thickBot="1">
      <c r="A1946" s="22" t="s">
        <v>79</v>
      </c>
      <c r="B1946" s="25">
        <f>HLOOKUP(A1946,'Tabela 2022'!$D$3:$BG$56,40,FALSE)</f>
        <v>0.27836879432624112</v>
      </c>
      <c r="D1946" s="9">
        <f t="shared" si="905"/>
        <v>0.27836879432624112</v>
      </c>
      <c r="E1946" s="9" t="str">
        <f t="shared" si="906"/>
        <v/>
      </c>
      <c r="F1946" s="9" t="str">
        <f t="shared" si="907"/>
        <v/>
      </c>
      <c r="O1946" s="59" t="s">
        <v>130</v>
      </c>
      <c r="P1946" s="25">
        <f>HLOOKUP(O1946,'Tabela 2022'!$D$3:$BG$56,40,FALSE)</f>
        <v>0.45574162679425839</v>
      </c>
      <c r="R1946" s="36">
        <f t="shared" si="908"/>
        <v>0.45574162679425839</v>
      </c>
      <c r="S1946" s="36" t="str">
        <f t="shared" si="909"/>
        <v/>
      </c>
      <c r="T1946" s="36" t="str">
        <f t="shared" si="910"/>
        <v/>
      </c>
    </row>
    <row r="1947" spans="1:26">
      <c r="A1947" s="22" t="s">
        <v>80</v>
      </c>
      <c r="B1947" s="25">
        <f>HLOOKUP(A1947,'Tabela 2022'!$D$3:$BG$56,40,FALSE)</f>
        <v>0.28618421052631576</v>
      </c>
      <c r="D1947" s="9">
        <f t="shared" si="905"/>
        <v>0.28618421052631576</v>
      </c>
      <c r="E1947" s="9" t="str">
        <f t="shared" si="906"/>
        <v/>
      </c>
      <c r="F1947" s="9" t="str">
        <f t="shared" si="907"/>
        <v/>
      </c>
      <c r="O1947" s="60" t="s">
        <v>80</v>
      </c>
      <c r="P1947" s="25">
        <f>HLOOKUP(O1947,'Tabela 2022'!$D$3:$BG$56,40,FALSE)</f>
        <v>0.28618421052631576</v>
      </c>
      <c r="R1947" s="56">
        <f t="shared" si="908"/>
        <v>0.28618421052631576</v>
      </c>
      <c r="S1947" s="56" t="str">
        <f t="shared" si="909"/>
        <v/>
      </c>
      <c r="T1947" s="56" t="str">
        <f t="shared" si="910"/>
        <v/>
      </c>
    </row>
    <row r="1948" spans="1:26">
      <c r="A1948" s="22" t="s">
        <v>81</v>
      </c>
      <c r="B1948" s="25">
        <f>HLOOKUP(A1948,'Tabela 2022'!$D$3:$BG$56,40,FALSE)</f>
        <v>0.25298804780876494</v>
      </c>
      <c r="D1948" s="9">
        <f t="shared" si="905"/>
        <v>0.25298804780876494</v>
      </c>
      <c r="E1948" s="9" t="str">
        <f t="shared" si="906"/>
        <v/>
      </c>
      <c r="F1948" s="9" t="str">
        <f t="shared" si="907"/>
        <v/>
      </c>
      <c r="O1948" s="26" t="s">
        <v>72</v>
      </c>
      <c r="P1948" s="25">
        <f>HLOOKUP(O1948,'Tabela 2022'!$D$3:$BG$56,40,FALSE)</f>
        <v>0.28156565656565657</v>
      </c>
      <c r="R1948" s="9">
        <f t="shared" si="908"/>
        <v>0.28156565656565657</v>
      </c>
      <c r="S1948" s="9" t="str">
        <f t="shared" si="909"/>
        <v/>
      </c>
      <c r="T1948" s="9" t="str">
        <f t="shared" si="910"/>
        <v/>
      </c>
    </row>
    <row r="1949" spans="1:26">
      <c r="A1949" s="22" t="s">
        <v>82</v>
      </c>
      <c r="B1949" s="25">
        <f>HLOOKUP(A1949,'Tabela 2022'!$D$3:$BG$56,40,FALSE)</f>
        <v>0.27976190476190477</v>
      </c>
      <c r="D1949" s="9">
        <f t="shared" si="905"/>
        <v>0.27976190476190477</v>
      </c>
      <c r="E1949" s="9" t="str">
        <f t="shared" si="906"/>
        <v/>
      </c>
      <c r="F1949" s="9" t="str">
        <f t="shared" si="907"/>
        <v/>
      </c>
      <c r="O1949" s="26" t="s">
        <v>90</v>
      </c>
      <c r="P1949" s="25">
        <f>HLOOKUP(O1949,'Tabela 2022'!$D$3:$BG$56,40,FALSE)</f>
        <v>0.65412748171368862</v>
      </c>
      <c r="R1949" s="9" t="str">
        <f t="shared" si="908"/>
        <v/>
      </c>
      <c r="S1949" s="9" t="str">
        <f t="shared" si="909"/>
        <v/>
      </c>
      <c r="T1949" s="9">
        <f t="shared" si="910"/>
        <v>0.65412748171368862</v>
      </c>
    </row>
    <row r="1950" spans="1:26">
      <c r="A1950" s="22" t="s">
        <v>83</v>
      </c>
      <c r="B1950" s="25">
        <f>HLOOKUP(A1950,'Tabela 2022'!$D$3:$BG$56,40,FALSE)</f>
        <v>0.55374592833876224</v>
      </c>
      <c r="D1950" s="9" t="str">
        <f t="shared" si="905"/>
        <v/>
      </c>
      <c r="E1950" s="9" t="str">
        <f t="shared" si="906"/>
        <v/>
      </c>
      <c r="F1950" s="9">
        <f t="shared" si="907"/>
        <v>0.55374592833876224</v>
      </c>
      <c r="O1950" s="26" t="s">
        <v>121</v>
      </c>
      <c r="P1950" s="25">
        <f>HLOOKUP(O1950,'Tabela 2022'!$D$3:$BG$56,40,FALSE)</f>
        <v>0.36717948717948717</v>
      </c>
      <c r="R1950" s="9">
        <f t="shared" si="908"/>
        <v>0.36717948717948717</v>
      </c>
      <c r="S1950" s="9" t="str">
        <f t="shared" si="909"/>
        <v/>
      </c>
      <c r="T1950" s="9" t="str">
        <f t="shared" si="910"/>
        <v/>
      </c>
    </row>
    <row r="1951" spans="1:26">
      <c r="A1951" s="22" t="s">
        <v>84</v>
      </c>
      <c r="B1951" s="25">
        <f>HLOOKUP(A1951,'Tabela 2022'!$D$3:$BG$56,40,FALSE)</f>
        <v>0.38816813700051894</v>
      </c>
      <c r="D1951" s="9">
        <f t="shared" si="905"/>
        <v>0.38816813700051894</v>
      </c>
      <c r="E1951" s="9" t="str">
        <f t="shared" si="906"/>
        <v/>
      </c>
      <c r="F1951" s="9" t="str">
        <f t="shared" si="907"/>
        <v/>
      </c>
      <c r="O1951" s="26" t="s">
        <v>91</v>
      </c>
      <c r="P1951" s="25" t="e">
        <f>HLOOKUP(O1951,'Tabela 2022'!$D$3:$BG$56,40,FALSE)</f>
        <v>#N/A</v>
      </c>
      <c r="R1951" s="9" t="e">
        <f t="shared" si="908"/>
        <v>#N/A</v>
      </c>
      <c r="S1951" s="9" t="e">
        <f t="shared" si="909"/>
        <v>#N/A</v>
      </c>
      <c r="T1951" s="9" t="e">
        <f t="shared" si="910"/>
        <v>#N/A</v>
      </c>
    </row>
    <row r="1952" spans="1:26">
      <c r="A1952" s="22" t="s">
        <v>121</v>
      </c>
      <c r="B1952" s="25">
        <f>HLOOKUP(A1952,'Tabela 2022'!$D$3:$BG$56,40,FALSE)</f>
        <v>0.36717948717948717</v>
      </c>
      <c r="D1952" s="9">
        <f t="shared" si="905"/>
        <v>0.36717948717948717</v>
      </c>
      <c r="E1952" s="9" t="str">
        <f t="shared" si="906"/>
        <v/>
      </c>
      <c r="F1952" s="9" t="str">
        <f t="shared" si="907"/>
        <v/>
      </c>
      <c r="O1952" s="26" t="s">
        <v>74</v>
      </c>
      <c r="P1952" s="25">
        <f>HLOOKUP(O1952,'Tabela 2022'!$D$3:$BG$56,40,FALSE)</f>
        <v>0.31595744680851062</v>
      </c>
      <c r="R1952" s="9">
        <f t="shared" si="908"/>
        <v>0.31595744680851062</v>
      </c>
      <c r="S1952" s="9" t="str">
        <f t="shared" si="909"/>
        <v/>
      </c>
      <c r="T1952" s="9" t="str">
        <f t="shared" si="910"/>
        <v/>
      </c>
    </row>
    <row r="1953" spans="1:20">
      <c r="A1953" s="22" t="s">
        <v>85</v>
      </c>
      <c r="B1953" s="25">
        <f>HLOOKUP(A1953,'Tabela 2022'!$D$3:$BG$56,40,FALSE)</f>
        <v>0.44058885383806518</v>
      </c>
      <c r="D1953" s="9">
        <f t="shared" si="905"/>
        <v>0.44058885383806518</v>
      </c>
      <c r="E1953" s="9" t="str">
        <f t="shared" si="906"/>
        <v/>
      </c>
      <c r="F1953" s="9" t="str">
        <f t="shared" si="907"/>
        <v/>
      </c>
      <c r="O1953" s="26" t="s">
        <v>75</v>
      </c>
      <c r="P1953" s="25">
        <f>HLOOKUP(O1953,'Tabela 2022'!$D$3:$BG$56,40,FALSE)</f>
        <v>0.28912466843501328</v>
      </c>
      <c r="R1953" s="9">
        <f t="shared" si="908"/>
        <v>0.28912466843501328</v>
      </c>
      <c r="S1953" s="9" t="str">
        <f t="shared" si="909"/>
        <v/>
      </c>
      <c r="T1953" s="9" t="str">
        <f t="shared" si="910"/>
        <v/>
      </c>
    </row>
    <row r="1954" spans="1:20">
      <c r="A1954" s="22" t="s">
        <v>110</v>
      </c>
      <c r="B1954" s="25">
        <f>HLOOKUP(A1954,'Tabela 2022'!$D$3:$BG$56,40,FALSE)</f>
        <v>0.6447166921898928</v>
      </c>
      <c r="D1954" s="9" t="str">
        <f t="shared" si="905"/>
        <v/>
      </c>
      <c r="E1954" s="9" t="str">
        <f t="shared" si="906"/>
        <v/>
      </c>
      <c r="F1954" s="9">
        <f t="shared" si="907"/>
        <v>0.6447166921898928</v>
      </c>
      <c r="O1954" s="26" t="s">
        <v>76</v>
      </c>
      <c r="P1954" s="25">
        <f>HLOOKUP(O1954,'Tabela 2022'!$D$3:$BG$56,40,FALSE)</f>
        <v>0.32773938795656465</v>
      </c>
      <c r="R1954" s="9">
        <f t="shared" si="908"/>
        <v>0.32773938795656465</v>
      </c>
      <c r="S1954" s="9" t="str">
        <f t="shared" si="909"/>
        <v/>
      </c>
      <c r="T1954" s="9" t="str">
        <f t="shared" si="910"/>
        <v/>
      </c>
    </row>
    <row r="1955" spans="1:20">
      <c r="A1955" s="22" t="s">
        <v>111</v>
      </c>
      <c r="B1955" s="25">
        <f>HLOOKUP(A1955,'Tabela 2022'!$D$3:$BG$56,40,FALSE)</f>
        <v>0.3391655450874832</v>
      </c>
      <c r="D1955" s="9">
        <f t="shared" si="905"/>
        <v>0.3391655450874832</v>
      </c>
      <c r="E1955" s="9" t="str">
        <f t="shared" si="906"/>
        <v/>
      </c>
      <c r="F1955" s="9" t="str">
        <f t="shared" si="907"/>
        <v/>
      </c>
      <c r="O1955" s="26" t="s">
        <v>78</v>
      </c>
      <c r="P1955" s="25">
        <f>HLOOKUP(O1955,'Tabela 2022'!$D$3:$BG$56,40,FALSE)</f>
        <v>0.4</v>
      </c>
      <c r="R1955" s="9">
        <f t="shared" si="908"/>
        <v>0.4</v>
      </c>
      <c r="S1955" s="9" t="str">
        <f t="shared" si="909"/>
        <v/>
      </c>
      <c r="T1955" s="9" t="str">
        <f t="shared" si="910"/>
        <v/>
      </c>
    </row>
    <row r="1956" spans="1:20">
      <c r="A1956" s="22" t="s">
        <v>86</v>
      </c>
      <c r="B1956" s="25" t="e">
        <f>HLOOKUP(A1956,'Tabela 2022'!$D$3:$BG$56,40,FALSE)</f>
        <v>#N/A</v>
      </c>
      <c r="D1956" s="9" t="e">
        <f t="shared" si="905"/>
        <v>#N/A</v>
      </c>
      <c r="E1956" s="9" t="e">
        <f t="shared" si="906"/>
        <v>#N/A</v>
      </c>
      <c r="F1956" s="9" t="e">
        <f t="shared" si="907"/>
        <v>#N/A</v>
      </c>
      <c r="O1956" s="26" t="s">
        <v>94</v>
      </c>
      <c r="P1956" s="25">
        <f>HLOOKUP(O1956,'Tabela 2022'!$D$3:$BG$56,40,FALSE)</f>
        <v>0.38193202146690519</v>
      </c>
      <c r="R1956" s="9">
        <f t="shared" si="908"/>
        <v>0.38193202146690519</v>
      </c>
      <c r="S1956" s="9" t="str">
        <f t="shared" si="909"/>
        <v/>
      </c>
      <c r="T1956" s="9" t="str">
        <f t="shared" si="910"/>
        <v/>
      </c>
    </row>
    <row r="1957" spans="1:20">
      <c r="A1957" s="22" t="s">
        <v>130</v>
      </c>
      <c r="B1957" s="25">
        <f>HLOOKUP(A1957,'Tabela 2022'!$D$3:$BG$56,40,FALSE)</f>
        <v>0.45574162679425839</v>
      </c>
      <c r="D1957" s="9">
        <f t="shared" si="905"/>
        <v>0.45574162679425839</v>
      </c>
      <c r="E1957" s="9" t="str">
        <f t="shared" si="906"/>
        <v/>
      </c>
      <c r="F1957" s="9" t="str">
        <f t="shared" si="907"/>
        <v/>
      </c>
      <c r="O1957" s="26" t="s">
        <v>111</v>
      </c>
      <c r="P1957" s="25">
        <f>HLOOKUP(O1957,'Tabela 2022'!$D$3:$BG$56,40,FALSE)</f>
        <v>0.3391655450874832</v>
      </c>
      <c r="R1957" s="9">
        <f t="shared" si="908"/>
        <v>0.3391655450874832</v>
      </c>
      <c r="S1957" s="9" t="str">
        <f t="shared" si="909"/>
        <v/>
      </c>
      <c r="T1957" s="9" t="str">
        <f t="shared" si="910"/>
        <v/>
      </c>
    </row>
    <row r="1958" spans="1:20">
      <c r="A1958" s="22" t="s">
        <v>87</v>
      </c>
      <c r="B1958" s="25">
        <f>HLOOKUP(A1958,'Tabela 2022'!$D$3:$BG$56,40,FALSE)</f>
        <v>0.25633383010432192</v>
      </c>
      <c r="D1958" s="9">
        <f t="shared" si="905"/>
        <v>0.25633383010432192</v>
      </c>
      <c r="E1958" s="9" t="str">
        <f t="shared" si="906"/>
        <v/>
      </c>
      <c r="F1958" s="9" t="str">
        <f t="shared" si="907"/>
        <v/>
      </c>
      <c r="O1958" s="26" t="s">
        <v>122</v>
      </c>
      <c r="P1958" s="25">
        <f>HLOOKUP(O1958,'Tabela 2022'!$D$3:$BG$56,40,FALSE)</f>
        <v>0.44594594594594594</v>
      </c>
      <c r="R1958" s="9">
        <f t="shared" si="908"/>
        <v>0.44594594594594594</v>
      </c>
      <c r="S1958" s="9" t="str">
        <f t="shared" si="909"/>
        <v/>
      </c>
      <c r="T1958" s="9" t="str">
        <f t="shared" si="910"/>
        <v/>
      </c>
    </row>
    <row r="1959" spans="1:20" ht="15.75" thickBot="1">
      <c r="A1959" s="21" t="s">
        <v>88</v>
      </c>
      <c r="B1959" s="25">
        <f>HLOOKUP(A1959,'Tabela 2022'!$D$3:$BG$56,40,FALSE)</f>
        <v>0.31366120218579235</v>
      </c>
      <c r="D1959" s="57">
        <f t="shared" si="905"/>
        <v>0.31366120218579235</v>
      </c>
      <c r="E1959" s="57" t="str">
        <f t="shared" si="906"/>
        <v/>
      </c>
      <c r="F1959" s="57" t="str">
        <f t="shared" si="907"/>
        <v/>
      </c>
      <c r="O1959" s="26" t="s">
        <v>87</v>
      </c>
      <c r="P1959" s="25">
        <f>HLOOKUP(O1959,'Tabela 2022'!$D$3:$BG$56,40,FALSE)</f>
        <v>0.25633383010432192</v>
      </c>
      <c r="R1959" s="9">
        <f t="shared" si="908"/>
        <v>0.25633383010432192</v>
      </c>
      <c r="S1959" s="9" t="str">
        <f t="shared" si="909"/>
        <v/>
      </c>
      <c r="T1959" s="9" t="str">
        <f t="shared" si="910"/>
        <v/>
      </c>
    </row>
    <row r="1960" spans="1:20" ht="15.75" thickBot="1">
      <c r="A1960" s="17" t="s">
        <v>93</v>
      </c>
      <c r="B1960" s="25">
        <f>HLOOKUP(A1960,'Tabela 2022'!$D$3:$BG$56,40,FALSE)</f>
        <v>0.53333333333333333</v>
      </c>
      <c r="D1960" s="56" t="str">
        <f t="shared" si="905"/>
        <v/>
      </c>
      <c r="E1960" s="56" t="str">
        <f t="shared" si="906"/>
        <v/>
      </c>
      <c r="F1960" s="56">
        <f t="shared" si="907"/>
        <v>0.53333333333333333</v>
      </c>
      <c r="O1960" s="53" t="s">
        <v>88</v>
      </c>
      <c r="P1960" s="25">
        <f>HLOOKUP(O1960,'Tabela 2022'!$D$3:$BG$56,40,FALSE)</f>
        <v>0.31366120218579235</v>
      </c>
      <c r="R1960" s="57">
        <f t="shared" si="908"/>
        <v>0.31366120218579235</v>
      </c>
      <c r="S1960" s="57" t="str">
        <f t="shared" si="909"/>
        <v/>
      </c>
      <c r="T1960" s="57" t="str">
        <f t="shared" si="910"/>
        <v/>
      </c>
    </row>
    <row r="1961" spans="1:20">
      <c r="A1961" s="16" t="s">
        <v>133</v>
      </c>
      <c r="B1961" s="25">
        <f>HLOOKUP(A1961,'Tabela 2022'!$D$3:$BG$56,40,FALSE)</f>
        <v>0.47502903600464574</v>
      </c>
      <c r="D1961" s="9">
        <f t="shared" si="905"/>
        <v>0.47502903600464574</v>
      </c>
      <c r="E1961" s="9" t="str">
        <f t="shared" si="906"/>
        <v/>
      </c>
      <c r="F1961" s="9" t="str">
        <f t="shared" si="907"/>
        <v/>
      </c>
      <c r="O1961" s="17" t="s">
        <v>109</v>
      </c>
      <c r="P1961" s="25" t="e">
        <f>HLOOKUP(O1961,'Tabela 2022'!$D$3:$BG$56,40,FALSE)</f>
        <v>#N/A</v>
      </c>
      <c r="R1961" s="35" t="e">
        <f t="shared" si="908"/>
        <v>#N/A</v>
      </c>
      <c r="S1961" s="35" t="e">
        <f t="shared" si="909"/>
        <v>#N/A</v>
      </c>
      <c r="T1961" s="35" t="e">
        <f t="shared" si="910"/>
        <v>#N/A</v>
      </c>
    </row>
    <row r="1962" spans="1:20">
      <c r="A1962" s="16" t="s">
        <v>94</v>
      </c>
      <c r="B1962" s="25">
        <f>HLOOKUP(A1962,'Tabela 2022'!$D$3:$BG$56,40,FALSE)</f>
        <v>0.38193202146690519</v>
      </c>
      <c r="D1962" s="9">
        <f t="shared" si="905"/>
        <v>0.38193202146690519</v>
      </c>
      <c r="E1962" s="9" t="str">
        <f t="shared" si="906"/>
        <v/>
      </c>
      <c r="F1962" s="9" t="str">
        <f t="shared" si="907"/>
        <v/>
      </c>
      <c r="O1962" s="16" t="s">
        <v>70</v>
      </c>
      <c r="P1962" s="25">
        <f>HLOOKUP(O1962,'Tabela 2022'!$D$3:$BG$56,40,FALSE)</f>
        <v>0.48348348348348347</v>
      </c>
      <c r="R1962" s="9">
        <f t="shared" si="908"/>
        <v>0.48348348348348347</v>
      </c>
      <c r="S1962" s="9" t="str">
        <f t="shared" si="909"/>
        <v/>
      </c>
      <c r="T1962" s="9" t="str">
        <f t="shared" si="910"/>
        <v/>
      </c>
    </row>
    <row r="1963" spans="1:20" ht="15.75" thickBot="1">
      <c r="A1963" s="15" t="s">
        <v>95</v>
      </c>
      <c r="B1963" s="25">
        <f>HLOOKUP(A1963,'Tabela 2022'!$D$3:$BG$56,40,FALSE)</f>
        <v>0.40193236714975844</v>
      </c>
      <c r="D1963" s="57">
        <f t="shared" si="905"/>
        <v>0.40193236714975844</v>
      </c>
      <c r="E1963" s="57" t="str">
        <f t="shared" si="906"/>
        <v/>
      </c>
      <c r="F1963" s="57" t="str">
        <f t="shared" si="907"/>
        <v/>
      </c>
      <c r="O1963" s="16" t="s">
        <v>81</v>
      </c>
      <c r="P1963" s="25">
        <f>HLOOKUP(O1963,'Tabela 2022'!$D$3:$BG$56,40,FALSE)</f>
        <v>0.25298804780876494</v>
      </c>
      <c r="R1963" s="9">
        <f t="shared" si="908"/>
        <v>0.25298804780876494</v>
      </c>
      <c r="S1963" s="9" t="str">
        <f t="shared" si="909"/>
        <v/>
      </c>
      <c r="T1963" s="9" t="str">
        <f t="shared" si="910"/>
        <v/>
      </c>
    </row>
    <row r="1964" spans="1:20">
      <c r="A1964" s="20" t="s">
        <v>89</v>
      </c>
      <c r="B1964" s="25">
        <f>HLOOKUP(A1964,'Tabela 2022'!$D$3:$BG$56,40,FALSE)</f>
        <v>0.68547641073080479</v>
      </c>
      <c r="D1964" s="35" t="str">
        <f t="shared" si="905"/>
        <v/>
      </c>
      <c r="E1964" s="35" t="str">
        <f t="shared" si="906"/>
        <v/>
      </c>
      <c r="F1964" s="35">
        <f t="shared" si="907"/>
        <v>0.68547641073080479</v>
      </c>
      <c r="O1964" s="16" t="s">
        <v>83</v>
      </c>
      <c r="P1964" s="25">
        <f>HLOOKUP(O1964,'Tabela 2022'!$D$3:$BG$56,40,FALSE)</f>
        <v>0.55374592833876224</v>
      </c>
      <c r="R1964" s="9" t="str">
        <f t="shared" si="908"/>
        <v/>
      </c>
      <c r="S1964" s="9" t="str">
        <f t="shared" si="909"/>
        <v/>
      </c>
      <c r="T1964" s="9">
        <f t="shared" si="910"/>
        <v>0.55374592833876224</v>
      </c>
    </row>
    <row r="1965" spans="1:20">
      <c r="A1965" s="19" t="s">
        <v>90</v>
      </c>
      <c r="B1965" s="25">
        <f>HLOOKUP(A1965,'Tabela 2022'!$D$3:$BG$56,40,FALSE)</f>
        <v>0.65412748171368862</v>
      </c>
      <c r="D1965" s="9" t="str">
        <f t="shared" si="905"/>
        <v/>
      </c>
      <c r="E1965" s="9" t="str">
        <f t="shared" si="906"/>
        <v/>
      </c>
      <c r="F1965" s="9">
        <f t="shared" si="907"/>
        <v>0.65412748171368862</v>
      </c>
      <c r="O1965" s="16" t="s">
        <v>110</v>
      </c>
      <c r="P1965" s="25">
        <f>HLOOKUP(O1965,'Tabela 2022'!$D$3:$BG$56,40,FALSE)</f>
        <v>0.6447166921898928</v>
      </c>
      <c r="R1965" s="9" t="str">
        <f t="shared" si="908"/>
        <v/>
      </c>
      <c r="S1965" s="9" t="str">
        <f t="shared" si="909"/>
        <v/>
      </c>
      <c r="T1965" s="9">
        <f t="shared" si="910"/>
        <v>0.6447166921898928</v>
      </c>
    </row>
    <row r="1966" spans="1:20">
      <c r="A1966" s="18" t="s">
        <v>91</v>
      </c>
      <c r="B1966" s="25" t="e">
        <f>HLOOKUP(A1966,'Tabela 2022'!$D$3:$BG$56,40,FALSE)</f>
        <v>#N/A</v>
      </c>
      <c r="D1966" s="9" t="e">
        <f t="shared" si="905"/>
        <v>#N/A</v>
      </c>
      <c r="E1966" s="9" t="e">
        <f t="shared" si="906"/>
        <v>#N/A</v>
      </c>
      <c r="F1966" s="9" t="e">
        <f t="shared" si="907"/>
        <v>#N/A</v>
      </c>
      <c r="O1966" s="54" t="s">
        <v>92</v>
      </c>
      <c r="P1966" s="25">
        <f>HLOOKUP(O1966,'Tabela 2022'!$D$3:$BG$56,40,FALSE)</f>
        <v>0.50928792569659442</v>
      </c>
      <c r="R1966" s="9" t="str">
        <f t="shared" si="908"/>
        <v/>
      </c>
      <c r="S1966" s="9" t="str">
        <f t="shared" si="909"/>
        <v/>
      </c>
      <c r="T1966" s="9">
        <f t="shared" si="910"/>
        <v>0.50928792569659442</v>
      </c>
    </row>
    <row r="1967" spans="1:20" ht="15.75" thickBot="1">
      <c r="A1967" s="18" t="s">
        <v>131</v>
      </c>
      <c r="B1967" s="25">
        <f>HLOOKUP(A1967,'Tabela 2022'!$D$3:$BG$56,40,FALSE)</f>
        <v>0.65192850423330195</v>
      </c>
      <c r="D1967" s="9" t="str">
        <f t="shared" si="905"/>
        <v/>
      </c>
      <c r="E1967" s="9" t="str">
        <f t="shared" si="906"/>
        <v/>
      </c>
      <c r="F1967" s="9">
        <f t="shared" si="907"/>
        <v>0.65192850423330195</v>
      </c>
      <c r="O1967" s="15" t="s">
        <v>86</v>
      </c>
      <c r="P1967" s="25" t="e">
        <f>HLOOKUP(O1967,'Tabela 2022'!$D$3:$BG$56,40,FALSE)</f>
        <v>#N/A</v>
      </c>
      <c r="R1967" s="36" t="e">
        <f t="shared" si="908"/>
        <v>#N/A</v>
      </c>
      <c r="S1967" s="36" t="e">
        <f t="shared" si="909"/>
        <v>#N/A</v>
      </c>
      <c r="T1967" s="36" t="e">
        <f t="shared" si="910"/>
        <v>#N/A</v>
      </c>
    </row>
    <row r="1968" spans="1:20">
      <c r="A1968" s="18" t="s">
        <v>92</v>
      </c>
      <c r="B1968" s="25">
        <f>HLOOKUP(A1968,'Tabela 2022'!$D$3:$BG$56,40,FALSE)</f>
        <v>0.50928792569659442</v>
      </c>
      <c r="D1968" s="9" t="str">
        <f t="shared" si="905"/>
        <v/>
      </c>
      <c r="E1968" s="9" t="str">
        <f t="shared" si="906"/>
        <v/>
      </c>
      <c r="F1968" s="9">
        <f t="shared" si="907"/>
        <v>0.50928792569659442</v>
      </c>
      <c r="O1968" s="61" t="s">
        <v>99</v>
      </c>
      <c r="P1968" s="25" t="e">
        <f>HLOOKUP(O1968,'Tabela 2022'!$D$3:$BG$56,40,FALSE)</f>
        <v>#N/A</v>
      </c>
      <c r="R1968" s="56" t="e">
        <f t="shared" si="908"/>
        <v>#N/A</v>
      </c>
      <c r="S1968" s="56" t="e">
        <f t="shared" si="909"/>
        <v>#N/A</v>
      </c>
      <c r="T1968" s="56" t="e">
        <f t="shared" si="910"/>
        <v>#N/A</v>
      </c>
    </row>
    <row r="1969" spans="1:26">
      <c r="A1969" s="18" t="s">
        <v>129</v>
      </c>
      <c r="B1969" s="25">
        <f>HLOOKUP(A1969,'Tabela 2022'!$D$3:$BG$56,40,FALSE)</f>
        <v>0.44026548672566373</v>
      </c>
      <c r="D1969" s="9">
        <f t="shared" si="905"/>
        <v>0.44026548672566373</v>
      </c>
      <c r="E1969" s="9" t="str">
        <f t="shared" si="906"/>
        <v/>
      </c>
      <c r="F1969" s="9" t="str">
        <f t="shared" si="907"/>
        <v/>
      </c>
      <c r="O1969" s="55" t="s">
        <v>132</v>
      </c>
      <c r="P1969" s="25">
        <f>HLOOKUP(O1969,'Tabela 2022'!$D$3:$BG$56,40,FALSE)</f>
        <v>0.49823321554770317</v>
      </c>
      <c r="R1969" s="9">
        <f t="shared" si="908"/>
        <v>0.49823321554770317</v>
      </c>
      <c r="S1969" s="9" t="str">
        <f t="shared" si="909"/>
        <v/>
      </c>
      <c r="T1969" s="9" t="str">
        <f t="shared" si="910"/>
        <v/>
      </c>
    </row>
    <row r="1970" spans="1:26" ht="15.75" thickBot="1">
      <c r="A1970" s="18" t="s">
        <v>122</v>
      </c>
      <c r="B1970" s="25">
        <f>HLOOKUP(A1970,'Tabela 2022'!$D$3:$BG$56,40,FALSE)</f>
        <v>0.44594594594594594</v>
      </c>
      <c r="D1970" s="57">
        <f t="shared" si="905"/>
        <v>0.44594594594594594</v>
      </c>
      <c r="E1970" s="57" t="str">
        <f t="shared" si="906"/>
        <v/>
      </c>
      <c r="F1970" s="57" t="str">
        <f t="shared" si="907"/>
        <v/>
      </c>
      <c r="O1970" s="55" t="s">
        <v>113</v>
      </c>
      <c r="P1970" s="25">
        <f>HLOOKUP(O1970,'Tabela 2022'!$D$3:$BG$56,40,FALSE)</f>
        <v>0.56081081081081086</v>
      </c>
      <c r="R1970" s="9" t="str">
        <f t="shared" si="908"/>
        <v/>
      </c>
      <c r="S1970" s="9" t="str">
        <f t="shared" si="909"/>
        <v/>
      </c>
      <c r="T1970" s="9">
        <f t="shared" si="910"/>
        <v>0.56081081081081086</v>
      </c>
    </row>
    <row r="1971" spans="1:26">
      <c r="D1971" s="41">
        <f>COUNT(D1931:D1970)</f>
        <v>27</v>
      </c>
      <c r="E1971" s="41">
        <f>COUNT(E1931:E1970)</f>
        <v>0</v>
      </c>
      <c r="F1971" s="41">
        <f>COUNT(F1931:F1970)</f>
        <v>9</v>
      </c>
      <c r="R1971" s="41">
        <f>COUNT(R1931:R1970)</f>
        <v>27</v>
      </c>
      <c r="S1971" s="41">
        <f>COUNT(S1931:S1970)</f>
        <v>0</v>
      </c>
      <c r="T1971" s="41">
        <f>COUNT(T1931:T1970)</f>
        <v>9</v>
      </c>
    </row>
    <row r="1978" spans="1:26">
      <c r="A1978" s="28">
        <v>41</v>
      </c>
      <c r="B1978" s="27" t="s">
        <v>53</v>
      </c>
      <c r="O1978" s="28">
        <v>41</v>
      </c>
      <c r="P1978" s="27" t="s">
        <v>53</v>
      </c>
    </row>
    <row r="1979" spans="1:26">
      <c r="A1979" s="8" t="s">
        <v>69</v>
      </c>
      <c r="B1979" s="7" t="s">
        <v>96</v>
      </c>
      <c r="D1979" s="12" t="s">
        <v>98</v>
      </c>
      <c r="E1979" s="11" t="s">
        <v>97</v>
      </c>
      <c r="F1979" s="10" t="s">
        <v>100</v>
      </c>
      <c r="O1979" s="8" t="s">
        <v>69</v>
      </c>
      <c r="P1979" s="7" t="s">
        <v>96</v>
      </c>
      <c r="R1979" s="12" t="s">
        <v>98</v>
      </c>
      <c r="S1979" s="11" t="s">
        <v>97</v>
      </c>
      <c r="T1979" s="10" t="s">
        <v>100</v>
      </c>
      <c r="V1979" s="31"/>
      <c r="W1979" s="32" t="s">
        <v>98</v>
      </c>
      <c r="X1979" s="33" t="s">
        <v>97</v>
      </c>
      <c r="Y1979" s="34" t="s">
        <v>100</v>
      </c>
      <c r="Z1979" t="s">
        <v>105</v>
      </c>
    </row>
    <row r="1980" spans="1:26">
      <c r="A1980" s="26" t="s">
        <v>70</v>
      </c>
      <c r="B1980" s="25">
        <f>HLOOKUP(A1980,'Tabela 2022'!$D$3:$BG$56,41,FALSE)</f>
        <v>0.59880239520958078</v>
      </c>
      <c r="D1980" s="9" t="str">
        <f t="shared" ref="D1980" si="925">IF(B1980&lt;=50%,B1980,"")</f>
        <v/>
      </c>
      <c r="E1980" s="9" t="str">
        <f>IF(B1980&gt;=75%,B1980,"")</f>
        <v/>
      </c>
      <c r="F1980" s="9">
        <f t="shared" ref="F1980" si="926">IF(AND(B1980&gt;50%,B1980&lt;75%),B1980,"")</f>
        <v>0.59880239520958078</v>
      </c>
      <c r="O1980" s="52" t="s">
        <v>79</v>
      </c>
      <c r="P1980" s="25">
        <f>HLOOKUP(O1980,'Tabela 2022'!$D$3:$BG$56,41,FALSE)</f>
        <v>0.45446507515473034</v>
      </c>
      <c r="R1980" s="9">
        <f>IF(P1980&lt;=50%,P1980,"")</f>
        <v>0.45446507515473034</v>
      </c>
      <c r="S1980" s="9" t="str">
        <f>IF(P1980&gt;=75%,P1980,"")</f>
        <v/>
      </c>
      <c r="T1980" s="9" t="str">
        <f>IF(AND(P1980&gt;50%,P1980&lt;75%),P1980,"")</f>
        <v/>
      </c>
      <c r="V1980" s="31" t="s">
        <v>101</v>
      </c>
      <c r="W1980" s="37">
        <f>COUNT(R1980:R2019)</f>
        <v>10</v>
      </c>
      <c r="X1980" s="37">
        <f>COUNT(S1980:S2019)</f>
        <v>0</v>
      </c>
      <c r="Y1980" s="37">
        <f>COUNT(T1980:T2019)</f>
        <v>26</v>
      </c>
      <c r="Z1980" s="29">
        <f>SUM(W1980:Y1980)</f>
        <v>36</v>
      </c>
    </row>
    <row r="1981" spans="1:26">
      <c r="A1981" s="26" t="s">
        <v>71</v>
      </c>
      <c r="B1981" s="25">
        <f>HLOOKUP(A1981,'Tabela 2022'!$D$3:$BG$56,41,FALSE)</f>
        <v>0.62563580874872837</v>
      </c>
      <c r="D1981" s="9" t="str">
        <f t="shared" ref="D1981:D2019" si="927">IF(B1981&lt;=50%,B1981,"")</f>
        <v/>
      </c>
      <c r="E1981" s="9" t="str">
        <f t="shared" ref="E1981:E2019" si="928">IF(B1981&gt;=75%,B1981,"")</f>
        <v/>
      </c>
      <c r="F1981" s="9">
        <f t="shared" ref="F1981:F2019" si="929">IF(AND(B1981&gt;50%,B1981&lt;75%),B1981,"")</f>
        <v>0.62563580874872837</v>
      </c>
      <c r="H1981" s="31"/>
      <c r="I1981" s="32" t="s">
        <v>98</v>
      </c>
      <c r="J1981" s="33" t="s">
        <v>97</v>
      </c>
      <c r="K1981" s="34" t="s">
        <v>100</v>
      </c>
      <c r="L1981" t="s">
        <v>105</v>
      </c>
      <c r="O1981" s="52" t="s">
        <v>71</v>
      </c>
      <c r="P1981" s="25">
        <f>HLOOKUP(O1981,'Tabela 2022'!$D$3:$BG$56,41,FALSE)</f>
        <v>0.62563580874872837</v>
      </c>
      <c r="R1981" s="9" t="str">
        <f t="shared" ref="R1981:R2019" si="930">IF(P1981&lt;=50%,P1981,"")</f>
        <v/>
      </c>
      <c r="S1981" s="9" t="str">
        <f t="shared" ref="S1981:S2019" si="931">IF(P1981&gt;=75%,P1981,"")</f>
        <v/>
      </c>
      <c r="T1981" s="9">
        <f t="shared" ref="T1981:T2019" si="932">IF(AND(P1981&gt;50%,P1981&lt;75%),P1981,"")</f>
        <v>0.62563580874872837</v>
      </c>
      <c r="V1981" s="31" t="s">
        <v>115</v>
      </c>
      <c r="W1981" s="37">
        <f>COUNT(R1980:R1995)</f>
        <v>4</v>
      </c>
      <c r="X1981" s="37">
        <f>COUNT(S1980:S1995)</f>
        <v>0</v>
      </c>
      <c r="Y1981" s="37">
        <f>COUNT(T1980:T1995)</f>
        <v>12</v>
      </c>
      <c r="Z1981" s="29">
        <f t="shared" ref="Z1981:Z1984" si="933">SUM(W1981:Y1981)</f>
        <v>16</v>
      </c>
    </row>
    <row r="1982" spans="1:26">
      <c r="A1982" s="26" t="s">
        <v>72</v>
      </c>
      <c r="B1982" s="25">
        <f>HLOOKUP(A1982,'Tabela 2022'!$D$3:$BG$56,41,FALSE)</f>
        <v>0.47655259822560203</v>
      </c>
      <c r="D1982" s="9">
        <f t="shared" si="927"/>
        <v>0.47655259822560203</v>
      </c>
      <c r="E1982" s="9" t="str">
        <f t="shared" si="928"/>
        <v/>
      </c>
      <c r="F1982" s="9" t="str">
        <f t="shared" si="929"/>
        <v/>
      </c>
      <c r="H1982" s="31" t="s">
        <v>101</v>
      </c>
      <c r="I1982" s="37">
        <f>COUNT(D1980:D2019)</f>
        <v>10</v>
      </c>
      <c r="J1982" s="37">
        <f t="shared" ref="J1982" si="934">COUNT(E1980:E2019)</f>
        <v>0</v>
      </c>
      <c r="K1982" s="37">
        <f>COUNT(F1980:F2019)</f>
        <v>26</v>
      </c>
      <c r="L1982" s="29">
        <f>SUM(I1982:K1982)</f>
        <v>36</v>
      </c>
      <c r="O1982" s="52" t="s">
        <v>82</v>
      </c>
      <c r="P1982" s="25">
        <f>HLOOKUP(O1982,'Tabela 2022'!$D$3:$BG$56,41,FALSE)</f>
        <v>0.54212765957446807</v>
      </c>
      <c r="R1982" s="9" t="str">
        <f t="shared" si="930"/>
        <v/>
      </c>
      <c r="S1982" s="9" t="str">
        <f t="shared" si="931"/>
        <v/>
      </c>
      <c r="T1982" s="9">
        <f t="shared" si="932"/>
        <v>0.54212765957446807</v>
      </c>
      <c r="V1982" s="31" t="s">
        <v>116</v>
      </c>
      <c r="W1982" s="37">
        <f>COUNT(R1996:R2009)</f>
        <v>6</v>
      </c>
      <c r="X1982" s="37">
        <f>COUNT(S1996:S2009)</f>
        <v>0</v>
      </c>
      <c r="Y1982" s="37">
        <f>COUNT(T1996:T2009)</f>
        <v>7</v>
      </c>
      <c r="Z1982" s="29">
        <f t="shared" si="933"/>
        <v>13</v>
      </c>
    </row>
    <row r="1983" spans="1:26">
      <c r="A1983" s="26" t="s">
        <v>73</v>
      </c>
      <c r="B1983" s="25">
        <f>HLOOKUP(A1983,'Tabela 2022'!$D$3:$BG$56,41,FALSE)</f>
        <v>0.50375312760633861</v>
      </c>
      <c r="D1983" s="9" t="str">
        <f t="shared" si="927"/>
        <v/>
      </c>
      <c r="E1983" s="9" t="str">
        <f t="shared" si="928"/>
        <v/>
      </c>
      <c r="F1983" s="9">
        <f t="shared" si="929"/>
        <v>0.50375312760633861</v>
      </c>
      <c r="H1983" s="31" t="s">
        <v>102</v>
      </c>
      <c r="I1983" s="37">
        <f>COUNT(D1980:D1993)</f>
        <v>5</v>
      </c>
      <c r="J1983" s="37">
        <f t="shared" ref="J1983" si="935">COUNT(E1980:E1993)</f>
        <v>0</v>
      </c>
      <c r="K1983" s="37">
        <f>COUNT(F1980:F1993)</f>
        <v>8</v>
      </c>
      <c r="L1983" s="29">
        <f t="shared" ref="L1983:L1986" si="936">SUM(I1983:K1983)</f>
        <v>13</v>
      </c>
      <c r="O1983" s="52" t="s">
        <v>73</v>
      </c>
      <c r="P1983" s="25">
        <f>HLOOKUP(O1983,'Tabela 2022'!$D$3:$BG$56,41,FALSE)</f>
        <v>0.50375312760633861</v>
      </c>
      <c r="R1983" s="9" t="str">
        <f t="shared" si="930"/>
        <v/>
      </c>
      <c r="S1983" s="9" t="str">
        <f t="shared" si="931"/>
        <v/>
      </c>
      <c r="T1983" s="9">
        <f t="shared" si="932"/>
        <v>0.50375312760633861</v>
      </c>
      <c r="V1983" s="31" t="s">
        <v>117</v>
      </c>
      <c r="W1983" s="37">
        <f>COUNT(R2010:R2016)</f>
        <v>0</v>
      </c>
      <c r="X1983" s="37">
        <f>COUNT(S2010:S2016)</f>
        <v>0</v>
      </c>
      <c r="Y1983" s="37">
        <f>COUNT(T2010:T2016)</f>
        <v>5</v>
      </c>
      <c r="Z1983" s="29">
        <f t="shared" si="933"/>
        <v>5</v>
      </c>
    </row>
    <row r="1984" spans="1:26">
      <c r="A1984" s="26" t="s">
        <v>112</v>
      </c>
      <c r="B1984" s="25">
        <f>HLOOKUP(A1984,'Tabela 2022'!$D$3:$BG$56,41,FALSE)</f>
        <v>0.5558912386706949</v>
      </c>
      <c r="D1984" s="9" t="str">
        <f t="shared" si="927"/>
        <v/>
      </c>
      <c r="E1984" s="9" t="str">
        <f t="shared" si="928"/>
        <v/>
      </c>
      <c r="F1984" s="9">
        <f t="shared" si="929"/>
        <v>0.5558912386706949</v>
      </c>
      <c r="H1984" s="31" t="s">
        <v>103</v>
      </c>
      <c r="I1984" s="37">
        <f>COUNT(D1994:D2008)</f>
        <v>4</v>
      </c>
      <c r="J1984" s="37">
        <f t="shared" ref="J1984" si="937">COUNT(E1994:E2008)</f>
        <v>0</v>
      </c>
      <c r="K1984" s="37">
        <f>COUNT(F1994:F2008)</f>
        <v>9</v>
      </c>
      <c r="L1984" s="29">
        <f t="shared" si="936"/>
        <v>13</v>
      </c>
      <c r="O1984" s="52" t="s">
        <v>112</v>
      </c>
      <c r="P1984" s="25">
        <f>HLOOKUP(O1984,'Tabela 2022'!$D$3:$BG$56,41,FALSE)</f>
        <v>0.5558912386706949</v>
      </c>
      <c r="R1984" s="9" t="str">
        <f t="shared" si="930"/>
        <v/>
      </c>
      <c r="S1984" s="9" t="str">
        <f t="shared" si="931"/>
        <v/>
      </c>
      <c r="T1984" s="9">
        <f t="shared" si="932"/>
        <v>0.5558912386706949</v>
      </c>
      <c r="V1984" s="31" t="s">
        <v>135</v>
      </c>
      <c r="W1984" s="37">
        <f>COUNT(R2017:R2019)</f>
        <v>0</v>
      </c>
      <c r="X1984" s="37">
        <f>COUNT(S2017:S2019)</f>
        <v>0</v>
      </c>
      <c r="Y1984" s="37">
        <f>COUNT(T2017:T2019)</f>
        <v>2</v>
      </c>
      <c r="Z1984" s="29">
        <f t="shared" si="933"/>
        <v>2</v>
      </c>
    </row>
    <row r="1985" spans="1:26">
      <c r="A1985" s="26" t="s">
        <v>99</v>
      </c>
      <c r="B1985" s="25" t="e">
        <f>HLOOKUP(A1985,'Tabela 2022'!$D$3:$BG$56,41,FALSE)</f>
        <v>#N/A</v>
      </c>
      <c r="D1985" s="9" t="e">
        <f t="shared" si="927"/>
        <v>#N/A</v>
      </c>
      <c r="E1985" s="9" t="e">
        <f t="shared" si="928"/>
        <v>#N/A</v>
      </c>
      <c r="F1985" s="9" t="e">
        <f t="shared" si="929"/>
        <v>#N/A</v>
      </c>
      <c r="H1985" s="31" t="s">
        <v>104</v>
      </c>
      <c r="I1985" s="37">
        <f>COUNT(D2009:D2012)</f>
        <v>1</v>
      </c>
      <c r="J1985" s="37">
        <f t="shared" ref="J1985" si="938">COUNT(E2009:E2012)</f>
        <v>0</v>
      </c>
      <c r="K1985" s="37">
        <f>COUNT(F2009:F2012)</f>
        <v>3</v>
      </c>
      <c r="L1985" s="29">
        <f t="shared" si="936"/>
        <v>4</v>
      </c>
      <c r="O1985" s="52" t="s">
        <v>93</v>
      </c>
      <c r="P1985" s="25">
        <f>HLOOKUP(O1985,'Tabela 2022'!$D$3:$BG$56,41,FALSE)</f>
        <v>0.48997772828507796</v>
      </c>
      <c r="R1985" s="9">
        <f t="shared" si="930"/>
        <v>0.48997772828507796</v>
      </c>
      <c r="S1985" s="9" t="str">
        <f t="shared" si="931"/>
        <v/>
      </c>
      <c r="T1985" s="9" t="str">
        <f t="shared" si="932"/>
        <v/>
      </c>
    </row>
    <row r="1986" spans="1:26">
      <c r="A1986" s="26" t="s">
        <v>132</v>
      </c>
      <c r="B1986" s="25">
        <f>HLOOKUP(A1986,'Tabela 2022'!$D$3:$BG$56,41,FALSE)</f>
        <v>0.53710247349823326</v>
      </c>
      <c r="D1986" s="9" t="str">
        <f t="shared" si="927"/>
        <v/>
      </c>
      <c r="E1986" s="9" t="str">
        <f t="shared" si="928"/>
        <v/>
      </c>
      <c r="F1986" s="9">
        <f t="shared" si="929"/>
        <v>0.53710247349823326</v>
      </c>
      <c r="H1986" s="31" t="s">
        <v>134</v>
      </c>
      <c r="I1986" s="37">
        <f>COUNT(D2013:D2019)</f>
        <v>0</v>
      </c>
      <c r="J1986" s="37">
        <f t="shared" ref="J1986" si="939">COUNT(E2013:E2019)</f>
        <v>0</v>
      </c>
      <c r="K1986" s="37">
        <f>COUNT(F2013:F2019)</f>
        <v>6</v>
      </c>
      <c r="L1986" s="29">
        <f t="shared" si="936"/>
        <v>6</v>
      </c>
      <c r="O1986" s="52" t="s">
        <v>133</v>
      </c>
      <c r="P1986" s="25">
        <f>HLOOKUP(O1986,'Tabela 2022'!$D$3:$BG$56,41,FALSE)</f>
        <v>0.56627906976744191</v>
      </c>
      <c r="R1986" s="9" t="str">
        <f t="shared" si="930"/>
        <v/>
      </c>
      <c r="S1986" s="9" t="str">
        <f t="shared" si="931"/>
        <v/>
      </c>
      <c r="T1986" s="9">
        <f t="shared" si="932"/>
        <v>0.56627906976744191</v>
      </c>
    </row>
    <row r="1987" spans="1:26">
      <c r="A1987" s="26" t="s">
        <v>74</v>
      </c>
      <c r="B1987" s="25">
        <f>HLOOKUP(A1987,'Tabela 2022'!$D$3:$BG$56,41,FALSE)</f>
        <v>0.44208289054197664</v>
      </c>
      <c r="D1987" s="9">
        <f t="shared" si="927"/>
        <v>0.44208289054197664</v>
      </c>
      <c r="E1987" s="9" t="str">
        <f t="shared" si="928"/>
        <v/>
      </c>
      <c r="F1987" s="9" t="str">
        <f t="shared" si="929"/>
        <v/>
      </c>
      <c r="O1987" s="52" t="s">
        <v>89</v>
      </c>
      <c r="P1987" s="25">
        <f>HLOOKUP(O1987,'Tabela 2022'!$D$3:$BG$56,41,FALSE)</f>
        <v>0.6857670979667283</v>
      </c>
      <c r="R1987" s="9" t="str">
        <f t="shared" si="930"/>
        <v/>
      </c>
      <c r="S1987" s="9" t="str">
        <f t="shared" si="931"/>
        <v/>
      </c>
      <c r="T1987" s="9">
        <f t="shared" si="932"/>
        <v>0.6857670979667283</v>
      </c>
      <c r="V1987" s="31"/>
      <c r="W1987" s="32" t="s">
        <v>98</v>
      </c>
      <c r="X1987" s="33" t="s">
        <v>97</v>
      </c>
      <c r="Y1987" s="34" t="s">
        <v>100</v>
      </c>
      <c r="Z1987" t="s">
        <v>105</v>
      </c>
    </row>
    <row r="1988" spans="1:26">
      <c r="A1988" s="26" t="s">
        <v>75</v>
      </c>
      <c r="B1988" s="25">
        <f>HLOOKUP(A1988,'Tabela 2022'!$D$3:$BG$56,41,FALSE)</f>
        <v>0.45225464190981435</v>
      </c>
      <c r="D1988" s="9">
        <f t="shared" si="927"/>
        <v>0.45225464190981435</v>
      </c>
      <c r="E1988" s="9" t="str">
        <f t="shared" si="928"/>
        <v/>
      </c>
      <c r="F1988" s="9" t="str">
        <f t="shared" si="929"/>
        <v/>
      </c>
      <c r="O1988" s="52" t="s">
        <v>84</v>
      </c>
      <c r="P1988" s="25">
        <f>HLOOKUP(O1988,'Tabela 2022'!$D$3:$BG$56,41,FALSE)</f>
        <v>0.60948905109489049</v>
      </c>
      <c r="R1988" s="9" t="str">
        <f t="shared" si="930"/>
        <v/>
      </c>
      <c r="S1988" s="9" t="str">
        <f t="shared" si="931"/>
        <v/>
      </c>
      <c r="T1988" s="9">
        <f t="shared" si="932"/>
        <v>0.60948905109489049</v>
      </c>
      <c r="V1988" s="31" t="s">
        <v>101</v>
      </c>
      <c r="W1988" s="42">
        <f t="shared" ref="W1988:Y1992" si="940">W1980/$Z1980</f>
        <v>0.27777777777777779</v>
      </c>
      <c r="X1988" s="42">
        <f t="shared" si="940"/>
        <v>0</v>
      </c>
      <c r="Y1988" s="42">
        <f t="shared" si="940"/>
        <v>0.72222222222222221</v>
      </c>
      <c r="Z1988" s="29">
        <f>Z1980</f>
        <v>36</v>
      </c>
    </row>
    <row r="1989" spans="1:26">
      <c r="A1989" s="26" t="s">
        <v>76</v>
      </c>
      <c r="B1989" s="25">
        <f>HLOOKUP(A1989,'Tabela 2022'!$D$3:$BG$56,41,FALSE)</f>
        <v>0.51683168316831685</v>
      </c>
      <c r="D1989" s="9" t="str">
        <f t="shared" si="927"/>
        <v/>
      </c>
      <c r="E1989" s="9" t="str">
        <f t="shared" si="928"/>
        <v/>
      </c>
      <c r="F1989" s="9">
        <f t="shared" si="929"/>
        <v>0.51683168316831685</v>
      </c>
      <c r="H1989" s="31"/>
      <c r="I1989" s="32" t="s">
        <v>98</v>
      </c>
      <c r="J1989" s="33" t="s">
        <v>97</v>
      </c>
      <c r="K1989" s="34" t="s">
        <v>100</v>
      </c>
      <c r="L1989" s="29" t="s">
        <v>105</v>
      </c>
      <c r="O1989" s="52" t="s">
        <v>85</v>
      </c>
      <c r="P1989" s="25">
        <f>HLOOKUP(O1989,'Tabela 2022'!$D$3:$BG$56,41,FALSE)</f>
        <v>0.57833859095688744</v>
      </c>
      <c r="R1989" s="9" t="str">
        <f t="shared" si="930"/>
        <v/>
      </c>
      <c r="S1989" s="9" t="str">
        <f t="shared" si="931"/>
        <v/>
      </c>
      <c r="T1989" s="9">
        <f t="shared" si="932"/>
        <v>0.57833859095688744</v>
      </c>
      <c r="V1989" s="31" t="s">
        <v>115</v>
      </c>
      <c r="W1989" s="42">
        <f t="shared" si="940"/>
        <v>0.25</v>
      </c>
      <c r="X1989" s="42">
        <f t="shared" si="940"/>
        <v>0</v>
      </c>
      <c r="Y1989" s="42">
        <f t="shared" si="940"/>
        <v>0.75</v>
      </c>
      <c r="Z1989" s="29">
        <f>Z1981</f>
        <v>16</v>
      </c>
    </row>
    <row r="1990" spans="1:26">
      <c r="A1990" s="26" t="s">
        <v>77</v>
      </c>
      <c r="B1990" s="25">
        <f>HLOOKUP(A1990,'Tabela 2022'!$D$3:$BG$56,41,FALSE)</f>
        <v>0.49426229508196723</v>
      </c>
      <c r="D1990" s="9">
        <f t="shared" si="927"/>
        <v>0.49426229508196723</v>
      </c>
      <c r="E1990" s="9" t="str">
        <f t="shared" si="928"/>
        <v/>
      </c>
      <c r="F1990" s="9" t="str">
        <f t="shared" si="929"/>
        <v/>
      </c>
      <c r="H1990" s="31" t="s">
        <v>101</v>
      </c>
      <c r="I1990" s="42">
        <f>I1982/$L1982</f>
        <v>0.27777777777777779</v>
      </c>
      <c r="J1990" s="42">
        <f t="shared" ref="J1990:K1990" si="941">J1982/$L1982</f>
        <v>0</v>
      </c>
      <c r="K1990" s="42">
        <f t="shared" si="941"/>
        <v>0.72222222222222221</v>
      </c>
      <c r="L1990" s="29">
        <f>L1982</f>
        <v>36</v>
      </c>
      <c r="O1990" s="52" t="s">
        <v>77</v>
      </c>
      <c r="P1990" s="25">
        <f>HLOOKUP(O1990,'Tabela 2022'!$D$3:$BG$56,41,FALSE)</f>
        <v>0.49426229508196723</v>
      </c>
      <c r="R1990" s="9">
        <f t="shared" si="930"/>
        <v>0.49426229508196723</v>
      </c>
      <c r="S1990" s="9" t="str">
        <f t="shared" si="931"/>
        <v/>
      </c>
      <c r="T1990" s="9" t="str">
        <f t="shared" si="932"/>
        <v/>
      </c>
      <c r="V1990" s="31" t="s">
        <v>116</v>
      </c>
      <c r="W1990" s="42">
        <f t="shared" si="940"/>
        <v>0.46153846153846156</v>
      </c>
      <c r="X1990" s="42">
        <f t="shared" si="940"/>
        <v>0</v>
      </c>
      <c r="Y1990" s="42">
        <f t="shared" si="940"/>
        <v>0.53846153846153844</v>
      </c>
      <c r="Z1990" s="29">
        <f>Z1982</f>
        <v>13</v>
      </c>
    </row>
    <row r="1991" spans="1:26">
      <c r="A1991" s="26" t="s">
        <v>113</v>
      </c>
      <c r="B1991" s="25">
        <f>HLOOKUP(A1991,'Tabela 2022'!$D$3:$BG$56,41,FALSE)</f>
        <v>0.61016949152542377</v>
      </c>
      <c r="D1991" s="9" t="str">
        <f t="shared" si="927"/>
        <v/>
      </c>
      <c r="E1991" s="9" t="str">
        <f t="shared" si="928"/>
        <v/>
      </c>
      <c r="F1991" s="9">
        <f t="shared" si="929"/>
        <v>0.61016949152542377</v>
      </c>
      <c r="H1991" s="31" t="s">
        <v>102</v>
      </c>
      <c r="I1991" s="42">
        <f t="shared" ref="I1991:K1991" si="942">I1983/$L1983</f>
        <v>0.38461538461538464</v>
      </c>
      <c r="J1991" s="42">
        <f t="shared" si="942"/>
        <v>0</v>
      </c>
      <c r="K1991" s="42">
        <f t="shared" si="942"/>
        <v>0.61538461538461542</v>
      </c>
      <c r="L1991" s="29">
        <f t="shared" ref="L1991:L1994" si="943">L1983</f>
        <v>13</v>
      </c>
      <c r="O1991" s="52" t="s">
        <v>95</v>
      </c>
      <c r="P1991" s="25">
        <f>HLOOKUP(O1991,'Tabela 2022'!$D$3:$BG$56,41,FALSE)</f>
        <v>0.51690821256038644</v>
      </c>
      <c r="R1991" s="9" t="str">
        <f t="shared" si="930"/>
        <v/>
      </c>
      <c r="S1991" s="9" t="str">
        <f t="shared" si="931"/>
        <v/>
      </c>
      <c r="T1991" s="9">
        <f t="shared" si="932"/>
        <v>0.51690821256038644</v>
      </c>
      <c r="V1991" s="31" t="s">
        <v>117</v>
      </c>
      <c r="W1991" s="42">
        <f t="shared" si="940"/>
        <v>0</v>
      </c>
      <c r="X1991" s="42">
        <f t="shared" si="940"/>
        <v>0</v>
      </c>
      <c r="Y1991" s="42">
        <f t="shared" si="940"/>
        <v>1</v>
      </c>
      <c r="Z1991" s="29">
        <f>Z1983</f>
        <v>5</v>
      </c>
    </row>
    <row r="1992" spans="1:26">
      <c r="A1992" s="26" t="s">
        <v>78</v>
      </c>
      <c r="B1992" s="25">
        <f>HLOOKUP(A1992,'Tabela 2022'!$D$3:$BG$56,41,FALSE)</f>
        <v>0.50717079530638853</v>
      </c>
      <c r="D1992" s="9" t="str">
        <f t="shared" si="927"/>
        <v/>
      </c>
      <c r="E1992" s="9" t="str">
        <f t="shared" si="928"/>
        <v/>
      </c>
      <c r="F1992" s="9">
        <f t="shared" si="929"/>
        <v>0.50717079530638853</v>
      </c>
      <c r="H1992" s="31" t="s">
        <v>103</v>
      </c>
      <c r="I1992" s="42">
        <f t="shared" ref="I1992:K1992" si="944">I1984/$L1984</f>
        <v>0.30769230769230771</v>
      </c>
      <c r="J1992" s="42">
        <f t="shared" si="944"/>
        <v>0</v>
      </c>
      <c r="K1992" s="42">
        <f t="shared" si="944"/>
        <v>0.69230769230769229</v>
      </c>
      <c r="L1992" s="29">
        <f t="shared" si="943"/>
        <v>13</v>
      </c>
      <c r="O1992" s="52" t="s">
        <v>131</v>
      </c>
      <c r="P1992" s="25">
        <f>HLOOKUP(O1992,'Tabela 2022'!$D$3:$BG$56,41,FALSE)</f>
        <v>0.67075471698113209</v>
      </c>
      <c r="R1992" s="9" t="str">
        <f t="shared" si="930"/>
        <v/>
      </c>
      <c r="S1992" s="9" t="str">
        <f t="shared" si="931"/>
        <v/>
      </c>
      <c r="T1992" s="9">
        <f t="shared" si="932"/>
        <v>0.67075471698113209</v>
      </c>
      <c r="V1992" s="31" t="s">
        <v>135</v>
      </c>
      <c r="W1992" s="42">
        <f t="shared" si="940"/>
        <v>0</v>
      </c>
      <c r="X1992" s="42">
        <f t="shared" si="940"/>
        <v>0</v>
      </c>
      <c r="Y1992" s="42">
        <f t="shared" si="940"/>
        <v>1</v>
      </c>
      <c r="Z1992" s="29">
        <f>Z1984</f>
        <v>2</v>
      </c>
    </row>
    <row r="1993" spans="1:26" ht="15.75" thickBot="1">
      <c r="A1993" s="24" t="s">
        <v>114</v>
      </c>
      <c r="B1993" s="25">
        <f>HLOOKUP(A1993,'Tabela 2022'!$D$3:$BG$56,41,FALSE)</f>
        <v>0.38037865748709121</v>
      </c>
      <c r="D1993" s="36">
        <f t="shared" si="927"/>
        <v>0.38037865748709121</v>
      </c>
      <c r="E1993" s="36" t="str">
        <f t="shared" si="928"/>
        <v/>
      </c>
      <c r="F1993" s="36" t="str">
        <f t="shared" si="929"/>
        <v/>
      </c>
      <c r="H1993" s="31" t="s">
        <v>104</v>
      </c>
      <c r="I1993" s="42">
        <f t="shared" ref="I1993:K1993" si="945">I1985/$L1985</f>
        <v>0.25</v>
      </c>
      <c r="J1993" s="42">
        <f t="shared" si="945"/>
        <v>0</v>
      </c>
      <c r="K1993" s="42">
        <f t="shared" si="945"/>
        <v>0.75</v>
      </c>
      <c r="L1993" s="29">
        <f t="shared" si="943"/>
        <v>4</v>
      </c>
      <c r="O1993" s="52" t="s">
        <v>129</v>
      </c>
      <c r="P1993" s="25">
        <f>HLOOKUP(O1993,'Tabela 2022'!$D$3:$BG$56,41,FALSE)</f>
        <v>0.51474926253687314</v>
      </c>
      <c r="R1993" s="9" t="str">
        <f t="shared" si="930"/>
        <v/>
      </c>
      <c r="S1993" s="9" t="str">
        <f t="shared" si="931"/>
        <v/>
      </c>
      <c r="T1993" s="9">
        <f t="shared" si="932"/>
        <v>0.51474926253687314</v>
      </c>
    </row>
    <row r="1994" spans="1:26">
      <c r="A1994" s="23" t="s">
        <v>109</v>
      </c>
      <c r="B1994" s="25" t="e">
        <f>HLOOKUP(A1994,'Tabela 2022'!$D$3:$BG$56,41,FALSE)</f>
        <v>#N/A</v>
      </c>
      <c r="D1994" s="56" t="e">
        <f t="shared" si="927"/>
        <v>#N/A</v>
      </c>
      <c r="E1994" s="56" t="e">
        <f t="shared" si="928"/>
        <v>#N/A</v>
      </c>
      <c r="F1994" s="56" t="e">
        <f t="shared" si="929"/>
        <v>#N/A</v>
      </c>
      <c r="H1994" s="31" t="s">
        <v>134</v>
      </c>
      <c r="I1994" s="42">
        <f t="shared" ref="I1994:K1994" si="946">I1986/$L1986</f>
        <v>0</v>
      </c>
      <c r="J1994" s="42">
        <f t="shared" si="946"/>
        <v>0</v>
      </c>
      <c r="K1994" s="42">
        <f t="shared" si="946"/>
        <v>1</v>
      </c>
      <c r="L1994" s="29">
        <f t="shared" si="943"/>
        <v>6</v>
      </c>
      <c r="O1994" s="59" t="s">
        <v>114</v>
      </c>
      <c r="P1994" s="25">
        <f>HLOOKUP(O1994,'Tabela 2022'!$D$3:$BG$56,41,FALSE)</f>
        <v>0.38037865748709121</v>
      </c>
      <c r="R1994" s="9">
        <f t="shared" si="930"/>
        <v>0.38037865748709121</v>
      </c>
      <c r="S1994" s="9" t="str">
        <f t="shared" si="931"/>
        <v/>
      </c>
      <c r="T1994" s="9" t="str">
        <f t="shared" si="932"/>
        <v/>
      </c>
    </row>
    <row r="1995" spans="1:26" ht="15.75" thickBot="1">
      <c r="A1995" s="22" t="s">
        <v>79</v>
      </c>
      <c r="B1995" s="25">
        <f>HLOOKUP(A1995,'Tabela 2022'!$D$3:$BG$56,41,FALSE)</f>
        <v>0.45446507515473034</v>
      </c>
      <c r="D1995" s="9">
        <f t="shared" si="927"/>
        <v>0.45446507515473034</v>
      </c>
      <c r="E1995" s="9" t="str">
        <f t="shared" si="928"/>
        <v/>
      </c>
      <c r="F1995" s="9" t="str">
        <f t="shared" si="929"/>
        <v/>
      </c>
      <c r="O1995" s="59" t="s">
        <v>130</v>
      </c>
      <c r="P1995" s="25">
        <f>HLOOKUP(O1995,'Tabela 2022'!$D$3:$BG$56,41,FALSE)</f>
        <v>0.54610778443113772</v>
      </c>
      <c r="R1995" s="36" t="str">
        <f t="shared" si="930"/>
        <v/>
      </c>
      <c r="S1995" s="36" t="str">
        <f t="shared" si="931"/>
        <v/>
      </c>
      <c r="T1995" s="36">
        <f t="shared" si="932"/>
        <v>0.54610778443113772</v>
      </c>
    </row>
    <row r="1996" spans="1:26">
      <c r="A1996" s="22" t="s">
        <v>80</v>
      </c>
      <c r="B1996" s="25">
        <f>HLOOKUP(A1996,'Tabela 2022'!$D$3:$BG$56,41,FALSE)</f>
        <v>0.55008210180623973</v>
      </c>
      <c r="D1996" s="9" t="str">
        <f t="shared" si="927"/>
        <v/>
      </c>
      <c r="E1996" s="9" t="str">
        <f t="shared" si="928"/>
        <v/>
      </c>
      <c r="F1996" s="9">
        <f t="shared" si="929"/>
        <v>0.55008210180623973</v>
      </c>
      <c r="O1996" s="60" t="s">
        <v>80</v>
      </c>
      <c r="P1996" s="25">
        <f>HLOOKUP(O1996,'Tabela 2022'!$D$3:$BG$56,41,FALSE)</f>
        <v>0.55008210180623973</v>
      </c>
      <c r="R1996" s="56" t="str">
        <f t="shared" si="930"/>
        <v/>
      </c>
      <c r="S1996" s="56" t="str">
        <f t="shared" si="931"/>
        <v/>
      </c>
      <c r="T1996" s="56">
        <f t="shared" si="932"/>
        <v>0.55008210180623973</v>
      </c>
    </row>
    <row r="1997" spans="1:26">
      <c r="A1997" s="22" t="s">
        <v>81</v>
      </c>
      <c r="B1997" s="25">
        <f>HLOOKUP(A1997,'Tabela 2022'!$D$3:$BG$56,41,FALSE)</f>
        <v>0.5239043824701195</v>
      </c>
      <c r="D1997" s="9" t="str">
        <f t="shared" si="927"/>
        <v/>
      </c>
      <c r="E1997" s="9" t="str">
        <f t="shared" si="928"/>
        <v/>
      </c>
      <c r="F1997" s="9">
        <f t="shared" si="929"/>
        <v>0.5239043824701195</v>
      </c>
      <c r="O1997" s="26" t="s">
        <v>72</v>
      </c>
      <c r="P1997" s="25">
        <f>HLOOKUP(O1997,'Tabela 2022'!$D$3:$BG$56,41,FALSE)</f>
        <v>0.47655259822560203</v>
      </c>
      <c r="R1997" s="9">
        <f t="shared" si="930"/>
        <v>0.47655259822560203</v>
      </c>
      <c r="S1997" s="9" t="str">
        <f t="shared" si="931"/>
        <v/>
      </c>
      <c r="T1997" s="9" t="str">
        <f t="shared" si="932"/>
        <v/>
      </c>
    </row>
    <row r="1998" spans="1:26">
      <c r="A1998" s="22" t="s">
        <v>82</v>
      </c>
      <c r="B1998" s="25">
        <f>HLOOKUP(A1998,'Tabela 2022'!$D$3:$BG$56,41,FALSE)</f>
        <v>0.54212765957446807</v>
      </c>
      <c r="D1998" s="9" t="str">
        <f t="shared" si="927"/>
        <v/>
      </c>
      <c r="E1998" s="9" t="str">
        <f t="shared" si="928"/>
        <v/>
      </c>
      <c r="F1998" s="9">
        <f t="shared" si="929"/>
        <v>0.54212765957446807</v>
      </c>
      <c r="O1998" s="26" t="s">
        <v>90</v>
      </c>
      <c r="P1998" s="25">
        <f>HLOOKUP(O1998,'Tabela 2022'!$D$3:$BG$56,41,FALSE)</f>
        <v>0.71741397288842546</v>
      </c>
      <c r="R1998" s="9" t="str">
        <f t="shared" si="930"/>
        <v/>
      </c>
      <c r="S1998" s="9" t="str">
        <f t="shared" si="931"/>
        <v/>
      </c>
      <c r="T1998" s="9">
        <f t="shared" si="932"/>
        <v>0.71741397288842546</v>
      </c>
    </row>
    <row r="1999" spans="1:26">
      <c r="A1999" s="22" t="s">
        <v>83</v>
      </c>
      <c r="B1999" s="25">
        <f>HLOOKUP(A1999,'Tabela 2022'!$D$3:$BG$56,41,FALSE)</f>
        <v>0.62866449511400646</v>
      </c>
      <c r="D1999" s="9" t="str">
        <f t="shared" si="927"/>
        <v/>
      </c>
      <c r="E1999" s="9" t="str">
        <f t="shared" si="928"/>
        <v/>
      </c>
      <c r="F1999" s="9">
        <f t="shared" si="929"/>
        <v>0.62866449511400646</v>
      </c>
      <c r="O1999" s="26" t="s">
        <v>121</v>
      </c>
      <c r="P1999" s="25">
        <f>HLOOKUP(O1999,'Tabela 2022'!$D$3:$BG$56,41,FALSE)</f>
        <v>0.49745158002038736</v>
      </c>
      <c r="R1999" s="9">
        <f t="shared" si="930"/>
        <v>0.49745158002038736</v>
      </c>
      <c r="S1999" s="9" t="str">
        <f t="shared" si="931"/>
        <v/>
      </c>
      <c r="T1999" s="9" t="str">
        <f t="shared" si="932"/>
        <v/>
      </c>
    </row>
    <row r="2000" spans="1:26">
      <c r="A2000" s="22" t="s">
        <v>84</v>
      </c>
      <c r="B2000" s="25">
        <f>HLOOKUP(A2000,'Tabela 2022'!$D$3:$BG$56,41,FALSE)</f>
        <v>0.60948905109489049</v>
      </c>
      <c r="D2000" s="9" t="str">
        <f t="shared" si="927"/>
        <v/>
      </c>
      <c r="E2000" s="9" t="str">
        <f t="shared" si="928"/>
        <v/>
      </c>
      <c r="F2000" s="9">
        <f t="shared" si="929"/>
        <v>0.60948905109489049</v>
      </c>
      <c r="O2000" s="26" t="s">
        <v>91</v>
      </c>
      <c r="P2000" s="25" t="e">
        <f>HLOOKUP(O2000,'Tabela 2022'!$D$3:$BG$56,41,FALSE)</f>
        <v>#N/A</v>
      </c>
      <c r="R2000" s="9" t="e">
        <f t="shared" si="930"/>
        <v>#N/A</v>
      </c>
      <c r="S2000" s="9" t="e">
        <f t="shared" si="931"/>
        <v>#N/A</v>
      </c>
      <c r="T2000" s="9" t="e">
        <f t="shared" si="932"/>
        <v>#N/A</v>
      </c>
    </row>
    <row r="2001" spans="1:20">
      <c r="A2001" s="22" t="s">
        <v>121</v>
      </c>
      <c r="B2001" s="25">
        <f>HLOOKUP(A2001,'Tabela 2022'!$D$3:$BG$56,41,FALSE)</f>
        <v>0.49745158002038736</v>
      </c>
      <c r="D2001" s="9">
        <f t="shared" si="927"/>
        <v>0.49745158002038736</v>
      </c>
      <c r="E2001" s="9" t="str">
        <f t="shared" si="928"/>
        <v/>
      </c>
      <c r="F2001" s="9" t="str">
        <f t="shared" si="929"/>
        <v/>
      </c>
      <c r="O2001" s="26" t="s">
        <v>74</v>
      </c>
      <c r="P2001" s="25">
        <f>HLOOKUP(O2001,'Tabela 2022'!$D$3:$BG$56,41,FALSE)</f>
        <v>0.44208289054197664</v>
      </c>
      <c r="R2001" s="9">
        <f t="shared" si="930"/>
        <v>0.44208289054197664</v>
      </c>
      <c r="S2001" s="9" t="str">
        <f t="shared" si="931"/>
        <v/>
      </c>
      <c r="T2001" s="9" t="str">
        <f t="shared" si="932"/>
        <v/>
      </c>
    </row>
    <row r="2002" spans="1:20">
      <c r="A2002" s="22" t="s">
        <v>85</v>
      </c>
      <c r="B2002" s="25">
        <f>HLOOKUP(A2002,'Tabela 2022'!$D$3:$BG$56,41,FALSE)</f>
        <v>0.57833859095688744</v>
      </c>
      <c r="D2002" s="9" t="str">
        <f t="shared" si="927"/>
        <v/>
      </c>
      <c r="E2002" s="9" t="str">
        <f t="shared" si="928"/>
        <v/>
      </c>
      <c r="F2002" s="9">
        <f t="shared" si="929"/>
        <v>0.57833859095688744</v>
      </c>
      <c r="O2002" s="26" t="s">
        <v>75</v>
      </c>
      <c r="P2002" s="25">
        <f>HLOOKUP(O2002,'Tabela 2022'!$D$3:$BG$56,41,FALSE)</f>
        <v>0.45225464190981435</v>
      </c>
      <c r="R2002" s="9">
        <f t="shared" si="930"/>
        <v>0.45225464190981435</v>
      </c>
      <c r="S2002" s="9" t="str">
        <f t="shared" si="931"/>
        <v/>
      </c>
      <c r="T2002" s="9" t="str">
        <f t="shared" si="932"/>
        <v/>
      </c>
    </row>
    <row r="2003" spans="1:20">
      <c r="A2003" s="22" t="s">
        <v>110</v>
      </c>
      <c r="B2003" s="25">
        <f>HLOOKUP(A2003,'Tabela 2022'!$D$3:$BG$56,41,FALSE)</f>
        <v>0.65591397849462363</v>
      </c>
      <c r="D2003" s="9" t="str">
        <f t="shared" si="927"/>
        <v/>
      </c>
      <c r="E2003" s="9" t="str">
        <f t="shared" si="928"/>
        <v/>
      </c>
      <c r="F2003" s="9">
        <f t="shared" si="929"/>
        <v>0.65591397849462363</v>
      </c>
      <c r="O2003" s="26" t="s">
        <v>76</v>
      </c>
      <c r="P2003" s="25">
        <f>HLOOKUP(O2003,'Tabela 2022'!$D$3:$BG$56,41,FALSE)</f>
        <v>0.51683168316831685</v>
      </c>
      <c r="R2003" s="9" t="str">
        <f t="shared" si="930"/>
        <v/>
      </c>
      <c r="S2003" s="9" t="str">
        <f t="shared" si="931"/>
        <v/>
      </c>
      <c r="T2003" s="9">
        <f t="shared" si="932"/>
        <v>0.51683168316831685</v>
      </c>
    </row>
    <row r="2004" spans="1:20">
      <c r="A2004" s="22" t="s">
        <v>111</v>
      </c>
      <c r="B2004" s="25">
        <f>HLOOKUP(A2004,'Tabela 2022'!$D$3:$BG$56,41,FALSE)</f>
        <v>0.50201884253028262</v>
      </c>
      <c r="D2004" s="9" t="str">
        <f t="shared" si="927"/>
        <v/>
      </c>
      <c r="E2004" s="9" t="str">
        <f t="shared" si="928"/>
        <v/>
      </c>
      <c r="F2004" s="9">
        <f t="shared" si="929"/>
        <v>0.50201884253028262</v>
      </c>
      <c r="O2004" s="26" t="s">
        <v>78</v>
      </c>
      <c r="P2004" s="25">
        <f>HLOOKUP(O2004,'Tabela 2022'!$D$3:$BG$56,41,FALSE)</f>
        <v>0.50717079530638853</v>
      </c>
      <c r="R2004" s="9" t="str">
        <f t="shared" si="930"/>
        <v/>
      </c>
      <c r="S2004" s="9" t="str">
        <f t="shared" si="931"/>
        <v/>
      </c>
      <c r="T2004" s="9">
        <f t="shared" si="932"/>
        <v>0.50717079530638853</v>
      </c>
    </row>
    <row r="2005" spans="1:20">
      <c r="A2005" s="22" t="s">
        <v>86</v>
      </c>
      <c r="B2005" s="25" t="e">
        <f>HLOOKUP(A2005,'Tabela 2022'!$D$3:$BG$56,41,FALSE)</f>
        <v>#N/A</v>
      </c>
      <c r="D2005" s="9" t="e">
        <f t="shared" si="927"/>
        <v>#N/A</v>
      </c>
      <c r="E2005" s="9" t="e">
        <f t="shared" si="928"/>
        <v>#N/A</v>
      </c>
      <c r="F2005" s="9" t="e">
        <f t="shared" si="929"/>
        <v>#N/A</v>
      </c>
      <c r="O2005" s="26" t="s">
        <v>94</v>
      </c>
      <c r="P2005" s="25">
        <f>HLOOKUP(O2005,'Tabela 2022'!$D$3:$BG$56,41,FALSE)</f>
        <v>0.5125673249551167</v>
      </c>
      <c r="R2005" s="9" t="str">
        <f t="shared" si="930"/>
        <v/>
      </c>
      <c r="S2005" s="9" t="str">
        <f t="shared" si="931"/>
        <v/>
      </c>
      <c r="T2005" s="9">
        <f t="shared" si="932"/>
        <v>0.5125673249551167</v>
      </c>
    </row>
    <row r="2006" spans="1:20">
      <c r="A2006" s="22" t="s">
        <v>130</v>
      </c>
      <c r="B2006" s="25">
        <f>HLOOKUP(A2006,'Tabela 2022'!$D$3:$BG$56,41,FALSE)</f>
        <v>0.54610778443113772</v>
      </c>
      <c r="D2006" s="9" t="str">
        <f t="shared" si="927"/>
        <v/>
      </c>
      <c r="E2006" s="9" t="str">
        <f t="shared" si="928"/>
        <v/>
      </c>
      <c r="F2006" s="9">
        <f t="shared" si="929"/>
        <v>0.54610778443113772</v>
      </c>
      <c r="O2006" s="26" t="s">
        <v>111</v>
      </c>
      <c r="P2006" s="25">
        <f>HLOOKUP(O2006,'Tabela 2022'!$D$3:$BG$56,41,FALSE)</f>
        <v>0.50201884253028262</v>
      </c>
      <c r="R2006" s="9" t="str">
        <f t="shared" si="930"/>
        <v/>
      </c>
      <c r="S2006" s="9" t="str">
        <f t="shared" si="931"/>
        <v/>
      </c>
      <c r="T2006" s="9">
        <f t="shared" si="932"/>
        <v>0.50201884253028262</v>
      </c>
    </row>
    <row r="2007" spans="1:20">
      <c r="A2007" s="22" t="s">
        <v>87</v>
      </c>
      <c r="B2007" s="25">
        <f>HLOOKUP(A2007,'Tabela 2022'!$D$3:$BG$56,41,FALSE)</f>
        <v>0.39253731343283582</v>
      </c>
      <c r="D2007" s="9">
        <f t="shared" si="927"/>
        <v>0.39253731343283582</v>
      </c>
      <c r="E2007" s="9" t="str">
        <f t="shared" si="928"/>
        <v/>
      </c>
      <c r="F2007" s="9" t="str">
        <f t="shared" si="929"/>
        <v/>
      </c>
      <c r="O2007" s="26" t="s">
        <v>122</v>
      </c>
      <c r="P2007" s="25">
        <f>HLOOKUP(O2007,'Tabela 2022'!$D$3:$BG$56,41,FALSE)</f>
        <v>0.58302028549962437</v>
      </c>
      <c r="R2007" s="9" t="str">
        <f t="shared" si="930"/>
        <v/>
      </c>
      <c r="S2007" s="9" t="str">
        <f t="shared" si="931"/>
        <v/>
      </c>
      <c r="T2007" s="9">
        <f t="shared" si="932"/>
        <v>0.58302028549962437</v>
      </c>
    </row>
    <row r="2008" spans="1:20" ht="15.75" thickBot="1">
      <c r="A2008" s="21" t="s">
        <v>88</v>
      </c>
      <c r="B2008" s="25">
        <f>HLOOKUP(A2008,'Tabela 2022'!$D$3:$BG$56,41,FALSE)</f>
        <v>0.49454148471615722</v>
      </c>
      <c r="D2008" s="57">
        <f t="shared" si="927"/>
        <v>0.49454148471615722</v>
      </c>
      <c r="E2008" s="57" t="str">
        <f t="shared" si="928"/>
        <v/>
      </c>
      <c r="F2008" s="57" t="str">
        <f t="shared" si="929"/>
        <v/>
      </c>
      <c r="O2008" s="26" t="s">
        <v>87</v>
      </c>
      <c r="P2008" s="25">
        <f>HLOOKUP(O2008,'Tabela 2022'!$D$3:$BG$56,41,FALSE)</f>
        <v>0.39253731343283582</v>
      </c>
      <c r="R2008" s="9">
        <f t="shared" si="930"/>
        <v>0.39253731343283582</v>
      </c>
      <c r="S2008" s="9" t="str">
        <f t="shared" si="931"/>
        <v/>
      </c>
      <c r="T2008" s="9" t="str">
        <f t="shared" si="932"/>
        <v/>
      </c>
    </row>
    <row r="2009" spans="1:20" ht="15.75" thickBot="1">
      <c r="A2009" s="17" t="s">
        <v>93</v>
      </c>
      <c r="B2009" s="25">
        <f>HLOOKUP(A2009,'Tabela 2022'!$D$3:$BG$56,41,FALSE)</f>
        <v>0.48997772828507796</v>
      </c>
      <c r="D2009" s="56">
        <f t="shared" si="927"/>
        <v>0.48997772828507796</v>
      </c>
      <c r="E2009" s="56" t="str">
        <f t="shared" si="928"/>
        <v/>
      </c>
      <c r="F2009" s="56" t="str">
        <f t="shared" si="929"/>
        <v/>
      </c>
      <c r="O2009" s="53" t="s">
        <v>88</v>
      </c>
      <c r="P2009" s="25">
        <f>HLOOKUP(O2009,'Tabela 2022'!$D$3:$BG$56,41,FALSE)</f>
        <v>0.49454148471615722</v>
      </c>
      <c r="R2009" s="57">
        <f t="shared" si="930"/>
        <v>0.49454148471615722</v>
      </c>
      <c r="S2009" s="57" t="str">
        <f t="shared" si="931"/>
        <v/>
      </c>
      <c r="T2009" s="57" t="str">
        <f t="shared" si="932"/>
        <v/>
      </c>
    </row>
    <row r="2010" spans="1:20">
      <c r="A2010" s="16" t="s">
        <v>133</v>
      </c>
      <c r="B2010" s="25">
        <f>HLOOKUP(A2010,'Tabela 2022'!$D$3:$BG$56,41,FALSE)</f>
        <v>0.56627906976744191</v>
      </c>
      <c r="D2010" s="9" t="str">
        <f t="shared" si="927"/>
        <v/>
      </c>
      <c r="E2010" s="9" t="str">
        <f t="shared" si="928"/>
        <v/>
      </c>
      <c r="F2010" s="9">
        <f t="shared" si="929"/>
        <v>0.56627906976744191</v>
      </c>
      <c r="O2010" s="17" t="s">
        <v>109</v>
      </c>
      <c r="P2010" s="25" t="e">
        <f>HLOOKUP(O2010,'Tabela 2022'!$D$3:$BG$56,41,FALSE)</f>
        <v>#N/A</v>
      </c>
      <c r="R2010" s="35" t="e">
        <f t="shared" si="930"/>
        <v>#N/A</v>
      </c>
      <c r="S2010" s="35" t="e">
        <f t="shared" si="931"/>
        <v>#N/A</v>
      </c>
      <c r="T2010" s="35" t="e">
        <f t="shared" si="932"/>
        <v>#N/A</v>
      </c>
    </row>
    <row r="2011" spans="1:20">
      <c r="A2011" s="16" t="s">
        <v>94</v>
      </c>
      <c r="B2011" s="25">
        <f>HLOOKUP(A2011,'Tabela 2022'!$D$3:$BG$56,41,FALSE)</f>
        <v>0.5125673249551167</v>
      </c>
      <c r="D2011" s="9" t="str">
        <f t="shared" si="927"/>
        <v/>
      </c>
      <c r="E2011" s="9" t="str">
        <f t="shared" si="928"/>
        <v/>
      </c>
      <c r="F2011" s="9">
        <f t="shared" si="929"/>
        <v>0.5125673249551167</v>
      </c>
      <c r="O2011" s="16" t="s">
        <v>70</v>
      </c>
      <c r="P2011" s="25">
        <f>HLOOKUP(O2011,'Tabela 2022'!$D$3:$BG$56,41,FALSE)</f>
        <v>0.59880239520958078</v>
      </c>
      <c r="R2011" s="9" t="str">
        <f t="shared" si="930"/>
        <v/>
      </c>
      <c r="S2011" s="9" t="str">
        <f t="shared" si="931"/>
        <v/>
      </c>
      <c r="T2011" s="9">
        <f t="shared" si="932"/>
        <v>0.59880239520958078</v>
      </c>
    </row>
    <row r="2012" spans="1:20" ht="15.75" thickBot="1">
      <c r="A2012" s="15" t="s">
        <v>95</v>
      </c>
      <c r="B2012" s="25">
        <f>HLOOKUP(A2012,'Tabela 2022'!$D$3:$BG$56,41,FALSE)</f>
        <v>0.51690821256038644</v>
      </c>
      <c r="D2012" s="57" t="str">
        <f t="shared" si="927"/>
        <v/>
      </c>
      <c r="E2012" s="57" t="str">
        <f t="shared" si="928"/>
        <v/>
      </c>
      <c r="F2012" s="57">
        <f t="shared" si="929"/>
        <v>0.51690821256038644</v>
      </c>
      <c r="O2012" s="16" t="s">
        <v>81</v>
      </c>
      <c r="P2012" s="25">
        <f>HLOOKUP(O2012,'Tabela 2022'!$D$3:$BG$56,41,FALSE)</f>
        <v>0.5239043824701195</v>
      </c>
      <c r="R2012" s="9" t="str">
        <f t="shared" si="930"/>
        <v/>
      </c>
      <c r="S2012" s="9" t="str">
        <f t="shared" si="931"/>
        <v/>
      </c>
      <c r="T2012" s="9">
        <f t="shared" si="932"/>
        <v>0.5239043824701195</v>
      </c>
    </row>
    <row r="2013" spans="1:20">
      <c r="A2013" s="20" t="s">
        <v>89</v>
      </c>
      <c r="B2013" s="25">
        <f>HLOOKUP(A2013,'Tabela 2022'!$D$3:$BG$56,41,FALSE)</f>
        <v>0.6857670979667283</v>
      </c>
      <c r="D2013" s="35" t="str">
        <f t="shared" si="927"/>
        <v/>
      </c>
      <c r="E2013" s="35" t="str">
        <f t="shared" si="928"/>
        <v/>
      </c>
      <c r="F2013" s="35">
        <f t="shared" si="929"/>
        <v>0.6857670979667283</v>
      </c>
      <c r="O2013" s="16" t="s">
        <v>83</v>
      </c>
      <c r="P2013" s="25">
        <f>HLOOKUP(O2013,'Tabela 2022'!$D$3:$BG$56,41,FALSE)</f>
        <v>0.62866449511400646</v>
      </c>
      <c r="R2013" s="9" t="str">
        <f t="shared" si="930"/>
        <v/>
      </c>
      <c r="S2013" s="9" t="str">
        <f t="shared" si="931"/>
        <v/>
      </c>
      <c r="T2013" s="9">
        <f t="shared" si="932"/>
        <v>0.62866449511400646</v>
      </c>
    </row>
    <row r="2014" spans="1:20">
      <c r="A2014" s="19" t="s">
        <v>90</v>
      </c>
      <c r="B2014" s="25">
        <f>HLOOKUP(A2014,'Tabela 2022'!$D$3:$BG$56,41,FALSE)</f>
        <v>0.71741397288842546</v>
      </c>
      <c r="D2014" s="9" t="str">
        <f t="shared" si="927"/>
        <v/>
      </c>
      <c r="E2014" s="9" t="str">
        <f t="shared" si="928"/>
        <v/>
      </c>
      <c r="F2014" s="9">
        <f t="shared" si="929"/>
        <v>0.71741397288842546</v>
      </c>
      <c r="O2014" s="16" t="s">
        <v>110</v>
      </c>
      <c r="P2014" s="25">
        <f>HLOOKUP(O2014,'Tabela 2022'!$D$3:$BG$56,41,FALSE)</f>
        <v>0.65591397849462363</v>
      </c>
      <c r="R2014" s="9" t="str">
        <f t="shared" si="930"/>
        <v/>
      </c>
      <c r="S2014" s="9" t="str">
        <f t="shared" si="931"/>
        <v/>
      </c>
      <c r="T2014" s="9">
        <f t="shared" si="932"/>
        <v>0.65591397849462363</v>
      </c>
    </row>
    <row r="2015" spans="1:20">
      <c r="A2015" s="18" t="s">
        <v>91</v>
      </c>
      <c r="B2015" s="25" t="e">
        <f>HLOOKUP(A2015,'Tabela 2022'!$D$3:$BG$56,41,FALSE)</f>
        <v>#N/A</v>
      </c>
      <c r="D2015" s="9" t="e">
        <f t="shared" si="927"/>
        <v>#N/A</v>
      </c>
      <c r="E2015" s="9" t="e">
        <f t="shared" si="928"/>
        <v>#N/A</v>
      </c>
      <c r="F2015" s="9" t="e">
        <f t="shared" si="929"/>
        <v>#N/A</v>
      </c>
      <c r="O2015" s="54" t="s">
        <v>92</v>
      </c>
      <c r="P2015" s="25">
        <f>HLOOKUP(O2015,'Tabela 2022'!$D$3:$BG$56,41,FALSE)</f>
        <v>0.63790446841294302</v>
      </c>
      <c r="R2015" s="9" t="str">
        <f t="shared" si="930"/>
        <v/>
      </c>
      <c r="S2015" s="9" t="str">
        <f t="shared" si="931"/>
        <v/>
      </c>
      <c r="T2015" s="9">
        <f t="shared" si="932"/>
        <v>0.63790446841294302</v>
      </c>
    </row>
    <row r="2016" spans="1:20" ht="15.75" thickBot="1">
      <c r="A2016" s="18" t="s">
        <v>131</v>
      </c>
      <c r="B2016" s="25">
        <f>HLOOKUP(A2016,'Tabela 2022'!$D$3:$BG$56,41,FALSE)</f>
        <v>0.67075471698113209</v>
      </c>
      <c r="D2016" s="9" t="str">
        <f t="shared" si="927"/>
        <v/>
      </c>
      <c r="E2016" s="9" t="str">
        <f t="shared" si="928"/>
        <v/>
      </c>
      <c r="F2016" s="9">
        <f t="shared" si="929"/>
        <v>0.67075471698113209</v>
      </c>
      <c r="O2016" s="15" t="s">
        <v>86</v>
      </c>
      <c r="P2016" s="25" t="e">
        <f>HLOOKUP(O2016,'Tabela 2022'!$D$3:$BG$56,41,FALSE)</f>
        <v>#N/A</v>
      </c>
      <c r="R2016" s="36" t="e">
        <f t="shared" si="930"/>
        <v>#N/A</v>
      </c>
      <c r="S2016" s="36" t="e">
        <f t="shared" si="931"/>
        <v>#N/A</v>
      </c>
      <c r="T2016" s="36" t="e">
        <f t="shared" si="932"/>
        <v>#N/A</v>
      </c>
    </row>
    <row r="2017" spans="1:26">
      <c r="A2017" s="18" t="s">
        <v>92</v>
      </c>
      <c r="B2017" s="25">
        <f>HLOOKUP(A2017,'Tabela 2022'!$D$3:$BG$56,41,FALSE)</f>
        <v>0.63790446841294302</v>
      </c>
      <c r="D2017" s="9" t="str">
        <f t="shared" si="927"/>
        <v/>
      </c>
      <c r="E2017" s="9" t="str">
        <f t="shared" si="928"/>
        <v/>
      </c>
      <c r="F2017" s="9">
        <f t="shared" si="929"/>
        <v>0.63790446841294302</v>
      </c>
      <c r="O2017" s="61" t="s">
        <v>99</v>
      </c>
      <c r="P2017" s="25" t="e">
        <f>HLOOKUP(O2017,'Tabela 2022'!$D$3:$BG$56,41,FALSE)</f>
        <v>#N/A</v>
      </c>
      <c r="R2017" s="56" t="e">
        <f t="shared" si="930"/>
        <v>#N/A</v>
      </c>
      <c r="S2017" s="56" t="e">
        <f t="shared" si="931"/>
        <v>#N/A</v>
      </c>
      <c r="T2017" s="56" t="e">
        <f t="shared" si="932"/>
        <v>#N/A</v>
      </c>
    </row>
    <row r="2018" spans="1:26">
      <c r="A2018" s="18" t="s">
        <v>129</v>
      </c>
      <c r="B2018" s="25">
        <f>HLOOKUP(A2018,'Tabela 2022'!$D$3:$BG$56,41,FALSE)</f>
        <v>0.51474926253687314</v>
      </c>
      <c r="D2018" s="9" t="str">
        <f t="shared" si="927"/>
        <v/>
      </c>
      <c r="E2018" s="9" t="str">
        <f t="shared" si="928"/>
        <v/>
      </c>
      <c r="F2018" s="9">
        <f t="shared" si="929"/>
        <v>0.51474926253687314</v>
      </c>
      <c r="O2018" s="55" t="s">
        <v>132</v>
      </c>
      <c r="P2018" s="25">
        <f>HLOOKUP(O2018,'Tabela 2022'!$D$3:$BG$56,41,FALSE)</f>
        <v>0.53710247349823326</v>
      </c>
      <c r="R2018" s="9" t="str">
        <f t="shared" si="930"/>
        <v/>
      </c>
      <c r="S2018" s="9" t="str">
        <f t="shared" si="931"/>
        <v/>
      </c>
      <c r="T2018" s="9">
        <f t="shared" si="932"/>
        <v>0.53710247349823326</v>
      </c>
    </row>
    <row r="2019" spans="1:26" ht="15.75" thickBot="1">
      <c r="A2019" s="18" t="s">
        <v>122</v>
      </c>
      <c r="B2019" s="25">
        <f>HLOOKUP(A2019,'Tabela 2022'!$D$3:$BG$56,41,FALSE)</f>
        <v>0.58302028549962437</v>
      </c>
      <c r="D2019" s="57" t="str">
        <f t="shared" si="927"/>
        <v/>
      </c>
      <c r="E2019" s="57" t="str">
        <f t="shared" si="928"/>
        <v/>
      </c>
      <c r="F2019" s="57">
        <f t="shared" si="929"/>
        <v>0.58302028549962437</v>
      </c>
      <c r="O2019" s="55" t="s">
        <v>113</v>
      </c>
      <c r="P2019" s="25">
        <f>HLOOKUP(O2019,'Tabela 2022'!$D$3:$BG$56,41,FALSE)</f>
        <v>0.61016949152542377</v>
      </c>
      <c r="R2019" s="9" t="str">
        <f t="shared" si="930"/>
        <v/>
      </c>
      <c r="S2019" s="9" t="str">
        <f t="shared" si="931"/>
        <v/>
      </c>
      <c r="T2019" s="9">
        <f t="shared" si="932"/>
        <v>0.61016949152542377</v>
      </c>
    </row>
    <row r="2020" spans="1:26">
      <c r="D2020" s="41">
        <f>COUNT(D1980:D2019)</f>
        <v>10</v>
      </c>
      <c r="E2020" s="41">
        <f>COUNT(E1980:E2019)</f>
        <v>0</v>
      </c>
      <c r="F2020" s="41">
        <f>COUNT(F1980:F2019)</f>
        <v>26</v>
      </c>
      <c r="R2020" s="41">
        <f>COUNT(R1980:R2019)</f>
        <v>10</v>
      </c>
      <c r="S2020" s="41">
        <f>COUNT(S1980:S2019)</f>
        <v>0</v>
      </c>
      <c r="T2020" s="41">
        <f>COUNT(T1980:T2019)</f>
        <v>26</v>
      </c>
    </row>
    <row r="2027" spans="1:26">
      <c r="A2027" s="28">
        <v>42</v>
      </c>
      <c r="B2027" s="27" t="s">
        <v>54</v>
      </c>
      <c r="O2027" s="28">
        <v>42</v>
      </c>
      <c r="P2027" s="27" t="s">
        <v>54</v>
      </c>
    </row>
    <row r="2028" spans="1:26">
      <c r="A2028" s="8" t="s">
        <v>69</v>
      </c>
      <c r="B2028" s="7" t="s">
        <v>96</v>
      </c>
      <c r="D2028" s="12" t="s">
        <v>98</v>
      </c>
      <c r="E2028" s="11" t="s">
        <v>97</v>
      </c>
      <c r="F2028" s="10" t="s">
        <v>100</v>
      </c>
      <c r="O2028" s="8" t="s">
        <v>69</v>
      </c>
      <c r="P2028" s="7" t="s">
        <v>96</v>
      </c>
      <c r="R2028" s="12" t="s">
        <v>98</v>
      </c>
      <c r="S2028" s="11" t="s">
        <v>97</v>
      </c>
      <c r="T2028" s="10" t="s">
        <v>100</v>
      </c>
      <c r="V2028" s="31"/>
      <c r="W2028" s="32" t="s">
        <v>98</v>
      </c>
      <c r="X2028" s="33" t="s">
        <v>97</v>
      </c>
      <c r="Y2028" s="34" t="s">
        <v>100</v>
      </c>
      <c r="Z2028" t="s">
        <v>105</v>
      </c>
    </row>
    <row r="2029" spans="1:26">
      <c r="A2029" s="26" t="s">
        <v>70</v>
      </c>
      <c r="B2029" s="25">
        <f>HLOOKUP(A2029,'Tabela 2022'!$D$3:$BG$56,42,FALSE)</f>
        <v>0.70870870870870872</v>
      </c>
      <c r="D2029" s="9" t="str">
        <f t="shared" ref="D2029" si="947">IF(B2029&lt;=50%,B2029,"")</f>
        <v/>
      </c>
      <c r="E2029" s="9" t="str">
        <f>IF(B2029&gt;=75%,B2029,"")</f>
        <v/>
      </c>
      <c r="F2029" s="9">
        <f t="shared" ref="F2029" si="948">IF(AND(B2029&gt;50%,B2029&lt;75%),B2029,"")</f>
        <v>0.70870870870870872</v>
      </c>
      <c r="O2029" s="52" t="s">
        <v>79</v>
      </c>
      <c r="P2029" s="25">
        <f>HLOOKUP(O2029,'Tabela 2022'!$D$3:$BG$56,42,FALSE)</f>
        <v>0.66725978647686834</v>
      </c>
      <c r="R2029" s="9" t="str">
        <f>IF(P2029&lt;=50%,P2029,"")</f>
        <v/>
      </c>
      <c r="S2029" s="9" t="str">
        <f>IF(P2029&gt;=75%,P2029,"")</f>
        <v/>
      </c>
      <c r="T2029" s="9">
        <f>IF(AND(P2029&gt;50%,P2029&lt;75%),P2029,"")</f>
        <v>0.66725978647686834</v>
      </c>
      <c r="V2029" s="31" t="s">
        <v>101</v>
      </c>
      <c r="W2029" s="37">
        <f>COUNT(R2029:R2068)</f>
        <v>0</v>
      </c>
      <c r="X2029" s="37">
        <f>COUNT(S2029:S2068)</f>
        <v>2</v>
      </c>
      <c r="Y2029" s="37">
        <f>COUNT(T2029:T2068)</f>
        <v>34</v>
      </c>
      <c r="Z2029" s="29">
        <f>SUM(W2029:Y2029)</f>
        <v>36</v>
      </c>
    </row>
    <row r="2030" spans="1:26">
      <c r="A2030" s="26" t="s">
        <v>71</v>
      </c>
      <c r="B2030" s="25">
        <f>HLOOKUP(A2030,'Tabela 2022'!$D$3:$BG$56,42,FALSE)</f>
        <v>0.74696356275303644</v>
      </c>
      <c r="D2030" s="9" t="str">
        <f t="shared" ref="D2030:D2068" si="949">IF(B2030&lt;=50%,B2030,"")</f>
        <v/>
      </c>
      <c r="E2030" s="9" t="str">
        <f t="shared" ref="E2030:E2068" si="950">IF(B2030&gt;=75%,B2030,"")</f>
        <v/>
      </c>
      <c r="F2030" s="9">
        <f t="shared" ref="F2030:F2068" si="951">IF(AND(B2030&gt;50%,B2030&lt;75%),B2030,"")</f>
        <v>0.74696356275303644</v>
      </c>
      <c r="H2030" s="31"/>
      <c r="I2030" s="32" t="s">
        <v>98</v>
      </c>
      <c r="J2030" s="33" t="s">
        <v>97</v>
      </c>
      <c r="K2030" s="34" t="s">
        <v>100</v>
      </c>
      <c r="L2030" t="s">
        <v>105</v>
      </c>
      <c r="O2030" s="52" t="s">
        <v>71</v>
      </c>
      <c r="P2030" s="25">
        <f>HLOOKUP(O2030,'Tabela 2022'!$D$3:$BG$56,42,FALSE)</f>
        <v>0.74696356275303644</v>
      </c>
      <c r="R2030" s="9" t="str">
        <f t="shared" ref="R2030:R2068" si="952">IF(P2030&lt;=50%,P2030,"")</f>
        <v/>
      </c>
      <c r="S2030" s="9" t="str">
        <f t="shared" ref="S2030:S2068" si="953">IF(P2030&gt;=75%,P2030,"")</f>
        <v/>
      </c>
      <c r="T2030" s="9">
        <f t="shared" ref="T2030:T2068" si="954">IF(AND(P2030&gt;50%,P2030&lt;75%),P2030,"")</f>
        <v>0.74696356275303644</v>
      </c>
      <c r="V2030" s="31" t="s">
        <v>115</v>
      </c>
      <c r="W2030" s="37">
        <f>COUNT(R2029:R2044)</f>
        <v>0</v>
      </c>
      <c r="X2030" s="37">
        <f>COUNT(S2029:S2044)</f>
        <v>1</v>
      </c>
      <c r="Y2030" s="37">
        <f>COUNT(T2029:T2044)</f>
        <v>15</v>
      </c>
      <c r="Z2030" s="29">
        <f t="shared" ref="Z2030:Z2033" si="955">SUM(W2030:Y2030)</f>
        <v>16</v>
      </c>
    </row>
    <row r="2031" spans="1:26">
      <c r="A2031" s="26" t="s">
        <v>72</v>
      </c>
      <c r="B2031" s="25">
        <f>HLOOKUP(A2031,'Tabela 2022'!$D$3:$BG$56,42,FALSE)</f>
        <v>0.59343434343434343</v>
      </c>
      <c r="D2031" s="9" t="str">
        <f t="shared" si="949"/>
        <v/>
      </c>
      <c r="E2031" s="9" t="str">
        <f t="shared" si="950"/>
        <v/>
      </c>
      <c r="F2031" s="9">
        <f t="shared" si="951"/>
        <v>0.59343434343434343</v>
      </c>
      <c r="H2031" s="31" t="s">
        <v>101</v>
      </c>
      <c r="I2031" s="37">
        <f>COUNT(D2029:D2068)</f>
        <v>0</v>
      </c>
      <c r="J2031" s="37">
        <f t="shared" ref="J2031" si="956">COUNT(E2029:E2068)</f>
        <v>2</v>
      </c>
      <c r="K2031" s="37">
        <f>COUNT(F2029:F2068)</f>
        <v>34</v>
      </c>
      <c r="L2031" s="29">
        <f>SUM(I2031:K2031)</f>
        <v>36</v>
      </c>
      <c r="O2031" s="52" t="s">
        <v>82</v>
      </c>
      <c r="P2031" s="25">
        <f>HLOOKUP(O2031,'Tabela 2022'!$D$3:$BG$56,42,FALSE)</f>
        <v>0.6919148936170213</v>
      </c>
      <c r="R2031" s="9" t="str">
        <f t="shared" si="952"/>
        <v/>
      </c>
      <c r="S2031" s="9" t="str">
        <f t="shared" si="953"/>
        <v/>
      </c>
      <c r="T2031" s="9">
        <f t="shared" si="954"/>
        <v>0.6919148936170213</v>
      </c>
      <c r="V2031" s="31" t="s">
        <v>116</v>
      </c>
      <c r="W2031" s="37">
        <f>COUNT(R2045:R2058)</f>
        <v>0</v>
      </c>
      <c r="X2031" s="37">
        <f>COUNT(S2045:S2058)</f>
        <v>1</v>
      </c>
      <c r="Y2031" s="37">
        <f>COUNT(T2045:T2058)</f>
        <v>12</v>
      </c>
      <c r="Z2031" s="29">
        <f t="shared" si="955"/>
        <v>13</v>
      </c>
    </row>
    <row r="2032" spans="1:26">
      <c r="A2032" s="26" t="s">
        <v>73</v>
      </c>
      <c r="B2032" s="25">
        <f>HLOOKUP(A2032,'Tabela 2022'!$D$3:$BG$56,42,FALSE)</f>
        <v>0.66610878661087869</v>
      </c>
      <c r="D2032" s="9" t="str">
        <f t="shared" si="949"/>
        <v/>
      </c>
      <c r="E2032" s="9" t="str">
        <f t="shared" si="950"/>
        <v/>
      </c>
      <c r="F2032" s="9">
        <f t="shared" si="951"/>
        <v>0.66610878661087869</v>
      </c>
      <c r="H2032" s="31" t="s">
        <v>102</v>
      </c>
      <c r="I2032" s="37">
        <f>COUNT(D2029:D2042)</f>
        <v>0</v>
      </c>
      <c r="J2032" s="37">
        <f t="shared" ref="J2032" si="957">COUNT(E2029:E2042)</f>
        <v>0</v>
      </c>
      <c r="K2032" s="37">
        <f>COUNT(F2029:F2042)</f>
        <v>13</v>
      </c>
      <c r="L2032" s="29">
        <f t="shared" ref="L2032:L2035" si="958">SUM(I2032:K2032)</f>
        <v>13</v>
      </c>
      <c r="O2032" s="52" t="s">
        <v>73</v>
      </c>
      <c r="P2032" s="25">
        <f>HLOOKUP(O2032,'Tabela 2022'!$D$3:$BG$56,42,FALSE)</f>
        <v>0.66610878661087869</v>
      </c>
      <c r="R2032" s="9" t="str">
        <f t="shared" si="952"/>
        <v/>
      </c>
      <c r="S2032" s="9" t="str">
        <f t="shared" si="953"/>
        <v/>
      </c>
      <c r="T2032" s="9">
        <f t="shared" si="954"/>
        <v>0.66610878661087869</v>
      </c>
      <c r="V2032" s="31" t="s">
        <v>117</v>
      </c>
      <c r="W2032" s="37">
        <f>COUNT(R2059:R2065)</f>
        <v>0</v>
      </c>
      <c r="X2032" s="37">
        <f>COUNT(S2059:S2065)</f>
        <v>0</v>
      </c>
      <c r="Y2032" s="37">
        <f>COUNT(T2059:T2065)</f>
        <v>5</v>
      </c>
      <c r="Z2032" s="29">
        <f t="shared" si="955"/>
        <v>5</v>
      </c>
    </row>
    <row r="2033" spans="1:26">
      <c r="A2033" s="26" t="s">
        <v>112</v>
      </c>
      <c r="B2033" s="25">
        <f>HLOOKUP(A2033,'Tabela 2022'!$D$3:$BG$56,42,FALSE)</f>
        <v>0.70534813319878908</v>
      </c>
      <c r="D2033" s="9" t="str">
        <f t="shared" si="949"/>
        <v/>
      </c>
      <c r="E2033" s="9" t="str">
        <f t="shared" si="950"/>
        <v/>
      </c>
      <c r="F2033" s="9">
        <f t="shared" si="951"/>
        <v>0.70534813319878908</v>
      </c>
      <c r="H2033" s="31" t="s">
        <v>103</v>
      </c>
      <c r="I2033" s="37">
        <f>COUNT(D2043:D2057)</f>
        <v>0</v>
      </c>
      <c r="J2033" s="37">
        <f t="shared" ref="J2033" si="959">COUNT(E2043:E2057)</f>
        <v>0</v>
      </c>
      <c r="K2033" s="37">
        <f>COUNT(F2043:F2057)</f>
        <v>13</v>
      </c>
      <c r="L2033" s="29">
        <f t="shared" si="958"/>
        <v>13</v>
      </c>
      <c r="O2033" s="52" t="s">
        <v>112</v>
      </c>
      <c r="P2033" s="25">
        <f>HLOOKUP(O2033,'Tabela 2022'!$D$3:$BG$56,42,FALSE)</f>
        <v>0.70534813319878908</v>
      </c>
      <c r="R2033" s="9" t="str">
        <f t="shared" si="952"/>
        <v/>
      </c>
      <c r="S2033" s="9" t="str">
        <f t="shared" si="953"/>
        <v/>
      </c>
      <c r="T2033" s="9">
        <f t="shared" si="954"/>
        <v>0.70534813319878908</v>
      </c>
      <c r="V2033" s="31" t="s">
        <v>135</v>
      </c>
      <c r="W2033" s="37">
        <f>COUNT(R2066:R2068)</f>
        <v>0</v>
      </c>
      <c r="X2033" s="37">
        <f>COUNT(S2066:S2068)</f>
        <v>0</v>
      </c>
      <c r="Y2033" s="37">
        <f>COUNT(T2066:T2068)</f>
        <v>2</v>
      </c>
      <c r="Z2033" s="29">
        <f t="shared" si="955"/>
        <v>2</v>
      </c>
    </row>
    <row r="2034" spans="1:26">
      <c r="A2034" s="26" t="s">
        <v>99</v>
      </c>
      <c r="B2034" s="25" t="e">
        <f>HLOOKUP(A2034,'Tabela 2022'!$D$3:$BG$56,42,FALSE)</f>
        <v>#N/A</v>
      </c>
      <c r="D2034" s="9" t="e">
        <f t="shared" si="949"/>
        <v>#N/A</v>
      </c>
      <c r="E2034" s="9" t="e">
        <f t="shared" si="950"/>
        <v>#N/A</v>
      </c>
      <c r="F2034" s="9" t="e">
        <f t="shared" si="951"/>
        <v>#N/A</v>
      </c>
      <c r="H2034" s="31" t="s">
        <v>104</v>
      </c>
      <c r="I2034" s="37">
        <f>COUNT(D2058:D2061)</f>
        <v>0</v>
      </c>
      <c r="J2034" s="37">
        <f t="shared" ref="J2034" si="960">COUNT(E2058:E2061)</f>
        <v>0</v>
      </c>
      <c r="K2034" s="37">
        <f>COUNT(F2058:F2061)</f>
        <v>4</v>
      </c>
      <c r="L2034" s="29">
        <f t="shared" si="958"/>
        <v>4</v>
      </c>
      <c r="O2034" s="52" t="s">
        <v>93</v>
      </c>
      <c r="P2034" s="25">
        <f>HLOOKUP(O2034,'Tabela 2022'!$D$3:$BG$56,42,FALSE)</f>
        <v>0.68596881959910916</v>
      </c>
      <c r="R2034" s="9" t="str">
        <f t="shared" si="952"/>
        <v/>
      </c>
      <c r="S2034" s="9" t="str">
        <f t="shared" si="953"/>
        <v/>
      </c>
      <c r="T2034" s="9">
        <f t="shared" si="954"/>
        <v>0.68596881959910916</v>
      </c>
    </row>
    <row r="2035" spans="1:26">
      <c r="A2035" s="26" t="s">
        <v>132</v>
      </c>
      <c r="B2035" s="25">
        <f>HLOOKUP(A2035,'Tabela 2022'!$D$3:$BG$56,42,FALSE)</f>
        <v>0.59010600706713778</v>
      </c>
      <c r="D2035" s="9" t="str">
        <f t="shared" si="949"/>
        <v/>
      </c>
      <c r="E2035" s="9" t="str">
        <f t="shared" si="950"/>
        <v/>
      </c>
      <c r="F2035" s="9">
        <f t="shared" si="951"/>
        <v>0.59010600706713778</v>
      </c>
      <c r="H2035" s="31" t="s">
        <v>134</v>
      </c>
      <c r="I2035" s="37">
        <f>COUNT(D2062:D2068)</f>
        <v>0</v>
      </c>
      <c r="J2035" s="37">
        <f t="shared" ref="J2035" si="961">COUNT(E2062:E2068)</f>
        <v>2</v>
      </c>
      <c r="K2035" s="37">
        <f>COUNT(F2062:F2068)</f>
        <v>4</v>
      </c>
      <c r="L2035" s="29">
        <f t="shared" si="958"/>
        <v>6</v>
      </c>
      <c r="O2035" s="52" t="s">
        <v>133</v>
      </c>
      <c r="P2035" s="25">
        <f>HLOOKUP(O2035,'Tabela 2022'!$D$3:$BG$56,42,FALSE)</f>
        <v>0.66744730679156905</v>
      </c>
      <c r="R2035" s="9" t="str">
        <f t="shared" si="952"/>
        <v/>
      </c>
      <c r="S2035" s="9" t="str">
        <f t="shared" si="953"/>
        <v/>
      </c>
      <c r="T2035" s="9">
        <f t="shared" si="954"/>
        <v>0.66744730679156905</v>
      </c>
    </row>
    <row r="2036" spans="1:26">
      <c r="A2036" s="26" t="s">
        <v>74</v>
      </c>
      <c r="B2036" s="25">
        <f>HLOOKUP(A2036,'Tabela 2022'!$D$3:$BG$56,42,FALSE)</f>
        <v>0.60680127523910732</v>
      </c>
      <c r="D2036" s="9" t="str">
        <f t="shared" si="949"/>
        <v/>
      </c>
      <c r="E2036" s="9" t="str">
        <f t="shared" si="950"/>
        <v/>
      </c>
      <c r="F2036" s="9">
        <f t="shared" si="951"/>
        <v>0.60680127523910732</v>
      </c>
      <c r="O2036" s="52" t="s">
        <v>89</v>
      </c>
      <c r="P2036" s="25">
        <f>HLOOKUP(O2036,'Tabela 2022'!$D$3:$BG$56,42,FALSE)</f>
        <v>0.76486988847583648</v>
      </c>
      <c r="R2036" s="9" t="str">
        <f t="shared" si="952"/>
        <v/>
      </c>
      <c r="S2036" s="9">
        <f t="shared" si="953"/>
        <v>0.76486988847583648</v>
      </c>
      <c r="T2036" s="9" t="str">
        <f t="shared" si="954"/>
        <v/>
      </c>
      <c r="V2036" s="31"/>
      <c r="W2036" s="32" t="s">
        <v>98</v>
      </c>
      <c r="X2036" s="33" t="s">
        <v>97</v>
      </c>
      <c r="Y2036" s="34" t="s">
        <v>100</v>
      </c>
      <c r="Z2036" t="s">
        <v>105</v>
      </c>
    </row>
    <row r="2037" spans="1:26">
      <c r="A2037" s="26" t="s">
        <v>75</v>
      </c>
      <c r="B2037" s="25">
        <f>HLOOKUP(A2037,'Tabela 2022'!$D$3:$BG$56,42,FALSE)</f>
        <v>0.62732095490716178</v>
      </c>
      <c r="D2037" s="9" t="str">
        <f t="shared" si="949"/>
        <v/>
      </c>
      <c r="E2037" s="9" t="str">
        <f t="shared" si="950"/>
        <v/>
      </c>
      <c r="F2037" s="9">
        <f t="shared" si="951"/>
        <v>0.62732095490716178</v>
      </c>
      <c r="O2037" s="52" t="s">
        <v>84</v>
      </c>
      <c r="P2037" s="25">
        <f>HLOOKUP(O2037,'Tabela 2022'!$D$3:$BG$56,42,FALSE)</f>
        <v>0.6881832378969287</v>
      </c>
      <c r="R2037" s="9" t="str">
        <f t="shared" si="952"/>
        <v/>
      </c>
      <c r="S2037" s="9" t="str">
        <f t="shared" si="953"/>
        <v/>
      </c>
      <c r="T2037" s="9">
        <f t="shared" si="954"/>
        <v>0.6881832378969287</v>
      </c>
      <c r="V2037" s="31" t="s">
        <v>101</v>
      </c>
      <c r="W2037" s="42">
        <f t="shared" ref="W2037:Y2041" si="962">W2029/$Z2029</f>
        <v>0</v>
      </c>
      <c r="X2037" s="42">
        <f t="shared" si="962"/>
        <v>5.5555555555555552E-2</v>
      </c>
      <c r="Y2037" s="42">
        <f t="shared" si="962"/>
        <v>0.94444444444444442</v>
      </c>
      <c r="Z2037" s="29">
        <f>Z2029</f>
        <v>36</v>
      </c>
    </row>
    <row r="2038" spans="1:26">
      <c r="A2038" s="26" t="s">
        <v>76</v>
      </c>
      <c r="B2038" s="25">
        <f>HLOOKUP(A2038,'Tabela 2022'!$D$3:$BG$56,42,FALSE)</f>
        <v>0.67359050445103863</v>
      </c>
      <c r="D2038" s="9" t="str">
        <f t="shared" si="949"/>
        <v/>
      </c>
      <c r="E2038" s="9" t="str">
        <f t="shared" si="950"/>
        <v/>
      </c>
      <c r="F2038" s="9">
        <f t="shared" si="951"/>
        <v>0.67359050445103863</v>
      </c>
      <c r="H2038" s="31"/>
      <c r="I2038" s="32" t="s">
        <v>98</v>
      </c>
      <c r="J2038" s="33" t="s">
        <v>97</v>
      </c>
      <c r="K2038" s="34" t="s">
        <v>100</v>
      </c>
      <c r="L2038" s="29" t="s">
        <v>105</v>
      </c>
      <c r="O2038" s="52" t="s">
        <v>85</v>
      </c>
      <c r="P2038" s="25">
        <f>HLOOKUP(O2038,'Tabela 2022'!$D$3:$BG$56,42,FALSE)</f>
        <v>0.66876971608832803</v>
      </c>
      <c r="R2038" s="9" t="str">
        <f t="shared" si="952"/>
        <v/>
      </c>
      <c r="S2038" s="9" t="str">
        <f t="shared" si="953"/>
        <v/>
      </c>
      <c r="T2038" s="9">
        <f t="shared" si="954"/>
        <v>0.66876971608832803</v>
      </c>
      <c r="V2038" s="31" t="s">
        <v>115</v>
      </c>
      <c r="W2038" s="42">
        <f t="shared" si="962"/>
        <v>0</v>
      </c>
      <c r="X2038" s="42">
        <f t="shared" si="962"/>
        <v>6.25E-2</v>
      </c>
      <c r="Y2038" s="42">
        <f t="shared" si="962"/>
        <v>0.9375</v>
      </c>
      <c r="Z2038" s="29">
        <f>Z2030</f>
        <v>16</v>
      </c>
    </row>
    <row r="2039" spans="1:26">
      <c r="A2039" s="26" t="s">
        <v>77</v>
      </c>
      <c r="B2039" s="25">
        <f>HLOOKUP(A2039,'Tabela 2022'!$D$3:$BG$56,42,FALSE)</f>
        <v>0.69885433715220946</v>
      </c>
      <c r="D2039" s="9" t="str">
        <f t="shared" si="949"/>
        <v/>
      </c>
      <c r="E2039" s="9" t="str">
        <f t="shared" si="950"/>
        <v/>
      </c>
      <c r="F2039" s="9">
        <f t="shared" si="951"/>
        <v>0.69885433715220946</v>
      </c>
      <c r="H2039" s="31" t="s">
        <v>101</v>
      </c>
      <c r="I2039" s="42">
        <f>I2031/$L2031</f>
        <v>0</v>
      </c>
      <c r="J2039" s="42">
        <f t="shared" ref="J2039:K2039" si="963">J2031/$L2031</f>
        <v>5.5555555555555552E-2</v>
      </c>
      <c r="K2039" s="42">
        <f t="shared" si="963"/>
        <v>0.94444444444444442</v>
      </c>
      <c r="L2039" s="29">
        <f>L2031</f>
        <v>36</v>
      </c>
      <c r="O2039" s="52" t="s">
        <v>77</v>
      </c>
      <c r="P2039" s="25">
        <f>HLOOKUP(O2039,'Tabela 2022'!$D$3:$BG$56,42,FALSE)</f>
        <v>0.69885433715220946</v>
      </c>
      <c r="R2039" s="9" t="str">
        <f t="shared" si="952"/>
        <v/>
      </c>
      <c r="S2039" s="9" t="str">
        <f t="shared" si="953"/>
        <v/>
      </c>
      <c r="T2039" s="9">
        <f t="shared" si="954"/>
        <v>0.69885433715220946</v>
      </c>
      <c r="V2039" s="31" t="s">
        <v>116</v>
      </c>
      <c r="W2039" s="42">
        <f t="shared" si="962"/>
        <v>0</v>
      </c>
      <c r="X2039" s="42">
        <f t="shared" si="962"/>
        <v>7.6923076923076927E-2</v>
      </c>
      <c r="Y2039" s="42">
        <f t="shared" si="962"/>
        <v>0.92307692307692313</v>
      </c>
      <c r="Z2039" s="29">
        <f>Z2031</f>
        <v>13</v>
      </c>
    </row>
    <row r="2040" spans="1:26">
      <c r="A2040" s="26" t="s">
        <v>113</v>
      </c>
      <c r="B2040" s="25">
        <f>HLOOKUP(A2040,'Tabela 2022'!$D$3:$BG$56,42,FALSE)</f>
        <v>0.67567567567567566</v>
      </c>
      <c r="D2040" s="9" t="str">
        <f t="shared" si="949"/>
        <v/>
      </c>
      <c r="E2040" s="9" t="str">
        <f t="shared" si="950"/>
        <v/>
      </c>
      <c r="F2040" s="9">
        <f t="shared" si="951"/>
        <v>0.67567567567567566</v>
      </c>
      <c r="H2040" s="31" t="s">
        <v>102</v>
      </c>
      <c r="I2040" s="42">
        <f t="shared" ref="I2040:K2040" si="964">I2032/$L2032</f>
        <v>0</v>
      </c>
      <c r="J2040" s="42">
        <f t="shared" si="964"/>
        <v>0</v>
      </c>
      <c r="K2040" s="42">
        <f t="shared" si="964"/>
        <v>1</v>
      </c>
      <c r="L2040" s="29">
        <f t="shared" ref="L2040:L2043" si="965">L2032</f>
        <v>13</v>
      </c>
      <c r="O2040" s="52" t="s">
        <v>95</v>
      </c>
      <c r="P2040" s="25">
        <f>HLOOKUP(O2040,'Tabela 2022'!$D$3:$BG$56,42,FALSE)</f>
        <v>0.65280464216634426</v>
      </c>
      <c r="R2040" s="9" t="str">
        <f t="shared" si="952"/>
        <v/>
      </c>
      <c r="S2040" s="9" t="str">
        <f t="shared" si="953"/>
        <v/>
      </c>
      <c r="T2040" s="9">
        <f t="shared" si="954"/>
        <v>0.65280464216634426</v>
      </c>
      <c r="V2040" s="31" t="s">
        <v>117</v>
      </c>
      <c r="W2040" s="42">
        <f t="shared" si="962"/>
        <v>0</v>
      </c>
      <c r="X2040" s="42">
        <f t="shared" si="962"/>
        <v>0</v>
      </c>
      <c r="Y2040" s="42">
        <f t="shared" si="962"/>
        <v>1</v>
      </c>
      <c r="Z2040" s="29">
        <f>Z2032</f>
        <v>5</v>
      </c>
    </row>
    <row r="2041" spans="1:26">
      <c r="A2041" s="26" t="s">
        <v>78</v>
      </c>
      <c r="B2041" s="25">
        <f>HLOOKUP(A2041,'Tabela 2022'!$D$3:$BG$56,42,FALSE)</f>
        <v>0.6317169069462647</v>
      </c>
      <c r="D2041" s="9" t="str">
        <f t="shared" si="949"/>
        <v/>
      </c>
      <c r="E2041" s="9" t="str">
        <f t="shared" si="950"/>
        <v/>
      </c>
      <c r="F2041" s="9">
        <f t="shared" si="951"/>
        <v>0.6317169069462647</v>
      </c>
      <c r="H2041" s="31" t="s">
        <v>103</v>
      </c>
      <c r="I2041" s="42">
        <f t="shared" ref="I2041:K2041" si="966">I2033/$L2033</f>
        <v>0</v>
      </c>
      <c r="J2041" s="42">
        <f t="shared" si="966"/>
        <v>0</v>
      </c>
      <c r="K2041" s="42">
        <f t="shared" si="966"/>
        <v>1</v>
      </c>
      <c r="L2041" s="29">
        <f t="shared" si="965"/>
        <v>13</v>
      </c>
      <c r="O2041" s="52" t="s">
        <v>131</v>
      </c>
      <c r="P2041" s="25">
        <f>HLOOKUP(O2041,'Tabela 2022'!$D$3:$BG$56,42,FALSE)</f>
        <v>0.68207547169811322</v>
      </c>
      <c r="R2041" s="9" t="str">
        <f t="shared" si="952"/>
        <v/>
      </c>
      <c r="S2041" s="9" t="str">
        <f t="shared" si="953"/>
        <v/>
      </c>
      <c r="T2041" s="9">
        <f t="shared" si="954"/>
        <v>0.68207547169811322</v>
      </c>
      <c r="V2041" s="31" t="s">
        <v>135</v>
      </c>
      <c r="W2041" s="42">
        <f t="shared" si="962"/>
        <v>0</v>
      </c>
      <c r="X2041" s="42">
        <f t="shared" si="962"/>
        <v>0</v>
      </c>
      <c r="Y2041" s="42">
        <f t="shared" si="962"/>
        <v>1</v>
      </c>
      <c r="Z2041" s="29">
        <f>Z2033</f>
        <v>2</v>
      </c>
    </row>
    <row r="2042" spans="1:26" ht="15.75" thickBot="1">
      <c r="A2042" s="24" t="s">
        <v>114</v>
      </c>
      <c r="B2042" s="25">
        <f>HLOOKUP(A2042,'Tabela 2022'!$D$3:$BG$56,42,FALSE)</f>
        <v>0.67357512953367871</v>
      </c>
      <c r="D2042" s="36" t="str">
        <f t="shared" si="949"/>
        <v/>
      </c>
      <c r="E2042" s="36" t="str">
        <f t="shared" si="950"/>
        <v/>
      </c>
      <c r="F2042" s="36">
        <f t="shared" si="951"/>
        <v>0.67357512953367871</v>
      </c>
      <c r="H2042" s="31" t="s">
        <v>104</v>
      </c>
      <c r="I2042" s="42">
        <f t="shared" ref="I2042:K2042" si="967">I2034/$L2034</f>
        <v>0</v>
      </c>
      <c r="J2042" s="42">
        <f t="shared" si="967"/>
        <v>0</v>
      </c>
      <c r="K2042" s="42">
        <f t="shared" si="967"/>
        <v>1</v>
      </c>
      <c r="L2042" s="29">
        <f t="shared" si="965"/>
        <v>4</v>
      </c>
      <c r="O2042" s="52" t="s">
        <v>129</v>
      </c>
      <c r="P2042" s="25">
        <f>HLOOKUP(O2042,'Tabela 2022'!$D$3:$BG$56,42,FALSE)</f>
        <v>0.73707533234859679</v>
      </c>
      <c r="R2042" s="9" t="str">
        <f t="shared" si="952"/>
        <v/>
      </c>
      <c r="S2042" s="9" t="str">
        <f t="shared" si="953"/>
        <v/>
      </c>
      <c r="T2042" s="9">
        <f t="shared" si="954"/>
        <v>0.73707533234859679</v>
      </c>
    </row>
    <row r="2043" spans="1:26">
      <c r="A2043" s="23" t="s">
        <v>109</v>
      </c>
      <c r="B2043" s="25" t="e">
        <f>HLOOKUP(A2043,'Tabela 2022'!$D$3:$BG$56,42,FALSE)</f>
        <v>#N/A</v>
      </c>
      <c r="D2043" s="56" t="e">
        <f t="shared" si="949"/>
        <v>#N/A</v>
      </c>
      <c r="E2043" s="56" t="e">
        <f t="shared" si="950"/>
        <v>#N/A</v>
      </c>
      <c r="F2043" s="56" t="e">
        <f t="shared" si="951"/>
        <v>#N/A</v>
      </c>
      <c r="H2043" s="31" t="s">
        <v>134</v>
      </c>
      <c r="I2043" s="42">
        <f t="shared" ref="I2043:K2043" si="968">I2035/$L2035</f>
        <v>0</v>
      </c>
      <c r="J2043" s="42">
        <f t="shared" si="968"/>
        <v>0.33333333333333331</v>
      </c>
      <c r="K2043" s="42">
        <f t="shared" si="968"/>
        <v>0.66666666666666663</v>
      </c>
      <c r="L2043" s="29">
        <f t="shared" si="965"/>
        <v>6</v>
      </c>
      <c r="O2043" s="59" t="s">
        <v>114</v>
      </c>
      <c r="P2043" s="25">
        <f>HLOOKUP(O2043,'Tabela 2022'!$D$3:$BG$56,42,FALSE)</f>
        <v>0.67357512953367871</v>
      </c>
      <c r="R2043" s="9" t="str">
        <f t="shared" si="952"/>
        <v/>
      </c>
      <c r="S2043" s="9" t="str">
        <f t="shared" si="953"/>
        <v/>
      </c>
      <c r="T2043" s="9">
        <f t="shared" si="954"/>
        <v>0.67357512953367871</v>
      </c>
    </row>
    <row r="2044" spans="1:26" ht="15.75" thickBot="1">
      <c r="A2044" s="22" t="s">
        <v>79</v>
      </c>
      <c r="B2044" s="25">
        <f>HLOOKUP(A2044,'Tabela 2022'!$D$3:$BG$56,42,FALSE)</f>
        <v>0.66725978647686834</v>
      </c>
      <c r="D2044" s="9" t="str">
        <f t="shared" si="949"/>
        <v/>
      </c>
      <c r="E2044" s="9" t="str">
        <f t="shared" si="950"/>
        <v/>
      </c>
      <c r="F2044" s="9">
        <f t="shared" si="951"/>
        <v>0.66725978647686834</v>
      </c>
      <c r="O2044" s="59" t="s">
        <v>130</v>
      </c>
      <c r="P2044" s="25">
        <f>HLOOKUP(O2044,'Tabela 2022'!$D$3:$BG$56,42,FALSE)</f>
        <v>0.74131736526946113</v>
      </c>
      <c r="R2044" s="36" t="str">
        <f t="shared" si="952"/>
        <v/>
      </c>
      <c r="S2044" s="36" t="str">
        <f t="shared" si="953"/>
        <v/>
      </c>
      <c r="T2044" s="36">
        <f t="shared" si="954"/>
        <v>0.74131736526946113</v>
      </c>
    </row>
    <row r="2045" spans="1:26">
      <c r="A2045" s="22" t="s">
        <v>80</v>
      </c>
      <c r="B2045" s="25">
        <f>HLOOKUP(A2045,'Tabela 2022'!$D$3:$BG$56,42,FALSE)</f>
        <v>0.73848684210526316</v>
      </c>
      <c r="D2045" s="9" t="str">
        <f t="shared" si="949"/>
        <v/>
      </c>
      <c r="E2045" s="9" t="str">
        <f t="shared" si="950"/>
        <v/>
      </c>
      <c r="F2045" s="9">
        <f t="shared" si="951"/>
        <v>0.73848684210526316</v>
      </c>
      <c r="O2045" s="60" t="s">
        <v>80</v>
      </c>
      <c r="P2045" s="25">
        <f>HLOOKUP(O2045,'Tabela 2022'!$D$3:$BG$56,42,FALSE)</f>
        <v>0.73848684210526316</v>
      </c>
      <c r="R2045" s="56" t="str">
        <f t="shared" si="952"/>
        <v/>
      </c>
      <c r="S2045" s="56" t="str">
        <f t="shared" si="953"/>
        <v/>
      </c>
      <c r="T2045" s="56">
        <f t="shared" si="954"/>
        <v>0.73848684210526316</v>
      </c>
    </row>
    <row r="2046" spans="1:26">
      <c r="A2046" s="22" t="s">
        <v>81</v>
      </c>
      <c r="B2046" s="25">
        <f>HLOOKUP(A2046,'Tabela 2022'!$D$3:$BG$56,42,FALSE)</f>
        <v>0.68400000000000005</v>
      </c>
      <c r="D2046" s="9" t="str">
        <f t="shared" si="949"/>
        <v/>
      </c>
      <c r="E2046" s="9" t="str">
        <f t="shared" si="950"/>
        <v/>
      </c>
      <c r="F2046" s="9">
        <f t="shared" si="951"/>
        <v>0.68400000000000005</v>
      </c>
      <c r="O2046" s="26" t="s">
        <v>72</v>
      </c>
      <c r="P2046" s="25">
        <f>HLOOKUP(O2046,'Tabela 2022'!$D$3:$BG$56,42,FALSE)</f>
        <v>0.59343434343434343</v>
      </c>
      <c r="R2046" s="9" t="str">
        <f t="shared" si="952"/>
        <v/>
      </c>
      <c r="S2046" s="9" t="str">
        <f t="shared" si="953"/>
        <v/>
      </c>
      <c r="T2046" s="9">
        <f t="shared" si="954"/>
        <v>0.59343434343434343</v>
      </c>
    </row>
    <row r="2047" spans="1:26">
      <c r="A2047" s="22" t="s">
        <v>82</v>
      </c>
      <c r="B2047" s="25">
        <f>HLOOKUP(A2047,'Tabela 2022'!$D$3:$BG$56,42,FALSE)</f>
        <v>0.6919148936170213</v>
      </c>
      <c r="D2047" s="9" t="str">
        <f t="shared" si="949"/>
        <v/>
      </c>
      <c r="E2047" s="9" t="str">
        <f t="shared" si="950"/>
        <v/>
      </c>
      <c r="F2047" s="9">
        <f t="shared" si="951"/>
        <v>0.6919148936170213</v>
      </c>
      <c r="O2047" s="26" t="s">
        <v>90</v>
      </c>
      <c r="P2047" s="25">
        <f>HLOOKUP(O2047,'Tabela 2022'!$D$3:$BG$56,42,FALSE)</f>
        <v>0.75130616509926851</v>
      </c>
      <c r="R2047" s="9" t="str">
        <f t="shared" si="952"/>
        <v/>
      </c>
      <c r="S2047" s="9">
        <f t="shared" si="953"/>
        <v>0.75130616509926851</v>
      </c>
      <c r="T2047" s="9" t="str">
        <f t="shared" si="954"/>
        <v/>
      </c>
    </row>
    <row r="2048" spans="1:26">
      <c r="A2048" s="22" t="s">
        <v>83</v>
      </c>
      <c r="B2048" s="25">
        <f>HLOOKUP(A2048,'Tabela 2022'!$D$3:$BG$56,42,FALSE)</f>
        <v>0.72077922077922074</v>
      </c>
      <c r="D2048" s="9" t="str">
        <f t="shared" si="949"/>
        <v/>
      </c>
      <c r="E2048" s="9" t="str">
        <f t="shared" si="950"/>
        <v/>
      </c>
      <c r="F2048" s="9">
        <f t="shared" si="951"/>
        <v>0.72077922077922074</v>
      </c>
      <c r="O2048" s="26" t="s">
        <v>121</v>
      </c>
      <c r="P2048" s="25">
        <f>HLOOKUP(O2048,'Tabela 2022'!$D$3:$BG$56,42,FALSE)</f>
        <v>0.65020576131687247</v>
      </c>
      <c r="R2048" s="9" t="str">
        <f t="shared" si="952"/>
        <v/>
      </c>
      <c r="S2048" s="9" t="str">
        <f t="shared" si="953"/>
        <v/>
      </c>
      <c r="T2048" s="9">
        <f t="shared" si="954"/>
        <v>0.65020576131687247</v>
      </c>
    </row>
    <row r="2049" spans="1:20">
      <c r="A2049" s="22" t="s">
        <v>84</v>
      </c>
      <c r="B2049" s="25">
        <f>HLOOKUP(A2049,'Tabela 2022'!$D$3:$BG$56,42,FALSE)</f>
        <v>0.6881832378969287</v>
      </c>
      <c r="D2049" s="9" t="str">
        <f t="shared" si="949"/>
        <v/>
      </c>
      <c r="E2049" s="9" t="str">
        <f t="shared" si="950"/>
        <v/>
      </c>
      <c r="F2049" s="9">
        <f t="shared" si="951"/>
        <v>0.6881832378969287</v>
      </c>
      <c r="O2049" s="26" t="s">
        <v>91</v>
      </c>
      <c r="P2049" s="25" t="e">
        <f>HLOOKUP(O2049,'Tabela 2022'!$D$3:$BG$56,42,FALSE)</f>
        <v>#N/A</v>
      </c>
      <c r="R2049" s="9" t="e">
        <f t="shared" si="952"/>
        <v>#N/A</v>
      </c>
      <c r="S2049" s="9" t="e">
        <f t="shared" si="953"/>
        <v>#N/A</v>
      </c>
      <c r="T2049" s="9" t="e">
        <f t="shared" si="954"/>
        <v>#N/A</v>
      </c>
    </row>
    <row r="2050" spans="1:20">
      <c r="A2050" s="22" t="s">
        <v>121</v>
      </c>
      <c r="B2050" s="25">
        <f>HLOOKUP(A2050,'Tabela 2022'!$D$3:$BG$56,42,FALSE)</f>
        <v>0.65020576131687247</v>
      </c>
      <c r="D2050" s="9" t="str">
        <f t="shared" si="949"/>
        <v/>
      </c>
      <c r="E2050" s="9" t="str">
        <f t="shared" si="950"/>
        <v/>
      </c>
      <c r="F2050" s="9">
        <f t="shared" si="951"/>
        <v>0.65020576131687247</v>
      </c>
      <c r="O2050" s="26" t="s">
        <v>74</v>
      </c>
      <c r="P2050" s="25">
        <f>HLOOKUP(O2050,'Tabela 2022'!$D$3:$BG$56,42,FALSE)</f>
        <v>0.60680127523910732</v>
      </c>
      <c r="R2050" s="9" t="str">
        <f t="shared" si="952"/>
        <v/>
      </c>
      <c r="S2050" s="9" t="str">
        <f t="shared" si="953"/>
        <v/>
      </c>
      <c r="T2050" s="9">
        <f t="shared" si="954"/>
        <v>0.60680127523910732</v>
      </c>
    </row>
    <row r="2051" spans="1:20">
      <c r="A2051" s="22" t="s">
        <v>85</v>
      </c>
      <c r="B2051" s="25">
        <f>HLOOKUP(A2051,'Tabela 2022'!$D$3:$BG$56,42,FALSE)</f>
        <v>0.66876971608832803</v>
      </c>
      <c r="D2051" s="9" t="str">
        <f t="shared" si="949"/>
        <v/>
      </c>
      <c r="E2051" s="9" t="str">
        <f t="shared" si="950"/>
        <v/>
      </c>
      <c r="F2051" s="9">
        <f t="shared" si="951"/>
        <v>0.66876971608832803</v>
      </c>
      <c r="O2051" s="26" t="s">
        <v>75</v>
      </c>
      <c r="P2051" s="25">
        <f>HLOOKUP(O2051,'Tabela 2022'!$D$3:$BG$56,42,FALSE)</f>
        <v>0.62732095490716178</v>
      </c>
      <c r="R2051" s="9" t="str">
        <f t="shared" si="952"/>
        <v/>
      </c>
      <c r="S2051" s="9" t="str">
        <f t="shared" si="953"/>
        <v/>
      </c>
      <c r="T2051" s="9">
        <f t="shared" si="954"/>
        <v>0.62732095490716178</v>
      </c>
    </row>
    <row r="2052" spans="1:20">
      <c r="A2052" s="22" t="s">
        <v>110</v>
      </c>
      <c r="B2052" s="25">
        <f>HLOOKUP(A2052,'Tabela 2022'!$D$3:$BG$56,42,FALSE)</f>
        <v>0.73966309341500769</v>
      </c>
      <c r="D2052" s="9" t="str">
        <f t="shared" si="949"/>
        <v/>
      </c>
      <c r="E2052" s="9" t="str">
        <f t="shared" si="950"/>
        <v/>
      </c>
      <c r="F2052" s="9">
        <f t="shared" si="951"/>
        <v>0.73966309341500769</v>
      </c>
      <c r="O2052" s="26" t="s">
        <v>76</v>
      </c>
      <c r="P2052" s="25">
        <f>HLOOKUP(O2052,'Tabela 2022'!$D$3:$BG$56,42,FALSE)</f>
        <v>0.67359050445103863</v>
      </c>
      <c r="R2052" s="9" t="str">
        <f t="shared" si="952"/>
        <v/>
      </c>
      <c r="S2052" s="9" t="str">
        <f t="shared" si="953"/>
        <v/>
      </c>
      <c r="T2052" s="9">
        <f t="shared" si="954"/>
        <v>0.67359050445103863</v>
      </c>
    </row>
    <row r="2053" spans="1:20">
      <c r="A2053" s="22" t="s">
        <v>111</v>
      </c>
      <c r="B2053" s="25">
        <f>HLOOKUP(A2053,'Tabela 2022'!$D$3:$BG$56,42,FALSE)</f>
        <v>0.66890982503364738</v>
      </c>
      <c r="D2053" s="9" t="str">
        <f t="shared" si="949"/>
        <v/>
      </c>
      <c r="E2053" s="9" t="str">
        <f t="shared" si="950"/>
        <v/>
      </c>
      <c r="F2053" s="9">
        <f t="shared" si="951"/>
        <v>0.66890982503364738</v>
      </c>
      <c r="O2053" s="26" t="s">
        <v>78</v>
      </c>
      <c r="P2053" s="25">
        <f>HLOOKUP(O2053,'Tabela 2022'!$D$3:$BG$56,42,FALSE)</f>
        <v>0.6317169069462647</v>
      </c>
      <c r="R2053" s="9" t="str">
        <f t="shared" si="952"/>
        <v/>
      </c>
      <c r="S2053" s="9" t="str">
        <f t="shared" si="953"/>
        <v/>
      </c>
      <c r="T2053" s="9">
        <f t="shared" si="954"/>
        <v>0.6317169069462647</v>
      </c>
    </row>
    <row r="2054" spans="1:20">
      <c r="A2054" s="22" t="s">
        <v>86</v>
      </c>
      <c r="B2054" s="25" t="e">
        <f>HLOOKUP(A2054,'Tabela 2022'!$D$3:$BG$56,42,FALSE)</f>
        <v>#N/A</v>
      </c>
      <c r="D2054" s="9" t="e">
        <f t="shared" si="949"/>
        <v>#N/A</v>
      </c>
      <c r="E2054" s="9" t="e">
        <f t="shared" si="950"/>
        <v>#N/A</v>
      </c>
      <c r="F2054" s="9" t="e">
        <f t="shared" si="951"/>
        <v>#N/A</v>
      </c>
      <c r="O2054" s="26" t="s">
        <v>94</v>
      </c>
      <c r="P2054" s="25">
        <f>HLOOKUP(O2054,'Tabela 2022'!$D$3:$BG$56,42,FALSE)</f>
        <v>0.651705565529623</v>
      </c>
      <c r="R2054" s="9" t="str">
        <f t="shared" si="952"/>
        <v/>
      </c>
      <c r="S2054" s="9" t="str">
        <f t="shared" si="953"/>
        <v/>
      </c>
      <c r="T2054" s="9">
        <f t="shared" si="954"/>
        <v>0.651705565529623</v>
      </c>
    </row>
    <row r="2055" spans="1:20">
      <c r="A2055" s="22" t="s">
        <v>130</v>
      </c>
      <c r="B2055" s="25">
        <f>HLOOKUP(A2055,'Tabela 2022'!$D$3:$BG$56,42,FALSE)</f>
        <v>0.74131736526946113</v>
      </c>
      <c r="D2055" s="9" t="str">
        <f t="shared" si="949"/>
        <v/>
      </c>
      <c r="E2055" s="9" t="str">
        <f t="shared" si="950"/>
        <v/>
      </c>
      <c r="F2055" s="9">
        <f t="shared" si="951"/>
        <v>0.74131736526946113</v>
      </c>
      <c r="O2055" s="26" t="s">
        <v>111</v>
      </c>
      <c r="P2055" s="25">
        <f>HLOOKUP(O2055,'Tabela 2022'!$D$3:$BG$56,42,FALSE)</f>
        <v>0.66890982503364738</v>
      </c>
      <c r="R2055" s="9" t="str">
        <f t="shared" si="952"/>
        <v/>
      </c>
      <c r="S2055" s="9" t="str">
        <f t="shared" si="953"/>
        <v/>
      </c>
      <c r="T2055" s="9">
        <f t="shared" si="954"/>
        <v>0.66890982503364738</v>
      </c>
    </row>
    <row r="2056" spans="1:20">
      <c r="A2056" s="22" t="s">
        <v>87</v>
      </c>
      <c r="B2056" s="25">
        <f>HLOOKUP(A2056,'Tabela 2022'!$D$3:$BG$56,42,FALSE)</f>
        <v>0.60388639760837071</v>
      </c>
      <c r="D2056" s="9" t="str">
        <f t="shared" si="949"/>
        <v/>
      </c>
      <c r="E2056" s="9" t="str">
        <f t="shared" si="950"/>
        <v/>
      </c>
      <c r="F2056" s="9">
        <f t="shared" si="951"/>
        <v>0.60388639760837071</v>
      </c>
      <c r="O2056" s="26" t="s">
        <v>122</v>
      </c>
      <c r="P2056" s="25">
        <f>HLOOKUP(O2056,'Tabela 2022'!$D$3:$BG$56,42,FALSE)</f>
        <v>0.67194570135746612</v>
      </c>
      <c r="R2056" s="9" t="str">
        <f t="shared" si="952"/>
        <v/>
      </c>
      <c r="S2056" s="9" t="str">
        <f t="shared" si="953"/>
        <v/>
      </c>
      <c r="T2056" s="9">
        <f t="shared" si="954"/>
        <v>0.67194570135746612</v>
      </c>
    </row>
    <row r="2057" spans="1:20" ht="15.75" thickBot="1">
      <c r="A2057" s="21" t="s">
        <v>88</v>
      </c>
      <c r="B2057" s="25">
        <f>HLOOKUP(A2057,'Tabela 2022'!$D$3:$BG$56,42,FALSE)</f>
        <v>0.55786026200873362</v>
      </c>
      <c r="D2057" s="57" t="str">
        <f t="shared" si="949"/>
        <v/>
      </c>
      <c r="E2057" s="57" t="str">
        <f t="shared" si="950"/>
        <v/>
      </c>
      <c r="F2057" s="57">
        <f t="shared" si="951"/>
        <v>0.55786026200873362</v>
      </c>
      <c r="O2057" s="26" t="s">
        <v>87</v>
      </c>
      <c r="P2057" s="25">
        <f>HLOOKUP(O2057,'Tabela 2022'!$D$3:$BG$56,42,FALSE)</f>
        <v>0.60388639760837071</v>
      </c>
      <c r="R2057" s="9" t="str">
        <f t="shared" si="952"/>
        <v/>
      </c>
      <c r="S2057" s="9" t="str">
        <f t="shared" si="953"/>
        <v/>
      </c>
      <c r="T2057" s="9">
        <f t="shared" si="954"/>
        <v>0.60388639760837071</v>
      </c>
    </row>
    <row r="2058" spans="1:20" ht="15.75" thickBot="1">
      <c r="A2058" s="17" t="s">
        <v>93</v>
      </c>
      <c r="B2058" s="25">
        <f>HLOOKUP(A2058,'Tabela 2022'!$D$3:$BG$56,42,FALSE)</f>
        <v>0.68596881959910916</v>
      </c>
      <c r="D2058" s="56" t="str">
        <f t="shared" si="949"/>
        <v/>
      </c>
      <c r="E2058" s="56" t="str">
        <f t="shared" si="950"/>
        <v/>
      </c>
      <c r="F2058" s="56">
        <f t="shared" si="951"/>
        <v>0.68596881959910916</v>
      </c>
      <c r="O2058" s="53" t="s">
        <v>88</v>
      </c>
      <c r="P2058" s="25">
        <f>HLOOKUP(O2058,'Tabela 2022'!$D$3:$BG$56,42,FALSE)</f>
        <v>0.55786026200873362</v>
      </c>
      <c r="R2058" s="57" t="str">
        <f t="shared" si="952"/>
        <v/>
      </c>
      <c r="S2058" s="57" t="str">
        <f t="shared" si="953"/>
        <v/>
      </c>
      <c r="T2058" s="57">
        <f t="shared" si="954"/>
        <v>0.55786026200873362</v>
      </c>
    </row>
    <row r="2059" spans="1:20">
      <c r="A2059" s="16" t="s">
        <v>133</v>
      </c>
      <c r="B2059" s="25">
        <f>HLOOKUP(A2059,'Tabela 2022'!$D$3:$BG$56,42,FALSE)</f>
        <v>0.66744730679156905</v>
      </c>
      <c r="D2059" s="9" t="str">
        <f t="shared" si="949"/>
        <v/>
      </c>
      <c r="E2059" s="9" t="str">
        <f t="shared" si="950"/>
        <v/>
      </c>
      <c r="F2059" s="9">
        <f t="shared" si="951"/>
        <v>0.66744730679156905</v>
      </c>
      <c r="O2059" s="17" t="s">
        <v>109</v>
      </c>
      <c r="P2059" s="25" t="e">
        <f>HLOOKUP(O2059,'Tabela 2022'!$D$3:$BG$56,42,FALSE)</f>
        <v>#N/A</v>
      </c>
      <c r="R2059" s="35" t="e">
        <f t="shared" si="952"/>
        <v>#N/A</v>
      </c>
      <c r="S2059" s="35" t="e">
        <f t="shared" si="953"/>
        <v>#N/A</v>
      </c>
      <c r="T2059" s="35" t="e">
        <f t="shared" si="954"/>
        <v>#N/A</v>
      </c>
    </row>
    <row r="2060" spans="1:20">
      <c r="A2060" s="16" t="s">
        <v>94</v>
      </c>
      <c r="B2060" s="25">
        <f>HLOOKUP(A2060,'Tabela 2022'!$D$3:$BG$56,42,FALSE)</f>
        <v>0.651705565529623</v>
      </c>
      <c r="D2060" s="9" t="str">
        <f t="shared" si="949"/>
        <v/>
      </c>
      <c r="E2060" s="9" t="str">
        <f t="shared" si="950"/>
        <v/>
      </c>
      <c r="F2060" s="9">
        <f t="shared" si="951"/>
        <v>0.651705565529623</v>
      </c>
      <c r="O2060" s="16" t="s">
        <v>70</v>
      </c>
      <c r="P2060" s="25">
        <f>HLOOKUP(O2060,'Tabela 2022'!$D$3:$BG$56,42,FALSE)</f>
        <v>0.70870870870870872</v>
      </c>
      <c r="R2060" s="9" t="str">
        <f t="shared" si="952"/>
        <v/>
      </c>
      <c r="S2060" s="9" t="str">
        <f t="shared" si="953"/>
        <v/>
      </c>
      <c r="T2060" s="9">
        <f t="shared" si="954"/>
        <v>0.70870870870870872</v>
      </c>
    </row>
    <row r="2061" spans="1:20" ht="15.75" thickBot="1">
      <c r="A2061" s="15" t="s">
        <v>95</v>
      </c>
      <c r="B2061" s="25">
        <f>HLOOKUP(A2061,'Tabela 2022'!$D$3:$BG$56,42,FALSE)</f>
        <v>0.65280464216634426</v>
      </c>
      <c r="D2061" s="57" t="str">
        <f t="shared" si="949"/>
        <v/>
      </c>
      <c r="E2061" s="57" t="str">
        <f t="shared" si="950"/>
        <v/>
      </c>
      <c r="F2061" s="57">
        <f t="shared" si="951"/>
        <v>0.65280464216634426</v>
      </c>
      <c r="O2061" s="16" t="s">
        <v>81</v>
      </c>
      <c r="P2061" s="25">
        <f>HLOOKUP(O2061,'Tabela 2022'!$D$3:$BG$56,42,FALSE)</f>
        <v>0.68400000000000005</v>
      </c>
      <c r="R2061" s="9" t="str">
        <f t="shared" si="952"/>
        <v/>
      </c>
      <c r="S2061" s="9" t="str">
        <f t="shared" si="953"/>
        <v/>
      </c>
      <c r="T2061" s="9">
        <f t="shared" si="954"/>
        <v>0.68400000000000005</v>
      </c>
    </row>
    <row r="2062" spans="1:20">
      <c r="A2062" s="20" t="s">
        <v>89</v>
      </c>
      <c r="B2062" s="25">
        <f>HLOOKUP(A2062,'Tabela 2022'!$D$3:$BG$56,42,FALSE)</f>
        <v>0.76486988847583648</v>
      </c>
      <c r="D2062" s="35" t="str">
        <f t="shared" si="949"/>
        <v/>
      </c>
      <c r="E2062" s="35">
        <f t="shared" si="950"/>
        <v>0.76486988847583648</v>
      </c>
      <c r="F2062" s="35" t="str">
        <f t="shared" si="951"/>
        <v/>
      </c>
      <c r="O2062" s="16" t="s">
        <v>83</v>
      </c>
      <c r="P2062" s="25">
        <f>HLOOKUP(O2062,'Tabela 2022'!$D$3:$BG$56,42,FALSE)</f>
        <v>0.72077922077922074</v>
      </c>
      <c r="R2062" s="9" t="str">
        <f t="shared" si="952"/>
        <v/>
      </c>
      <c r="S2062" s="9" t="str">
        <f t="shared" si="953"/>
        <v/>
      </c>
      <c r="T2062" s="9">
        <f t="shared" si="954"/>
        <v>0.72077922077922074</v>
      </c>
    </row>
    <row r="2063" spans="1:20">
      <c r="A2063" s="19" t="s">
        <v>90</v>
      </c>
      <c r="B2063" s="25">
        <f>HLOOKUP(A2063,'Tabela 2022'!$D$3:$BG$56,42,FALSE)</f>
        <v>0.75130616509926851</v>
      </c>
      <c r="D2063" s="9" t="str">
        <f t="shared" si="949"/>
        <v/>
      </c>
      <c r="E2063" s="9">
        <f t="shared" si="950"/>
        <v>0.75130616509926851</v>
      </c>
      <c r="F2063" s="9" t="str">
        <f t="shared" si="951"/>
        <v/>
      </c>
      <c r="O2063" s="16" t="s">
        <v>110</v>
      </c>
      <c r="P2063" s="25">
        <f>HLOOKUP(O2063,'Tabela 2022'!$D$3:$BG$56,42,FALSE)</f>
        <v>0.73966309341500769</v>
      </c>
      <c r="R2063" s="9" t="str">
        <f t="shared" si="952"/>
        <v/>
      </c>
      <c r="S2063" s="9" t="str">
        <f t="shared" si="953"/>
        <v/>
      </c>
      <c r="T2063" s="9">
        <f t="shared" si="954"/>
        <v>0.73966309341500769</v>
      </c>
    </row>
    <row r="2064" spans="1:20">
      <c r="A2064" s="18" t="s">
        <v>91</v>
      </c>
      <c r="B2064" s="25" t="e">
        <f>HLOOKUP(A2064,'Tabela 2022'!$D$3:$BG$56,42,FALSE)</f>
        <v>#N/A</v>
      </c>
      <c r="D2064" s="9" t="e">
        <f t="shared" si="949"/>
        <v>#N/A</v>
      </c>
      <c r="E2064" s="9" t="e">
        <f t="shared" si="950"/>
        <v>#N/A</v>
      </c>
      <c r="F2064" s="9" t="e">
        <f t="shared" si="951"/>
        <v>#N/A</v>
      </c>
      <c r="O2064" s="54" t="s">
        <v>92</v>
      </c>
      <c r="P2064" s="25">
        <f>HLOOKUP(O2064,'Tabela 2022'!$D$3:$BG$56,42,FALSE)</f>
        <v>0.68006182380216385</v>
      </c>
      <c r="R2064" s="9" t="str">
        <f t="shared" si="952"/>
        <v/>
      </c>
      <c r="S2064" s="9" t="str">
        <f t="shared" si="953"/>
        <v/>
      </c>
      <c r="T2064" s="9">
        <f t="shared" si="954"/>
        <v>0.68006182380216385</v>
      </c>
    </row>
    <row r="2065" spans="1:26" ht="15.75" thickBot="1">
      <c r="A2065" s="18" t="s">
        <v>131</v>
      </c>
      <c r="B2065" s="25">
        <f>HLOOKUP(A2065,'Tabela 2022'!$D$3:$BG$56,42,FALSE)</f>
        <v>0.68207547169811322</v>
      </c>
      <c r="D2065" s="9" t="str">
        <f t="shared" si="949"/>
        <v/>
      </c>
      <c r="E2065" s="9" t="str">
        <f t="shared" si="950"/>
        <v/>
      </c>
      <c r="F2065" s="9">
        <f t="shared" si="951"/>
        <v>0.68207547169811322</v>
      </c>
      <c r="O2065" s="15" t="s">
        <v>86</v>
      </c>
      <c r="P2065" s="25" t="e">
        <f>HLOOKUP(O2065,'Tabela 2022'!$D$3:$BG$56,42,FALSE)</f>
        <v>#N/A</v>
      </c>
      <c r="R2065" s="36" t="e">
        <f t="shared" si="952"/>
        <v>#N/A</v>
      </c>
      <c r="S2065" s="36" t="e">
        <f t="shared" si="953"/>
        <v>#N/A</v>
      </c>
      <c r="T2065" s="36" t="e">
        <f t="shared" si="954"/>
        <v>#N/A</v>
      </c>
    </row>
    <row r="2066" spans="1:26">
      <c r="A2066" s="18" t="s">
        <v>92</v>
      </c>
      <c r="B2066" s="25">
        <f>HLOOKUP(A2066,'Tabela 2022'!$D$3:$BG$56,42,FALSE)</f>
        <v>0.68006182380216385</v>
      </c>
      <c r="D2066" s="9" t="str">
        <f t="shared" si="949"/>
        <v/>
      </c>
      <c r="E2066" s="9" t="str">
        <f t="shared" si="950"/>
        <v/>
      </c>
      <c r="F2066" s="9">
        <f t="shared" si="951"/>
        <v>0.68006182380216385</v>
      </c>
      <c r="O2066" s="61" t="s">
        <v>99</v>
      </c>
      <c r="P2066" s="25" t="e">
        <f>HLOOKUP(O2066,'Tabela 2022'!$D$3:$BG$56,42,FALSE)</f>
        <v>#N/A</v>
      </c>
      <c r="R2066" s="56" t="e">
        <f t="shared" si="952"/>
        <v>#N/A</v>
      </c>
      <c r="S2066" s="56" t="e">
        <f t="shared" si="953"/>
        <v>#N/A</v>
      </c>
      <c r="T2066" s="56" t="e">
        <f t="shared" si="954"/>
        <v>#N/A</v>
      </c>
    </row>
    <row r="2067" spans="1:26">
      <c r="A2067" s="18" t="s">
        <v>129</v>
      </c>
      <c r="B2067" s="25">
        <f>HLOOKUP(A2067,'Tabela 2022'!$D$3:$BG$56,42,FALSE)</f>
        <v>0.73707533234859679</v>
      </c>
      <c r="D2067" s="9" t="str">
        <f t="shared" si="949"/>
        <v/>
      </c>
      <c r="E2067" s="9" t="str">
        <f t="shared" si="950"/>
        <v/>
      </c>
      <c r="F2067" s="9">
        <f t="shared" si="951"/>
        <v>0.73707533234859679</v>
      </c>
      <c r="O2067" s="55" t="s">
        <v>132</v>
      </c>
      <c r="P2067" s="25">
        <f>HLOOKUP(O2067,'Tabela 2022'!$D$3:$BG$56,42,FALSE)</f>
        <v>0.59010600706713778</v>
      </c>
      <c r="R2067" s="9" t="str">
        <f t="shared" si="952"/>
        <v/>
      </c>
      <c r="S2067" s="9" t="str">
        <f t="shared" si="953"/>
        <v/>
      </c>
      <c r="T2067" s="9">
        <f t="shared" si="954"/>
        <v>0.59010600706713778</v>
      </c>
    </row>
    <row r="2068" spans="1:26" ht="15.75" thickBot="1">
      <c r="A2068" s="18" t="s">
        <v>122</v>
      </c>
      <c r="B2068" s="25">
        <f>HLOOKUP(A2068,'Tabela 2022'!$D$3:$BG$56,42,FALSE)</f>
        <v>0.67194570135746612</v>
      </c>
      <c r="D2068" s="57" t="str">
        <f t="shared" si="949"/>
        <v/>
      </c>
      <c r="E2068" s="57" t="str">
        <f t="shared" si="950"/>
        <v/>
      </c>
      <c r="F2068" s="57">
        <f t="shared" si="951"/>
        <v>0.67194570135746612</v>
      </c>
      <c r="O2068" s="55" t="s">
        <v>113</v>
      </c>
      <c r="P2068" s="25">
        <f>HLOOKUP(O2068,'Tabela 2022'!$D$3:$BG$56,42,FALSE)</f>
        <v>0.67567567567567566</v>
      </c>
      <c r="R2068" s="9" t="str">
        <f t="shared" si="952"/>
        <v/>
      </c>
      <c r="S2068" s="9" t="str">
        <f t="shared" si="953"/>
        <v/>
      </c>
      <c r="T2068" s="9">
        <f t="shared" si="954"/>
        <v>0.67567567567567566</v>
      </c>
    </row>
    <row r="2069" spans="1:26">
      <c r="D2069" s="41">
        <f>COUNT(D2029:D2068)</f>
        <v>0</v>
      </c>
      <c r="E2069" s="41">
        <f>COUNT(E2029:E2068)</f>
        <v>2</v>
      </c>
      <c r="F2069" s="41">
        <f>COUNT(F2029:F2068)</f>
        <v>34</v>
      </c>
      <c r="R2069" s="41">
        <f>COUNT(R2029:R2068)</f>
        <v>0</v>
      </c>
      <c r="S2069" s="41">
        <f>COUNT(S2029:S2068)</f>
        <v>2</v>
      </c>
      <c r="T2069" s="41">
        <f>COUNT(T2029:T2068)</f>
        <v>34</v>
      </c>
    </row>
    <row r="2076" spans="1:26">
      <c r="A2076" s="28">
        <v>43</v>
      </c>
      <c r="B2076" s="27" t="s">
        <v>55</v>
      </c>
      <c r="O2076" s="28">
        <v>43</v>
      </c>
      <c r="P2076" s="27" t="s">
        <v>55</v>
      </c>
    </row>
    <row r="2077" spans="1:26">
      <c r="A2077" s="8" t="s">
        <v>69</v>
      </c>
      <c r="B2077" s="7" t="s">
        <v>96</v>
      </c>
      <c r="D2077" s="12" t="s">
        <v>98</v>
      </c>
      <c r="E2077" s="11" t="s">
        <v>97</v>
      </c>
      <c r="F2077" s="10" t="s">
        <v>100</v>
      </c>
      <c r="O2077" s="8" t="s">
        <v>69</v>
      </c>
      <c r="P2077" s="7" t="s">
        <v>96</v>
      </c>
      <c r="R2077" s="12" t="s">
        <v>98</v>
      </c>
      <c r="S2077" s="11" t="s">
        <v>97</v>
      </c>
      <c r="T2077" s="10" t="s">
        <v>100</v>
      </c>
      <c r="V2077" s="31"/>
      <c r="W2077" s="32" t="s">
        <v>98</v>
      </c>
      <c r="X2077" s="33" t="s">
        <v>97</v>
      </c>
      <c r="Y2077" s="34" t="s">
        <v>100</v>
      </c>
      <c r="Z2077" t="s">
        <v>105</v>
      </c>
    </row>
    <row r="2078" spans="1:26">
      <c r="A2078" s="26" t="s">
        <v>70</v>
      </c>
      <c r="B2078" s="25">
        <f>HLOOKUP(A2078,'Tabela 2022'!$D$3:$BG$56,43,FALSE)</f>
        <v>0.51051051051051055</v>
      </c>
      <c r="D2078" s="9" t="str">
        <f t="shared" ref="D2078" si="969">IF(B2078&lt;=50%,B2078,"")</f>
        <v/>
      </c>
      <c r="E2078" s="9" t="str">
        <f>IF(B2078&gt;=75%,B2078,"")</f>
        <v/>
      </c>
      <c r="F2078" s="9">
        <f t="shared" ref="F2078" si="970">IF(AND(B2078&gt;50%,B2078&lt;75%),B2078,"")</f>
        <v>0.51051051051051055</v>
      </c>
      <c r="O2078" s="52" t="s">
        <v>79</v>
      </c>
      <c r="P2078" s="25">
        <f>HLOOKUP(O2078,'Tabela 2022'!$D$3:$BG$56,43,FALSE)</f>
        <v>0.35518157661647476</v>
      </c>
      <c r="R2078" s="9">
        <f>IF(P2078&lt;=50%,P2078,"")</f>
        <v>0.35518157661647476</v>
      </c>
      <c r="S2078" s="9" t="str">
        <f>IF(P2078&gt;=75%,P2078,"")</f>
        <v/>
      </c>
      <c r="T2078" s="9" t="str">
        <f>IF(AND(P2078&gt;50%,P2078&lt;75%),P2078,"")</f>
        <v/>
      </c>
      <c r="V2078" s="31" t="s">
        <v>101</v>
      </c>
      <c r="W2078" s="37">
        <f>COUNT(R2078:R2117)</f>
        <v>24</v>
      </c>
      <c r="X2078" s="37">
        <f>COUNT(S2078:S2117)</f>
        <v>0</v>
      </c>
      <c r="Y2078" s="37">
        <f>COUNT(T2078:T2117)</f>
        <v>12</v>
      </c>
      <c r="Z2078" s="29">
        <f>SUM(W2078:Y2078)</f>
        <v>36</v>
      </c>
    </row>
    <row r="2079" spans="1:26">
      <c r="A2079" s="26" t="s">
        <v>71</v>
      </c>
      <c r="B2079" s="25">
        <f>HLOOKUP(A2079,'Tabela 2022'!$D$3:$BG$56,43,FALSE)</f>
        <v>0.55858585858585863</v>
      </c>
      <c r="D2079" s="9" t="str">
        <f t="shared" ref="D2079:D2117" si="971">IF(B2079&lt;=50%,B2079,"")</f>
        <v/>
      </c>
      <c r="E2079" s="9" t="str">
        <f t="shared" ref="E2079:E2117" si="972">IF(B2079&gt;=75%,B2079,"")</f>
        <v/>
      </c>
      <c r="F2079" s="9">
        <f t="shared" ref="F2079:F2117" si="973">IF(AND(B2079&gt;50%,B2079&lt;75%),B2079,"")</f>
        <v>0.55858585858585863</v>
      </c>
      <c r="H2079" s="31"/>
      <c r="I2079" s="32" t="s">
        <v>98</v>
      </c>
      <c r="J2079" s="33" t="s">
        <v>97</v>
      </c>
      <c r="K2079" s="34" t="s">
        <v>100</v>
      </c>
      <c r="L2079" t="s">
        <v>105</v>
      </c>
      <c r="O2079" s="52" t="s">
        <v>71</v>
      </c>
      <c r="P2079" s="25">
        <f>HLOOKUP(O2079,'Tabela 2022'!$D$3:$BG$56,43,FALSE)</f>
        <v>0.55858585858585863</v>
      </c>
      <c r="R2079" s="9" t="str">
        <f t="shared" ref="R2079:R2117" si="974">IF(P2079&lt;=50%,P2079,"")</f>
        <v/>
      </c>
      <c r="S2079" s="9" t="str">
        <f t="shared" ref="S2079:S2117" si="975">IF(P2079&gt;=75%,P2079,"")</f>
        <v/>
      </c>
      <c r="T2079" s="9">
        <f t="shared" ref="T2079:T2117" si="976">IF(AND(P2079&gt;50%,P2079&lt;75%),P2079,"")</f>
        <v>0.55858585858585863</v>
      </c>
      <c r="V2079" s="31" t="s">
        <v>115</v>
      </c>
      <c r="W2079" s="37">
        <f>COUNT(R2078:R2093)</f>
        <v>11</v>
      </c>
      <c r="X2079" s="37">
        <f>COUNT(S2078:S2093)</f>
        <v>0</v>
      </c>
      <c r="Y2079" s="37">
        <f>COUNT(T2078:T2093)</f>
        <v>5</v>
      </c>
      <c r="Z2079" s="29">
        <f t="shared" ref="Z2079:Z2082" si="977">SUM(W2079:Y2079)</f>
        <v>16</v>
      </c>
    </row>
    <row r="2080" spans="1:26">
      <c r="A2080" s="26" t="s">
        <v>72</v>
      </c>
      <c r="B2080" s="25">
        <f>HLOOKUP(A2080,'Tabela 2022'!$D$3:$BG$56,43,FALSE)</f>
        <v>0.41878172588832485</v>
      </c>
      <c r="D2080" s="9">
        <f t="shared" si="971"/>
        <v>0.41878172588832485</v>
      </c>
      <c r="E2080" s="9" t="str">
        <f t="shared" si="972"/>
        <v/>
      </c>
      <c r="F2080" s="9" t="str">
        <f t="shared" si="973"/>
        <v/>
      </c>
      <c r="H2080" s="31" t="s">
        <v>101</v>
      </c>
      <c r="I2080" s="37">
        <f>COUNT(D2078:D2117)</f>
        <v>24</v>
      </c>
      <c r="J2080" s="37">
        <f t="shared" ref="J2080" si="978">COUNT(E2078:E2117)</f>
        <v>0</v>
      </c>
      <c r="K2080" s="37">
        <f>COUNT(F2078:F2117)</f>
        <v>12</v>
      </c>
      <c r="L2080" s="29">
        <f>SUM(I2080:K2080)</f>
        <v>36</v>
      </c>
      <c r="O2080" s="52" t="s">
        <v>82</v>
      </c>
      <c r="P2080" s="25">
        <f>HLOOKUP(O2080,'Tabela 2022'!$D$3:$BG$56,43,FALSE)</f>
        <v>0.36618521665250636</v>
      </c>
      <c r="R2080" s="9">
        <f t="shared" si="974"/>
        <v>0.36618521665250636</v>
      </c>
      <c r="S2080" s="9" t="str">
        <f t="shared" si="975"/>
        <v/>
      </c>
      <c r="T2080" s="9" t="str">
        <f t="shared" si="976"/>
        <v/>
      </c>
      <c r="V2080" s="31" t="s">
        <v>116</v>
      </c>
      <c r="W2080" s="37">
        <f>COUNT(R2094:R2107)</f>
        <v>11</v>
      </c>
      <c r="X2080" s="37">
        <f>COUNT(S2094:S2107)</f>
        <v>0</v>
      </c>
      <c r="Y2080" s="37">
        <f>COUNT(T2094:T2107)</f>
        <v>2</v>
      </c>
      <c r="Z2080" s="29">
        <f t="shared" si="977"/>
        <v>13</v>
      </c>
    </row>
    <row r="2081" spans="1:26">
      <c r="A2081" s="26" t="s">
        <v>73</v>
      </c>
      <c r="B2081" s="25">
        <f>HLOOKUP(A2081,'Tabela 2022'!$D$3:$BG$56,43,FALSE)</f>
        <v>0.41881765195670273</v>
      </c>
      <c r="D2081" s="9">
        <f t="shared" si="971"/>
        <v>0.41881765195670273</v>
      </c>
      <c r="E2081" s="9" t="str">
        <f t="shared" si="972"/>
        <v/>
      </c>
      <c r="F2081" s="9" t="str">
        <f t="shared" si="973"/>
        <v/>
      </c>
      <c r="H2081" s="31" t="s">
        <v>102</v>
      </c>
      <c r="I2081" s="37">
        <f>COUNT(D2078:D2091)</f>
        <v>10</v>
      </c>
      <c r="J2081" s="37">
        <f t="shared" ref="J2081" si="979">COUNT(E2078:E2091)</f>
        <v>0</v>
      </c>
      <c r="K2081" s="37">
        <f>COUNT(F2078:F2091)</f>
        <v>3</v>
      </c>
      <c r="L2081" s="29">
        <f t="shared" ref="L2081:L2084" si="980">SUM(I2081:K2081)</f>
        <v>13</v>
      </c>
      <c r="O2081" s="52" t="s">
        <v>73</v>
      </c>
      <c r="P2081" s="25">
        <f>HLOOKUP(O2081,'Tabela 2022'!$D$3:$BG$56,43,FALSE)</f>
        <v>0.41881765195670273</v>
      </c>
      <c r="R2081" s="9">
        <f t="shared" si="974"/>
        <v>0.41881765195670273</v>
      </c>
      <c r="S2081" s="9" t="str">
        <f t="shared" si="975"/>
        <v/>
      </c>
      <c r="T2081" s="9" t="str">
        <f t="shared" si="976"/>
        <v/>
      </c>
      <c r="V2081" s="31" t="s">
        <v>117</v>
      </c>
      <c r="W2081" s="37">
        <f>COUNT(R2108:R2114)</f>
        <v>1</v>
      </c>
      <c r="X2081" s="37">
        <f>COUNT(S2108:S2114)</f>
        <v>0</v>
      </c>
      <c r="Y2081" s="37">
        <f>COUNT(T2108:T2114)</f>
        <v>4</v>
      </c>
      <c r="Z2081" s="29">
        <f t="shared" si="977"/>
        <v>5</v>
      </c>
    </row>
    <row r="2082" spans="1:26">
      <c r="A2082" s="26" t="s">
        <v>112</v>
      </c>
      <c r="B2082" s="25">
        <f>HLOOKUP(A2082,'Tabela 2022'!$D$3:$BG$56,43,FALSE)</f>
        <v>0.4823766364551863</v>
      </c>
      <c r="D2082" s="9">
        <f t="shared" si="971"/>
        <v>0.4823766364551863</v>
      </c>
      <c r="E2082" s="9" t="str">
        <f t="shared" si="972"/>
        <v/>
      </c>
      <c r="F2082" s="9" t="str">
        <f t="shared" si="973"/>
        <v/>
      </c>
      <c r="H2082" s="31" t="s">
        <v>103</v>
      </c>
      <c r="I2082" s="37">
        <f>COUNT(D2092:D2106)</f>
        <v>11</v>
      </c>
      <c r="J2082" s="37">
        <f t="shared" ref="J2082" si="981">COUNT(E2092:E2106)</f>
        <v>0</v>
      </c>
      <c r="K2082" s="37">
        <f>COUNT(F2092:F2106)</f>
        <v>2</v>
      </c>
      <c r="L2082" s="29">
        <f t="shared" si="980"/>
        <v>13</v>
      </c>
      <c r="O2082" s="52" t="s">
        <v>112</v>
      </c>
      <c r="P2082" s="25">
        <f>HLOOKUP(O2082,'Tabela 2022'!$D$3:$BG$56,43,FALSE)</f>
        <v>0.4823766364551863</v>
      </c>
      <c r="R2082" s="9">
        <f t="shared" si="974"/>
        <v>0.4823766364551863</v>
      </c>
      <c r="S2082" s="9" t="str">
        <f t="shared" si="975"/>
        <v/>
      </c>
      <c r="T2082" s="9" t="str">
        <f t="shared" si="976"/>
        <v/>
      </c>
      <c r="V2082" s="31" t="s">
        <v>135</v>
      </c>
      <c r="W2082" s="37">
        <f>COUNT(R2115:R2117)</f>
        <v>1</v>
      </c>
      <c r="X2082" s="37">
        <f>COUNT(S2115:S2117)</f>
        <v>0</v>
      </c>
      <c r="Y2082" s="37">
        <f>COUNT(T2115:T2117)</f>
        <v>1</v>
      </c>
      <c r="Z2082" s="29">
        <f t="shared" si="977"/>
        <v>2</v>
      </c>
    </row>
    <row r="2083" spans="1:26">
      <c r="A2083" s="26" t="s">
        <v>99</v>
      </c>
      <c r="B2083" s="25" t="e">
        <f>HLOOKUP(A2083,'Tabela 2022'!$D$3:$BG$56,43,FALSE)</f>
        <v>#N/A</v>
      </c>
      <c r="D2083" s="9" t="e">
        <f t="shared" si="971"/>
        <v>#N/A</v>
      </c>
      <c r="E2083" s="9" t="e">
        <f t="shared" si="972"/>
        <v>#N/A</v>
      </c>
      <c r="F2083" s="9" t="e">
        <f t="shared" si="973"/>
        <v>#N/A</v>
      </c>
      <c r="H2083" s="31" t="s">
        <v>104</v>
      </c>
      <c r="I2083" s="37">
        <f>COUNT(D2107:D2110)</f>
        <v>3</v>
      </c>
      <c r="J2083" s="37">
        <f t="shared" ref="J2083" si="982">COUNT(E2107:E2110)</f>
        <v>0</v>
      </c>
      <c r="K2083" s="37">
        <f>COUNT(F2107:F2110)</f>
        <v>1</v>
      </c>
      <c r="L2083" s="29">
        <f t="shared" si="980"/>
        <v>4</v>
      </c>
      <c r="O2083" s="52" t="s">
        <v>93</v>
      </c>
      <c r="P2083" s="25">
        <f>HLOOKUP(O2083,'Tabela 2022'!$D$3:$BG$56,43,FALSE)</f>
        <v>0.56000000000000005</v>
      </c>
      <c r="R2083" s="9" t="str">
        <f t="shared" si="974"/>
        <v/>
      </c>
      <c r="S2083" s="9" t="str">
        <f t="shared" si="975"/>
        <v/>
      </c>
      <c r="T2083" s="9">
        <f t="shared" si="976"/>
        <v>0.56000000000000005</v>
      </c>
    </row>
    <row r="2084" spans="1:26">
      <c r="A2084" s="26" t="s">
        <v>132</v>
      </c>
      <c r="B2084" s="25">
        <f>HLOOKUP(A2084,'Tabela 2022'!$D$3:$BG$56,43,FALSE)</f>
        <v>0.48763250883392228</v>
      </c>
      <c r="D2084" s="9">
        <f t="shared" si="971"/>
        <v>0.48763250883392228</v>
      </c>
      <c r="E2084" s="9" t="str">
        <f t="shared" si="972"/>
        <v/>
      </c>
      <c r="F2084" s="9" t="str">
        <f t="shared" si="973"/>
        <v/>
      </c>
      <c r="H2084" s="31" t="s">
        <v>134</v>
      </c>
      <c r="I2084" s="37">
        <f>COUNT(D2111:D2117)</f>
        <v>0</v>
      </c>
      <c r="J2084" s="37">
        <f t="shared" ref="J2084" si="983">COUNT(E2111:E2117)</f>
        <v>0</v>
      </c>
      <c r="K2084" s="37">
        <f>COUNT(F2111:F2117)</f>
        <v>6</v>
      </c>
      <c r="L2084" s="29">
        <f t="shared" si="980"/>
        <v>6</v>
      </c>
      <c r="O2084" s="52" t="s">
        <v>133</v>
      </c>
      <c r="P2084" s="25">
        <f>HLOOKUP(O2084,'Tabela 2022'!$D$3:$BG$56,43,FALSE)</f>
        <v>0.4819557625145518</v>
      </c>
      <c r="R2084" s="9">
        <f t="shared" si="974"/>
        <v>0.4819557625145518</v>
      </c>
      <c r="S2084" s="9" t="str">
        <f t="shared" si="975"/>
        <v/>
      </c>
      <c r="T2084" s="9" t="str">
        <f t="shared" si="976"/>
        <v/>
      </c>
    </row>
    <row r="2085" spans="1:26">
      <c r="A2085" s="26" t="s">
        <v>74</v>
      </c>
      <c r="B2085" s="25">
        <f>HLOOKUP(A2085,'Tabela 2022'!$D$3:$BG$56,43,FALSE)</f>
        <v>0.4140127388535032</v>
      </c>
      <c r="D2085" s="9">
        <f t="shared" si="971"/>
        <v>0.4140127388535032</v>
      </c>
      <c r="E2085" s="9" t="str">
        <f t="shared" si="972"/>
        <v/>
      </c>
      <c r="F2085" s="9" t="str">
        <f t="shared" si="973"/>
        <v/>
      </c>
      <c r="O2085" s="52" t="s">
        <v>89</v>
      </c>
      <c r="P2085" s="25">
        <f>HLOOKUP(O2085,'Tabela 2022'!$D$3:$BG$56,43,FALSE)</f>
        <v>0.66108007448789574</v>
      </c>
      <c r="R2085" s="9" t="str">
        <f t="shared" si="974"/>
        <v/>
      </c>
      <c r="S2085" s="9" t="str">
        <f t="shared" si="975"/>
        <v/>
      </c>
      <c r="T2085" s="9">
        <f t="shared" si="976"/>
        <v>0.66108007448789574</v>
      </c>
      <c r="V2085" s="31"/>
      <c r="W2085" s="32" t="s">
        <v>98</v>
      </c>
      <c r="X2085" s="33" t="s">
        <v>97</v>
      </c>
      <c r="Y2085" s="34" t="s">
        <v>100</v>
      </c>
      <c r="Z2085" t="s">
        <v>105</v>
      </c>
    </row>
    <row r="2086" spans="1:26">
      <c r="A2086" s="26" t="s">
        <v>75</v>
      </c>
      <c r="B2086" s="25">
        <f>HLOOKUP(A2086,'Tabela 2022'!$D$3:$BG$56,43,FALSE)</f>
        <v>0.40026595744680848</v>
      </c>
      <c r="D2086" s="9">
        <f t="shared" si="971"/>
        <v>0.40026595744680848</v>
      </c>
      <c r="E2086" s="9" t="str">
        <f t="shared" si="972"/>
        <v/>
      </c>
      <c r="F2086" s="9" t="str">
        <f t="shared" si="973"/>
        <v/>
      </c>
      <c r="O2086" s="52" t="s">
        <v>84</v>
      </c>
      <c r="P2086" s="25">
        <f>HLOOKUP(O2086,'Tabela 2022'!$D$3:$BG$56,43,FALSE)</f>
        <v>0.43632567849686849</v>
      </c>
      <c r="R2086" s="9">
        <f t="shared" si="974"/>
        <v>0.43632567849686849</v>
      </c>
      <c r="S2086" s="9" t="str">
        <f t="shared" si="975"/>
        <v/>
      </c>
      <c r="T2086" s="9" t="str">
        <f t="shared" si="976"/>
        <v/>
      </c>
      <c r="V2086" s="31" t="s">
        <v>101</v>
      </c>
      <c r="W2086" s="42">
        <f t="shared" ref="W2086:Y2090" si="984">W2078/$Z2078</f>
        <v>0.66666666666666663</v>
      </c>
      <c r="X2086" s="42">
        <f t="shared" si="984"/>
        <v>0</v>
      </c>
      <c r="Y2086" s="42">
        <f t="shared" si="984"/>
        <v>0.33333333333333331</v>
      </c>
      <c r="Z2086" s="29">
        <f>Z2078</f>
        <v>36</v>
      </c>
    </row>
    <row r="2087" spans="1:26">
      <c r="A2087" s="26" t="s">
        <v>76</v>
      </c>
      <c r="B2087" s="25">
        <f>HLOOKUP(A2087,'Tabela 2022'!$D$3:$BG$56,43,FALSE)</f>
        <v>0.45409674234945707</v>
      </c>
      <c r="D2087" s="9">
        <f t="shared" si="971"/>
        <v>0.45409674234945707</v>
      </c>
      <c r="E2087" s="9" t="str">
        <f t="shared" si="972"/>
        <v/>
      </c>
      <c r="F2087" s="9" t="str">
        <f t="shared" si="973"/>
        <v/>
      </c>
      <c r="H2087" s="31"/>
      <c r="I2087" s="32" t="s">
        <v>98</v>
      </c>
      <c r="J2087" s="33" t="s">
        <v>97</v>
      </c>
      <c r="K2087" s="34" t="s">
        <v>100</v>
      </c>
      <c r="L2087" s="29" t="s">
        <v>105</v>
      </c>
      <c r="O2087" s="52" t="s">
        <v>85</v>
      </c>
      <c r="P2087" s="25">
        <f>HLOOKUP(O2087,'Tabela 2022'!$D$3:$BG$56,43,FALSE)</f>
        <v>0.43697478991596639</v>
      </c>
      <c r="R2087" s="9">
        <f t="shared" si="974"/>
        <v>0.43697478991596639</v>
      </c>
      <c r="S2087" s="9" t="str">
        <f t="shared" si="975"/>
        <v/>
      </c>
      <c r="T2087" s="9" t="str">
        <f t="shared" si="976"/>
        <v/>
      </c>
      <c r="V2087" s="31" t="s">
        <v>115</v>
      </c>
      <c r="W2087" s="42">
        <f t="shared" si="984"/>
        <v>0.6875</v>
      </c>
      <c r="X2087" s="42">
        <f t="shared" si="984"/>
        <v>0</v>
      </c>
      <c r="Y2087" s="42">
        <f t="shared" si="984"/>
        <v>0.3125</v>
      </c>
      <c r="Z2087" s="29">
        <f>Z2079</f>
        <v>16</v>
      </c>
    </row>
    <row r="2088" spans="1:26">
      <c r="A2088" s="26" t="s">
        <v>77</v>
      </c>
      <c r="B2088" s="25">
        <f>HLOOKUP(A2088,'Tabela 2022'!$D$3:$BG$56,43,FALSE)</f>
        <v>0.43090760425183972</v>
      </c>
      <c r="D2088" s="9">
        <f t="shared" si="971"/>
        <v>0.43090760425183972</v>
      </c>
      <c r="E2088" s="9" t="str">
        <f t="shared" si="972"/>
        <v/>
      </c>
      <c r="F2088" s="9" t="str">
        <f t="shared" si="973"/>
        <v/>
      </c>
      <c r="H2088" s="31" t="s">
        <v>101</v>
      </c>
      <c r="I2088" s="42">
        <f>I2080/$L2080</f>
        <v>0.66666666666666663</v>
      </c>
      <c r="J2088" s="42">
        <f t="shared" ref="J2088:K2088" si="985">J2080/$L2080</f>
        <v>0</v>
      </c>
      <c r="K2088" s="42">
        <f t="shared" si="985"/>
        <v>0.33333333333333331</v>
      </c>
      <c r="L2088" s="29">
        <f>L2080</f>
        <v>36</v>
      </c>
      <c r="O2088" s="52" t="s">
        <v>77</v>
      </c>
      <c r="P2088" s="25">
        <f>HLOOKUP(O2088,'Tabela 2022'!$D$3:$BG$56,43,FALSE)</f>
        <v>0.43090760425183972</v>
      </c>
      <c r="R2088" s="9">
        <f t="shared" si="974"/>
        <v>0.43090760425183972</v>
      </c>
      <c r="S2088" s="9" t="str">
        <f t="shared" si="975"/>
        <v/>
      </c>
      <c r="T2088" s="9" t="str">
        <f t="shared" si="976"/>
        <v/>
      </c>
      <c r="V2088" s="31" t="s">
        <v>116</v>
      </c>
      <c r="W2088" s="42">
        <f t="shared" si="984"/>
        <v>0.84615384615384615</v>
      </c>
      <c r="X2088" s="42">
        <f t="shared" si="984"/>
        <v>0</v>
      </c>
      <c r="Y2088" s="42">
        <f t="shared" si="984"/>
        <v>0.15384615384615385</v>
      </c>
      <c r="Z2088" s="29">
        <f>Z2080</f>
        <v>13</v>
      </c>
    </row>
    <row r="2089" spans="1:26">
      <c r="A2089" s="26" t="s">
        <v>113</v>
      </c>
      <c r="B2089" s="25">
        <f>HLOOKUP(A2089,'Tabela 2022'!$D$3:$BG$56,43,FALSE)</f>
        <v>0.59322033898305082</v>
      </c>
      <c r="D2089" s="9" t="str">
        <f t="shared" si="971"/>
        <v/>
      </c>
      <c r="E2089" s="9" t="str">
        <f t="shared" si="972"/>
        <v/>
      </c>
      <c r="F2089" s="9">
        <f t="shared" si="973"/>
        <v>0.59322033898305082</v>
      </c>
      <c r="H2089" s="31" t="s">
        <v>102</v>
      </c>
      <c r="I2089" s="42">
        <f t="shared" ref="I2089:K2089" si="986">I2081/$L2081</f>
        <v>0.76923076923076927</v>
      </c>
      <c r="J2089" s="42">
        <f t="shared" si="986"/>
        <v>0</v>
      </c>
      <c r="K2089" s="42">
        <f t="shared" si="986"/>
        <v>0.23076923076923078</v>
      </c>
      <c r="L2089" s="29">
        <f t="shared" ref="L2089:L2092" si="987">L2081</f>
        <v>13</v>
      </c>
      <c r="O2089" s="52" t="s">
        <v>95</v>
      </c>
      <c r="P2089" s="25">
        <f>HLOOKUP(O2089,'Tabela 2022'!$D$3:$BG$56,43,FALSE)</f>
        <v>0.46808510638297873</v>
      </c>
      <c r="R2089" s="9">
        <f t="shared" si="974"/>
        <v>0.46808510638297873</v>
      </c>
      <c r="S2089" s="9" t="str">
        <f t="shared" si="975"/>
        <v/>
      </c>
      <c r="T2089" s="9" t="str">
        <f t="shared" si="976"/>
        <v/>
      </c>
      <c r="V2089" s="31" t="s">
        <v>117</v>
      </c>
      <c r="W2089" s="42">
        <f t="shared" si="984"/>
        <v>0.2</v>
      </c>
      <c r="X2089" s="42">
        <f t="shared" si="984"/>
        <v>0</v>
      </c>
      <c r="Y2089" s="42">
        <f t="shared" si="984"/>
        <v>0.8</v>
      </c>
      <c r="Z2089" s="29">
        <f>Z2081</f>
        <v>5</v>
      </c>
    </row>
    <row r="2090" spans="1:26">
      <c r="A2090" s="26" t="s">
        <v>78</v>
      </c>
      <c r="B2090" s="25">
        <f>HLOOKUP(A2090,'Tabela 2022'!$D$3:$BG$56,43,FALSE)</f>
        <v>0.46325459317585299</v>
      </c>
      <c r="D2090" s="9">
        <f t="shared" si="971"/>
        <v>0.46325459317585299</v>
      </c>
      <c r="E2090" s="9" t="str">
        <f t="shared" si="972"/>
        <v/>
      </c>
      <c r="F2090" s="9" t="str">
        <f t="shared" si="973"/>
        <v/>
      </c>
      <c r="H2090" s="31" t="s">
        <v>103</v>
      </c>
      <c r="I2090" s="42">
        <f t="shared" ref="I2090:K2090" si="988">I2082/$L2082</f>
        <v>0.84615384615384615</v>
      </c>
      <c r="J2090" s="42">
        <f t="shared" si="988"/>
        <v>0</v>
      </c>
      <c r="K2090" s="42">
        <f t="shared" si="988"/>
        <v>0.15384615384615385</v>
      </c>
      <c r="L2090" s="29">
        <f t="shared" si="987"/>
        <v>13</v>
      </c>
      <c r="O2090" s="52" t="s">
        <v>131</v>
      </c>
      <c r="P2090" s="25">
        <f>HLOOKUP(O2090,'Tabela 2022'!$D$3:$BG$56,43,FALSE)</f>
        <v>0.60169491525423724</v>
      </c>
      <c r="R2090" s="9" t="str">
        <f t="shared" si="974"/>
        <v/>
      </c>
      <c r="S2090" s="9" t="str">
        <f t="shared" si="975"/>
        <v/>
      </c>
      <c r="T2090" s="9">
        <f t="shared" si="976"/>
        <v>0.60169491525423724</v>
      </c>
      <c r="V2090" s="31" t="s">
        <v>135</v>
      </c>
      <c r="W2090" s="42">
        <f t="shared" si="984"/>
        <v>0.5</v>
      </c>
      <c r="X2090" s="42">
        <f t="shared" si="984"/>
        <v>0</v>
      </c>
      <c r="Y2090" s="42">
        <f t="shared" si="984"/>
        <v>0.5</v>
      </c>
      <c r="Z2090" s="29">
        <f>Z2082</f>
        <v>2</v>
      </c>
    </row>
    <row r="2091" spans="1:26" ht="15.75" thickBot="1">
      <c r="A2091" s="24" t="s">
        <v>114</v>
      </c>
      <c r="B2091" s="25">
        <f>HLOOKUP(A2091,'Tabela 2022'!$D$3:$BG$56,43,FALSE)</f>
        <v>0.34819897084048029</v>
      </c>
      <c r="D2091" s="36">
        <f t="shared" si="971"/>
        <v>0.34819897084048029</v>
      </c>
      <c r="E2091" s="36" t="str">
        <f t="shared" si="972"/>
        <v/>
      </c>
      <c r="F2091" s="36" t="str">
        <f t="shared" si="973"/>
        <v/>
      </c>
      <c r="H2091" s="31" t="s">
        <v>104</v>
      </c>
      <c r="I2091" s="42">
        <f t="shared" ref="I2091:K2091" si="989">I2083/$L2083</f>
        <v>0.75</v>
      </c>
      <c r="J2091" s="42">
        <f t="shared" si="989"/>
        <v>0</v>
      </c>
      <c r="K2091" s="42">
        <f t="shared" si="989"/>
        <v>0.25</v>
      </c>
      <c r="L2091" s="29">
        <f t="shared" si="987"/>
        <v>4</v>
      </c>
      <c r="O2091" s="52" t="s">
        <v>129</v>
      </c>
      <c r="P2091" s="25">
        <f>HLOOKUP(O2091,'Tabela 2022'!$D$3:$BG$56,43,FALSE)</f>
        <v>0.54646017699115046</v>
      </c>
      <c r="R2091" s="9" t="str">
        <f t="shared" si="974"/>
        <v/>
      </c>
      <c r="S2091" s="9" t="str">
        <f t="shared" si="975"/>
        <v/>
      </c>
      <c r="T2091" s="9">
        <f t="shared" si="976"/>
        <v>0.54646017699115046</v>
      </c>
    </row>
    <row r="2092" spans="1:26">
      <c r="A2092" s="23" t="s">
        <v>109</v>
      </c>
      <c r="B2092" s="25" t="e">
        <f>HLOOKUP(A2092,'Tabela 2022'!$D$3:$BG$56,43,FALSE)</f>
        <v>#N/A</v>
      </c>
      <c r="D2092" s="56" t="e">
        <f t="shared" si="971"/>
        <v>#N/A</v>
      </c>
      <c r="E2092" s="56" t="e">
        <f t="shared" si="972"/>
        <v>#N/A</v>
      </c>
      <c r="F2092" s="56" t="e">
        <f t="shared" si="973"/>
        <v>#N/A</v>
      </c>
      <c r="H2092" s="31" t="s">
        <v>134</v>
      </c>
      <c r="I2092" s="42">
        <f t="shared" ref="I2092:K2092" si="990">I2084/$L2084</f>
        <v>0</v>
      </c>
      <c r="J2092" s="42">
        <f t="shared" si="990"/>
        <v>0</v>
      </c>
      <c r="K2092" s="42">
        <f t="shared" si="990"/>
        <v>1</v>
      </c>
      <c r="L2092" s="29">
        <f t="shared" si="987"/>
        <v>6</v>
      </c>
      <c r="O2092" s="59" t="s">
        <v>114</v>
      </c>
      <c r="P2092" s="25">
        <f>HLOOKUP(O2092,'Tabela 2022'!$D$3:$BG$56,43,FALSE)</f>
        <v>0.34819897084048029</v>
      </c>
      <c r="R2092" s="9">
        <f t="shared" si="974"/>
        <v>0.34819897084048029</v>
      </c>
      <c r="S2092" s="9" t="str">
        <f t="shared" si="975"/>
        <v/>
      </c>
      <c r="T2092" s="9" t="str">
        <f t="shared" si="976"/>
        <v/>
      </c>
    </row>
    <row r="2093" spans="1:26" ht="15.75" thickBot="1">
      <c r="A2093" s="22" t="s">
        <v>79</v>
      </c>
      <c r="B2093" s="25">
        <f>HLOOKUP(A2093,'Tabela 2022'!$D$3:$BG$56,43,FALSE)</f>
        <v>0.35518157661647476</v>
      </c>
      <c r="D2093" s="9">
        <f t="shared" si="971"/>
        <v>0.35518157661647476</v>
      </c>
      <c r="E2093" s="9" t="str">
        <f t="shared" si="972"/>
        <v/>
      </c>
      <c r="F2093" s="9" t="str">
        <f t="shared" si="973"/>
        <v/>
      </c>
      <c r="O2093" s="59" t="s">
        <v>130</v>
      </c>
      <c r="P2093" s="25">
        <f>HLOOKUP(O2093,'Tabela 2022'!$D$3:$BG$56,43,FALSE)</f>
        <v>0.47248803827751196</v>
      </c>
      <c r="R2093" s="36">
        <f t="shared" si="974"/>
        <v>0.47248803827751196</v>
      </c>
      <c r="S2093" s="36" t="str">
        <f t="shared" si="975"/>
        <v/>
      </c>
      <c r="T2093" s="36" t="str">
        <f t="shared" si="976"/>
        <v/>
      </c>
    </row>
    <row r="2094" spans="1:26">
      <c r="A2094" s="22" t="s">
        <v>80</v>
      </c>
      <c r="B2094" s="25">
        <f>HLOOKUP(A2094,'Tabela 2022'!$D$3:$BG$56,43,FALSE)</f>
        <v>0.42598684210526316</v>
      </c>
      <c r="D2094" s="9">
        <f t="shared" si="971"/>
        <v>0.42598684210526316</v>
      </c>
      <c r="E2094" s="9" t="str">
        <f t="shared" si="972"/>
        <v/>
      </c>
      <c r="F2094" s="9" t="str">
        <f t="shared" si="973"/>
        <v/>
      </c>
      <c r="O2094" s="60" t="s">
        <v>80</v>
      </c>
      <c r="P2094" s="25">
        <f>HLOOKUP(O2094,'Tabela 2022'!$D$3:$BG$56,43,FALSE)</f>
        <v>0.42598684210526316</v>
      </c>
      <c r="R2094" s="56">
        <f t="shared" si="974"/>
        <v>0.42598684210526316</v>
      </c>
      <c r="S2094" s="56" t="str">
        <f t="shared" si="975"/>
        <v/>
      </c>
      <c r="T2094" s="56" t="str">
        <f t="shared" si="976"/>
        <v/>
      </c>
    </row>
    <row r="2095" spans="1:26">
      <c r="A2095" s="22" t="s">
        <v>81</v>
      </c>
      <c r="B2095" s="25">
        <f>HLOOKUP(A2095,'Tabela 2022'!$D$3:$BG$56,43,FALSE)</f>
        <v>0.35387673956262428</v>
      </c>
      <c r="D2095" s="9">
        <f t="shared" si="971"/>
        <v>0.35387673956262428</v>
      </c>
      <c r="E2095" s="9" t="str">
        <f t="shared" si="972"/>
        <v/>
      </c>
      <c r="F2095" s="9" t="str">
        <f t="shared" si="973"/>
        <v/>
      </c>
      <c r="O2095" s="26" t="s">
        <v>72</v>
      </c>
      <c r="P2095" s="25">
        <f>HLOOKUP(O2095,'Tabela 2022'!$D$3:$BG$56,43,FALSE)</f>
        <v>0.41878172588832485</v>
      </c>
      <c r="R2095" s="9">
        <f t="shared" si="974"/>
        <v>0.41878172588832485</v>
      </c>
      <c r="S2095" s="9" t="str">
        <f t="shared" si="975"/>
        <v/>
      </c>
      <c r="T2095" s="9" t="str">
        <f t="shared" si="976"/>
        <v/>
      </c>
    </row>
    <row r="2096" spans="1:26">
      <c r="A2096" s="22" t="s">
        <v>82</v>
      </c>
      <c r="B2096" s="25">
        <f>HLOOKUP(A2096,'Tabela 2022'!$D$3:$BG$56,43,FALSE)</f>
        <v>0.36618521665250636</v>
      </c>
      <c r="D2096" s="9">
        <f t="shared" si="971"/>
        <v>0.36618521665250636</v>
      </c>
      <c r="E2096" s="9" t="str">
        <f t="shared" si="972"/>
        <v/>
      </c>
      <c r="F2096" s="9" t="str">
        <f t="shared" si="973"/>
        <v/>
      </c>
      <c r="O2096" s="26" t="s">
        <v>90</v>
      </c>
      <c r="P2096" s="25">
        <f>HLOOKUP(O2096,'Tabela 2022'!$D$3:$BG$56,43,FALSE)</f>
        <v>0.65726227795193315</v>
      </c>
      <c r="R2096" s="9" t="str">
        <f t="shared" si="974"/>
        <v/>
      </c>
      <c r="S2096" s="9" t="str">
        <f t="shared" si="975"/>
        <v/>
      </c>
      <c r="T2096" s="9">
        <f t="shared" si="976"/>
        <v>0.65726227795193315</v>
      </c>
    </row>
    <row r="2097" spans="1:25">
      <c r="A2097" s="22" t="s">
        <v>83</v>
      </c>
      <c r="B2097" s="25">
        <f>HLOOKUP(A2097,'Tabela 2022'!$D$3:$BG$56,43,FALSE)</f>
        <v>0.64495114006514653</v>
      </c>
      <c r="D2097" s="9" t="str">
        <f t="shared" si="971"/>
        <v/>
      </c>
      <c r="E2097" s="9" t="str">
        <f t="shared" si="972"/>
        <v/>
      </c>
      <c r="F2097" s="9">
        <f t="shared" si="973"/>
        <v>0.64495114006514653</v>
      </c>
      <c r="O2097" s="26" t="s">
        <v>121</v>
      </c>
      <c r="P2097" s="25">
        <f>HLOOKUP(O2097,'Tabela 2022'!$D$3:$BG$56,43,FALSE)</f>
        <v>0.46098562628336753</v>
      </c>
      <c r="R2097" s="66">
        <v>0.5</v>
      </c>
      <c r="S2097" s="9" t="str">
        <f t="shared" si="975"/>
        <v/>
      </c>
      <c r="T2097" s="9"/>
    </row>
    <row r="2098" spans="1:25">
      <c r="A2098" s="22" t="s">
        <v>84</v>
      </c>
      <c r="B2098" s="25">
        <f>HLOOKUP(A2098,'Tabela 2022'!$D$3:$BG$56,43,FALSE)</f>
        <v>0.43632567849686849</v>
      </c>
      <c r="D2098" s="9">
        <f t="shared" si="971"/>
        <v>0.43632567849686849</v>
      </c>
      <c r="E2098" s="9" t="str">
        <f t="shared" si="972"/>
        <v/>
      </c>
      <c r="F2098" s="9" t="str">
        <f t="shared" si="973"/>
        <v/>
      </c>
      <c r="O2098" s="26" t="s">
        <v>91</v>
      </c>
      <c r="P2098" s="25" t="e">
        <f>HLOOKUP(O2098,'Tabela 2022'!$D$3:$BG$56,43,FALSE)</f>
        <v>#N/A</v>
      </c>
      <c r="R2098" s="9" t="e">
        <f t="shared" si="974"/>
        <v>#N/A</v>
      </c>
      <c r="S2098" s="9" t="e">
        <f t="shared" si="975"/>
        <v>#N/A</v>
      </c>
      <c r="T2098" s="9" t="e">
        <f t="shared" si="976"/>
        <v>#N/A</v>
      </c>
    </row>
    <row r="2099" spans="1:25">
      <c r="A2099" s="22" t="s">
        <v>121</v>
      </c>
      <c r="B2099" s="25">
        <f>HLOOKUP(A2099,'Tabela 2022'!$D$3:$BG$56,43,FALSE)</f>
        <v>0.46098562628336753</v>
      </c>
      <c r="D2099" s="66">
        <v>0.5</v>
      </c>
      <c r="E2099" s="9" t="str">
        <f t="shared" si="972"/>
        <v/>
      </c>
      <c r="F2099" s="9"/>
      <c r="O2099" s="26" t="s">
        <v>74</v>
      </c>
      <c r="P2099" s="25">
        <f>HLOOKUP(O2099,'Tabela 2022'!$D$3:$BG$56,43,FALSE)</f>
        <v>0.4140127388535032</v>
      </c>
      <c r="R2099" s="9">
        <f t="shared" si="974"/>
        <v>0.4140127388535032</v>
      </c>
      <c r="S2099" s="9" t="str">
        <f t="shared" si="975"/>
        <v/>
      </c>
      <c r="T2099" s="9" t="str">
        <f t="shared" si="976"/>
        <v/>
      </c>
    </row>
    <row r="2100" spans="1:25">
      <c r="A2100" s="22" t="s">
        <v>85</v>
      </c>
      <c r="B2100" s="25">
        <f>HLOOKUP(A2100,'Tabela 2022'!$D$3:$BG$56,43,FALSE)</f>
        <v>0.43697478991596639</v>
      </c>
      <c r="D2100" s="9">
        <f t="shared" si="971"/>
        <v>0.43697478991596639</v>
      </c>
      <c r="E2100" s="9" t="str">
        <f t="shared" si="972"/>
        <v/>
      </c>
      <c r="F2100" s="9" t="str">
        <f t="shared" si="973"/>
        <v/>
      </c>
      <c r="O2100" s="26" t="s">
        <v>75</v>
      </c>
      <c r="P2100" s="25">
        <f>HLOOKUP(O2100,'Tabela 2022'!$D$3:$BG$56,43,FALSE)</f>
        <v>0.40026595744680848</v>
      </c>
      <c r="R2100" s="9">
        <f t="shared" si="974"/>
        <v>0.40026595744680848</v>
      </c>
      <c r="S2100" s="9" t="str">
        <f t="shared" si="975"/>
        <v/>
      </c>
      <c r="T2100" s="9" t="str">
        <f t="shared" si="976"/>
        <v/>
      </c>
    </row>
    <row r="2101" spans="1:25">
      <c r="A2101" s="22" t="s">
        <v>110</v>
      </c>
      <c r="B2101" s="25">
        <f>HLOOKUP(A2101,'Tabela 2022'!$D$3:$BG$56,43,FALSE)</f>
        <v>0.66156202143950993</v>
      </c>
      <c r="D2101" s="9" t="str">
        <f t="shared" si="971"/>
        <v/>
      </c>
      <c r="E2101" s="9" t="str">
        <f t="shared" si="972"/>
        <v/>
      </c>
      <c r="F2101" s="9">
        <f t="shared" si="973"/>
        <v>0.66156202143950993</v>
      </c>
      <c r="O2101" s="26" t="s">
        <v>76</v>
      </c>
      <c r="P2101" s="25">
        <f>HLOOKUP(O2101,'Tabela 2022'!$D$3:$BG$56,43,FALSE)</f>
        <v>0.45409674234945707</v>
      </c>
      <c r="R2101" s="9">
        <f t="shared" si="974"/>
        <v>0.45409674234945707</v>
      </c>
      <c r="S2101" s="9" t="str">
        <f t="shared" si="975"/>
        <v/>
      </c>
      <c r="T2101" s="9" t="str">
        <f t="shared" si="976"/>
        <v/>
      </c>
    </row>
    <row r="2102" spans="1:25">
      <c r="A2102" s="22" t="s">
        <v>111</v>
      </c>
      <c r="B2102" s="25">
        <f>HLOOKUP(A2102,'Tabela 2022'!$D$3:$BG$56,43,FALSE)</f>
        <v>0.49259757738896365</v>
      </c>
      <c r="D2102" s="9">
        <f t="shared" si="971"/>
        <v>0.49259757738896365</v>
      </c>
      <c r="E2102" s="9" t="str">
        <f t="shared" si="972"/>
        <v/>
      </c>
      <c r="F2102" s="9" t="str">
        <f t="shared" si="973"/>
        <v/>
      </c>
      <c r="O2102" s="26" t="s">
        <v>78</v>
      </c>
      <c r="P2102" s="25">
        <f>HLOOKUP(O2102,'Tabela 2022'!$D$3:$BG$56,43,FALSE)</f>
        <v>0.46325459317585299</v>
      </c>
      <c r="R2102" s="9">
        <f t="shared" si="974"/>
        <v>0.46325459317585299</v>
      </c>
      <c r="S2102" s="9" t="str">
        <f t="shared" si="975"/>
        <v/>
      </c>
      <c r="T2102" s="9" t="str">
        <f t="shared" si="976"/>
        <v/>
      </c>
      <c r="Y2102"/>
    </row>
    <row r="2103" spans="1:25">
      <c r="A2103" s="22" t="s">
        <v>86</v>
      </c>
      <c r="B2103" s="25" t="e">
        <f>HLOOKUP(A2103,'Tabela 2022'!$D$3:$BG$56,43,FALSE)</f>
        <v>#N/A</v>
      </c>
      <c r="D2103" s="9" t="e">
        <f t="shared" si="971"/>
        <v>#N/A</v>
      </c>
      <c r="E2103" s="9" t="e">
        <f t="shared" si="972"/>
        <v>#N/A</v>
      </c>
      <c r="F2103" s="9" t="e">
        <f t="shared" si="973"/>
        <v>#N/A</v>
      </c>
      <c r="O2103" s="26" t="s">
        <v>94</v>
      </c>
      <c r="P2103" s="25">
        <f>HLOOKUP(O2103,'Tabela 2022'!$D$3:$BG$56,43,FALSE)</f>
        <v>0.39605734767025091</v>
      </c>
      <c r="R2103" s="9">
        <f t="shared" si="974"/>
        <v>0.39605734767025091</v>
      </c>
      <c r="S2103" s="9" t="str">
        <f t="shared" si="975"/>
        <v/>
      </c>
      <c r="T2103" s="9" t="str">
        <f t="shared" si="976"/>
        <v/>
      </c>
      <c r="Y2103"/>
    </row>
    <row r="2104" spans="1:25">
      <c r="A2104" s="22" t="s">
        <v>130</v>
      </c>
      <c r="B2104" s="25">
        <f>HLOOKUP(A2104,'Tabela 2022'!$D$3:$BG$56,43,FALSE)</f>
        <v>0.47248803827751196</v>
      </c>
      <c r="D2104" s="9">
        <f t="shared" si="971"/>
        <v>0.47248803827751196</v>
      </c>
      <c r="E2104" s="9" t="str">
        <f t="shared" si="972"/>
        <v/>
      </c>
      <c r="F2104" s="9" t="str">
        <f t="shared" si="973"/>
        <v/>
      </c>
      <c r="O2104" s="26" t="s">
        <v>111</v>
      </c>
      <c r="P2104" s="25">
        <f>HLOOKUP(O2104,'Tabela 2022'!$D$3:$BG$56,43,FALSE)</f>
        <v>0.49259757738896365</v>
      </c>
      <c r="R2104" s="9">
        <f t="shared" si="974"/>
        <v>0.49259757738896365</v>
      </c>
      <c r="S2104" s="9" t="str">
        <f t="shared" si="975"/>
        <v/>
      </c>
      <c r="T2104" s="9" t="str">
        <f t="shared" si="976"/>
        <v/>
      </c>
      <c r="Y2104"/>
    </row>
    <row r="2105" spans="1:25">
      <c r="A2105" s="22" t="s">
        <v>87</v>
      </c>
      <c r="B2105" s="25">
        <f>HLOOKUP(A2105,'Tabela 2022'!$D$3:$BG$56,43,FALSE)</f>
        <v>0.38244047619047616</v>
      </c>
      <c r="D2105" s="9">
        <f t="shared" si="971"/>
        <v>0.38244047619047616</v>
      </c>
      <c r="E2105" s="9" t="str">
        <f t="shared" si="972"/>
        <v/>
      </c>
      <c r="F2105" s="9" t="str">
        <f t="shared" si="973"/>
        <v/>
      </c>
      <c r="O2105" s="26" t="s">
        <v>122</v>
      </c>
      <c r="P2105" s="25">
        <f>HLOOKUP(O2105,'Tabela 2022'!$D$3:$BG$56,43,FALSE)</f>
        <v>0.50527108433734935</v>
      </c>
      <c r="R2105" s="9" t="str">
        <f t="shared" si="974"/>
        <v/>
      </c>
      <c r="S2105" s="9" t="str">
        <f t="shared" si="975"/>
        <v/>
      </c>
      <c r="T2105" s="9">
        <f t="shared" si="976"/>
        <v>0.50527108433734935</v>
      </c>
      <c r="Y2105"/>
    </row>
    <row r="2106" spans="1:25" ht="15.75" thickBot="1">
      <c r="A2106" s="21" t="s">
        <v>88</v>
      </c>
      <c r="B2106" s="25">
        <f>HLOOKUP(A2106,'Tabela 2022'!$D$3:$BG$56,43,FALSE)</f>
        <v>0.44420131291028447</v>
      </c>
      <c r="D2106" s="57">
        <f t="shared" si="971"/>
        <v>0.44420131291028447</v>
      </c>
      <c r="E2106" s="57" t="str">
        <f t="shared" si="972"/>
        <v/>
      </c>
      <c r="F2106" s="57" t="str">
        <f t="shared" si="973"/>
        <v/>
      </c>
      <c r="O2106" s="26" t="s">
        <v>87</v>
      </c>
      <c r="P2106" s="25">
        <f>HLOOKUP(O2106,'Tabela 2022'!$D$3:$BG$56,43,FALSE)</f>
        <v>0.38244047619047616</v>
      </c>
      <c r="R2106" s="9">
        <f t="shared" si="974"/>
        <v>0.38244047619047616</v>
      </c>
      <c r="S2106" s="9" t="str">
        <f t="shared" si="975"/>
        <v/>
      </c>
      <c r="T2106" s="9" t="str">
        <f t="shared" si="976"/>
        <v/>
      </c>
      <c r="Y2106"/>
    </row>
    <row r="2107" spans="1:25" ht="15.75" thickBot="1">
      <c r="A2107" s="17" t="s">
        <v>93</v>
      </c>
      <c r="B2107" s="25">
        <f>HLOOKUP(A2107,'Tabela 2022'!$D$3:$BG$56,43,FALSE)</f>
        <v>0.56000000000000005</v>
      </c>
      <c r="D2107" s="56" t="str">
        <f t="shared" si="971"/>
        <v/>
      </c>
      <c r="E2107" s="56" t="str">
        <f t="shared" si="972"/>
        <v/>
      </c>
      <c r="F2107" s="56">
        <f t="shared" si="973"/>
        <v>0.56000000000000005</v>
      </c>
      <c r="G2107" s="38"/>
      <c r="H2107" s="38"/>
      <c r="I2107" s="38"/>
      <c r="J2107" s="38"/>
      <c r="K2107" s="38"/>
      <c r="L2107" s="38"/>
      <c r="M2107" s="38"/>
      <c r="N2107" s="38"/>
      <c r="O2107" s="53" t="s">
        <v>88</v>
      </c>
      <c r="P2107" s="25">
        <f>HLOOKUP(O2107,'Tabela 2022'!$D$3:$BG$56,43,FALSE)</f>
        <v>0.44420131291028447</v>
      </c>
      <c r="R2107" s="57">
        <f t="shared" si="974"/>
        <v>0.44420131291028447</v>
      </c>
      <c r="S2107" s="57" t="str">
        <f t="shared" si="975"/>
        <v/>
      </c>
      <c r="T2107" s="57" t="str">
        <f t="shared" si="976"/>
        <v/>
      </c>
      <c r="Y2107"/>
    </row>
    <row r="2108" spans="1:25">
      <c r="A2108" s="16" t="s">
        <v>133</v>
      </c>
      <c r="B2108" s="25">
        <f>HLOOKUP(A2108,'Tabela 2022'!$D$3:$BG$56,43,FALSE)</f>
        <v>0.4819557625145518</v>
      </c>
      <c r="D2108" s="9">
        <f t="shared" si="971"/>
        <v>0.4819557625145518</v>
      </c>
      <c r="E2108" s="9" t="str">
        <f t="shared" si="972"/>
        <v/>
      </c>
      <c r="F2108" s="9" t="str">
        <f t="shared" si="973"/>
        <v/>
      </c>
      <c r="G2108" s="38"/>
      <c r="H2108" s="38"/>
      <c r="I2108" s="38"/>
      <c r="J2108" s="38"/>
      <c r="K2108" s="38"/>
      <c r="L2108" s="38"/>
      <c r="M2108" s="38"/>
      <c r="N2108" s="38"/>
      <c r="O2108" s="17" t="s">
        <v>109</v>
      </c>
      <c r="P2108" s="25" t="e">
        <f>HLOOKUP(O2108,'Tabela 2022'!$D$3:$BG$56,43,FALSE)</f>
        <v>#N/A</v>
      </c>
      <c r="R2108" s="35" t="e">
        <f t="shared" si="974"/>
        <v>#N/A</v>
      </c>
      <c r="S2108" s="35" t="e">
        <f t="shared" si="975"/>
        <v>#N/A</v>
      </c>
      <c r="T2108" s="35" t="e">
        <f t="shared" si="976"/>
        <v>#N/A</v>
      </c>
      <c r="Y2108"/>
    </row>
    <row r="2109" spans="1:25">
      <c r="A2109" s="16" t="s">
        <v>94</v>
      </c>
      <c r="B2109" s="25">
        <f>HLOOKUP(A2109,'Tabela 2022'!$D$3:$BG$56,43,FALSE)</f>
        <v>0.39605734767025091</v>
      </c>
      <c r="D2109" s="9">
        <f t="shared" si="971"/>
        <v>0.39605734767025091</v>
      </c>
      <c r="E2109" s="9" t="str">
        <f t="shared" si="972"/>
        <v/>
      </c>
      <c r="F2109" s="9" t="str">
        <f t="shared" si="973"/>
        <v/>
      </c>
      <c r="G2109" s="38"/>
      <c r="H2109" s="38"/>
      <c r="I2109" s="38"/>
      <c r="J2109" s="38"/>
      <c r="K2109" s="38"/>
      <c r="L2109" s="38"/>
      <c r="M2109" s="38"/>
      <c r="N2109" s="38"/>
      <c r="O2109" s="16" t="s">
        <v>70</v>
      </c>
      <c r="P2109" s="25">
        <f>HLOOKUP(O2109,'Tabela 2022'!$D$3:$BG$56,43,FALSE)</f>
        <v>0.51051051051051055</v>
      </c>
      <c r="R2109" s="9" t="str">
        <f t="shared" si="974"/>
        <v/>
      </c>
      <c r="S2109" s="9" t="str">
        <f t="shared" si="975"/>
        <v/>
      </c>
      <c r="T2109" s="9">
        <f t="shared" si="976"/>
        <v>0.51051051051051055</v>
      </c>
      <c r="Y2109"/>
    </row>
    <row r="2110" spans="1:25" ht="15.75" thickBot="1">
      <c r="A2110" s="15" t="s">
        <v>95</v>
      </c>
      <c r="B2110" s="25">
        <f>HLOOKUP(A2110,'Tabela 2022'!$D$3:$BG$56,43,FALSE)</f>
        <v>0.46808510638297873</v>
      </c>
      <c r="D2110" s="57">
        <f t="shared" si="971"/>
        <v>0.46808510638297873</v>
      </c>
      <c r="E2110" s="57" t="str">
        <f t="shared" si="972"/>
        <v/>
      </c>
      <c r="F2110" s="57" t="str">
        <f t="shared" si="973"/>
        <v/>
      </c>
      <c r="G2110" s="38"/>
      <c r="H2110" s="38"/>
      <c r="I2110" s="38"/>
      <c r="J2110" s="38"/>
      <c r="K2110" s="38"/>
      <c r="L2110" s="38"/>
      <c r="M2110" s="38"/>
      <c r="N2110" s="38"/>
      <c r="O2110" s="16" t="s">
        <v>81</v>
      </c>
      <c r="P2110" s="25">
        <f>HLOOKUP(O2110,'Tabela 2022'!$D$3:$BG$56,43,FALSE)</f>
        <v>0.35387673956262428</v>
      </c>
      <c r="R2110" s="9">
        <f t="shared" si="974"/>
        <v>0.35387673956262428</v>
      </c>
      <c r="S2110" s="9" t="str">
        <f t="shared" si="975"/>
        <v/>
      </c>
      <c r="T2110" s="9" t="str">
        <f t="shared" si="976"/>
        <v/>
      </c>
      <c r="Y2110"/>
    </row>
    <row r="2111" spans="1:25">
      <c r="A2111" s="20" t="s">
        <v>89</v>
      </c>
      <c r="B2111" s="25">
        <f>HLOOKUP(A2111,'Tabela 2022'!$D$3:$BG$56,43,FALSE)</f>
        <v>0.66108007448789574</v>
      </c>
      <c r="D2111" s="35" t="str">
        <f t="shared" si="971"/>
        <v/>
      </c>
      <c r="E2111" s="35" t="str">
        <f t="shared" si="972"/>
        <v/>
      </c>
      <c r="F2111" s="35">
        <f t="shared" si="973"/>
        <v>0.66108007448789574</v>
      </c>
      <c r="G2111" s="38"/>
      <c r="H2111" s="38"/>
      <c r="I2111" s="38"/>
      <c r="J2111" s="38"/>
      <c r="K2111" s="38"/>
      <c r="L2111" s="38"/>
      <c r="M2111" s="38"/>
      <c r="N2111" s="38"/>
      <c r="O2111" s="16" t="s">
        <v>83</v>
      </c>
      <c r="P2111" s="25">
        <f>HLOOKUP(O2111,'Tabela 2022'!$D$3:$BG$56,43,FALSE)</f>
        <v>0.64495114006514653</v>
      </c>
      <c r="R2111" s="9" t="str">
        <f t="shared" si="974"/>
        <v/>
      </c>
      <c r="S2111" s="9" t="str">
        <f t="shared" si="975"/>
        <v/>
      </c>
      <c r="T2111" s="9">
        <f t="shared" si="976"/>
        <v>0.64495114006514653</v>
      </c>
      <c r="Y2111"/>
    </row>
    <row r="2112" spans="1:25">
      <c r="A2112" s="19" t="s">
        <v>90</v>
      </c>
      <c r="B2112" s="25">
        <f>HLOOKUP(A2112,'Tabela 2022'!$D$3:$BG$56,43,FALSE)</f>
        <v>0.65726227795193315</v>
      </c>
      <c r="D2112" s="9" t="str">
        <f t="shared" si="971"/>
        <v/>
      </c>
      <c r="E2112" s="9" t="str">
        <f t="shared" si="972"/>
        <v/>
      </c>
      <c r="F2112" s="9">
        <f t="shared" si="973"/>
        <v>0.65726227795193315</v>
      </c>
      <c r="O2112" s="16" t="s">
        <v>110</v>
      </c>
      <c r="P2112" s="25">
        <f>HLOOKUP(O2112,'Tabela 2022'!$D$3:$BG$56,43,FALSE)</f>
        <v>0.66156202143950993</v>
      </c>
      <c r="R2112" s="9" t="str">
        <f t="shared" si="974"/>
        <v/>
      </c>
      <c r="S2112" s="9" t="str">
        <f t="shared" si="975"/>
        <v/>
      </c>
      <c r="T2112" s="9">
        <f t="shared" si="976"/>
        <v>0.66156202143950993</v>
      </c>
      <c r="Y2112"/>
    </row>
    <row r="2113" spans="1:25">
      <c r="A2113" s="18" t="s">
        <v>91</v>
      </c>
      <c r="B2113" s="25" t="e">
        <f>HLOOKUP(A2113,'Tabela 2022'!$D$3:$BG$56,43,FALSE)</f>
        <v>#N/A</v>
      </c>
      <c r="D2113" s="9" t="e">
        <f t="shared" si="971"/>
        <v>#N/A</v>
      </c>
      <c r="E2113" s="9" t="e">
        <f t="shared" si="972"/>
        <v>#N/A</v>
      </c>
      <c r="F2113" s="9" t="e">
        <f t="shared" si="973"/>
        <v>#N/A</v>
      </c>
      <c r="O2113" s="54" t="s">
        <v>92</v>
      </c>
      <c r="P2113" s="25">
        <f>HLOOKUP(O2113,'Tabela 2022'!$D$3:$BG$56,43,FALSE)</f>
        <v>0.58268933539412671</v>
      </c>
      <c r="R2113" s="9" t="str">
        <f t="shared" si="974"/>
        <v/>
      </c>
      <c r="S2113" s="9" t="str">
        <f t="shared" si="975"/>
        <v/>
      </c>
      <c r="T2113" s="9">
        <f t="shared" si="976"/>
        <v>0.58268933539412671</v>
      </c>
      <c r="Y2113"/>
    </row>
    <row r="2114" spans="1:25" ht="15.75" thickBot="1">
      <c r="A2114" s="18" t="s">
        <v>131</v>
      </c>
      <c r="B2114" s="25">
        <f>HLOOKUP(A2114,'Tabela 2022'!$D$3:$BG$56,43,FALSE)</f>
        <v>0.60169491525423724</v>
      </c>
      <c r="D2114" s="9" t="str">
        <f t="shared" si="971"/>
        <v/>
      </c>
      <c r="E2114" s="9" t="str">
        <f t="shared" si="972"/>
        <v/>
      </c>
      <c r="F2114" s="9">
        <f t="shared" si="973"/>
        <v>0.60169491525423724</v>
      </c>
      <c r="O2114" s="15" t="s">
        <v>86</v>
      </c>
      <c r="P2114" s="25" t="e">
        <f>HLOOKUP(O2114,'Tabela 2022'!$D$3:$BG$56,43,FALSE)</f>
        <v>#N/A</v>
      </c>
      <c r="R2114" s="36" t="e">
        <f t="shared" si="974"/>
        <v>#N/A</v>
      </c>
      <c r="S2114" s="36" t="e">
        <f t="shared" si="975"/>
        <v>#N/A</v>
      </c>
      <c r="T2114" s="36" t="e">
        <f t="shared" si="976"/>
        <v>#N/A</v>
      </c>
      <c r="Y2114"/>
    </row>
    <row r="2115" spans="1:25">
      <c r="A2115" s="18" t="s">
        <v>92</v>
      </c>
      <c r="B2115" s="25">
        <f>HLOOKUP(A2115,'Tabela 2022'!$D$3:$BG$56,43,FALSE)</f>
        <v>0.58268933539412671</v>
      </c>
      <c r="D2115" s="9" t="str">
        <f t="shared" si="971"/>
        <v/>
      </c>
      <c r="E2115" s="9" t="str">
        <f t="shared" si="972"/>
        <v/>
      </c>
      <c r="F2115" s="9">
        <f t="shared" si="973"/>
        <v>0.58268933539412671</v>
      </c>
      <c r="O2115" s="61" t="s">
        <v>99</v>
      </c>
      <c r="P2115" s="25" t="e">
        <f>HLOOKUP(O2115,'Tabela 2022'!$D$3:$BG$56,43,FALSE)</f>
        <v>#N/A</v>
      </c>
      <c r="R2115" s="56" t="e">
        <f t="shared" si="974"/>
        <v>#N/A</v>
      </c>
      <c r="S2115" s="56" t="e">
        <f t="shared" si="975"/>
        <v>#N/A</v>
      </c>
      <c r="T2115" s="56" t="e">
        <f t="shared" si="976"/>
        <v>#N/A</v>
      </c>
      <c r="Y2115"/>
    </row>
    <row r="2116" spans="1:25">
      <c r="A2116" s="18" t="s">
        <v>129</v>
      </c>
      <c r="B2116" s="25">
        <f>HLOOKUP(A2116,'Tabela 2022'!$D$3:$BG$56,43,FALSE)</f>
        <v>0.54646017699115046</v>
      </c>
      <c r="D2116" s="9" t="str">
        <f t="shared" si="971"/>
        <v/>
      </c>
      <c r="E2116" s="9" t="str">
        <f t="shared" si="972"/>
        <v/>
      </c>
      <c r="F2116" s="9">
        <f t="shared" si="973"/>
        <v>0.54646017699115046</v>
      </c>
      <c r="O2116" s="55" t="s">
        <v>132</v>
      </c>
      <c r="P2116" s="25">
        <f>HLOOKUP(O2116,'Tabela 2022'!$D$3:$BG$56,43,FALSE)</f>
        <v>0.48763250883392228</v>
      </c>
      <c r="R2116" s="9">
        <f t="shared" si="974"/>
        <v>0.48763250883392228</v>
      </c>
      <c r="S2116" s="9" t="str">
        <f t="shared" si="975"/>
        <v/>
      </c>
      <c r="T2116" s="9" t="str">
        <f t="shared" si="976"/>
        <v/>
      </c>
      <c r="Y2116"/>
    </row>
    <row r="2117" spans="1:25" ht="15.75" thickBot="1">
      <c r="A2117" s="18" t="s">
        <v>122</v>
      </c>
      <c r="B2117" s="25">
        <f>HLOOKUP(A2117,'Tabela 2022'!$D$3:$BG$56,43,FALSE)</f>
        <v>0.50527108433734935</v>
      </c>
      <c r="D2117" s="57" t="str">
        <f t="shared" si="971"/>
        <v/>
      </c>
      <c r="E2117" s="57" t="str">
        <f t="shared" si="972"/>
        <v/>
      </c>
      <c r="F2117" s="57">
        <f t="shared" si="973"/>
        <v>0.50527108433734935</v>
      </c>
      <c r="O2117" s="55" t="s">
        <v>113</v>
      </c>
      <c r="P2117" s="25">
        <f>HLOOKUP(O2117,'Tabela 2022'!$D$3:$BG$56,43,FALSE)</f>
        <v>0.59322033898305082</v>
      </c>
      <c r="R2117" s="9" t="str">
        <f t="shared" si="974"/>
        <v/>
      </c>
      <c r="S2117" s="9" t="str">
        <f t="shared" si="975"/>
        <v/>
      </c>
      <c r="T2117" s="9">
        <f t="shared" si="976"/>
        <v>0.59322033898305082</v>
      </c>
      <c r="Y2117"/>
    </row>
    <row r="2118" spans="1:25">
      <c r="D2118" s="41">
        <f>COUNT(D2078:D2117)</f>
        <v>24</v>
      </c>
      <c r="E2118" s="41">
        <f>COUNT(E2078:E2117)</f>
        <v>0</v>
      </c>
      <c r="F2118" s="41">
        <f>COUNT(F2078:F2117)</f>
        <v>12</v>
      </c>
      <c r="R2118" s="41">
        <f>COUNT(R2078:R2117)</f>
        <v>24</v>
      </c>
      <c r="S2118" s="41">
        <f>COUNT(S2078:S2117)</f>
        <v>0</v>
      </c>
      <c r="T2118" s="41">
        <f>COUNT(T2078:T2117)</f>
        <v>12</v>
      </c>
      <c r="Y2118"/>
    </row>
    <row r="2119" spans="1:25">
      <c r="D2119" s="38"/>
      <c r="E2119" s="38"/>
      <c r="F2119" s="38"/>
      <c r="Y2119"/>
    </row>
    <row r="2120" spans="1:25">
      <c r="D2120" s="38"/>
      <c r="E2120" s="38"/>
      <c r="F2120" s="38"/>
      <c r="Y2120"/>
    </row>
    <row r="2121" spans="1:25">
      <c r="D2121" s="38"/>
      <c r="E2121" s="38"/>
      <c r="F2121" s="38"/>
      <c r="Y2121"/>
    </row>
    <row r="2122" spans="1:25">
      <c r="D2122" s="38"/>
      <c r="E2122" s="38"/>
      <c r="F2122" s="38"/>
      <c r="Y2122"/>
    </row>
    <row r="2123" spans="1:25">
      <c r="D2123" s="38"/>
      <c r="E2123" s="38"/>
      <c r="F2123" s="38"/>
      <c r="G2123" s="30"/>
      <c r="H2123" s="30"/>
      <c r="Y2123"/>
    </row>
    <row r="2124" spans="1:25">
      <c r="D2124" s="38"/>
      <c r="E2124" s="38"/>
      <c r="F2124" s="38"/>
      <c r="G2124" s="30"/>
      <c r="H2124" s="30"/>
      <c r="Y2124"/>
    </row>
    <row r="2125" spans="1:25">
      <c r="A2125" s="3">
        <v>3</v>
      </c>
      <c r="B2125" s="6"/>
      <c r="D2125" s="38"/>
      <c r="E2125" s="38"/>
      <c r="F2125" s="38"/>
      <c r="G2125" s="30"/>
      <c r="H2125" s="30"/>
      <c r="O2125" s="3">
        <v>3</v>
      </c>
      <c r="P2125" s="6"/>
      <c r="Q2125" s="30"/>
      <c r="R2125" s="30"/>
      <c r="S2125" s="30"/>
      <c r="T2125" s="30"/>
      <c r="Y2125"/>
    </row>
    <row r="2126" spans="1:25">
      <c r="A2126" s="8" t="s">
        <v>69</v>
      </c>
      <c r="B2126" s="7" t="s">
        <v>96</v>
      </c>
      <c r="C2126" s="30"/>
      <c r="D2126" s="30"/>
      <c r="E2126" s="30"/>
      <c r="F2126" s="30"/>
      <c r="G2126" s="30"/>
      <c r="H2126" s="30"/>
      <c r="O2126" s="8" t="s">
        <v>69</v>
      </c>
      <c r="P2126" s="7" t="s">
        <v>96</v>
      </c>
      <c r="Q2126" s="30"/>
      <c r="R2126" s="30"/>
      <c r="S2126" s="30"/>
      <c r="T2126" s="30"/>
      <c r="Y2126"/>
    </row>
    <row r="2127" spans="1:25">
      <c r="A2127" s="26" t="s">
        <v>70</v>
      </c>
      <c r="B2127" s="25">
        <f>HLOOKUP(A2127,'Tabela 2022'!$D$3:$BG$56,2,FALSE)</f>
        <v>0.5495495495495496</v>
      </c>
      <c r="C2127" s="30"/>
      <c r="D2127" s="30"/>
      <c r="E2127" s="30"/>
      <c r="F2127" s="30"/>
      <c r="G2127" s="30"/>
      <c r="H2127" s="30"/>
      <c r="O2127" s="52" t="s">
        <v>79</v>
      </c>
      <c r="P2127" s="25">
        <f>HLOOKUP(O2127,'Tabela 2022'!$D$3:$BG$56,2,FALSE)</f>
        <v>0.5083996463306808</v>
      </c>
      <c r="Q2127" s="30"/>
      <c r="R2127" s="30"/>
      <c r="S2127" s="30"/>
      <c r="T2127" s="30"/>
      <c r="Y2127"/>
    </row>
    <row r="2128" spans="1:25">
      <c r="A2128" s="26" t="s">
        <v>71</v>
      </c>
      <c r="B2128" s="25">
        <f>HLOOKUP(A2128,'Tabela 2022'!$D$3:$BG$56,2,FALSE)</f>
        <v>0.67236180904522613</v>
      </c>
      <c r="C2128" s="30"/>
      <c r="D2128" s="30"/>
      <c r="E2128" s="30"/>
      <c r="F2128" s="30"/>
      <c r="G2128" s="30"/>
      <c r="H2128" s="30"/>
      <c r="O2128" s="52" t="s">
        <v>71</v>
      </c>
      <c r="P2128" s="25">
        <f>HLOOKUP(O2128,'Tabela 2022'!$D$3:$BG$56,2,FALSE)</f>
        <v>0.67236180904522613</v>
      </c>
      <c r="Q2128" s="30"/>
      <c r="R2128" s="30"/>
      <c r="S2128" s="30"/>
      <c r="T2128" s="30"/>
      <c r="Y2128"/>
    </row>
    <row r="2129" spans="1:21">
      <c r="A2129" s="26" t="s">
        <v>72</v>
      </c>
      <c r="B2129" s="25">
        <f>HLOOKUP(A2129,'Tabela 2022'!$D$3:$BG$56,2,FALSE)</f>
        <v>0.59847522236340533</v>
      </c>
      <c r="C2129" s="30"/>
      <c r="D2129" s="30"/>
      <c r="E2129" s="30"/>
      <c r="F2129" s="30"/>
      <c r="G2129" s="30"/>
      <c r="H2129" s="30"/>
      <c r="O2129" s="52" t="s">
        <v>82</v>
      </c>
      <c r="P2129" s="25">
        <f>HLOOKUP(O2129,'Tabela 2022'!$D$3:$BG$56,2,FALSE)</f>
        <v>0.53486394557823125</v>
      </c>
      <c r="Q2129" s="30"/>
      <c r="R2129" s="30"/>
      <c r="S2129" s="30"/>
      <c r="T2129" s="30"/>
    </row>
    <row r="2130" spans="1:21">
      <c r="A2130" s="26" t="s">
        <v>73</v>
      </c>
      <c r="B2130" s="25">
        <f>HLOOKUP(A2130,'Tabela 2022'!$D$3:$BG$56,2,FALSE)</f>
        <v>0.59517871986699922</v>
      </c>
      <c r="C2130" s="30"/>
      <c r="D2130" s="30"/>
      <c r="E2130" s="30"/>
      <c r="F2130" s="30"/>
      <c r="G2130" s="30"/>
      <c r="H2130" s="30"/>
      <c r="O2130" s="52" t="s">
        <v>73</v>
      </c>
      <c r="P2130" s="25">
        <f>HLOOKUP(O2130,'Tabela 2022'!$D$3:$BG$56,2,FALSE)</f>
        <v>0.59517871986699922</v>
      </c>
      <c r="Q2130" s="30"/>
      <c r="R2130" s="30"/>
      <c r="S2130" s="30"/>
      <c r="T2130" s="30"/>
    </row>
    <row r="2131" spans="1:21">
      <c r="A2131" s="26" t="s">
        <v>112</v>
      </c>
      <c r="B2131" s="25">
        <f>HLOOKUP(A2131,'Tabela 2022'!$D$3:$BG$56,2,FALSE)</f>
        <v>0.6391959798994975</v>
      </c>
      <c r="C2131" s="30"/>
      <c r="D2131" s="30"/>
      <c r="E2131" s="30"/>
      <c r="F2131" s="30"/>
      <c r="G2131" s="30"/>
      <c r="H2131" s="30"/>
      <c r="O2131" s="52" t="s">
        <v>112</v>
      </c>
      <c r="P2131" s="25">
        <f>HLOOKUP(O2131,'Tabela 2022'!$D$3:$BG$56,2,FALSE)</f>
        <v>0.6391959798994975</v>
      </c>
      <c r="Q2131" s="30"/>
      <c r="R2131" s="30"/>
      <c r="S2131" s="30"/>
      <c r="T2131" s="30"/>
    </row>
    <row r="2132" spans="1:21">
      <c r="A2132" s="26" t="s">
        <v>99</v>
      </c>
      <c r="B2132" s="25" t="e">
        <f>HLOOKUP(A2132,'Tabela 2022'!$D$3:$BG$56,2,FALSE)</f>
        <v>#N/A</v>
      </c>
      <c r="C2132" s="30"/>
      <c r="D2132" s="30"/>
      <c r="E2132" s="30"/>
      <c r="F2132" s="30"/>
      <c r="G2132" s="30"/>
      <c r="H2132" s="30"/>
      <c r="O2132" s="52" t="s">
        <v>93</v>
      </c>
      <c r="P2132" s="25">
        <f>HLOOKUP(O2132,'Tabela 2022'!$D$3:$BG$56,2,FALSE)</f>
        <v>0.63677130044843044</v>
      </c>
      <c r="Q2132" s="30"/>
      <c r="R2132" s="30"/>
      <c r="S2132" s="30"/>
      <c r="T2132" s="30"/>
      <c r="U2132" s="30"/>
    </row>
    <row r="2133" spans="1:21">
      <c r="A2133" s="26" t="s">
        <v>132</v>
      </c>
      <c r="B2133" s="25">
        <f>HLOOKUP(A2133,'Tabela 2022'!$D$3:$BG$56,2,FALSE)</f>
        <v>0.64768683274021355</v>
      </c>
      <c r="C2133" s="30"/>
      <c r="D2133" s="30"/>
      <c r="E2133" s="30"/>
      <c r="F2133" s="30"/>
      <c r="G2133" s="30"/>
      <c r="H2133" s="30"/>
      <c r="O2133" s="52" t="s">
        <v>133</v>
      </c>
      <c r="P2133" s="25">
        <f>HLOOKUP(O2133,'Tabela 2022'!$D$3:$BG$56,2,FALSE)</f>
        <v>0.53667054714784634</v>
      </c>
      <c r="Q2133" s="30"/>
      <c r="R2133" s="30"/>
      <c r="S2133" s="30"/>
      <c r="T2133" s="30"/>
      <c r="U2133" s="30"/>
    </row>
    <row r="2134" spans="1:21">
      <c r="A2134" s="26" t="s">
        <v>74</v>
      </c>
      <c r="B2134" s="25">
        <f>HLOOKUP(A2134,'Tabela 2022'!$D$3:$BG$56,2,FALSE)</f>
        <v>0.58006362672322376</v>
      </c>
      <c r="C2134" s="30"/>
      <c r="D2134" s="30"/>
      <c r="E2134" s="30"/>
      <c r="F2134" s="30"/>
      <c r="G2134" s="30"/>
      <c r="H2134" s="30"/>
      <c r="O2134" s="52" t="s">
        <v>89</v>
      </c>
      <c r="P2134" s="25">
        <f>HLOOKUP(O2134,'Tabela 2022'!$D$3:$BG$56,2,FALSE)</f>
        <v>0.71296296296296291</v>
      </c>
      <c r="Q2134" s="30"/>
      <c r="R2134" s="30"/>
      <c r="S2134" s="30"/>
      <c r="T2134" s="30"/>
      <c r="U2134" s="30"/>
    </row>
    <row r="2135" spans="1:21">
      <c r="A2135" s="26" t="s">
        <v>75</v>
      </c>
      <c r="B2135" s="25">
        <f>HLOOKUP(A2135,'Tabela 2022'!$D$3:$BG$56,2,FALSE)</f>
        <v>0.5771276595744681</v>
      </c>
      <c r="C2135" s="30"/>
      <c r="D2135" s="30"/>
      <c r="E2135" s="30"/>
      <c r="F2135" s="30"/>
      <c r="G2135" s="30"/>
      <c r="H2135" s="30"/>
      <c r="O2135" s="52" t="s">
        <v>84</v>
      </c>
      <c r="P2135" s="25">
        <f>HLOOKUP(O2135,'Tabela 2022'!$D$3:$BG$56,2,FALSE)</f>
        <v>0.52442827442827444</v>
      </c>
      <c r="Q2135" s="30"/>
      <c r="R2135" s="30"/>
      <c r="S2135" s="30"/>
      <c r="T2135" s="30"/>
      <c r="U2135" s="30"/>
    </row>
    <row r="2136" spans="1:21">
      <c r="A2136" s="26" t="s">
        <v>76</v>
      </c>
      <c r="B2136" s="25">
        <f>HLOOKUP(A2136,'Tabela 2022'!$D$3:$BG$56,2,FALSE)</f>
        <v>0.59900990099009899</v>
      </c>
      <c r="C2136" s="30"/>
      <c r="D2136" s="30"/>
      <c r="E2136" s="30"/>
      <c r="F2136" s="30"/>
      <c r="G2136" s="30"/>
      <c r="H2136" s="30"/>
      <c r="O2136" s="52" t="s">
        <v>85</v>
      </c>
      <c r="P2136" s="25">
        <f>HLOOKUP(O2136,'Tabela 2022'!$D$3:$BG$56,2,FALSE)</f>
        <v>0.55263157894736847</v>
      </c>
      <c r="Q2136" s="30"/>
      <c r="R2136" s="30"/>
      <c r="S2136" s="30"/>
      <c r="T2136" s="30"/>
      <c r="U2136" s="30"/>
    </row>
    <row r="2137" spans="1:21">
      <c r="A2137" s="26" t="s">
        <v>77</v>
      </c>
      <c r="B2137" s="25">
        <f>HLOOKUP(A2137,'Tabela 2022'!$D$3:$BG$56,2,FALSE)</f>
        <v>0.62009803921568629</v>
      </c>
      <c r="C2137" s="30"/>
      <c r="D2137" s="30"/>
      <c r="E2137" s="30"/>
      <c r="F2137" s="30"/>
      <c r="G2137" s="30"/>
      <c r="H2137" s="30"/>
      <c r="O2137" s="52" t="s">
        <v>77</v>
      </c>
      <c r="P2137" s="25">
        <f>HLOOKUP(O2137,'Tabela 2022'!$D$3:$BG$56,2,FALSE)</f>
        <v>0.62009803921568629</v>
      </c>
      <c r="Q2137" s="30"/>
      <c r="R2137" s="30"/>
      <c r="S2137" s="30"/>
      <c r="T2137" s="30"/>
      <c r="U2137" s="30"/>
    </row>
    <row r="2138" spans="1:21">
      <c r="A2138" s="26" t="s">
        <v>113</v>
      </c>
      <c r="B2138" s="25">
        <f>HLOOKUP(A2138,'Tabela 2022'!$D$3:$BG$56,2,FALSE)</f>
        <v>0.62289562289562295</v>
      </c>
      <c r="C2138" s="30"/>
      <c r="D2138" s="30"/>
      <c r="E2138" s="30"/>
      <c r="F2138" s="30"/>
      <c r="G2138" s="30"/>
      <c r="H2138" s="30"/>
      <c r="O2138" s="52" t="s">
        <v>95</v>
      </c>
      <c r="P2138" s="25">
        <f>HLOOKUP(O2138,'Tabela 2022'!$D$3:$BG$56,2,FALSE)</f>
        <v>0.59320388349514563</v>
      </c>
      <c r="Q2138" s="30"/>
      <c r="R2138" s="30"/>
      <c r="S2138" s="30"/>
      <c r="T2138" s="30"/>
      <c r="U2138" s="30"/>
    </row>
    <row r="2139" spans="1:21">
      <c r="A2139" s="26" t="s">
        <v>78</v>
      </c>
      <c r="B2139" s="25">
        <f>HLOOKUP(A2139,'Tabela 2022'!$D$3:$BG$56,2,FALSE)</f>
        <v>0.58769633507853403</v>
      </c>
      <c r="C2139" s="30"/>
      <c r="D2139" s="30"/>
      <c r="E2139" s="30"/>
      <c r="F2139" s="30"/>
      <c r="G2139" s="30"/>
      <c r="H2139" s="30"/>
      <c r="O2139" s="52" t="s">
        <v>131</v>
      </c>
      <c r="P2139" s="25">
        <f>HLOOKUP(O2139,'Tabela 2022'!$D$3:$BG$56,2,FALSE)</f>
        <v>0.67988668555240794</v>
      </c>
      <c r="Q2139" s="30"/>
      <c r="R2139" s="30"/>
      <c r="S2139" s="30"/>
      <c r="T2139" s="30"/>
      <c r="U2139" s="30"/>
    </row>
    <row r="2140" spans="1:21" ht="15.75" thickBot="1">
      <c r="A2140" s="24" t="s">
        <v>114</v>
      </c>
      <c r="B2140" s="25">
        <f>HLOOKUP(A2140,'Tabela 2022'!$D$3:$BG$56,2,FALSE)</f>
        <v>0.66838487972508587</v>
      </c>
      <c r="C2140" s="30"/>
      <c r="D2140" s="30"/>
      <c r="E2140" s="30"/>
      <c r="F2140" s="30"/>
      <c r="G2140" s="30"/>
      <c r="H2140" s="30"/>
      <c r="O2140" s="52" t="s">
        <v>129</v>
      </c>
      <c r="P2140" s="25">
        <f>HLOOKUP(O2140,'Tabela 2022'!$D$3:$BG$56,2,FALSE)</f>
        <v>0.72050147492625372</v>
      </c>
      <c r="Q2140" s="30"/>
      <c r="R2140" s="30"/>
      <c r="S2140" s="30"/>
      <c r="T2140" s="30"/>
      <c r="U2140" s="30"/>
    </row>
    <row r="2141" spans="1:21">
      <c r="A2141" s="23" t="s">
        <v>109</v>
      </c>
      <c r="B2141" s="25" t="e">
        <f>HLOOKUP(A2141,'Tabela 2022'!$D$3:$BG$56,2,FALSE)</f>
        <v>#N/A</v>
      </c>
      <c r="C2141" s="30"/>
      <c r="D2141" s="30"/>
      <c r="E2141" s="30"/>
      <c r="F2141" s="30"/>
      <c r="G2141" s="30"/>
      <c r="H2141" s="30"/>
      <c r="O2141" s="59" t="s">
        <v>114</v>
      </c>
      <c r="P2141" s="25">
        <f>HLOOKUP(O2141,'Tabela 2022'!$D$3:$BG$56,2,FALSE)</f>
        <v>0.66838487972508587</v>
      </c>
      <c r="Q2141" s="30"/>
      <c r="R2141" s="30"/>
      <c r="S2141" s="30"/>
      <c r="T2141" s="30"/>
      <c r="U2141" s="30"/>
    </row>
    <row r="2142" spans="1:21" ht="15.75" thickBot="1">
      <c r="A2142" s="22" t="s">
        <v>79</v>
      </c>
      <c r="B2142" s="25">
        <f>HLOOKUP(A2142,'Tabela 2022'!$D$3:$BG$56,2,FALSE)</f>
        <v>0.5083996463306808</v>
      </c>
      <c r="C2142" s="30"/>
      <c r="D2142" s="30"/>
      <c r="E2142" s="30"/>
      <c r="F2142" s="30"/>
      <c r="G2142" s="30"/>
      <c r="H2142" s="30"/>
      <c r="O2142" s="59" t="s">
        <v>130</v>
      </c>
      <c r="P2142" s="25">
        <f>HLOOKUP(O2142,'Tabela 2022'!$D$3:$BG$56,2,FALSE)</f>
        <v>0.64302884615384615</v>
      </c>
      <c r="Q2142" s="30"/>
      <c r="R2142" s="30"/>
      <c r="S2142" s="30"/>
      <c r="T2142" s="30"/>
      <c r="U2142" s="30"/>
    </row>
    <row r="2143" spans="1:21">
      <c r="A2143" s="22" t="s">
        <v>80</v>
      </c>
      <c r="B2143" s="25">
        <f>HLOOKUP(A2143,'Tabela 2022'!$D$3:$BG$56,2,FALSE)</f>
        <v>0.56765676567656764</v>
      </c>
      <c r="C2143" s="30"/>
      <c r="D2143" s="30"/>
      <c r="E2143" s="30"/>
      <c r="F2143" s="30"/>
      <c r="G2143" s="30"/>
      <c r="H2143" s="30"/>
      <c r="O2143" s="60" t="s">
        <v>80</v>
      </c>
      <c r="P2143" s="25">
        <f>HLOOKUP(O2143,'Tabela 2022'!$D$3:$BG$56,2,FALSE)</f>
        <v>0.56765676567656764</v>
      </c>
      <c r="Q2143" s="30"/>
      <c r="R2143" s="30"/>
      <c r="S2143" s="30"/>
      <c r="T2143" s="30"/>
      <c r="U2143" s="30"/>
    </row>
    <row r="2144" spans="1:21">
      <c r="A2144" s="22" t="s">
        <v>81</v>
      </c>
      <c r="B2144" s="25">
        <f>HLOOKUP(A2144,'Tabela 2022'!$D$3:$BG$56,2,FALSE)</f>
        <v>0.53280318091451295</v>
      </c>
      <c r="C2144" s="30"/>
      <c r="D2144" s="30"/>
      <c r="E2144" s="30"/>
      <c r="F2144" s="30"/>
      <c r="G2144" s="30"/>
      <c r="H2144" s="30"/>
      <c r="O2144" s="26" t="s">
        <v>72</v>
      </c>
      <c r="P2144" s="25">
        <f>HLOOKUP(O2144,'Tabela 2022'!$D$3:$BG$56,2,FALSE)</f>
        <v>0.59847522236340533</v>
      </c>
      <c r="Q2144" s="30"/>
      <c r="R2144" s="30"/>
      <c r="S2144" s="30"/>
      <c r="T2144" s="30"/>
      <c r="U2144" s="30"/>
    </row>
    <row r="2145" spans="1:21">
      <c r="A2145" s="22" t="s">
        <v>82</v>
      </c>
      <c r="B2145" s="25">
        <f>HLOOKUP(A2145,'Tabela 2022'!$D$3:$BG$56,2,FALSE)</f>
        <v>0.53486394557823125</v>
      </c>
      <c r="C2145" s="30"/>
      <c r="D2145" s="30"/>
      <c r="E2145" s="30"/>
      <c r="F2145" s="30"/>
      <c r="G2145" s="30"/>
      <c r="H2145" s="30"/>
      <c r="O2145" s="26" t="s">
        <v>90</v>
      </c>
      <c r="P2145" s="25">
        <f>HLOOKUP(O2145,'Tabela 2022'!$D$3:$BG$56,2,FALSE)</f>
        <v>0.64754953076120958</v>
      </c>
      <c r="Q2145" s="30"/>
      <c r="R2145" s="30"/>
      <c r="S2145" s="30"/>
      <c r="T2145" s="30"/>
      <c r="U2145" s="30"/>
    </row>
    <row r="2146" spans="1:21">
      <c r="A2146" s="22" t="s">
        <v>83</v>
      </c>
      <c r="B2146" s="25">
        <f>HLOOKUP(A2146,'Tabela 2022'!$D$3:$BG$56,2,FALSE)</f>
        <v>0.68729641693811072</v>
      </c>
      <c r="C2146" s="30"/>
      <c r="D2146" s="30"/>
      <c r="E2146" s="30"/>
      <c r="F2146" s="30"/>
      <c r="G2146" s="30"/>
      <c r="H2146" s="30"/>
      <c r="O2146" s="26" t="s">
        <v>121</v>
      </c>
      <c r="P2146" s="25">
        <f>HLOOKUP(O2146,'Tabela 2022'!$D$3:$BG$56,2,FALSE)</f>
        <v>0.55942622950819676</v>
      </c>
      <c r="Q2146" s="30"/>
      <c r="R2146" s="30"/>
      <c r="S2146" s="30"/>
      <c r="T2146" s="30"/>
      <c r="U2146" s="30"/>
    </row>
    <row r="2147" spans="1:21">
      <c r="A2147" s="22" t="s">
        <v>84</v>
      </c>
      <c r="B2147" s="25">
        <f>HLOOKUP(A2147,'Tabela 2022'!$D$3:$BG$56,2,FALSE)</f>
        <v>0.52442827442827444</v>
      </c>
      <c r="C2147" s="30"/>
      <c r="D2147" s="30"/>
      <c r="E2147" s="30"/>
      <c r="F2147" s="30"/>
      <c r="G2147" s="30"/>
      <c r="H2147" s="30"/>
      <c r="O2147" s="26" t="s">
        <v>91</v>
      </c>
      <c r="P2147" s="25" t="e">
        <f>HLOOKUP(O2147,'Tabela 2022'!$D$3:$BG$56,2,FALSE)</f>
        <v>#N/A</v>
      </c>
      <c r="Q2147" s="30"/>
      <c r="R2147" s="30"/>
      <c r="S2147" s="30"/>
      <c r="T2147" s="30"/>
      <c r="U2147" s="30"/>
    </row>
    <row r="2148" spans="1:21">
      <c r="A2148" s="22" t="s">
        <v>121</v>
      </c>
      <c r="B2148" s="25">
        <f>HLOOKUP(A2148,'Tabela 2022'!$D$3:$BG$56,2,FALSE)</f>
        <v>0.55942622950819676</v>
      </c>
      <c r="C2148" s="30"/>
      <c r="D2148" s="30"/>
      <c r="E2148" s="30"/>
      <c r="F2148" s="30"/>
      <c r="G2148" s="30"/>
      <c r="H2148" s="30"/>
      <c r="O2148" s="26" t="s">
        <v>74</v>
      </c>
      <c r="P2148" s="25">
        <f>HLOOKUP(O2148,'Tabela 2022'!$D$3:$BG$56,2,FALSE)</f>
        <v>0.58006362672322376</v>
      </c>
      <c r="Q2148" s="30"/>
      <c r="R2148" s="30"/>
      <c r="S2148" s="30"/>
      <c r="T2148" s="30"/>
      <c r="U2148" s="30"/>
    </row>
    <row r="2149" spans="1:21">
      <c r="A2149" s="22" t="s">
        <v>85</v>
      </c>
      <c r="B2149" s="25">
        <f>HLOOKUP(A2149,'Tabela 2022'!$D$3:$BG$56,2,FALSE)</f>
        <v>0.55263157894736847</v>
      </c>
      <c r="C2149" s="30"/>
      <c r="D2149" s="30"/>
      <c r="E2149" s="30"/>
      <c r="F2149" s="30"/>
      <c r="G2149" s="30"/>
      <c r="H2149" s="30"/>
      <c r="O2149" s="26" t="s">
        <v>75</v>
      </c>
      <c r="P2149" s="25">
        <f>HLOOKUP(O2149,'Tabela 2022'!$D$3:$BG$56,2,FALSE)</f>
        <v>0.5771276595744681</v>
      </c>
      <c r="Q2149" s="30"/>
      <c r="R2149" s="30"/>
      <c r="S2149" s="30"/>
      <c r="T2149" s="30"/>
      <c r="U2149" s="30"/>
    </row>
    <row r="2150" spans="1:21">
      <c r="A2150" s="22" t="s">
        <v>110</v>
      </c>
      <c r="B2150" s="25">
        <f>HLOOKUP(A2150,'Tabela 2022'!$D$3:$BG$56,2,FALSE)</f>
        <v>0.72171253822629966</v>
      </c>
      <c r="C2150" s="30"/>
      <c r="D2150" s="30"/>
      <c r="E2150" s="30"/>
      <c r="F2150" s="30"/>
      <c r="G2150" s="30"/>
      <c r="H2150" s="30"/>
      <c r="O2150" s="26" t="s">
        <v>76</v>
      </c>
      <c r="P2150" s="25">
        <f>HLOOKUP(O2150,'Tabela 2022'!$D$3:$BG$56,2,FALSE)</f>
        <v>0.59900990099009899</v>
      </c>
      <c r="Q2150" s="30"/>
      <c r="R2150" s="30"/>
      <c r="S2150" s="30"/>
      <c r="T2150" s="30"/>
      <c r="U2150" s="30"/>
    </row>
    <row r="2151" spans="1:21">
      <c r="A2151" s="22" t="s">
        <v>111</v>
      </c>
      <c r="B2151" s="25">
        <f>HLOOKUP(A2151,'Tabela 2022'!$D$3:$BG$56,2,FALSE)</f>
        <v>0.54925775978407554</v>
      </c>
      <c r="C2151" s="30"/>
      <c r="D2151" s="30"/>
      <c r="E2151" s="30"/>
      <c r="F2151" s="30"/>
      <c r="G2151" s="30"/>
      <c r="H2151" s="30"/>
      <c r="O2151" s="26" t="s">
        <v>78</v>
      </c>
      <c r="P2151" s="25">
        <f>HLOOKUP(O2151,'Tabela 2022'!$D$3:$BG$56,2,FALSE)</f>
        <v>0.58769633507853403</v>
      </c>
      <c r="Q2151" s="30"/>
      <c r="R2151" s="30"/>
      <c r="S2151" s="30"/>
      <c r="T2151" s="30"/>
      <c r="U2151" s="30"/>
    </row>
    <row r="2152" spans="1:21">
      <c r="A2152" s="22" t="s">
        <v>86</v>
      </c>
      <c r="B2152" s="25" t="e">
        <f>HLOOKUP(A2152,'Tabela 2022'!$D$3:$BG$56,2,FALSE)</f>
        <v>#N/A</v>
      </c>
      <c r="C2152" s="30"/>
      <c r="D2152" s="30"/>
      <c r="E2152" s="30"/>
      <c r="F2152" s="30"/>
      <c r="G2152" s="30"/>
      <c r="H2152" s="30"/>
      <c r="O2152" s="26" t="s">
        <v>94</v>
      </c>
      <c r="P2152" s="25">
        <f>HLOOKUP(O2152,'Tabela 2022'!$D$3:$BG$56,2,FALSE)</f>
        <v>0.57155715571557153</v>
      </c>
      <c r="Q2152" s="30"/>
      <c r="R2152" s="30"/>
      <c r="S2152" s="30"/>
      <c r="T2152" s="30"/>
      <c r="U2152" s="30"/>
    </row>
    <row r="2153" spans="1:21">
      <c r="A2153" s="22" t="s">
        <v>130</v>
      </c>
      <c r="B2153" s="25">
        <f>HLOOKUP(A2153,'Tabela 2022'!$D$3:$BG$56,2,FALSE)</f>
        <v>0.64302884615384615</v>
      </c>
      <c r="C2153" s="30"/>
      <c r="D2153" s="30"/>
      <c r="E2153" s="30"/>
      <c r="F2153" s="30"/>
      <c r="G2153" s="30"/>
      <c r="H2153" s="30"/>
      <c r="O2153" s="26" t="s">
        <v>111</v>
      </c>
      <c r="P2153" s="25">
        <f>HLOOKUP(O2153,'Tabela 2022'!$D$3:$BG$56,2,FALSE)</f>
        <v>0.54925775978407554</v>
      </c>
      <c r="Q2153" s="30"/>
      <c r="R2153" s="30"/>
      <c r="S2153" s="30"/>
      <c r="T2153" s="30"/>
      <c r="U2153" s="30"/>
    </row>
    <row r="2154" spans="1:21">
      <c r="A2154" s="22" t="s">
        <v>87</v>
      </c>
      <c r="B2154" s="25">
        <f>HLOOKUP(A2154,'Tabela 2022'!$D$3:$BG$56,2,FALSE)</f>
        <v>0.57035928143712578</v>
      </c>
      <c r="C2154" s="30"/>
      <c r="D2154" s="30"/>
      <c r="E2154" s="30"/>
      <c r="F2154" s="30"/>
      <c r="G2154" s="30"/>
      <c r="H2154" s="30"/>
      <c r="O2154" s="26" t="s">
        <v>122</v>
      </c>
      <c r="P2154" s="25">
        <f>HLOOKUP(O2154,'Tabela 2022'!$D$3:$BG$56,2,FALSE)</f>
        <v>0.57735849056603772</v>
      </c>
      <c r="Q2154" s="30"/>
      <c r="R2154" s="30"/>
      <c r="S2154" s="30"/>
      <c r="T2154" s="30"/>
      <c r="U2154" s="30"/>
    </row>
    <row r="2155" spans="1:21" ht="15.75" thickBot="1">
      <c r="A2155" s="21" t="s">
        <v>88</v>
      </c>
      <c r="B2155" s="25">
        <f>HLOOKUP(A2155,'Tabela 2022'!$D$3:$BG$56,2,FALSE)</f>
        <v>0.57923497267759561</v>
      </c>
      <c r="C2155" s="30"/>
      <c r="D2155" s="30"/>
      <c r="E2155" s="30"/>
      <c r="F2155" s="30"/>
      <c r="G2155" s="30"/>
      <c r="H2155" s="30"/>
      <c r="O2155" s="26" t="s">
        <v>87</v>
      </c>
      <c r="P2155" s="25">
        <f>HLOOKUP(O2155,'Tabela 2022'!$D$3:$BG$56,2,FALSE)</f>
        <v>0.57035928143712578</v>
      </c>
      <c r="Q2155" s="30"/>
      <c r="R2155" s="30"/>
      <c r="S2155" s="30"/>
      <c r="T2155" s="30"/>
      <c r="U2155" s="30"/>
    </row>
    <row r="2156" spans="1:21" ht="15.75" thickBot="1">
      <c r="A2156" s="17" t="s">
        <v>93</v>
      </c>
      <c r="B2156" s="25">
        <f>HLOOKUP(A2156,'Tabela 2022'!$D$3:$BG$56,2,FALSE)</f>
        <v>0.63677130044843044</v>
      </c>
      <c r="C2156" s="30"/>
      <c r="D2156" s="30"/>
      <c r="E2156" s="30"/>
      <c r="F2156" s="30"/>
      <c r="G2156" s="30"/>
      <c r="H2156" s="30"/>
      <c r="O2156" s="53" t="s">
        <v>88</v>
      </c>
      <c r="P2156" s="25">
        <f>HLOOKUP(O2156,'Tabela 2022'!$D$3:$BG$56,2,FALSE)</f>
        <v>0.57923497267759561</v>
      </c>
      <c r="Q2156" s="30"/>
      <c r="R2156" s="30"/>
      <c r="S2156" s="30"/>
      <c r="T2156" s="30"/>
      <c r="U2156" s="30"/>
    </row>
    <row r="2157" spans="1:21">
      <c r="A2157" s="16" t="s">
        <v>133</v>
      </c>
      <c r="B2157" s="25">
        <f>HLOOKUP(A2157,'Tabela 2022'!$D$3:$BG$56,2,FALSE)</f>
        <v>0.53667054714784634</v>
      </c>
      <c r="C2157" s="30"/>
      <c r="D2157" s="30"/>
      <c r="E2157" s="30"/>
      <c r="F2157" s="30"/>
      <c r="G2157" s="30"/>
      <c r="H2157" s="30"/>
      <c r="O2157" s="17" t="s">
        <v>109</v>
      </c>
      <c r="P2157" s="25" t="e">
        <f>HLOOKUP(O2157,'Tabela 2022'!$D$3:$BG$56,2,FALSE)</f>
        <v>#N/A</v>
      </c>
      <c r="Q2157" s="30"/>
      <c r="R2157" s="30"/>
      <c r="S2157" s="30"/>
      <c r="T2157" s="30"/>
      <c r="U2157" s="30"/>
    </row>
    <row r="2158" spans="1:21">
      <c r="A2158" s="16" t="s">
        <v>94</v>
      </c>
      <c r="B2158" s="25">
        <f>HLOOKUP(A2158,'Tabela 2022'!$D$3:$BG$56,2,FALSE)</f>
        <v>0.57155715571557153</v>
      </c>
      <c r="C2158" s="30"/>
      <c r="D2158" s="30"/>
      <c r="E2158" s="30"/>
      <c r="F2158" s="30"/>
      <c r="G2158" s="30"/>
      <c r="H2158" s="30"/>
      <c r="O2158" s="16" t="s">
        <v>70</v>
      </c>
      <c r="P2158" s="25">
        <f>HLOOKUP(O2158,'Tabela 2022'!$D$3:$BG$56,2,FALSE)</f>
        <v>0.5495495495495496</v>
      </c>
      <c r="Q2158" s="30"/>
      <c r="R2158" s="30"/>
      <c r="S2158" s="30"/>
      <c r="T2158" s="30"/>
      <c r="U2158" s="30"/>
    </row>
    <row r="2159" spans="1:21" ht="15.75" thickBot="1">
      <c r="A2159" s="15" t="s">
        <v>95</v>
      </c>
      <c r="B2159" s="25">
        <f>HLOOKUP(A2159,'Tabela 2022'!$D$3:$BG$56,2,FALSE)</f>
        <v>0.59320388349514563</v>
      </c>
      <c r="C2159" s="30"/>
      <c r="D2159" s="30"/>
      <c r="E2159" s="30"/>
      <c r="F2159" s="30"/>
      <c r="G2159" s="30"/>
      <c r="H2159" s="30"/>
      <c r="O2159" s="16" t="s">
        <v>81</v>
      </c>
      <c r="P2159" s="25">
        <f>HLOOKUP(O2159,'Tabela 2022'!$D$3:$BG$56,2,FALSE)</f>
        <v>0.53280318091451295</v>
      </c>
      <c r="Q2159" s="30"/>
      <c r="R2159" s="30"/>
      <c r="S2159" s="30"/>
      <c r="T2159" s="30"/>
      <c r="U2159" s="30"/>
    </row>
    <row r="2160" spans="1:21">
      <c r="A2160" s="20" t="s">
        <v>89</v>
      </c>
      <c r="B2160" s="25">
        <f>HLOOKUP(A2160,'Tabela 2022'!$D$3:$BG$56,2,FALSE)</f>
        <v>0.71296296296296291</v>
      </c>
      <c r="C2160" s="30"/>
      <c r="D2160" s="30"/>
      <c r="E2160" s="30"/>
      <c r="F2160" s="30"/>
      <c r="O2160" s="16" t="s">
        <v>83</v>
      </c>
      <c r="P2160" s="25">
        <f>HLOOKUP(O2160,'Tabela 2022'!$D$3:$BG$56,2,FALSE)</f>
        <v>0.68729641693811072</v>
      </c>
      <c r="Q2160" s="30"/>
      <c r="R2160" s="30"/>
      <c r="S2160" s="30"/>
      <c r="T2160" s="30"/>
      <c r="U2160" s="30"/>
    </row>
    <row r="2161" spans="1:21">
      <c r="A2161" s="19" t="s">
        <v>90</v>
      </c>
      <c r="B2161" s="25">
        <f>HLOOKUP(A2161,'Tabela 2022'!$D$3:$BG$56,2,FALSE)</f>
        <v>0.64754953076120958</v>
      </c>
      <c r="C2161" s="30"/>
      <c r="D2161" s="30"/>
      <c r="E2161" s="30"/>
      <c r="F2161" s="30"/>
      <c r="O2161" s="16" t="s">
        <v>110</v>
      </c>
      <c r="P2161" s="25">
        <f>HLOOKUP(O2161,'Tabela 2022'!$D$3:$BG$56,2,FALSE)</f>
        <v>0.72171253822629966</v>
      </c>
      <c r="Q2161" s="30"/>
      <c r="R2161" s="30"/>
      <c r="S2161" s="30"/>
      <c r="T2161" s="30"/>
      <c r="U2161" s="30"/>
    </row>
    <row r="2162" spans="1:21">
      <c r="A2162" s="18" t="s">
        <v>91</v>
      </c>
      <c r="B2162" s="25" t="e">
        <f>HLOOKUP(A2162,'Tabela 2022'!$D$3:$BG$56,2,FALSE)</f>
        <v>#N/A</v>
      </c>
      <c r="C2162" s="30"/>
      <c r="D2162" s="30"/>
      <c r="E2162" s="30"/>
      <c r="F2162" s="30"/>
      <c r="O2162" s="54" t="s">
        <v>92</v>
      </c>
      <c r="P2162" s="25">
        <f>HLOOKUP(O2162,'Tabela 2022'!$D$3:$BG$56,2,FALSE)</f>
        <v>0.5851393188854489</v>
      </c>
      <c r="Q2162" s="30"/>
      <c r="R2162" s="30"/>
      <c r="S2162" s="30"/>
      <c r="T2162" s="30"/>
      <c r="U2162" s="30"/>
    </row>
    <row r="2163" spans="1:21" ht="15.75" thickBot="1">
      <c r="A2163" s="18" t="s">
        <v>131</v>
      </c>
      <c r="B2163" s="25">
        <f>HLOOKUP(A2163,'Tabela 2022'!$D$3:$BG$56,2,FALSE)</f>
        <v>0.67988668555240794</v>
      </c>
      <c r="O2163" s="15" t="s">
        <v>86</v>
      </c>
      <c r="P2163" s="25" t="e">
        <f>HLOOKUP(O2163,'Tabela 2022'!$D$3:$BG$56,2,FALSE)</f>
        <v>#N/A</v>
      </c>
      <c r="Q2163" s="30"/>
      <c r="R2163" s="30"/>
      <c r="S2163" s="30"/>
      <c r="T2163" s="30"/>
      <c r="U2163" s="30"/>
    </row>
    <row r="2164" spans="1:21">
      <c r="A2164" s="18" t="s">
        <v>92</v>
      </c>
      <c r="B2164" s="25">
        <f>HLOOKUP(A2164,'Tabela 2022'!$D$3:$BG$56,2,FALSE)</f>
        <v>0.5851393188854489</v>
      </c>
      <c r="O2164" s="61" t="s">
        <v>99</v>
      </c>
      <c r="P2164" s="25" t="e">
        <f>HLOOKUP(O2164,'Tabela 2022'!$D$3:$BG$56,2,FALSE)</f>
        <v>#N/A</v>
      </c>
      <c r="U2164" s="30"/>
    </row>
    <row r="2165" spans="1:21">
      <c r="A2165" s="18" t="s">
        <v>129</v>
      </c>
      <c r="B2165" s="25">
        <f>HLOOKUP(A2165,'Tabela 2022'!$D$3:$BG$56,2,FALSE)</f>
        <v>0.72050147492625372</v>
      </c>
      <c r="O2165" s="55" t="s">
        <v>132</v>
      </c>
      <c r="P2165" s="25">
        <f>HLOOKUP(O2165,'Tabela 2022'!$D$3:$BG$56,2,FALSE)</f>
        <v>0.64768683274021355</v>
      </c>
      <c r="U2165" s="30"/>
    </row>
    <row r="2166" spans="1:21">
      <c r="A2166" s="18" t="s">
        <v>122</v>
      </c>
      <c r="B2166" s="25">
        <f>HLOOKUP(A2166,'Tabela 2022'!$D$3:$BG$56,2,FALSE)</f>
        <v>0.57735849056603772</v>
      </c>
      <c r="O2166" s="55" t="s">
        <v>113</v>
      </c>
      <c r="P2166" s="25">
        <f>HLOOKUP(O2166,'Tabela 2022'!$D$3:$BG$56,2,FALSE)</f>
        <v>0.62289562289562295</v>
      </c>
      <c r="U2166" s="30"/>
    </row>
    <row r="2167" spans="1:21">
      <c r="U2167" s="30"/>
    </row>
    <row r="2168" spans="1:21">
      <c r="U2168" s="30"/>
    </row>
    <row r="2169" spans="1:21">
      <c r="U2169" s="30"/>
    </row>
    <row r="2170" spans="1:21">
      <c r="U2170" s="30"/>
    </row>
  </sheetData>
  <sortState xmlns:xlrd2="http://schemas.microsoft.com/office/spreadsheetml/2017/richdata2" ref="O21:O33">
    <sortCondition ref="O20"/>
  </sortState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8600"/>
  </sheetPr>
  <dimension ref="T7:T1556"/>
  <sheetViews>
    <sheetView workbookViewId="0"/>
  </sheetViews>
  <sheetFormatPr defaultRowHeight="15"/>
  <cols>
    <col min="1" max="19" width="9.140625" style="1"/>
    <col min="20" max="20" width="9.140625" style="62"/>
    <col min="21" max="16384" width="9.140625" style="1"/>
  </cols>
  <sheetData>
    <row r="7" spans="20:20">
      <c r="T7" s="64">
        <v>24</v>
      </c>
    </row>
    <row r="40" spans="20:20">
      <c r="T40" s="64">
        <v>26</v>
      </c>
    </row>
    <row r="74" spans="20:20">
      <c r="T74" s="64">
        <v>28</v>
      </c>
    </row>
    <row r="112" spans="20:20">
      <c r="T112" s="64">
        <v>23</v>
      </c>
    </row>
    <row r="144" spans="20:20">
      <c r="T144" s="64">
        <v>25</v>
      </c>
    </row>
    <row r="178" spans="20:20">
      <c r="T178" s="64">
        <v>27</v>
      </c>
    </row>
    <row r="215" spans="20:20">
      <c r="T215" s="64">
        <v>29</v>
      </c>
    </row>
    <row r="251" spans="20:20">
      <c r="T251" s="64">
        <v>30</v>
      </c>
    </row>
    <row r="287" spans="20:20">
      <c r="T287" s="64">
        <v>31</v>
      </c>
    </row>
    <row r="325" spans="20:20">
      <c r="T325" s="64">
        <v>32</v>
      </c>
    </row>
    <row r="360" spans="20:20">
      <c r="T360" s="64">
        <v>39</v>
      </c>
    </row>
    <row r="394" spans="20:20">
      <c r="T394" s="64">
        <v>40</v>
      </c>
    </row>
    <row r="433" spans="20:20">
      <c r="T433" s="64">
        <v>33</v>
      </c>
    </row>
    <row r="470" spans="20:20">
      <c r="T470" s="64">
        <v>35</v>
      </c>
    </row>
    <row r="504" spans="20:20">
      <c r="T504" s="64">
        <v>37</v>
      </c>
    </row>
    <row r="542" spans="20:20">
      <c r="T542" s="64">
        <v>41</v>
      </c>
    </row>
    <row r="581" spans="20:20">
      <c r="T581" s="64">
        <v>1</v>
      </c>
    </row>
    <row r="616" spans="20:20">
      <c r="T616" s="64">
        <v>3</v>
      </c>
    </row>
    <row r="649" spans="20:20">
      <c r="T649" s="64">
        <v>4</v>
      </c>
    </row>
    <row r="685" spans="20:20">
      <c r="T685" s="64">
        <v>11</v>
      </c>
    </row>
    <row r="724" spans="20:20">
      <c r="T724" s="64">
        <v>34</v>
      </c>
    </row>
    <row r="762" spans="20:20">
      <c r="T762" s="64">
        <v>36</v>
      </c>
    </row>
    <row r="800" spans="20:20">
      <c r="T800" s="64">
        <v>38</v>
      </c>
    </row>
    <row r="838" spans="20:20">
      <c r="T838" s="64">
        <v>42</v>
      </c>
    </row>
    <row r="877" spans="20:20">
      <c r="T877" s="64">
        <v>6</v>
      </c>
    </row>
    <row r="911" spans="20:20">
      <c r="T911" s="64">
        <v>9</v>
      </c>
    </row>
    <row r="946" spans="20:20">
      <c r="T946" s="64">
        <v>13</v>
      </c>
    </row>
    <row r="984" spans="20:20">
      <c r="T984" s="64">
        <v>19</v>
      </c>
    </row>
    <row r="1018" spans="20:20">
      <c r="T1018" s="64">
        <v>20</v>
      </c>
    </row>
    <row r="1052" spans="20:20">
      <c r="T1052" s="64">
        <v>21</v>
      </c>
    </row>
    <row r="1088" spans="20:20">
      <c r="T1088" s="64">
        <v>22</v>
      </c>
    </row>
    <row r="1127" spans="20:20">
      <c r="T1127" s="64">
        <v>10</v>
      </c>
    </row>
    <row r="1164" spans="20:20">
      <c r="T1164" s="64">
        <v>15</v>
      </c>
    </row>
    <row r="1198" spans="20:20">
      <c r="T1198" s="64">
        <v>17</v>
      </c>
    </row>
    <row r="1235" spans="20:20">
      <c r="T1235" s="64">
        <v>18</v>
      </c>
    </row>
    <row r="1273" spans="20:20">
      <c r="T1273" s="64">
        <v>8</v>
      </c>
    </row>
    <row r="1310" spans="20:20">
      <c r="T1310" s="64">
        <v>12</v>
      </c>
    </row>
    <row r="1347" spans="20:20">
      <c r="T1347" s="64">
        <v>16</v>
      </c>
    </row>
    <row r="1386" spans="20:20">
      <c r="T1386" s="64">
        <v>2</v>
      </c>
    </row>
    <row r="1421" spans="20:20">
      <c r="T1421" s="64">
        <v>5</v>
      </c>
    </row>
    <row r="1455" ht="13.5" customHeight="1"/>
    <row r="1457" spans="20:20">
      <c r="T1457" s="64">
        <v>7</v>
      </c>
    </row>
    <row r="1496" spans="20:20">
      <c r="T1496" s="64">
        <v>14</v>
      </c>
    </row>
    <row r="1535" spans="20:20">
      <c r="T1535" s="64" t="s">
        <v>127</v>
      </c>
    </row>
    <row r="1556" spans="20:20">
      <c r="T1556" s="64" t="s">
        <v>128</v>
      </c>
    </row>
  </sheetData>
  <pageMargins left="0.511811024" right="0.511811024" top="0.78740157499999996" bottom="0.78740157499999996" header="0.31496062000000002" footer="0.31496062000000002"/>
  <pageSetup paperSize="9" scale="77" orientation="landscape" r:id="rId1"/>
  <rowBreaks count="8" manualBreakCount="8">
    <brk id="39" max="18" man="1"/>
    <brk id="72" max="18" man="1"/>
    <brk id="108" max="18" man="1"/>
    <brk id="143" max="18" man="1"/>
    <brk id="177" max="18" man="1"/>
    <brk id="211" max="18" man="1"/>
    <brk id="249" max="18" man="1"/>
    <brk id="286" max="18" man="1"/>
  </rowBreaks>
  <colBreaks count="1" manualBreakCount="1">
    <brk id="19" max="1048575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T7:T1556"/>
  <sheetViews>
    <sheetView workbookViewId="0"/>
  </sheetViews>
  <sheetFormatPr defaultRowHeight="15"/>
  <cols>
    <col min="1" max="16384" width="9.140625" style="1"/>
  </cols>
  <sheetData>
    <row r="7" spans="20:20">
      <c r="T7" s="63">
        <v>24</v>
      </c>
    </row>
    <row r="40" spans="20:20">
      <c r="T40" s="63">
        <v>26</v>
      </c>
    </row>
    <row r="74" spans="20:20">
      <c r="T74" s="63">
        <v>28</v>
      </c>
    </row>
    <row r="112" spans="20:20">
      <c r="T112" s="63">
        <v>23</v>
      </c>
    </row>
    <row r="144" spans="20:20">
      <c r="T144" s="63">
        <v>25</v>
      </c>
    </row>
    <row r="178" spans="20:20">
      <c r="T178" s="63">
        <v>27</v>
      </c>
    </row>
    <row r="215" spans="20:20">
      <c r="T215" s="63">
        <v>29</v>
      </c>
    </row>
    <row r="251" spans="20:20">
      <c r="T251" s="63">
        <v>30</v>
      </c>
    </row>
    <row r="287" spans="20:20">
      <c r="T287" s="63">
        <v>31</v>
      </c>
    </row>
    <row r="325" spans="20:20">
      <c r="T325" s="63">
        <v>32</v>
      </c>
    </row>
    <row r="360" spans="20:20">
      <c r="T360" s="63">
        <v>39</v>
      </c>
    </row>
    <row r="394" spans="20:20">
      <c r="T394" s="63">
        <v>40</v>
      </c>
    </row>
    <row r="433" spans="20:20">
      <c r="T433" s="63">
        <v>33</v>
      </c>
    </row>
    <row r="470" spans="20:20">
      <c r="T470" s="63">
        <v>35</v>
      </c>
    </row>
    <row r="504" spans="20:20">
      <c r="T504" s="63">
        <v>37</v>
      </c>
    </row>
    <row r="542" spans="20:20">
      <c r="T542" s="63">
        <v>41</v>
      </c>
    </row>
    <row r="581" spans="20:20">
      <c r="T581" s="63">
        <v>1</v>
      </c>
    </row>
    <row r="616" spans="20:20">
      <c r="T616" s="63">
        <v>3</v>
      </c>
    </row>
    <row r="649" spans="20:20">
      <c r="T649" s="63">
        <v>4</v>
      </c>
    </row>
    <row r="686" spans="20:20">
      <c r="T686" s="63">
        <v>11</v>
      </c>
    </row>
    <row r="724" spans="20:20">
      <c r="T724" s="63">
        <v>34</v>
      </c>
    </row>
    <row r="762" spans="20:20">
      <c r="T762" s="63">
        <v>36</v>
      </c>
    </row>
    <row r="800" spans="20:20">
      <c r="T800" s="63">
        <v>38</v>
      </c>
    </row>
    <row r="838" spans="20:20">
      <c r="T838" s="63">
        <v>42</v>
      </c>
    </row>
    <row r="877" spans="20:20">
      <c r="T877" s="63">
        <v>6</v>
      </c>
    </row>
    <row r="911" spans="20:20">
      <c r="T911" s="63">
        <v>9</v>
      </c>
    </row>
    <row r="947" spans="20:20">
      <c r="T947" s="63">
        <v>13</v>
      </c>
    </row>
    <row r="984" spans="20:20">
      <c r="T984" s="63">
        <v>19</v>
      </c>
    </row>
    <row r="1018" spans="20:20">
      <c r="T1018" s="63">
        <v>20</v>
      </c>
    </row>
    <row r="1052" spans="20:20">
      <c r="T1052" s="63">
        <v>21</v>
      </c>
    </row>
    <row r="1088" spans="20:20">
      <c r="T1088" s="63">
        <v>22</v>
      </c>
    </row>
    <row r="1127" spans="20:20">
      <c r="T1127" s="63">
        <v>10</v>
      </c>
    </row>
    <row r="1164" spans="20:20">
      <c r="T1164" s="63">
        <v>15</v>
      </c>
    </row>
    <row r="1198" spans="20:20">
      <c r="T1198" s="63">
        <v>17</v>
      </c>
    </row>
    <row r="1236" spans="20:20">
      <c r="T1236" s="63">
        <v>18</v>
      </c>
    </row>
    <row r="1273" spans="20:20">
      <c r="T1273" s="63">
        <v>8</v>
      </c>
    </row>
    <row r="1311" spans="20:20">
      <c r="T1311" s="63">
        <v>12</v>
      </c>
    </row>
    <row r="1347" spans="20:20">
      <c r="T1347" s="63">
        <v>16</v>
      </c>
    </row>
    <row r="1386" spans="20:20">
      <c r="T1386" s="63">
        <v>2</v>
      </c>
    </row>
    <row r="1421" spans="20:20">
      <c r="T1421" s="63">
        <v>5</v>
      </c>
    </row>
    <row r="1455" ht="13.5" customHeight="1"/>
    <row r="1458" spans="20:20">
      <c r="T1458" s="63">
        <v>7</v>
      </c>
    </row>
    <row r="1496" spans="20:20">
      <c r="T1496" s="63">
        <v>14</v>
      </c>
    </row>
    <row r="1535" spans="20:20">
      <c r="T1535" s="63"/>
    </row>
    <row r="1556" spans="20:20">
      <c r="T1556" s="63"/>
    </row>
  </sheetData>
  <pageMargins left="0.511811024" right="0.511811024" top="0.78740157499999996" bottom="0.78740157499999996" header="0.31496062000000002" footer="0.31496062000000002"/>
  <pageSetup paperSize="9" scale="77" orientation="landscape" r:id="rId1"/>
  <rowBreaks count="8" manualBreakCount="8">
    <brk id="39" max="18" man="1"/>
    <brk id="72" max="18" man="1"/>
    <brk id="108" max="18" man="1"/>
    <brk id="143" max="18" man="1"/>
    <brk id="177" max="18" man="1"/>
    <brk id="211" max="18" man="1"/>
    <brk id="249" max="18" man="1"/>
    <brk id="286" max="18" man="1"/>
  </rowBreaks>
  <colBreaks count="1" manualBreakCount="1">
    <brk id="19" max="1048575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14</vt:i4>
      </vt:variant>
      <vt:variant>
        <vt:lpstr>Intervalos Nomeados</vt:lpstr>
      </vt:variant>
      <vt:variant>
        <vt:i4>2</vt:i4>
      </vt:variant>
    </vt:vector>
  </HeadingPairs>
  <TitlesOfParts>
    <vt:vector size="16" baseType="lpstr">
      <vt:lpstr>INÍCIO</vt:lpstr>
      <vt:lpstr>2022</vt:lpstr>
      <vt:lpstr>Dimensões</vt:lpstr>
      <vt:lpstr>Tabela 2022</vt:lpstr>
      <vt:lpstr>Nota segurança e notificação</vt:lpstr>
      <vt:lpstr>Rede e Grupo</vt:lpstr>
      <vt:lpstr>Gráfico Teia Rede</vt:lpstr>
      <vt:lpstr>Classificação</vt:lpstr>
      <vt:lpstr>Classificação Ajustada</vt:lpstr>
      <vt:lpstr>Gráfico Radar</vt:lpstr>
      <vt:lpstr>Ponto Forte-Fraco</vt:lpstr>
      <vt:lpstr>Base gráfico</vt:lpstr>
      <vt:lpstr>Gráficos</vt:lpstr>
      <vt:lpstr>apresentacao</vt:lpstr>
      <vt:lpstr>apresentacao!Area_de_impressao</vt:lpstr>
      <vt:lpstr>Gráficos!Area_de_impressao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Deborah</dc:creator>
  <cp:lastModifiedBy>Deborah Simões</cp:lastModifiedBy>
  <cp:lastPrinted>2022-10-06T15:38:36Z</cp:lastPrinted>
  <dcterms:created xsi:type="dcterms:W3CDTF">2016-09-03T19:59:34Z</dcterms:created>
  <dcterms:modified xsi:type="dcterms:W3CDTF">2022-10-21T16:58:54Z</dcterms:modified>
</cp:coreProperties>
</file>