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 1" sheetId="2" r:id="rId1"/>
    <sheet name="Ex 2" sheetId="3" r:id="rId2"/>
    <sheet name="Ex 3" sheetId="4" r:id="rId3"/>
    <sheet name="Exemplos aula" sheetId="9" r:id="rId4"/>
  </sheets>
  <calcPr calcId="144525"/>
</workbook>
</file>

<file path=xl/calcChain.xml><?xml version="1.0" encoding="utf-8"?>
<calcChain xmlns="http://schemas.openxmlformats.org/spreadsheetml/2006/main">
  <c r="H25" i="3" l="1"/>
  <c r="C26" i="3"/>
  <c r="H24" i="3"/>
  <c r="H23" i="3"/>
  <c r="C25" i="3"/>
  <c r="C24" i="3"/>
  <c r="C3" i="4"/>
  <c r="H19" i="3"/>
  <c r="H18" i="3"/>
  <c r="H10" i="3"/>
  <c r="H11" i="3"/>
  <c r="H12" i="3"/>
  <c r="H13" i="3"/>
  <c r="H9" i="3"/>
  <c r="H16" i="3"/>
  <c r="G14" i="3"/>
  <c r="C19" i="3"/>
  <c r="C18" i="3"/>
  <c r="C10" i="3"/>
  <c r="C11" i="3"/>
  <c r="C12" i="3"/>
  <c r="C13" i="3"/>
  <c r="C9" i="3"/>
  <c r="C16" i="3"/>
  <c r="B14" i="3"/>
  <c r="F15" i="2"/>
  <c r="F6" i="2"/>
  <c r="H14" i="3"/>
  <c r="C14" i="3"/>
  <c r="N4" i="9" l="1"/>
  <c r="N3" i="9"/>
  <c r="L7" i="9" l="1"/>
  <c r="L8" i="9"/>
  <c r="L9" i="9"/>
  <c r="L10" i="9"/>
  <c r="L11" i="9"/>
  <c r="K4" i="9"/>
  <c r="K12" i="9" s="1"/>
  <c r="K11" i="9"/>
  <c r="K41" i="9"/>
  <c r="J41" i="9"/>
  <c r="K39" i="9"/>
  <c r="J39" i="9"/>
  <c r="F41" i="9"/>
  <c r="D48" i="9"/>
  <c r="D47" i="9"/>
  <c r="D46" i="9"/>
  <c r="E45" i="9"/>
  <c r="D45" i="9"/>
  <c r="F44" i="9"/>
  <c r="F49" i="9" s="1"/>
  <c r="E44" i="9"/>
  <c r="E49" i="9" s="1"/>
  <c r="D44" i="9"/>
  <c r="D43" i="9"/>
  <c r="D42" i="9"/>
  <c r="D41" i="9"/>
  <c r="D40" i="9"/>
  <c r="O1" i="9"/>
  <c r="L1" i="9"/>
  <c r="K32" i="9"/>
  <c r="J32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I24" i="9"/>
  <c r="I23" i="9"/>
  <c r="I22" i="9"/>
  <c r="K30" i="9"/>
  <c r="J30" i="9"/>
  <c r="I21" i="9"/>
  <c r="F30" i="9"/>
  <c r="F29" i="9"/>
  <c r="F28" i="9"/>
  <c r="F27" i="9"/>
  <c r="F26" i="9"/>
  <c r="F25" i="9"/>
  <c r="F24" i="9"/>
  <c r="F23" i="9"/>
  <c r="F22" i="9"/>
  <c r="F21" i="9"/>
  <c r="E30" i="9"/>
  <c r="E29" i="9"/>
  <c r="E28" i="9"/>
  <c r="E27" i="9"/>
  <c r="E26" i="9"/>
  <c r="E25" i="9"/>
  <c r="E24" i="9"/>
  <c r="E23" i="9"/>
  <c r="E22" i="9"/>
  <c r="E21" i="9"/>
  <c r="D22" i="9"/>
  <c r="D23" i="9"/>
  <c r="D24" i="9"/>
  <c r="D25" i="9"/>
  <c r="D26" i="9"/>
  <c r="D27" i="9"/>
  <c r="D28" i="9"/>
  <c r="D29" i="9"/>
  <c r="D21" i="9"/>
  <c r="G6" i="9"/>
  <c r="G5" i="9"/>
  <c r="G4" i="9"/>
  <c r="L12" i="9" l="1"/>
</calcChain>
</file>

<file path=xl/sharedStrings.xml><?xml version="1.0" encoding="utf-8"?>
<sst xmlns="http://schemas.openxmlformats.org/spreadsheetml/2006/main" count="141" uniqueCount="92">
  <si>
    <t>Total</t>
  </si>
  <si>
    <t>Séries</t>
  </si>
  <si>
    <t>Amplitude Total =</t>
  </si>
  <si>
    <t>A1=</t>
  </si>
  <si>
    <t>A2=</t>
  </si>
  <si>
    <t>A3=</t>
  </si>
  <si>
    <t>A variabilidade dos dados da série 3 é maior que a variabilidade (dispersão) da série 2 e da série 1, pois A3&gt;A2&gt;A1.</t>
  </si>
  <si>
    <t>A série 1 é a mais homogênea, tem menor variabilidade.</t>
  </si>
  <si>
    <t xml:space="preserve">No conjunto de dados mais homogêneo (menor dispersão), a média será melhor representada. </t>
  </si>
  <si>
    <t xml:space="preserve">Não existe valor para variabilidade (dispersão) negativo. O menor valor será zero, quanto todos os dados forem iguais. </t>
  </si>
  <si>
    <t>x1</t>
  </si>
  <si>
    <t>x2</t>
  </si>
  <si>
    <t>x3</t>
  </si>
  <si>
    <t>x9</t>
  </si>
  <si>
    <t>Desvios</t>
  </si>
  <si>
    <t>(xi-média)</t>
  </si>
  <si>
    <t>x4</t>
  </si>
  <si>
    <t>x5</t>
  </si>
  <si>
    <t>x6</t>
  </si>
  <si>
    <t>x7</t>
  </si>
  <si>
    <t>x8</t>
  </si>
  <si>
    <t>Série</t>
  </si>
  <si>
    <t>Soma</t>
  </si>
  <si>
    <t>A2</t>
  </si>
  <si>
    <t>A3</t>
  </si>
  <si>
    <t>Médios</t>
  </si>
  <si>
    <t>Desvio médio é a média dos módulos dos desvios.</t>
  </si>
  <si>
    <t>DM3&gt;DM2&gt;DM1</t>
  </si>
  <si>
    <t>n=9</t>
  </si>
  <si>
    <t>O desvio médio considera todos os valores da variável (xi). A amplitude só considera os extremos.</t>
  </si>
  <si>
    <t>n é o número de valores da sequência.</t>
  </si>
  <si>
    <t xml:space="preserve">então a série 3 tem maior dispersão. </t>
  </si>
  <si>
    <t>Desvio Médio</t>
  </si>
  <si>
    <t>Amplitude</t>
  </si>
  <si>
    <t>Exemplo2:</t>
  </si>
  <si>
    <t>B1</t>
  </si>
  <si>
    <t>B2</t>
  </si>
  <si>
    <t>Desvio médio</t>
  </si>
  <si>
    <t>DMB2&gt;DMB1</t>
  </si>
  <si>
    <t xml:space="preserve">Variância e Desvio padrão </t>
  </si>
  <si>
    <t>Var=</t>
  </si>
  <si>
    <t xml:space="preserve">Desvio </t>
  </si>
  <si>
    <t>Padrão</t>
  </si>
  <si>
    <t>var3&gt;var2&gt;var1</t>
  </si>
  <si>
    <t>dp3&gt;dp2&gt;dp1</t>
  </si>
  <si>
    <t>(xi-média)2</t>
  </si>
  <si>
    <t>a) 20, 14, 15, 19, 21,  22,  20</t>
  </si>
  <si>
    <t>b) 17,9   22,5 13,3   16,8   15,4   14,2</t>
  </si>
  <si>
    <t xml:space="preserve">2) As amostras abaixo foram retiradas durante um processo de fabricação de parafusos para avaliar a sua altura total (mm). </t>
  </si>
  <si>
    <t xml:space="preserve">Amostra1 </t>
  </si>
  <si>
    <t>Amostra2</t>
  </si>
  <si>
    <r>
      <t>•</t>
    </r>
    <r>
      <rPr>
        <sz val="12"/>
        <color rgb="FF000000"/>
        <rFont val="Arial"/>
        <family val="2"/>
      </rPr>
      <t>1) Calcule a amplitude total dos conjuntos de dados:</t>
    </r>
  </si>
  <si>
    <r>
      <t>a)</t>
    </r>
    <r>
      <rPr>
        <sz val="12"/>
        <color rgb="FF000000"/>
        <rFont val="Arial"/>
        <family val="2"/>
      </rPr>
      <t>Calcule o desvio padrão de cada amostra.</t>
    </r>
  </si>
  <si>
    <r>
      <t>b)</t>
    </r>
    <r>
      <rPr>
        <sz val="12"/>
        <color rgb="FF000000"/>
        <rFont val="Arial"/>
        <family val="2"/>
      </rPr>
      <t>Que amostra possui a média mais representativa (menor dispersão)?</t>
    </r>
  </si>
  <si>
    <r>
      <t>•</t>
    </r>
    <r>
      <rPr>
        <sz val="12"/>
        <color rgb="FF000000"/>
        <rFont val="Arial"/>
        <family val="2"/>
      </rPr>
      <t>3) Sabendo que um conjunto de dados possui média 18,3 e desvio padrão 1,47, calcule o coeficiente de variação.</t>
    </r>
  </si>
  <si>
    <t>Dp=</t>
  </si>
  <si>
    <t>Série 1</t>
  </si>
  <si>
    <t xml:space="preserve">Série 2 </t>
  </si>
  <si>
    <t>Série 3</t>
  </si>
  <si>
    <t>Média = 45</t>
  </si>
  <si>
    <t>sem módulo</t>
  </si>
  <si>
    <t>com módulo</t>
  </si>
  <si>
    <t>n-1=8</t>
  </si>
  <si>
    <t>Série 2</t>
  </si>
  <si>
    <t>Média B2=</t>
  </si>
  <si>
    <t>Média B1=</t>
  </si>
  <si>
    <t>DM B1=</t>
  </si>
  <si>
    <t>DM B2=</t>
  </si>
  <si>
    <t>B2 tem maior dispersão que B1</t>
  </si>
  <si>
    <t xml:space="preserve">Amplitude B1 = </t>
  </si>
  <si>
    <t xml:space="preserve">Amplitude B2= </t>
  </si>
  <si>
    <t>a)</t>
  </si>
  <si>
    <t>b)</t>
  </si>
  <si>
    <t>xi</t>
  </si>
  <si>
    <t>Amostra 1</t>
  </si>
  <si>
    <t>Amostra 2</t>
  </si>
  <si>
    <t>CV=(Dp/média)*100</t>
  </si>
  <si>
    <t>A=</t>
  </si>
  <si>
    <t>Média=</t>
  </si>
  <si>
    <t>n=5</t>
  </si>
  <si>
    <t>(xi-média)^2</t>
  </si>
  <si>
    <t>Variância =</t>
  </si>
  <si>
    <t>Desvio pa =.</t>
  </si>
  <si>
    <t>Variância=</t>
  </si>
  <si>
    <t>Desvio pad =</t>
  </si>
  <si>
    <t>mm</t>
  </si>
  <si>
    <t>A amostra 1 possui a média mais representativa, pois possui menor dispersão que a amostra 2 (dp A1 = 2.97 mm &lt; dp A2 = 7.82 mm).</t>
  </si>
  <si>
    <t>(xi-média)^ 2</t>
  </si>
  <si>
    <t>CV=</t>
  </si>
  <si>
    <t>%</t>
  </si>
  <si>
    <t>Dev padrao =</t>
  </si>
  <si>
    <t>(dispersão relativa)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</si>
</sst>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2"/>
      <color rgb="FF330066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66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indent="9" readingOrder="1"/>
    </xf>
    <xf numFmtId="0" fontId="0" fillId="2" borderId="0" xfId="0" applyFill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/>
    <xf numFmtId="0" fontId="3" fillId="0" borderId="0" xfId="0" applyFont="1" applyAlignment="1">
      <alignment horizontal="left" vertical="center" indent="4" readingOrder="1"/>
    </xf>
    <xf numFmtId="0" fontId="2" fillId="0" borderId="0" xfId="0" applyFont="1" applyAlignment="1">
      <alignment vertical="center" readingOrder="1"/>
    </xf>
    <xf numFmtId="0" fontId="1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7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0" fontId="3" fillId="0" borderId="0" xfId="0" applyFont="1" applyBorder="1"/>
    <xf numFmtId="0" fontId="2" fillId="0" borderId="0" xfId="0" applyFont="1" applyBorder="1" applyAlignment="1">
      <alignment horizontal="left" vertical="center" wrapText="1" readingOrder="1"/>
    </xf>
    <xf numFmtId="0" fontId="0" fillId="0" borderId="0" xfId="0" applyFill="1" applyBorder="1"/>
    <xf numFmtId="0" fontId="0" fillId="0" borderId="0" xfId="0" applyFill="1" applyAlignment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0" xfId="0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2" fontId="3" fillId="0" borderId="0" xfId="0" applyNumberFormat="1" applyFont="1"/>
    <xf numFmtId="2" fontId="3" fillId="3" borderId="0" xfId="0" applyNumberFormat="1" applyFont="1" applyFill="1"/>
    <xf numFmtId="2" fontId="2" fillId="3" borderId="0" xfId="0" applyNumberFormat="1" applyFont="1" applyFill="1" applyAlignment="1">
      <alignment vertical="center" readingOrder="1"/>
    </xf>
    <xf numFmtId="0" fontId="2" fillId="3" borderId="0" xfId="0" applyFont="1" applyFill="1" applyAlignment="1">
      <alignment vertical="center" readingOrder="1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790825" y="381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790825" y="381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b="0" i="0">
                  <a:latin typeface="Cambria Math"/>
                </a:rPr>
                <a:t>𝑥_1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7200900" y="190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t-BR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7200900" y="190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|</a:t>
              </a:r>
              <a:r>
                <a:rPr lang="pt-BR" sz="1100" b="0" i="0">
                  <a:latin typeface="Cambria Math"/>
                </a:rPr>
                <a:t>𝑥_𝑖−𝑥 ̅ |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8382000" y="190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t-BR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8382000" y="190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|</a:t>
              </a:r>
              <a:r>
                <a:rPr lang="pt-BR" sz="1100" b="0" i="0">
                  <a:latin typeface="Cambria Math"/>
                </a:rPr>
                <a:t>𝑥_𝑖−𝑥 ̅ |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8</xdr:col>
      <xdr:colOff>95250</xdr:colOff>
      <xdr:row>42</xdr:row>
      <xdr:rowOff>57150</xdr:rowOff>
    </xdr:from>
    <xdr:ext cx="914400" cy="448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6200775" y="8058150"/>
              <a:ext cx="914400" cy="44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1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pt-BR" sz="1100" b="0" i="1">
                                    <a:latin typeface="Cambria Math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pt-BR" sz="1100" b="0" i="1">
                            <a:latin typeface="Cambria Math"/>
                          </a:rPr>
                          <m:t>𝑛</m:t>
                        </m:r>
                        <m:r>
                          <a:rPr lang="pt-BR" sz="1100" b="0" i="1">
                            <a:latin typeface="Cambria Math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6200775" y="8058150"/>
              <a:ext cx="914400" cy="44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(∑▒〖</a:t>
              </a:r>
              <a:r>
                <a:rPr lang="pt-BR" sz="1100" b="0" i="0">
                  <a:latin typeface="Cambria Math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𝑥_𝑖−𝑥 ̅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)〗^</a:t>
              </a:r>
              <a:r>
                <a:rPr lang="pt-BR" sz="1100" b="0" i="0">
                  <a:latin typeface="Cambria Math"/>
                </a:rPr>
                <a:t>2 )/(𝑛−1)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590550</xdr:colOff>
      <xdr:row>45</xdr:row>
      <xdr:rowOff>38100</xdr:rowOff>
    </xdr:from>
    <xdr:ext cx="914400" cy="270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/>
            <xdr:cNvSpPr txBox="1"/>
          </xdr:nvSpPr>
          <xdr:spPr>
            <a:xfrm>
              <a:off x="6086475" y="8610600"/>
              <a:ext cx="914400" cy="270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BR" sz="110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pt-BR" sz="1100" b="0" i="1">
                            <a:latin typeface="Cambria Math"/>
                          </a:rPr>
                          <m:t>𝑣𝑎𝑟</m:t>
                        </m:r>
                      </m:e>
                    </m:ra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6086475" y="8610600"/>
              <a:ext cx="914400" cy="270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√</a:t>
              </a:r>
              <a:r>
                <a:rPr lang="pt-BR" sz="1100" b="0" i="0">
                  <a:latin typeface="Cambria Math"/>
                </a:rPr>
                <a:t>𝑣𝑎𝑟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5" sqref="I15"/>
    </sheetView>
  </sheetViews>
  <sheetFormatPr defaultRowHeight="15" x14ac:dyDescent="0.2"/>
  <cols>
    <col min="1" max="4" width="9.140625" style="1"/>
    <col min="5" max="5" width="10.5703125" style="1" customWidth="1"/>
    <col min="6" max="16384" width="9.140625" style="1"/>
  </cols>
  <sheetData>
    <row r="1" spans="1:7" x14ac:dyDescent="0.2">
      <c r="A1" s="13" t="s">
        <v>51</v>
      </c>
    </row>
    <row r="2" spans="1:7" x14ac:dyDescent="0.2">
      <c r="A2" s="38" t="s">
        <v>46</v>
      </c>
      <c r="B2" s="38"/>
      <c r="C2" s="38"/>
      <c r="D2" s="38"/>
      <c r="E2" s="38"/>
      <c r="F2" s="38"/>
      <c r="G2" s="14"/>
    </row>
    <row r="3" spans="1:7" x14ac:dyDescent="0.2">
      <c r="A3" s="38" t="s">
        <v>47</v>
      </c>
      <c r="B3" s="38"/>
      <c r="C3" s="38"/>
      <c r="D3" s="38"/>
      <c r="E3" s="38"/>
    </row>
    <row r="4" spans="1:7" x14ac:dyDescent="0.2">
      <c r="A4" s="2"/>
    </row>
    <row r="5" spans="1:7" x14ac:dyDescent="0.2">
      <c r="A5" s="1" t="s">
        <v>71</v>
      </c>
      <c r="E5" s="1" t="s">
        <v>33</v>
      </c>
    </row>
    <row r="6" spans="1:7" x14ac:dyDescent="0.2">
      <c r="A6" s="1">
        <v>20</v>
      </c>
      <c r="C6" s="1">
        <v>14</v>
      </c>
      <c r="E6" s="1" t="s">
        <v>77</v>
      </c>
      <c r="F6" s="1">
        <f>22-14</f>
        <v>8</v>
      </c>
    </row>
    <row r="7" spans="1:7" x14ac:dyDescent="0.2">
      <c r="A7" s="1">
        <v>14</v>
      </c>
      <c r="C7" s="1">
        <v>15</v>
      </c>
    </row>
    <row r="8" spans="1:7" x14ac:dyDescent="0.2">
      <c r="A8" s="1">
        <v>15</v>
      </c>
      <c r="C8" s="1">
        <v>19</v>
      </c>
    </row>
    <row r="9" spans="1:7" x14ac:dyDescent="0.2">
      <c r="A9" s="1">
        <v>19</v>
      </c>
      <c r="C9" s="1">
        <v>20</v>
      </c>
    </row>
    <row r="10" spans="1:7" x14ac:dyDescent="0.2">
      <c r="A10" s="1">
        <v>21</v>
      </c>
      <c r="C10" s="1">
        <v>20</v>
      </c>
    </row>
    <row r="11" spans="1:7" x14ac:dyDescent="0.2">
      <c r="A11" s="1">
        <v>22</v>
      </c>
      <c r="C11" s="1">
        <v>21</v>
      </c>
    </row>
    <row r="12" spans="1:7" x14ac:dyDescent="0.2">
      <c r="A12" s="1">
        <v>20</v>
      </c>
      <c r="C12" s="1">
        <v>22</v>
      </c>
    </row>
    <row r="14" spans="1:7" x14ac:dyDescent="0.2">
      <c r="A14" s="1" t="s">
        <v>72</v>
      </c>
    </row>
    <row r="15" spans="1:7" x14ac:dyDescent="0.2">
      <c r="A15" s="1">
        <v>17.899999999999999</v>
      </c>
      <c r="C15" s="1">
        <v>13.3</v>
      </c>
      <c r="E15" s="1" t="s">
        <v>77</v>
      </c>
      <c r="F15" s="1">
        <f>22.5-13.3</f>
        <v>9.1999999999999993</v>
      </c>
    </row>
    <row r="16" spans="1:7" x14ac:dyDescent="0.2">
      <c r="A16" s="1">
        <v>22.5</v>
      </c>
      <c r="C16" s="1">
        <v>14.2</v>
      </c>
    </row>
    <row r="17" spans="1:3" x14ac:dyDescent="0.2">
      <c r="A17" s="1">
        <v>13.3</v>
      </c>
      <c r="C17" s="1">
        <v>15.4</v>
      </c>
    </row>
    <row r="18" spans="1:3" x14ac:dyDescent="0.2">
      <c r="A18" s="1">
        <v>16.8</v>
      </c>
      <c r="C18" s="1">
        <v>16.8</v>
      </c>
    </row>
    <row r="19" spans="1:3" x14ac:dyDescent="0.2">
      <c r="A19" s="1">
        <v>15.4</v>
      </c>
      <c r="C19" s="1">
        <v>17.899999999999999</v>
      </c>
    </row>
    <row r="20" spans="1:3" x14ac:dyDescent="0.2">
      <c r="A20" s="1">
        <v>14.2</v>
      </c>
      <c r="C20" s="1">
        <v>22.5</v>
      </c>
    </row>
  </sheetData>
  <sortState ref="C15:C20">
    <sortCondition ref="C15"/>
  </sortState>
  <mergeCells count="2">
    <mergeCell ref="A2:F2"/>
    <mergeCell ref="A3:E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5" workbookViewId="0">
      <selection activeCell="C19" sqref="C19"/>
    </sheetView>
  </sheetViews>
  <sheetFormatPr defaultRowHeight="15" x14ac:dyDescent="0.2"/>
  <cols>
    <col min="1" max="1" width="11.5703125" style="1" customWidth="1"/>
    <col min="2" max="2" width="14.42578125" style="1" customWidth="1"/>
    <col min="3" max="3" width="13" style="1" customWidth="1"/>
    <col min="4" max="5" width="9.140625" style="1"/>
    <col min="6" max="6" width="11.7109375" style="1" customWidth="1"/>
    <col min="7" max="7" width="14.7109375" style="1" customWidth="1"/>
    <col min="8" max="16384" width="9.140625" style="1"/>
  </cols>
  <sheetData>
    <row r="1" spans="1:14" x14ac:dyDescent="0.2">
      <c r="A1" s="16" t="s">
        <v>48</v>
      </c>
      <c r="B1" s="15"/>
      <c r="C1" s="15"/>
      <c r="D1" s="15"/>
      <c r="E1" s="15"/>
      <c r="F1" s="15"/>
      <c r="G1" s="15"/>
      <c r="H1" s="15"/>
    </row>
    <row r="2" spans="1:14" x14ac:dyDescent="0.2">
      <c r="A2" s="17" t="s">
        <v>52</v>
      </c>
      <c r="B2" s="15"/>
      <c r="C2" s="15"/>
      <c r="D2" s="15"/>
      <c r="E2" s="15"/>
      <c r="F2" s="15"/>
      <c r="G2" s="15"/>
      <c r="H2" s="15"/>
    </row>
    <row r="3" spans="1:14" x14ac:dyDescent="0.2">
      <c r="A3" s="17" t="s">
        <v>53</v>
      </c>
      <c r="B3" s="15"/>
      <c r="C3" s="15"/>
      <c r="D3" s="15"/>
      <c r="E3" s="15"/>
      <c r="F3" s="15"/>
      <c r="G3" s="15"/>
      <c r="H3" s="15"/>
    </row>
    <row r="4" spans="1:14" ht="15.75" thickBot="1" x14ac:dyDescent="0.25">
      <c r="A4" s="15"/>
      <c r="B4" s="15"/>
      <c r="C4" s="15"/>
      <c r="D4" s="15"/>
      <c r="E4" s="15"/>
      <c r="F4" s="15"/>
      <c r="G4" s="15"/>
      <c r="H4" s="15"/>
    </row>
    <row r="5" spans="1:14" ht="31.5" thickTop="1" thickBot="1" x14ac:dyDescent="0.25">
      <c r="A5" s="15"/>
      <c r="B5" s="18" t="s">
        <v>49</v>
      </c>
      <c r="C5" s="19">
        <v>60</v>
      </c>
      <c r="D5" s="19">
        <v>63</v>
      </c>
      <c r="E5" s="19">
        <v>59</v>
      </c>
      <c r="F5" s="19">
        <v>61</v>
      </c>
      <c r="G5" s="20">
        <v>55</v>
      </c>
      <c r="H5" s="15"/>
    </row>
    <row r="6" spans="1:14" ht="30.75" thickBot="1" x14ac:dyDescent="0.25">
      <c r="A6" s="15"/>
      <c r="B6" s="21" t="s">
        <v>50</v>
      </c>
      <c r="C6" s="22">
        <v>63</v>
      </c>
      <c r="D6" s="22">
        <v>65</v>
      </c>
      <c r="E6" s="22">
        <v>57</v>
      </c>
      <c r="F6" s="22">
        <v>45</v>
      </c>
      <c r="G6" s="23">
        <v>59</v>
      </c>
      <c r="H6" s="15"/>
    </row>
    <row r="7" spans="1:14" ht="15.75" thickTop="1" x14ac:dyDescent="0.2"/>
    <row r="8" spans="1:14" x14ac:dyDescent="0.2">
      <c r="A8" s="1" t="s">
        <v>74</v>
      </c>
      <c r="B8" s="32" t="s">
        <v>73</v>
      </c>
      <c r="C8" s="33" t="s">
        <v>80</v>
      </c>
      <c r="F8" s="1" t="s">
        <v>75</v>
      </c>
      <c r="G8" s="32" t="s">
        <v>73</v>
      </c>
      <c r="H8" s="33" t="s">
        <v>87</v>
      </c>
    </row>
    <row r="9" spans="1:14" x14ac:dyDescent="0.2">
      <c r="B9" s="1">
        <v>55</v>
      </c>
      <c r="C9" s="1">
        <f>(B9-59.6)^2</f>
        <v>21.160000000000014</v>
      </c>
      <c r="G9" s="1">
        <v>45</v>
      </c>
      <c r="H9" s="1">
        <f>(G9-57.8)^2</f>
        <v>163.83999999999992</v>
      </c>
    </row>
    <row r="10" spans="1:14" x14ac:dyDescent="0.2">
      <c r="B10" s="1">
        <v>59</v>
      </c>
      <c r="C10" s="1">
        <f t="shared" ref="C10:C13" si="0">(B10-59.6)^2</f>
        <v>0.36000000000000171</v>
      </c>
      <c r="G10" s="1">
        <v>57</v>
      </c>
      <c r="H10" s="1">
        <f t="shared" ref="H10:H13" si="1">(G10-57.8)^2</f>
        <v>0.63999999999999546</v>
      </c>
    </row>
    <row r="11" spans="1:14" x14ac:dyDescent="0.2">
      <c r="B11" s="1">
        <v>60</v>
      </c>
      <c r="C11" s="1">
        <f t="shared" si="0"/>
        <v>0.15999999999999887</v>
      </c>
      <c r="G11" s="1">
        <v>59</v>
      </c>
      <c r="H11" s="1">
        <f t="shared" si="1"/>
        <v>1.4400000000000068</v>
      </c>
    </row>
    <row r="12" spans="1:14" x14ac:dyDescent="0.2">
      <c r="B12" s="1">
        <v>61</v>
      </c>
      <c r="C12" s="1">
        <f t="shared" si="0"/>
        <v>1.959999999999996</v>
      </c>
      <c r="G12" s="1">
        <v>63</v>
      </c>
      <c r="H12" s="1">
        <f t="shared" si="1"/>
        <v>27.040000000000031</v>
      </c>
    </row>
    <row r="13" spans="1:14" x14ac:dyDescent="0.2">
      <c r="B13" s="1">
        <v>63</v>
      </c>
      <c r="C13" s="1">
        <f t="shared" si="0"/>
        <v>11.55999999999999</v>
      </c>
      <c r="F13" s="24"/>
      <c r="G13" s="1">
        <v>65</v>
      </c>
      <c r="H13" s="1">
        <f t="shared" si="1"/>
        <v>51.840000000000039</v>
      </c>
      <c r="I13" s="24"/>
      <c r="J13" s="24"/>
      <c r="K13" s="24"/>
      <c r="L13" s="24"/>
      <c r="M13" s="24"/>
      <c r="N13" s="24"/>
    </row>
    <row r="14" spans="1:14" x14ac:dyDescent="0.2">
      <c r="A14" s="1" t="s">
        <v>0</v>
      </c>
      <c r="B14" s="33">
        <f>SUM(B9:B13)</f>
        <v>298</v>
      </c>
      <c r="C14" s="33">
        <f>SUM(C9:C13)</f>
        <v>35.200000000000003</v>
      </c>
      <c r="F14" s="24" t="s">
        <v>0</v>
      </c>
      <c r="G14" s="33">
        <f>SUM(G9:G13)</f>
        <v>289</v>
      </c>
      <c r="H14" s="33">
        <f>SUM(H9:H13)</f>
        <v>244.79999999999995</v>
      </c>
      <c r="I14" s="24"/>
      <c r="J14" s="24"/>
      <c r="K14" s="24"/>
      <c r="L14" s="24"/>
      <c r="M14" s="24"/>
      <c r="N14" s="24"/>
    </row>
    <row r="15" spans="1:14" x14ac:dyDescent="0.2">
      <c r="F15" s="24"/>
      <c r="G15" s="25"/>
      <c r="H15" s="25"/>
      <c r="I15" s="25"/>
      <c r="J15" s="25"/>
      <c r="K15" s="25"/>
      <c r="L15" s="25"/>
      <c r="M15" s="24"/>
      <c r="N15" s="24"/>
    </row>
    <row r="16" spans="1:14" x14ac:dyDescent="0.2">
      <c r="B16" s="1" t="s">
        <v>78</v>
      </c>
      <c r="C16" s="1">
        <f>298/5</f>
        <v>59.6</v>
      </c>
      <c r="F16" s="24"/>
      <c r="G16" s="25" t="s">
        <v>78</v>
      </c>
      <c r="H16" s="25">
        <f>289/5</f>
        <v>57.8</v>
      </c>
      <c r="I16" s="25"/>
      <c r="J16" s="25"/>
      <c r="K16" s="25"/>
      <c r="L16" s="25"/>
      <c r="M16" s="24"/>
      <c r="N16" s="24"/>
    </row>
    <row r="17" spans="1:14" x14ac:dyDescent="0.2">
      <c r="A17" s="1" t="s">
        <v>79</v>
      </c>
      <c r="F17" s="24" t="s">
        <v>79</v>
      </c>
      <c r="G17" s="24"/>
      <c r="H17" s="24"/>
      <c r="I17" s="24"/>
      <c r="J17" s="24"/>
      <c r="K17" s="24"/>
      <c r="L17" s="24"/>
      <c r="M17" s="24"/>
      <c r="N17" s="24"/>
    </row>
    <row r="18" spans="1:14" x14ac:dyDescent="0.2">
      <c r="B18" s="1" t="s">
        <v>81</v>
      </c>
      <c r="C18" s="1">
        <f>35.2/4</f>
        <v>8.8000000000000007</v>
      </c>
      <c r="G18" s="1" t="s">
        <v>83</v>
      </c>
      <c r="H18" s="1">
        <f>244.8/4</f>
        <v>61.2</v>
      </c>
    </row>
    <row r="19" spans="1:14" x14ac:dyDescent="0.2">
      <c r="B19" s="1" t="s">
        <v>82</v>
      </c>
      <c r="C19" s="35">
        <f>SQRT(C18)</f>
        <v>2.9664793948382653</v>
      </c>
      <c r="D19" s="1" t="s">
        <v>85</v>
      </c>
      <c r="G19" s="1" t="s">
        <v>84</v>
      </c>
      <c r="H19" s="35">
        <f>SQRT(H18)</f>
        <v>7.8230428862431785</v>
      </c>
      <c r="I19" s="1" t="s">
        <v>85</v>
      </c>
    </row>
    <row r="21" spans="1:14" x14ac:dyDescent="0.2">
      <c r="B21" s="39" t="s">
        <v>86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3" spans="1:14" x14ac:dyDescent="0.2">
      <c r="G23" s="1" t="s">
        <v>78</v>
      </c>
      <c r="H23" s="1">
        <f>AVERAGE(G9:G13)</f>
        <v>57.8</v>
      </c>
    </row>
    <row r="24" spans="1:14" x14ac:dyDescent="0.2">
      <c r="B24" s="1" t="s">
        <v>78</v>
      </c>
      <c r="C24" s="1">
        <f>AVERAGE(B9:B13)</f>
        <v>59.6</v>
      </c>
      <c r="G24" s="1" t="s">
        <v>83</v>
      </c>
      <c r="H24" s="1">
        <f>_xlfn.VAR.S(G9:G13)</f>
        <v>61.199999999999818</v>
      </c>
    </row>
    <row r="25" spans="1:14" x14ac:dyDescent="0.2">
      <c r="B25" s="1" t="s">
        <v>83</v>
      </c>
      <c r="C25" s="1">
        <f>_xlfn.VAR.S(B9:B13)</f>
        <v>8.8000000000000007</v>
      </c>
      <c r="G25" s="1" t="s">
        <v>90</v>
      </c>
      <c r="H25" s="34">
        <f>_xlfn.STDEV.S(G9:G13)</f>
        <v>7.8230428862431669</v>
      </c>
    </row>
    <row r="26" spans="1:14" x14ac:dyDescent="0.2">
      <c r="B26" s="1" t="s">
        <v>90</v>
      </c>
      <c r="C26" s="34">
        <f>_xlfn.STDEV.S(B9:B13)</f>
        <v>2.9664793948382653</v>
      </c>
    </row>
  </sheetData>
  <mergeCells count="1">
    <mergeCell ref="B21:N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7" sqref="D7"/>
    </sheetView>
  </sheetViews>
  <sheetFormatPr defaultRowHeight="15" x14ac:dyDescent="0.2"/>
  <cols>
    <col min="1" max="1" width="9.140625" style="1"/>
    <col min="2" max="2" width="22.5703125" style="1" customWidth="1"/>
    <col min="3" max="3" width="10.7109375" style="1" customWidth="1"/>
    <col min="4" max="9" width="9.140625" style="1"/>
    <col min="10" max="10" width="11" style="1" customWidth="1"/>
    <col min="11" max="16384" width="9.140625" style="1"/>
  </cols>
  <sheetData>
    <row r="1" spans="1:10" x14ac:dyDescent="0.2">
      <c r="A1" s="13" t="s">
        <v>54</v>
      </c>
      <c r="B1" s="14"/>
      <c r="C1" s="14"/>
      <c r="D1" s="14"/>
      <c r="E1" s="14"/>
      <c r="F1" s="14"/>
      <c r="G1" s="14"/>
    </row>
    <row r="2" spans="1:10" x14ac:dyDescent="0.2">
      <c r="A2" s="14"/>
      <c r="B2" s="14" t="s">
        <v>76</v>
      </c>
      <c r="C2" s="14"/>
      <c r="D2" s="14"/>
      <c r="E2" s="14"/>
      <c r="F2" s="14"/>
      <c r="G2" s="14"/>
      <c r="I2" s="39" t="s">
        <v>91</v>
      </c>
      <c r="J2" s="39"/>
    </row>
    <row r="3" spans="1:10" x14ac:dyDescent="0.2">
      <c r="A3" s="14"/>
      <c r="B3" s="14" t="s">
        <v>88</v>
      </c>
      <c r="C3" s="36">
        <f>(1.47/18.3)*100</f>
        <v>8.0327868852459012</v>
      </c>
      <c r="D3" s="37" t="s">
        <v>89</v>
      </c>
      <c r="E3" s="14"/>
      <c r="F3" s="14"/>
      <c r="G3" s="14"/>
    </row>
    <row r="4" spans="1:10" x14ac:dyDescent="0.2">
      <c r="A4" s="14"/>
      <c r="B4" s="14"/>
      <c r="C4" s="14"/>
      <c r="D4" s="14"/>
      <c r="E4" s="14"/>
      <c r="F4" s="14"/>
      <c r="G4" s="14"/>
    </row>
    <row r="5" spans="1:10" x14ac:dyDescent="0.2">
      <c r="A5" s="14"/>
      <c r="B5" s="14"/>
      <c r="C5" s="14"/>
      <c r="D5" s="14"/>
      <c r="E5" s="14"/>
      <c r="F5" s="14"/>
      <c r="G5" s="14"/>
    </row>
    <row r="11" spans="1:10" x14ac:dyDescent="0.2">
      <c r="C11" s="13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25" workbookViewId="0">
      <selection activeCell="J46" sqref="J46"/>
    </sheetView>
  </sheetViews>
  <sheetFormatPr defaultRowHeight="15" x14ac:dyDescent="0.25"/>
  <cols>
    <col min="1" max="1" width="9.7109375" customWidth="1"/>
    <col min="4" max="4" width="13.85546875" customWidth="1"/>
    <col min="5" max="5" width="12.42578125" customWidth="1"/>
    <col min="6" max="6" width="13.5703125" customWidth="1"/>
    <col min="7" max="7" width="14.5703125" customWidth="1"/>
    <col min="9" max="9" width="10.140625" customWidth="1"/>
    <col min="10" max="10" width="11.7109375" customWidth="1"/>
    <col min="11" max="11" width="14.42578125" customWidth="1"/>
    <col min="12" max="12" width="12.42578125" customWidth="1"/>
    <col min="13" max="13" width="12.28515625" customWidth="1"/>
    <col min="14" max="14" width="9.7109375" customWidth="1"/>
  </cols>
  <sheetData>
    <row r="1" spans="1:17" x14ac:dyDescent="0.25">
      <c r="A1" s="9" t="s">
        <v>33</v>
      </c>
      <c r="I1" s="9" t="s">
        <v>34</v>
      </c>
      <c r="J1" t="s">
        <v>28</v>
      </c>
      <c r="K1" t="s">
        <v>65</v>
      </c>
      <c r="L1" s="5">
        <f>AVERAGE(I3:I11)</f>
        <v>42</v>
      </c>
      <c r="N1" t="s">
        <v>64</v>
      </c>
      <c r="O1" s="6">
        <f>AVERAGE(J3:J11)</f>
        <v>46</v>
      </c>
    </row>
    <row r="2" spans="1:17" x14ac:dyDescent="0.25">
      <c r="A2" t="s">
        <v>1</v>
      </c>
      <c r="B2">
        <v>1</v>
      </c>
      <c r="C2">
        <v>2</v>
      </c>
      <c r="D2">
        <v>3</v>
      </c>
      <c r="I2" t="s">
        <v>35</v>
      </c>
      <c r="J2" t="s">
        <v>36</v>
      </c>
      <c r="M2" t="s">
        <v>37</v>
      </c>
    </row>
    <row r="3" spans="1:17" x14ac:dyDescent="0.25">
      <c r="A3">
        <v>1</v>
      </c>
      <c r="B3" s="29">
        <v>45</v>
      </c>
      <c r="C3" s="29">
        <v>41</v>
      </c>
      <c r="D3" s="29">
        <v>25</v>
      </c>
      <c r="F3" s="42" t="s">
        <v>2</v>
      </c>
      <c r="G3" s="42"/>
      <c r="I3" s="29">
        <v>41</v>
      </c>
      <c r="J3" s="29">
        <v>41</v>
      </c>
      <c r="K3" s="30">
        <v>1</v>
      </c>
      <c r="L3" s="29">
        <v>5</v>
      </c>
      <c r="M3" s="27" t="s">
        <v>66</v>
      </c>
      <c r="N3" s="12">
        <f>14/9</f>
        <v>1.5555555555555556</v>
      </c>
    </row>
    <row r="4" spans="1:17" x14ac:dyDescent="0.25">
      <c r="A4">
        <v>2</v>
      </c>
      <c r="B4">
        <v>45</v>
      </c>
      <c r="C4">
        <v>42</v>
      </c>
      <c r="D4">
        <v>30</v>
      </c>
      <c r="F4" t="s">
        <v>3</v>
      </c>
      <c r="G4">
        <f>45-45</f>
        <v>0</v>
      </c>
      <c r="I4">
        <v>42</v>
      </c>
      <c r="J4">
        <v>44</v>
      </c>
      <c r="K4" s="7">
        <f t="shared" ref="K4:K11" si="0">I4-42</f>
        <v>0</v>
      </c>
      <c r="L4">
        <v>2</v>
      </c>
      <c r="M4" s="11" t="s">
        <v>67</v>
      </c>
      <c r="N4" s="9">
        <f>20/9</f>
        <v>2.2222222222222223</v>
      </c>
    </row>
    <row r="5" spans="1:17" x14ac:dyDescent="0.25">
      <c r="A5">
        <v>3</v>
      </c>
      <c r="B5">
        <v>45</v>
      </c>
      <c r="C5">
        <v>43</v>
      </c>
      <c r="D5">
        <v>35</v>
      </c>
      <c r="F5" t="s">
        <v>4</v>
      </c>
      <c r="G5">
        <f>49-41</f>
        <v>8</v>
      </c>
      <c r="I5">
        <v>41</v>
      </c>
      <c r="J5">
        <v>44</v>
      </c>
      <c r="K5" s="7">
        <v>1</v>
      </c>
      <c r="L5">
        <v>2</v>
      </c>
      <c r="O5" t="s">
        <v>38</v>
      </c>
    </row>
    <row r="6" spans="1:17" x14ac:dyDescent="0.25">
      <c r="A6">
        <v>4</v>
      </c>
      <c r="B6">
        <v>45</v>
      </c>
      <c r="C6">
        <v>44</v>
      </c>
      <c r="D6">
        <v>40</v>
      </c>
      <c r="F6" t="s">
        <v>5</v>
      </c>
      <c r="G6">
        <f>65-25</f>
        <v>40</v>
      </c>
      <c r="I6">
        <v>41</v>
      </c>
      <c r="J6">
        <v>45</v>
      </c>
      <c r="K6" s="7">
        <v>1</v>
      </c>
      <c r="L6">
        <v>1</v>
      </c>
      <c r="O6" s="42" t="s">
        <v>68</v>
      </c>
      <c r="P6" s="42"/>
      <c r="Q6" s="42"/>
    </row>
    <row r="7" spans="1:17" x14ac:dyDescent="0.25">
      <c r="A7">
        <v>5</v>
      </c>
      <c r="B7">
        <v>45</v>
      </c>
      <c r="C7">
        <v>45</v>
      </c>
      <c r="D7">
        <v>45</v>
      </c>
      <c r="I7">
        <v>41</v>
      </c>
      <c r="J7">
        <v>47</v>
      </c>
      <c r="K7" s="7">
        <v>1</v>
      </c>
      <c r="L7">
        <f t="shared" ref="L7:L11" si="1">J7-46</f>
        <v>1</v>
      </c>
    </row>
    <row r="8" spans="1:17" x14ac:dyDescent="0.25">
      <c r="A8">
        <v>6</v>
      </c>
      <c r="B8">
        <v>45</v>
      </c>
      <c r="C8">
        <v>46</v>
      </c>
      <c r="D8">
        <v>50</v>
      </c>
      <c r="F8" s="9" t="s">
        <v>28</v>
      </c>
      <c r="I8">
        <v>41</v>
      </c>
      <c r="J8">
        <v>47</v>
      </c>
      <c r="K8" s="7">
        <v>1</v>
      </c>
      <c r="L8">
        <f t="shared" si="1"/>
        <v>1</v>
      </c>
    </row>
    <row r="9" spans="1:17" x14ac:dyDescent="0.25">
      <c r="A9">
        <v>7</v>
      </c>
      <c r="B9">
        <v>45</v>
      </c>
      <c r="C9">
        <v>47</v>
      </c>
      <c r="D9">
        <v>55</v>
      </c>
      <c r="I9">
        <v>41</v>
      </c>
      <c r="J9">
        <v>48</v>
      </c>
      <c r="K9" s="7">
        <v>1</v>
      </c>
      <c r="L9">
        <f t="shared" si="1"/>
        <v>2</v>
      </c>
    </row>
    <row r="10" spans="1:17" x14ac:dyDescent="0.25">
      <c r="A10">
        <v>8</v>
      </c>
      <c r="B10">
        <v>45</v>
      </c>
      <c r="C10">
        <v>48</v>
      </c>
      <c r="D10">
        <v>60</v>
      </c>
      <c r="G10" t="s">
        <v>69</v>
      </c>
      <c r="H10" s="31">
        <v>8</v>
      </c>
      <c r="I10">
        <v>41</v>
      </c>
      <c r="J10">
        <v>49</v>
      </c>
      <c r="K10" s="7">
        <v>1</v>
      </c>
      <c r="L10">
        <f t="shared" si="1"/>
        <v>3</v>
      </c>
    </row>
    <row r="11" spans="1:17" x14ac:dyDescent="0.25">
      <c r="A11">
        <v>9</v>
      </c>
      <c r="B11">
        <v>45</v>
      </c>
      <c r="C11">
        <v>49</v>
      </c>
      <c r="D11">
        <v>65</v>
      </c>
      <c r="E11" t="s">
        <v>13</v>
      </c>
      <c r="G11" t="s">
        <v>70</v>
      </c>
      <c r="H11" s="31">
        <v>8</v>
      </c>
      <c r="I11">
        <v>49</v>
      </c>
      <c r="J11">
        <v>49</v>
      </c>
      <c r="K11" s="7">
        <f t="shared" si="0"/>
        <v>7</v>
      </c>
      <c r="L11">
        <f t="shared" si="1"/>
        <v>3</v>
      </c>
    </row>
    <row r="12" spans="1:17" x14ac:dyDescent="0.25">
      <c r="B12" s="29"/>
      <c r="C12" s="29"/>
      <c r="D12" s="29"/>
      <c r="H12" t="s">
        <v>0</v>
      </c>
      <c r="I12" s="29"/>
      <c r="J12" s="29"/>
      <c r="K12" s="29">
        <f>SUM(K3:K11)</f>
        <v>14</v>
      </c>
      <c r="L12" s="29">
        <f>SUM(L3:L11)</f>
        <v>20</v>
      </c>
    </row>
    <row r="13" spans="1:17" x14ac:dyDescent="0.25">
      <c r="A13" s="41" t="s">
        <v>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"/>
    </row>
    <row r="14" spans="1:17" x14ac:dyDescent="0.25">
      <c r="A14" s="41" t="s">
        <v>7</v>
      </c>
      <c r="B14" s="41"/>
      <c r="C14" s="41"/>
      <c r="D14" s="41"/>
      <c r="E14" s="41"/>
      <c r="F14" s="41"/>
      <c r="G14" s="3"/>
      <c r="H14" s="3"/>
      <c r="I14" s="3"/>
      <c r="J14" s="3"/>
      <c r="K14" s="3"/>
      <c r="L14" s="3"/>
    </row>
    <row r="15" spans="1:17" x14ac:dyDescent="0.25">
      <c r="A15" s="41" t="s">
        <v>8</v>
      </c>
      <c r="B15" s="41"/>
      <c r="C15" s="41"/>
      <c r="D15" s="41"/>
      <c r="E15" s="41"/>
      <c r="F15" s="41"/>
      <c r="G15" s="41"/>
      <c r="H15" s="41"/>
      <c r="I15" s="41"/>
      <c r="J15" s="41"/>
      <c r="K15" s="3"/>
      <c r="L15" s="3"/>
    </row>
    <row r="16" spans="1:17" x14ac:dyDescent="0.25">
      <c r="A16" s="41" t="s">
        <v>9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s="11" customForma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s="11" customFormat="1" x14ac:dyDescent="0.25">
      <c r="A18" s="40" t="s">
        <v>32</v>
      </c>
      <c r="B18" s="40"/>
      <c r="C18" s="10"/>
      <c r="D18" s="10" t="s">
        <v>59</v>
      </c>
      <c r="E18" s="10" t="s">
        <v>28</v>
      </c>
      <c r="F18" s="10"/>
      <c r="G18" s="10"/>
      <c r="H18" s="10"/>
      <c r="I18" s="10"/>
      <c r="J18" s="10"/>
      <c r="K18" s="10"/>
      <c r="L18" s="10"/>
    </row>
    <row r="19" spans="1:12" x14ac:dyDescent="0.25">
      <c r="D19" t="s">
        <v>14</v>
      </c>
      <c r="E19" t="s">
        <v>60</v>
      </c>
      <c r="J19" t="s">
        <v>61</v>
      </c>
    </row>
    <row r="20" spans="1:12" x14ac:dyDescent="0.25">
      <c r="A20" t="s">
        <v>14</v>
      </c>
      <c r="B20" t="s">
        <v>15</v>
      </c>
      <c r="C20" t="s">
        <v>21</v>
      </c>
      <c r="D20" s="28" t="s">
        <v>56</v>
      </c>
      <c r="E20" s="28" t="s">
        <v>57</v>
      </c>
      <c r="F20" s="28" t="s">
        <v>58</v>
      </c>
      <c r="H20" t="s">
        <v>21</v>
      </c>
      <c r="I20" s="28" t="s">
        <v>56</v>
      </c>
      <c r="J20" s="28" t="s">
        <v>57</v>
      </c>
      <c r="K20" s="28" t="s">
        <v>58</v>
      </c>
    </row>
    <row r="21" spans="1:12" x14ac:dyDescent="0.25">
      <c r="C21" t="s">
        <v>10</v>
      </c>
      <c r="D21">
        <f>45-45</f>
        <v>0</v>
      </c>
      <c r="E21">
        <f>41-45</f>
        <v>-4</v>
      </c>
      <c r="F21">
        <f>25-45</f>
        <v>-20</v>
      </c>
      <c r="H21" t="s">
        <v>10</v>
      </c>
      <c r="I21">
        <f>45-45</f>
        <v>0</v>
      </c>
      <c r="J21">
        <v>4</v>
      </c>
      <c r="K21">
        <v>20</v>
      </c>
    </row>
    <row r="22" spans="1:12" x14ac:dyDescent="0.25">
      <c r="C22" t="s">
        <v>11</v>
      </c>
      <c r="D22">
        <f t="shared" ref="D22:D29" si="2">45-45</f>
        <v>0</v>
      </c>
      <c r="E22">
        <f>42-45</f>
        <v>-3</v>
      </c>
      <c r="F22">
        <f>30-45</f>
        <v>-15</v>
      </c>
      <c r="H22" t="s">
        <v>11</v>
      </c>
      <c r="I22">
        <f t="shared" ref="I22:I29" si="3">45-45</f>
        <v>0</v>
      </c>
      <c r="J22">
        <v>3</v>
      </c>
      <c r="K22">
        <v>15</v>
      </c>
    </row>
    <row r="23" spans="1:12" x14ac:dyDescent="0.25">
      <c r="C23" t="s">
        <v>12</v>
      </c>
      <c r="D23">
        <f t="shared" si="2"/>
        <v>0</v>
      </c>
      <c r="E23">
        <f>43-45</f>
        <v>-2</v>
      </c>
      <c r="F23">
        <f>35-45</f>
        <v>-10</v>
      </c>
      <c r="H23" t="s">
        <v>12</v>
      </c>
      <c r="I23">
        <f t="shared" si="3"/>
        <v>0</v>
      </c>
      <c r="J23">
        <v>2</v>
      </c>
      <c r="K23">
        <v>10</v>
      </c>
    </row>
    <row r="24" spans="1:12" x14ac:dyDescent="0.25">
      <c r="C24" t="s">
        <v>16</v>
      </c>
      <c r="D24">
        <f t="shared" si="2"/>
        <v>0</v>
      </c>
      <c r="E24">
        <f>44-45</f>
        <v>-1</v>
      </c>
      <c r="F24">
        <f>40-45</f>
        <v>-5</v>
      </c>
      <c r="H24" t="s">
        <v>16</v>
      </c>
      <c r="I24">
        <f t="shared" si="3"/>
        <v>0</v>
      </c>
      <c r="J24">
        <v>1</v>
      </c>
      <c r="K24">
        <v>5</v>
      </c>
    </row>
    <row r="25" spans="1:12" x14ac:dyDescent="0.25">
      <c r="C25" t="s">
        <v>17</v>
      </c>
      <c r="D25">
        <f t="shared" si="2"/>
        <v>0</v>
      </c>
      <c r="E25">
        <f>45-45</f>
        <v>0</v>
      </c>
      <c r="F25">
        <f>45-45</f>
        <v>0</v>
      </c>
      <c r="H25" t="s">
        <v>17</v>
      </c>
      <c r="I25">
        <f t="shared" si="3"/>
        <v>0</v>
      </c>
      <c r="J25">
        <f>45-45</f>
        <v>0</v>
      </c>
      <c r="K25">
        <f>45-45</f>
        <v>0</v>
      </c>
    </row>
    <row r="26" spans="1:12" x14ac:dyDescent="0.25">
      <c r="C26" t="s">
        <v>18</v>
      </c>
      <c r="D26">
        <f t="shared" si="2"/>
        <v>0</v>
      </c>
      <c r="E26">
        <f>46-45</f>
        <v>1</v>
      </c>
      <c r="F26">
        <f>50-45</f>
        <v>5</v>
      </c>
      <c r="H26" t="s">
        <v>18</v>
      </c>
      <c r="I26">
        <f t="shared" si="3"/>
        <v>0</v>
      </c>
      <c r="J26">
        <f>46-45</f>
        <v>1</v>
      </c>
      <c r="K26">
        <f>50-45</f>
        <v>5</v>
      </c>
    </row>
    <row r="27" spans="1:12" x14ac:dyDescent="0.25">
      <c r="C27" t="s">
        <v>19</v>
      </c>
      <c r="D27">
        <f t="shared" si="2"/>
        <v>0</v>
      </c>
      <c r="E27">
        <f>47-45</f>
        <v>2</v>
      </c>
      <c r="F27">
        <f>55-45</f>
        <v>10</v>
      </c>
      <c r="H27" t="s">
        <v>19</v>
      </c>
      <c r="I27">
        <f t="shared" si="3"/>
        <v>0</v>
      </c>
      <c r="J27">
        <f>47-45</f>
        <v>2</v>
      </c>
      <c r="K27">
        <f>55-45</f>
        <v>10</v>
      </c>
    </row>
    <row r="28" spans="1:12" x14ac:dyDescent="0.25">
      <c r="C28" t="s">
        <v>20</v>
      </c>
      <c r="D28">
        <f t="shared" si="2"/>
        <v>0</v>
      </c>
      <c r="E28">
        <f>48-45</f>
        <v>3</v>
      </c>
      <c r="F28">
        <f>60-45</f>
        <v>15</v>
      </c>
      <c r="H28" t="s">
        <v>20</v>
      </c>
      <c r="I28">
        <f t="shared" si="3"/>
        <v>0</v>
      </c>
      <c r="J28">
        <f>48-45</f>
        <v>3</v>
      </c>
      <c r="K28">
        <f>60-45</f>
        <v>15</v>
      </c>
    </row>
    <row r="29" spans="1:12" x14ac:dyDescent="0.25">
      <c r="C29" s="4" t="s">
        <v>13</v>
      </c>
      <c r="D29" s="4">
        <f t="shared" si="2"/>
        <v>0</v>
      </c>
      <c r="E29" s="4">
        <f>49-45</f>
        <v>4</v>
      </c>
      <c r="F29" s="4">
        <f>65-45</f>
        <v>20</v>
      </c>
      <c r="H29" s="4" t="s">
        <v>13</v>
      </c>
      <c r="I29" s="4">
        <f t="shared" si="3"/>
        <v>0</v>
      </c>
      <c r="J29" s="4">
        <f>49-45</f>
        <v>4</v>
      </c>
      <c r="K29" s="4">
        <f>65-45</f>
        <v>20</v>
      </c>
    </row>
    <row r="30" spans="1:12" x14ac:dyDescent="0.25">
      <c r="B30" t="s">
        <v>22</v>
      </c>
      <c r="D30">
        <v>0</v>
      </c>
      <c r="E30">
        <f>SUM(E20:E29)</f>
        <v>0</v>
      </c>
      <c r="F30">
        <f>SUM(F21:F29)</f>
        <v>0</v>
      </c>
      <c r="I30">
        <v>0</v>
      </c>
      <c r="J30">
        <f>SUM(J20:J29)</f>
        <v>20</v>
      </c>
      <c r="K30">
        <f>SUM(K21:K29)</f>
        <v>100</v>
      </c>
    </row>
    <row r="32" spans="1:12" x14ac:dyDescent="0.25">
      <c r="G32" t="s">
        <v>14</v>
      </c>
      <c r="I32">
        <v>0</v>
      </c>
      <c r="J32" s="8">
        <f>20/9</f>
        <v>2.2222222222222223</v>
      </c>
      <c r="K32" s="8">
        <f>100/9</f>
        <v>11.111111111111111</v>
      </c>
    </row>
    <row r="33" spans="1:13" x14ac:dyDescent="0.25">
      <c r="G33" t="s">
        <v>25</v>
      </c>
    </row>
    <row r="34" spans="1:13" x14ac:dyDescent="0.25">
      <c r="A34" s="41" t="s">
        <v>26</v>
      </c>
      <c r="B34" s="41"/>
      <c r="C34" s="41"/>
      <c r="D34" s="41"/>
      <c r="E34" s="41"/>
      <c r="G34" s="42" t="s">
        <v>27</v>
      </c>
      <c r="H34" s="42"/>
      <c r="I34" s="42" t="s">
        <v>31</v>
      </c>
      <c r="J34" s="42"/>
      <c r="K34" s="42"/>
      <c r="L34" s="42"/>
    </row>
    <row r="35" spans="1:13" x14ac:dyDescent="0.25">
      <c r="A35" s="41" t="s">
        <v>29</v>
      </c>
      <c r="B35" s="41"/>
      <c r="C35" s="41"/>
      <c r="D35" s="41"/>
      <c r="E35" s="41"/>
      <c r="F35" s="41"/>
      <c r="G35" s="41"/>
      <c r="H35" s="41"/>
      <c r="I35" s="41"/>
      <c r="J35" s="41"/>
    </row>
    <row r="36" spans="1:13" x14ac:dyDescent="0.25">
      <c r="A36" s="41" t="s">
        <v>30</v>
      </c>
      <c r="B36" s="41"/>
      <c r="C36" s="41"/>
      <c r="D36" s="41"/>
    </row>
    <row r="37" spans="1:13" x14ac:dyDescent="0.25">
      <c r="J37" t="s">
        <v>28</v>
      </c>
      <c r="K37" t="s">
        <v>62</v>
      </c>
    </row>
    <row r="38" spans="1:13" x14ac:dyDescent="0.25">
      <c r="A38" s="40" t="s">
        <v>39</v>
      </c>
      <c r="B38" s="40"/>
      <c r="C38" s="40"/>
      <c r="D38" s="4" t="s">
        <v>56</v>
      </c>
      <c r="E38" s="4" t="s">
        <v>63</v>
      </c>
      <c r="F38" s="4" t="s">
        <v>58</v>
      </c>
      <c r="I38" s="28" t="s">
        <v>56</v>
      </c>
      <c r="J38" s="28" t="s">
        <v>63</v>
      </c>
      <c r="K38" s="28" t="s">
        <v>58</v>
      </c>
    </row>
    <row r="39" spans="1:13" x14ac:dyDescent="0.25">
      <c r="C39" t="s">
        <v>21</v>
      </c>
      <c r="D39" s="4" t="s">
        <v>45</v>
      </c>
      <c r="E39" s="4" t="s">
        <v>23</v>
      </c>
      <c r="F39" s="4" t="s">
        <v>24</v>
      </c>
      <c r="H39" t="s">
        <v>40</v>
      </c>
      <c r="I39">
        <v>0</v>
      </c>
      <c r="J39">
        <f>60/8</f>
        <v>7.5</v>
      </c>
      <c r="K39">
        <f>1500/8</f>
        <v>187.5</v>
      </c>
      <c r="M39" t="s">
        <v>43</v>
      </c>
    </row>
    <row r="40" spans="1:13" x14ac:dyDescent="0.25">
      <c r="C40" t="s">
        <v>10</v>
      </c>
      <c r="D40">
        <f>45-45</f>
        <v>0</v>
      </c>
      <c r="E40">
        <v>16</v>
      </c>
      <c r="F40">
        <v>400</v>
      </c>
    </row>
    <row r="41" spans="1:13" x14ac:dyDescent="0.25">
      <c r="C41" t="s">
        <v>11</v>
      </c>
      <c r="D41">
        <f t="shared" ref="D41:D48" si="4">45-45</f>
        <v>0</v>
      </c>
      <c r="E41">
        <v>9</v>
      </c>
      <c r="F41">
        <f>15*15</f>
        <v>225</v>
      </c>
      <c r="H41" t="s">
        <v>41</v>
      </c>
      <c r="I41">
        <v>0</v>
      </c>
      <c r="J41" s="8">
        <f>SQRT(J39)</f>
        <v>2.7386127875258306</v>
      </c>
      <c r="K41" s="8">
        <f>SQRT(K39)</f>
        <v>13.693063937629153</v>
      </c>
      <c r="M41" t="s">
        <v>44</v>
      </c>
    </row>
    <row r="42" spans="1:13" x14ac:dyDescent="0.25">
      <c r="C42" t="s">
        <v>12</v>
      </c>
      <c r="D42">
        <f t="shared" si="4"/>
        <v>0</v>
      </c>
      <c r="E42">
        <v>4</v>
      </c>
      <c r="F42">
        <v>100</v>
      </c>
      <c r="H42" t="s">
        <v>42</v>
      </c>
    </row>
    <row r="43" spans="1:13" x14ac:dyDescent="0.25">
      <c r="C43" t="s">
        <v>16</v>
      </c>
      <c r="D43">
        <f t="shared" si="4"/>
        <v>0</v>
      </c>
      <c r="E43">
        <v>1</v>
      </c>
      <c r="F43">
        <v>25</v>
      </c>
    </row>
    <row r="44" spans="1:13" x14ac:dyDescent="0.25">
      <c r="C44" t="s">
        <v>17</v>
      </c>
      <c r="D44">
        <f t="shared" si="4"/>
        <v>0</v>
      </c>
      <c r="E44">
        <f>45-45</f>
        <v>0</v>
      </c>
      <c r="F44">
        <f>45-45</f>
        <v>0</v>
      </c>
      <c r="H44" t="s">
        <v>40</v>
      </c>
    </row>
    <row r="45" spans="1:13" x14ac:dyDescent="0.25">
      <c r="C45" t="s">
        <v>18</v>
      </c>
      <c r="D45">
        <f t="shared" si="4"/>
        <v>0</v>
      </c>
      <c r="E45">
        <f>46-45</f>
        <v>1</v>
      </c>
      <c r="F45">
        <v>25</v>
      </c>
    </row>
    <row r="46" spans="1:13" x14ac:dyDescent="0.25">
      <c r="C46" t="s">
        <v>19</v>
      </c>
      <c r="D46">
        <f t="shared" si="4"/>
        <v>0</v>
      </c>
      <c r="E46">
        <v>4</v>
      </c>
      <c r="F46">
        <v>100</v>
      </c>
      <c r="H46" t="s">
        <v>55</v>
      </c>
    </row>
    <row r="47" spans="1:13" x14ac:dyDescent="0.25">
      <c r="C47" t="s">
        <v>20</v>
      </c>
      <c r="D47">
        <f t="shared" si="4"/>
        <v>0</v>
      </c>
      <c r="E47">
        <v>9</v>
      </c>
      <c r="F47">
        <v>225</v>
      </c>
    </row>
    <row r="48" spans="1:13" x14ac:dyDescent="0.25">
      <c r="C48" s="4" t="s">
        <v>13</v>
      </c>
      <c r="D48" s="4">
        <f t="shared" si="4"/>
        <v>0</v>
      </c>
      <c r="E48" s="4">
        <v>16</v>
      </c>
      <c r="F48" s="4">
        <v>400</v>
      </c>
    </row>
    <row r="49" spans="3:6" x14ac:dyDescent="0.25">
      <c r="C49" s="26" t="s">
        <v>0</v>
      </c>
      <c r="D49">
        <v>0</v>
      </c>
      <c r="E49">
        <f>SUM(E39:E48)</f>
        <v>60</v>
      </c>
      <c r="F49">
        <f>SUM(F40:F48)</f>
        <v>1500</v>
      </c>
    </row>
  </sheetData>
  <mergeCells count="13">
    <mergeCell ref="O6:Q6"/>
    <mergeCell ref="A18:B18"/>
    <mergeCell ref="F3:G3"/>
    <mergeCell ref="A13:K13"/>
    <mergeCell ref="A14:F14"/>
    <mergeCell ref="A15:J15"/>
    <mergeCell ref="A16:L16"/>
    <mergeCell ref="A38:C38"/>
    <mergeCell ref="A34:E34"/>
    <mergeCell ref="A35:J35"/>
    <mergeCell ref="A36:D36"/>
    <mergeCell ref="G34:H34"/>
    <mergeCell ref="I34:L3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 1</vt:lpstr>
      <vt:lpstr>Ex 2</vt:lpstr>
      <vt:lpstr>Ex 3</vt:lpstr>
      <vt:lpstr>Exemplos aula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2020-04-28T20:18:09Z</dcterms:created>
  <dcterms:modified xsi:type="dcterms:W3CDTF">2020-05-27T01:31:14Z</dcterms:modified>
</cp:coreProperties>
</file>