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esktop\ADS 1 - 2021\Introdução à Computação - IC\1º Semestre\"/>
    </mc:Choice>
  </mc:AlternateContent>
  <xr:revisionPtr revIDLastSave="0" documentId="13_ncr:1_{FD0339D0-ECFF-4D83-98C8-FC7D25C302B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locadora" sheetId="1" r:id="rId1"/>
    <sheet name="estoque" sheetId="4" r:id="rId2"/>
    <sheet name="cd dvd" sheetId="2" r:id="rId3"/>
    <sheet name="Pagamento" sheetId="7" r:id="rId4"/>
    <sheet name="dolar" sheetId="6" r:id="rId5"/>
    <sheet name="estudantil" sheetId="5" r:id="rId6"/>
    <sheet name="se" sheetId="3" r:id="rId7"/>
    <sheet name="Média Geral" sheetId="8" r:id="rId8"/>
  </sheets>
  <externalReferences>
    <externalReference r:id="rId9"/>
  </externalReferences>
  <definedNames>
    <definedName name="_xlnm._FilterDatabase" localSheetId="5" hidden="1">estudantil!$A$22:$A$24</definedName>
    <definedName name="www.cotacaodolar.com.br" localSheetId="4">dolar!$F$8:$I$20</definedName>
  </definedNames>
  <calcPr calcId="181029"/>
</workbook>
</file>

<file path=xl/calcChain.xml><?xml version="1.0" encoding="utf-8"?>
<calcChain xmlns="http://schemas.openxmlformats.org/spreadsheetml/2006/main">
  <c r="J6" i="8" l="1"/>
  <c r="G12" i="8"/>
  <c r="H12" i="8" s="1"/>
  <c r="J12" i="8" s="1"/>
  <c r="D10" i="8"/>
  <c r="H10" i="8" s="1"/>
  <c r="J10" i="8" s="1"/>
  <c r="J7" i="8"/>
  <c r="J8" i="8"/>
  <c r="J9" i="8"/>
  <c r="J11" i="8"/>
  <c r="H7" i="8"/>
  <c r="H8" i="8"/>
  <c r="H9" i="8"/>
  <c r="H11" i="8"/>
  <c r="H6" i="8"/>
  <c r="G7" i="8"/>
  <c r="G8" i="8"/>
  <c r="G9" i="8"/>
  <c r="G10" i="8"/>
  <c r="G11" i="8"/>
  <c r="G6" i="8"/>
  <c r="D7" i="8"/>
  <c r="D8" i="8"/>
  <c r="D9" i="8"/>
  <c r="D11" i="8"/>
  <c r="D12" i="8"/>
  <c r="D6" i="8"/>
  <c r="F4" i="3"/>
  <c r="F5" i="3"/>
  <c r="F6" i="3"/>
  <c r="F7" i="3"/>
  <c r="F3" i="3"/>
  <c r="E4" i="3"/>
  <c r="E5" i="3"/>
  <c r="E6" i="3"/>
  <c r="E7" i="3"/>
  <c r="E3" i="3"/>
  <c r="D45" i="5"/>
  <c r="D46" i="5"/>
  <c r="D47" i="5"/>
  <c r="C48" i="5"/>
  <c r="C47" i="5"/>
  <c r="C46" i="5"/>
  <c r="C45" i="5"/>
  <c r="C42" i="5"/>
  <c r="F42" i="5"/>
  <c r="I32" i="5"/>
  <c r="I33" i="5"/>
  <c r="I34" i="5"/>
  <c r="I35" i="5"/>
  <c r="I36" i="5"/>
  <c r="I37" i="5"/>
  <c r="I38" i="5"/>
  <c r="I39" i="5"/>
  <c r="I40" i="5"/>
  <c r="I41" i="5"/>
  <c r="I42" i="5"/>
  <c r="I31" i="5"/>
  <c r="D42" i="5"/>
  <c r="E42" i="5"/>
  <c r="H42" i="5"/>
  <c r="G42" i="5"/>
  <c r="H32" i="5"/>
  <c r="H33" i="5"/>
  <c r="H34" i="5"/>
  <c r="H35" i="5"/>
  <c r="H36" i="5"/>
  <c r="H37" i="5"/>
  <c r="H38" i="5"/>
  <c r="H39" i="5"/>
  <c r="H40" i="5"/>
  <c r="H41" i="5"/>
  <c r="H31" i="5"/>
  <c r="G32" i="5"/>
  <c r="G33" i="5"/>
  <c r="G34" i="5"/>
  <c r="G35" i="5"/>
  <c r="G36" i="5"/>
  <c r="G37" i="5"/>
  <c r="G38" i="5"/>
  <c r="G39" i="5"/>
  <c r="G40" i="5"/>
  <c r="G41" i="5"/>
  <c r="G31" i="5"/>
  <c r="F32" i="5"/>
  <c r="F33" i="5"/>
  <c r="F34" i="5"/>
  <c r="F35" i="5"/>
  <c r="F36" i="5"/>
  <c r="F37" i="5"/>
  <c r="F38" i="5"/>
  <c r="F39" i="5"/>
  <c r="F40" i="5"/>
  <c r="F41" i="5"/>
  <c r="F31" i="5"/>
  <c r="D8" i="6"/>
  <c r="D9" i="6"/>
  <c r="D10" i="6"/>
  <c r="D11" i="6"/>
  <c r="D12" i="6"/>
  <c r="D13" i="6"/>
  <c r="D14" i="6"/>
  <c r="D7" i="6"/>
  <c r="C16" i="7"/>
  <c r="D16" i="7"/>
  <c r="E16" i="7"/>
  <c r="F16" i="7"/>
  <c r="G16" i="7"/>
  <c r="G6" i="7"/>
  <c r="G7" i="7"/>
  <c r="G8" i="7"/>
  <c r="G9" i="7"/>
  <c r="G10" i="7"/>
  <c r="G11" i="7"/>
  <c r="G12" i="7"/>
  <c r="G13" i="7"/>
  <c r="G14" i="7"/>
  <c r="G15" i="7"/>
  <c r="G5" i="7"/>
  <c r="F6" i="7"/>
  <c r="F7" i="7"/>
  <c r="F8" i="7"/>
  <c r="F9" i="7"/>
  <c r="F10" i="7"/>
  <c r="F11" i="7"/>
  <c r="F12" i="7"/>
  <c r="F13" i="7"/>
  <c r="F14" i="7"/>
  <c r="F15" i="7"/>
  <c r="F5" i="7"/>
  <c r="E6" i="7"/>
  <c r="E7" i="7"/>
  <c r="E8" i="7"/>
  <c r="E9" i="7"/>
  <c r="E10" i="7"/>
  <c r="E11" i="7"/>
  <c r="E12" i="7"/>
  <c r="E13" i="7"/>
  <c r="E14" i="7"/>
  <c r="E15" i="7"/>
  <c r="E5" i="7"/>
  <c r="D6" i="7"/>
  <c r="D7" i="7"/>
  <c r="D8" i="7"/>
  <c r="D9" i="7"/>
  <c r="D10" i="7"/>
  <c r="D11" i="7"/>
  <c r="D12" i="7"/>
  <c r="D13" i="7"/>
  <c r="D14" i="7"/>
  <c r="D15" i="7"/>
  <c r="D5" i="7"/>
  <c r="L16" i="2"/>
  <c r="L14" i="2"/>
  <c r="L13" i="2"/>
  <c r="L15" i="2"/>
  <c r="L12" i="2"/>
  <c r="K13" i="2"/>
  <c r="K14" i="2"/>
  <c r="K15" i="2"/>
  <c r="K16" i="2"/>
  <c r="K12" i="2"/>
  <c r="I13" i="2"/>
  <c r="I14" i="2"/>
  <c r="I15" i="2"/>
  <c r="I16" i="2"/>
  <c r="I12" i="2"/>
  <c r="F13" i="2"/>
  <c r="F14" i="2"/>
  <c r="F15" i="2"/>
  <c r="F16" i="2"/>
  <c r="F12" i="2"/>
  <c r="C16" i="2"/>
  <c r="C13" i="2"/>
  <c r="C14" i="2"/>
  <c r="C15" i="2"/>
  <c r="C12" i="2"/>
  <c r="E18" i="4"/>
  <c r="E19" i="4"/>
  <c r="E20" i="4"/>
  <c r="E17" i="4"/>
  <c r="C20" i="4"/>
  <c r="C19" i="4"/>
  <c r="C18" i="4"/>
  <c r="C17" i="4"/>
  <c r="F12" i="4"/>
  <c r="I12" i="4"/>
  <c r="H12" i="4"/>
  <c r="G12" i="4"/>
  <c r="E12" i="4"/>
  <c r="D12" i="4"/>
  <c r="C12" i="4"/>
  <c r="B12" i="4"/>
  <c r="F6" i="1"/>
  <c r="F7" i="1"/>
  <c r="F8" i="1"/>
  <c r="F9" i="1"/>
  <c r="F10" i="1"/>
  <c r="F11" i="1"/>
  <c r="F5" i="1"/>
  <c r="E5" i="1"/>
  <c r="C6" i="1"/>
  <c r="C7" i="1"/>
  <c r="C8" i="1"/>
  <c r="C9" i="1"/>
  <c r="C10" i="1"/>
  <c r="C11" i="1"/>
  <c r="C5" i="1"/>
  <c r="E6" i="1"/>
  <c r="E7" i="1"/>
  <c r="E8" i="1"/>
  <c r="E9" i="1"/>
  <c r="E10" i="1"/>
  <c r="E11" i="1"/>
  <c r="B15" i="7"/>
  <c r="B13" i="7"/>
  <c r="B12" i="7"/>
  <c r="B11" i="7"/>
  <c r="B10" i="7"/>
  <c r="B9" i="7"/>
  <c r="B8" i="7"/>
  <c r="B7" i="7"/>
  <c r="B6" i="7"/>
  <c r="B5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ão" type="4" refreshedVersion="4" background="1" saveData="1">
    <webPr sourceData="1" parsePre="1" consecutive="1" xl2000="1" url="http://www.cotacaodolar.com.br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<sst xmlns="http://schemas.openxmlformats.org/spreadsheetml/2006/main" count="189" uniqueCount="149">
  <si>
    <t>DVH Locadora de Filmes</t>
  </si>
  <si>
    <t>Índice de Aumento</t>
  </si>
  <si>
    <t>Descrição</t>
  </si>
  <si>
    <t>Preço unitário</t>
  </si>
  <si>
    <t>novo preço unitário</t>
  </si>
  <si>
    <t>quantidade</t>
  </si>
  <si>
    <t>preço total</t>
  </si>
  <si>
    <t>novo preço total</t>
  </si>
  <si>
    <t>Friends</t>
  </si>
  <si>
    <t>Mad Man</t>
  </si>
  <si>
    <t>Simpsons</t>
  </si>
  <si>
    <t>Heroes</t>
  </si>
  <si>
    <t>Seinfeld</t>
  </si>
  <si>
    <t>Lost</t>
  </si>
  <si>
    <t>My name is Earl</t>
  </si>
  <si>
    <t>Produto</t>
  </si>
  <si>
    <t>Valor</t>
  </si>
  <si>
    <t>CD</t>
  </si>
  <si>
    <t>DVD</t>
  </si>
  <si>
    <t>Quantidade</t>
  </si>
  <si>
    <t>Valor Total</t>
  </si>
  <si>
    <t>Total</t>
  </si>
  <si>
    <t>Comissão</t>
  </si>
  <si>
    <t>André</t>
  </si>
  <si>
    <t>Roberto</t>
  </si>
  <si>
    <t>Maurício</t>
  </si>
  <si>
    <t>Felipe</t>
  </si>
  <si>
    <t>Rodrigo</t>
  </si>
  <si>
    <t>ALUNOS</t>
  </si>
  <si>
    <t>N° FALTAS</t>
  </si>
  <si>
    <t xml:space="preserve">MÉDIA </t>
  </si>
  <si>
    <t>SITUAÇÃO</t>
  </si>
  <si>
    <t>E AO MESMO TEMPO O N° DE FALTAS FOR MENOR OU IGUAL A 125</t>
  </si>
  <si>
    <t>A empresa Jurupita S/A, comercializa produtos de informática, como Estabilizadores, Gabinetes, Fontes e Filtros de linhas e precisa controlar as entradas e saídas diárias destes produtos no estoque. Para tanto, é necessário elaborar uma planilha capaz de controlar diariamente os estoques dos produtos, entradas e saídas, e ainda, demonstrar o valor financeiro dos produtos em estoque (em reais).</t>
  </si>
  <si>
    <t>Gabinetes</t>
  </si>
  <si>
    <t>Fontes</t>
  </si>
  <si>
    <t>Filtros de linhas</t>
  </si>
  <si>
    <t>Estabilizadores</t>
  </si>
  <si>
    <t>Controle de Quantidade em Estoque</t>
  </si>
  <si>
    <t>Vlr. Unit.</t>
  </si>
  <si>
    <t>Vlr. Total</t>
  </si>
  <si>
    <t xml:space="preserve">Fontes      </t>
  </si>
  <si>
    <t xml:space="preserve">Gabinetes  </t>
  </si>
  <si>
    <t>Filtros de linha</t>
  </si>
  <si>
    <t xml:space="preserve">Data </t>
  </si>
  <si>
    <t>Entrada</t>
  </si>
  <si>
    <t>Saída</t>
  </si>
  <si>
    <t>Exercício 1:</t>
  </si>
  <si>
    <t>A empresa A Estudantil S/A comercializa 3 tipos de produtos, x1 , x2  e x3, com os seguintes preços de compra:</t>
  </si>
  <si>
    <t>X1 = R$ 15,00</t>
  </si>
  <si>
    <t>X2 = R$ 21,00</t>
  </si>
  <si>
    <t>X3 = R$ 27,00</t>
  </si>
  <si>
    <t xml:space="preserve">Os produtos são comercializados nas cidades de Assis, Tarumã e Candido Mota. Os Administradores da empresa </t>
  </si>
  <si>
    <t>precisam de um controle que possa lhes fornecer as seguintes informações:</t>
  </si>
  <si>
    <t>Total vendido (quantidade), por produto e por cliente</t>
  </si>
  <si>
    <t>Total vendido (Valor), por produto e por cliente</t>
  </si>
  <si>
    <t>Total vendido (Valor), por cidade</t>
  </si>
  <si>
    <t>Participação de cada cidade no total de vendas</t>
  </si>
  <si>
    <t>Relação de Produtos</t>
  </si>
  <si>
    <t>X1</t>
  </si>
  <si>
    <t>X2</t>
  </si>
  <si>
    <t>Cliente</t>
  </si>
  <si>
    <t>Cidade</t>
  </si>
  <si>
    <t>Produtos Vendidos</t>
  </si>
  <si>
    <t xml:space="preserve">Faturamento </t>
  </si>
  <si>
    <t>X3</t>
  </si>
  <si>
    <t>Carlos Drumond de Andrade</t>
  </si>
  <si>
    <t>Assis</t>
  </si>
  <si>
    <t>Fernando Henrique</t>
  </si>
  <si>
    <t>Osmar Machado</t>
  </si>
  <si>
    <t>Joaquim José da Silva</t>
  </si>
  <si>
    <t>Manoel Barbosa</t>
  </si>
  <si>
    <t>Tarumã</t>
  </si>
  <si>
    <t>Francisco Souza Dias</t>
  </si>
  <si>
    <t>João Carlos da Silva</t>
  </si>
  <si>
    <t>Cidades</t>
  </si>
  <si>
    <t>Participação</t>
  </si>
  <si>
    <t>%</t>
  </si>
  <si>
    <t>preco unitario +preco unitario*c3 travada</t>
  </si>
  <si>
    <t xml:space="preserve">dólar em </t>
  </si>
  <si>
    <t>Item</t>
  </si>
  <si>
    <t>Valor em R$</t>
  </si>
  <si>
    <t>Valor em Dólar</t>
  </si>
  <si>
    <t xml:space="preserve">impressora </t>
  </si>
  <si>
    <t>estabilizador</t>
  </si>
  <si>
    <t>mesas</t>
  </si>
  <si>
    <t>cadeira</t>
  </si>
  <si>
    <t>mouse</t>
  </si>
  <si>
    <t>teclado</t>
  </si>
  <si>
    <t>gabinete</t>
  </si>
  <si>
    <t>placa mãe</t>
  </si>
  <si>
    <t>Tabela de Conversão em Dólar</t>
  </si>
  <si>
    <t>Demonstrativo de Pagamento</t>
  </si>
  <si>
    <t>Nº</t>
  </si>
  <si>
    <t>Nome do Funcionário</t>
  </si>
  <si>
    <t>Salário Bruto</t>
  </si>
  <si>
    <t>Descontos</t>
  </si>
  <si>
    <t>Salário Liquido</t>
  </si>
  <si>
    <t>IRPF</t>
  </si>
  <si>
    <t>INSS</t>
  </si>
  <si>
    <t>sindicato</t>
  </si>
  <si>
    <t>Liquido</t>
  </si>
  <si>
    <t>Conceitos:</t>
  </si>
  <si>
    <t xml:space="preserve"> - Formatação numérica: moeda, porcentagem</t>
  </si>
  <si>
    <t xml:space="preserve"> - Formatação Horizontal e vertical</t>
  </si>
  <si>
    <t xml:space="preserve"> - Mesclar celulas + formatação vertical</t>
  </si>
  <si>
    <t xml:space="preserve"> - Autosoma</t>
  </si>
  <si>
    <t xml:space="preserve"> - Inserção de linhas: inserir na linha 1 "Demonstrativo de Pagamento"</t>
  </si>
  <si>
    <t>totais</t>
  </si>
  <si>
    <t>Luiz Felipe Scolari</t>
  </si>
  <si>
    <t>C. Mota</t>
  </si>
  <si>
    <t>Situação Final do aluno</t>
  </si>
  <si>
    <t>Diomara</t>
  </si>
  <si>
    <t>Pen Drive</t>
  </si>
  <si>
    <t>Pen drive</t>
  </si>
  <si>
    <t>Alan Turing</t>
  </si>
  <si>
    <t>Enrico</t>
  </si>
  <si>
    <t>Igor</t>
  </si>
  <si>
    <t>José</t>
  </si>
  <si>
    <t>Maria</t>
  </si>
  <si>
    <t>Beatriz</t>
  </si>
  <si>
    <t>Situação 2</t>
  </si>
  <si>
    <t>Vendedores</t>
  </si>
  <si>
    <t>Steve Jobs</t>
  </si>
  <si>
    <t>Latino</t>
  </si>
  <si>
    <t>Disciplinas</t>
  </si>
  <si>
    <t>Introdução a Computação</t>
  </si>
  <si>
    <t>Matematica</t>
  </si>
  <si>
    <t>Introdução a Lógica</t>
  </si>
  <si>
    <t>Inglês</t>
  </si>
  <si>
    <t>Estatística</t>
  </si>
  <si>
    <t>Matematica Discreta</t>
  </si>
  <si>
    <t>NOTA1</t>
  </si>
  <si>
    <t>NOTA2</t>
  </si>
  <si>
    <t>MÉDIA 1 SEMESTRE</t>
  </si>
  <si>
    <t>MÉDIA 2 SEMESTRE</t>
  </si>
  <si>
    <t>Média GERAL</t>
  </si>
  <si>
    <t>PLANILHA DE NOTAS</t>
  </si>
  <si>
    <t>FALTAS</t>
  </si>
  <si>
    <t>APROVAR O ALUNO SOMENTE SE A MÉDIA FOR MAIOR OU IGUAL A 7 e as faltas &lt; 100</t>
  </si>
  <si>
    <t>Para mudar a cor do conteúdo da célula:</t>
  </si>
  <si>
    <t>Menu Página Inicial--&gt; Formatação Condicional --&gt; Nova Regra</t>
  </si>
  <si>
    <t>Quantidade = Total de Entrada - Total de Saída</t>
  </si>
  <si>
    <t>Fazer o gráfico da Comissão dos Vendedores</t>
  </si>
  <si>
    <t>Situação 1 = Aprovado ou reprovado</t>
  </si>
  <si>
    <t>Situação = Aprovado, Reprovado, Reprovado por falta ou Exame</t>
  </si>
  <si>
    <t>Aprovado = Verde, reprovado = Amarelo, Reprovado por falta  = Vermelho e Exame  = Laranja</t>
  </si>
  <si>
    <t>Fazer um grafico com a média geral</t>
  </si>
  <si>
    <t>Algorítmos e Estruturas de Dados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</si>
</sst>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R$&quot;\ #,##0.00;\-&quot;R$&quot;\ #,##0.00"/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#,##0;[Red]#,##0"/>
    <numFmt numFmtId="166" formatCode="#,##0.00_ ;[Red]\-#,##0.00\ 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u/>
      <sz val="10"/>
      <name val="Arial"/>
      <family val="2"/>
    </font>
    <font>
      <sz val="14"/>
      <name val="Times New Roman"/>
      <family val="1"/>
    </font>
    <font>
      <b/>
      <sz val="12"/>
      <name val="Arial"/>
      <family val="2"/>
    </font>
    <font>
      <b/>
      <sz val="16"/>
      <name val="Albertus Xb (W1)"/>
      <family val="2"/>
    </font>
    <font>
      <b/>
      <sz val="10"/>
      <name val="Arial"/>
      <family val="2"/>
    </font>
    <font>
      <sz val="12"/>
      <color indexed="8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Arial"/>
      <family val="2"/>
    </font>
    <font>
      <i/>
      <sz val="7.5"/>
      <color rgb="FF000080"/>
      <name val="Arial"/>
      <family val="2"/>
    </font>
    <font>
      <i/>
      <sz val="7.5"/>
      <color rgb="FF008000"/>
      <name val="Arial"/>
      <family val="2"/>
    </font>
    <font>
      <b/>
      <i/>
      <sz val="7.5"/>
      <color rgb="FF008000"/>
      <name val="Arial"/>
      <family val="2"/>
    </font>
    <font>
      <sz val="16"/>
      <color theme="1"/>
      <name val="Times New Roman"/>
      <family val="1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Swis721 Hv BT"/>
      <family val="2"/>
    </font>
    <font>
      <u/>
      <sz val="11"/>
      <color theme="10"/>
      <name val="Calibri"/>
      <family val="2"/>
      <scheme val="minor"/>
    </font>
    <font>
      <b/>
      <sz val="14"/>
      <name val="Arial"/>
      <family val="2"/>
    </font>
    <font>
      <b/>
      <sz val="9"/>
      <name val="Arial"/>
      <family val="2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Arial Black"/>
      <family val="2"/>
    </font>
    <font>
      <b/>
      <i/>
      <sz val="18"/>
      <color indexed="9"/>
      <name val="Arial"/>
      <family val="2"/>
    </font>
    <font>
      <b/>
      <i/>
      <sz val="18"/>
      <color indexed="8"/>
      <name val="Arial"/>
      <family val="2"/>
    </font>
    <font>
      <sz val="18"/>
      <color indexed="8"/>
      <name val="Arial"/>
      <family val="2"/>
    </font>
    <font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sz val="16"/>
      <color rgb="FFFF000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scheme val="minor"/>
    </font>
    <font>
      <b/>
      <sz val="22"/>
      <color theme="7" tint="-0.249977111117893"/>
      <name val="Calibri"/>
      <family val="2"/>
      <scheme val="minor"/>
    </font>
    <font>
      <b/>
      <sz val="10"/>
      <color rgb="FFFF0000"/>
      <name val="Arial"/>
      <family val="2"/>
    </font>
    <font>
      <sz val="18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indexed="13"/>
      </patternFill>
    </fill>
    <fill>
      <patternFill patternType="solid">
        <fgColor indexed="22"/>
        <bgColor indexed="1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3" applyBorder="0">
      <alignment horizontal="center"/>
    </xf>
    <xf numFmtId="0" fontId="21" fillId="0" borderId="0" applyNumberFormat="0" applyFill="0" applyBorder="0" applyAlignment="0" applyProtection="0"/>
    <xf numFmtId="0" fontId="24" fillId="20" borderId="0" applyNumberFormat="0" applyBorder="0" applyAlignment="0" applyProtection="0"/>
    <xf numFmtId="43" fontId="1" fillId="0" borderId="0" applyFont="0" applyFill="0" applyBorder="0" applyAlignment="0" applyProtection="0"/>
  </cellStyleXfs>
  <cellXfs count="173">
    <xf numFmtId="0" fontId="0" fillId="0" borderId="0" xfId="0"/>
    <xf numFmtId="0" fontId="1" fillId="4" borderId="2" xfId="3" applyBorder="1"/>
    <xf numFmtId="164" fontId="1" fillId="4" borderId="2" xfId="3" applyNumberFormat="1" applyBorder="1"/>
    <xf numFmtId="0" fontId="3" fillId="3" borderId="2" xfId="2" applyBorder="1"/>
    <xf numFmtId="0" fontId="2" fillId="2" borderId="1" xfId="1"/>
    <xf numFmtId="0" fontId="0" fillId="0" borderId="5" xfId="0" applyBorder="1" applyAlignment="1">
      <alignment horizontal="center"/>
    </xf>
    <xf numFmtId="44" fontId="0" fillId="0" borderId="6" xfId="4" applyFont="1" applyBorder="1" applyAlignment="1">
      <alignment horizontal="center"/>
    </xf>
    <xf numFmtId="0" fontId="0" fillId="0" borderId="8" xfId="0" applyBorder="1" applyAlignment="1">
      <alignment horizontal="center"/>
    </xf>
    <xf numFmtId="44" fontId="0" fillId="0" borderId="9" xfId="4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0" xfId="0" applyFont="1"/>
    <xf numFmtId="0" fontId="8" fillId="0" borderId="7" xfId="0" applyFont="1" applyBorder="1"/>
    <xf numFmtId="0" fontId="0" fillId="0" borderId="7" xfId="0" applyBorder="1"/>
    <xf numFmtId="0" fontId="0" fillId="8" borderId="7" xfId="0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7" xfId="0" applyFill="1" applyBorder="1"/>
    <xf numFmtId="0" fontId="0" fillId="0" borderId="19" xfId="0" applyFill="1" applyBorder="1"/>
    <xf numFmtId="3" fontId="11" fillId="0" borderId="19" xfId="4" applyNumberFormat="1" applyFont="1" applyFill="1" applyBorder="1" applyAlignment="1">
      <alignment horizontal="center"/>
    </xf>
    <xf numFmtId="3" fontId="11" fillId="0" borderId="7" xfId="4" applyNumberFormat="1" applyFont="1" applyFill="1" applyBorder="1" applyAlignment="1">
      <alignment horizontal="center"/>
    </xf>
    <xf numFmtId="0" fontId="0" fillId="0" borderId="17" xfId="0" applyFill="1" applyBorder="1"/>
    <xf numFmtId="3" fontId="11" fillId="0" borderId="10" xfId="4" applyNumberFormat="1" applyFont="1" applyFill="1" applyBorder="1" applyAlignment="1">
      <alignment horizontal="center"/>
    </xf>
    <xf numFmtId="3" fontId="11" fillId="0" borderId="17" xfId="4" applyNumberFormat="1" applyFont="1" applyFill="1" applyBorder="1" applyAlignment="1">
      <alignment horizontal="center"/>
    </xf>
    <xf numFmtId="0" fontId="4" fillId="14" borderId="3" xfId="10" applyBorder="1">
      <alignment horizontal="center"/>
    </xf>
    <xf numFmtId="0" fontId="4" fillId="14" borderId="4" xfId="10" applyBorder="1">
      <alignment horizontal="center"/>
    </xf>
    <xf numFmtId="0" fontId="4" fillId="14" borderId="0" xfId="10" applyBorder="1">
      <alignment horizontal="center"/>
    </xf>
    <xf numFmtId="9" fontId="4" fillId="14" borderId="0" xfId="5" applyFont="1" applyFill="1" applyBorder="1" applyAlignment="1">
      <alignment horizontal="center"/>
    </xf>
    <xf numFmtId="44" fontId="0" fillId="0" borderId="7" xfId="4" applyFont="1" applyBorder="1"/>
    <xf numFmtId="16" fontId="0" fillId="0" borderId="7" xfId="0" applyNumberForma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13" borderId="7" xfId="9" applyBorder="1"/>
    <xf numFmtId="0" fontId="1" fillId="12" borderId="7" xfId="8" applyBorder="1" applyAlignment="1">
      <alignment horizontal="left"/>
    </xf>
    <xf numFmtId="0" fontId="1" fillId="12" borderId="7" xfId="8" applyBorder="1" applyAlignment="1">
      <alignment horizontal="center"/>
    </xf>
    <xf numFmtId="44" fontId="0" fillId="0" borderId="0" xfId="0" applyNumberFormat="1" applyFill="1" applyBorder="1" applyAlignment="1">
      <alignment horizontal="center"/>
    </xf>
    <xf numFmtId="0" fontId="4" fillId="0" borderId="0" xfId="1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0" fillId="0" borderId="0" xfId="0" applyFill="1" applyBorder="1"/>
    <xf numFmtId="0" fontId="5" fillId="0" borderId="0" xfId="0" applyFont="1" applyFill="1" applyBorder="1" applyAlignment="1">
      <alignment vertical="distributed"/>
    </xf>
    <xf numFmtId="0" fontId="12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0" fillId="0" borderId="0" xfId="0" applyBorder="1"/>
    <xf numFmtId="0" fontId="13" fillId="0" borderId="0" xfId="0" applyFont="1" applyFill="1" applyBorder="1" applyAlignment="1">
      <alignment horizontal="center" vertical="center" wrapText="1"/>
    </xf>
    <xf numFmtId="0" fontId="18" fillId="19" borderId="25" xfId="0" applyFont="1" applyFill="1" applyBorder="1" applyAlignment="1">
      <alignment vertical="center" wrapText="1"/>
    </xf>
    <xf numFmtId="0" fontId="19" fillId="0" borderId="7" xfId="0" applyFont="1" applyBorder="1" applyAlignment="1">
      <alignment horizontal="right" vertical="center" wrapText="1"/>
    </xf>
    <xf numFmtId="15" fontId="19" fillId="0" borderId="11" xfId="0" applyNumberFormat="1" applyFont="1" applyBorder="1" applyAlignment="1">
      <alignment horizontal="center" vertical="center" wrapText="1"/>
    </xf>
    <xf numFmtId="0" fontId="17" fillId="0" borderId="7" xfId="0" applyFont="1" applyBorder="1" applyAlignment="1">
      <alignment vertical="center" wrapText="1"/>
    </xf>
    <xf numFmtId="0" fontId="17" fillId="0" borderId="11" xfId="0" applyFont="1" applyBorder="1" applyAlignment="1">
      <alignment vertical="center" wrapText="1"/>
    </xf>
    <xf numFmtId="0" fontId="18" fillId="0" borderId="7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9" fillId="0" borderId="7" xfId="0" applyFont="1" applyBorder="1" applyAlignment="1">
      <alignment vertical="center" wrapText="1"/>
    </xf>
    <xf numFmtId="164" fontId="19" fillId="0" borderId="11" xfId="0" applyNumberFormat="1" applyFont="1" applyBorder="1" applyAlignment="1">
      <alignment horizontal="center" vertical="center" wrapText="1"/>
    </xf>
    <xf numFmtId="3" fontId="0" fillId="0" borderId="0" xfId="0" applyNumberFormat="1"/>
    <xf numFmtId="0" fontId="10" fillId="0" borderId="7" xfId="0" applyFont="1" applyBorder="1" applyAlignment="1">
      <alignment horizontal="center"/>
    </xf>
    <xf numFmtId="9" fontId="23" fillId="0" borderId="7" xfId="0" applyNumberFormat="1" applyFont="1" applyBorder="1" applyAlignment="1">
      <alignment horizontal="center"/>
    </xf>
    <xf numFmtId="0" fontId="24" fillId="20" borderId="7" xfId="12" applyBorder="1" applyAlignment="1">
      <alignment horizontal="center"/>
    </xf>
    <xf numFmtId="3" fontId="24" fillId="20" borderId="7" xfId="12" applyNumberFormat="1" applyBorder="1" applyAlignment="1">
      <alignment horizontal="center"/>
    </xf>
    <xf numFmtId="0" fontId="24" fillId="20" borderId="7" xfId="12" applyBorder="1"/>
    <xf numFmtId="0" fontId="24" fillId="18" borderId="7" xfId="12" applyFill="1" applyBorder="1" applyAlignment="1">
      <alignment horizontal="center"/>
    </xf>
    <xf numFmtId="0" fontId="24" fillId="21" borderId="7" xfId="12" applyFill="1" applyBorder="1" applyAlignment="1">
      <alignment horizontal="center"/>
    </xf>
    <xf numFmtId="0" fontId="20" fillId="19" borderId="27" xfId="0" applyFont="1" applyFill="1" applyBorder="1" applyAlignment="1">
      <alignment horizontal="center" vertical="center" wrapText="1"/>
    </xf>
    <xf numFmtId="0" fontId="20" fillId="19" borderId="0" xfId="0" applyFont="1" applyFill="1" applyBorder="1" applyAlignment="1">
      <alignment horizontal="center" vertical="center" wrapText="1"/>
    </xf>
    <xf numFmtId="0" fontId="20" fillId="19" borderId="28" xfId="0" applyFont="1" applyFill="1" applyBorder="1" applyAlignment="1">
      <alignment horizontal="center" vertical="center" wrapText="1"/>
    </xf>
    <xf numFmtId="0" fontId="18" fillId="19" borderId="26" xfId="0" applyFont="1" applyFill="1" applyBorder="1" applyAlignment="1">
      <alignment wrapText="1"/>
    </xf>
    <xf numFmtId="0" fontId="19" fillId="0" borderId="7" xfId="0" applyFont="1" applyBorder="1" applyAlignment="1">
      <alignment wrapText="1"/>
    </xf>
    <xf numFmtId="164" fontId="19" fillId="0" borderId="11" xfId="0" applyNumberFormat="1" applyFont="1" applyBorder="1" applyAlignment="1">
      <alignment horizontal="center" wrapText="1"/>
    </xf>
    <xf numFmtId="0" fontId="15" fillId="0" borderId="0" xfId="0" applyFont="1" applyBorder="1" applyAlignment="1">
      <alignment wrapText="1"/>
    </xf>
    <xf numFmtId="0" fontId="18" fillId="19" borderId="25" xfId="0" applyFont="1" applyFill="1" applyBorder="1" applyAlignment="1">
      <alignment wrapText="1"/>
    </xf>
    <xf numFmtId="0" fontId="0" fillId="0" borderId="0" xfId="0" applyBorder="1" applyAlignment="1">
      <alignment wrapText="1"/>
    </xf>
    <xf numFmtId="165" fontId="0" fillId="0" borderId="0" xfId="0" applyNumberFormat="1" applyAlignment="1"/>
    <xf numFmtId="0" fontId="21" fillId="0" borderId="0" xfId="11" applyAlignment="1"/>
    <xf numFmtId="3" fontId="0" fillId="0" borderId="0" xfId="0" applyNumberFormat="1" applyAlignment="1"/>
    <xf numFmtId="0" fontId="16" fillId="0" borderId="0" xfId="0" applyFont="1" applyBorder="1" applyAlignment="1">
      <alignment wrapText="1"/>
    </xf>
    <xf numFmtId="44" fontId="25" fillId="20" borderId="7" xfId="12" applyNumberFormat="1" applyFont="1" applyBorder="1" applyAlignment="1">
      <alignment horizontal="center"/>
    </xf>
    <xf numFmtId="8" fontId="19" fillId="0" borderId="7" xfId="0" applyNumberFormat="1" applyFont="1" applyBorder="1" applyAlignment="1">
      <alignment vertical="center" wrapText="1"/>
    </xf>
    <xf numFmtId="7" fontId="19" fillId="0" borderId="7" xfId="13" applyNumberFormat="1" applyFont="1" applyBorder="1" applyAlignment="1">
      <alignment vertical="center" wrapText="1"/>
    </xf>
    <xf numFmtId="0" fontId="28" fillId="5" borderId="7" xfId="0" applyFont="1" applyFill="1" applyBorder="1" applyAlignment="1">
      <alignment horizontal="left"/>
    </xf>
    <xf numFmtId="0" fontId="28" fillId="5" borderId="7" xfId="0" applyFont="1" applyFill="1" applyBorder="1" applyAlignment="1">
      <alignment horizontal="right"/>
    </xf>
    <xf numFmtId="10" fontId="2" fillId="2" borderId="1" xfId="5" applyNumberFormat="1" applyFont="1" applyFill="1" applyBorder="1"/>
    <xf numFmtId="0" fontId="0" fillId="18" borderId="7" xfId="0" applyFill="1" applyBorder="1" applyAlignment="1">
      <alignment horizontal="center" wrapText="1"/>
    </xf>
    <xf numFmtId="0" fontId="31" fillId="0" borderId="7" xfId="0" applyFont="1" applyBorder="1" applyAlignment="1">
      <alignment horizontal="center"/>
    </xf>
    <xf numFmtId="44" fontId="31" fillId="0" borderId="7" xfId="0" applyNumberFormat="1" applyFont="1" applyBorder="1"/>
    <xf numFmtId="0" fontId="32" fillId="0" borderId="7" xfId="0" applyFont="1" applyBorder="1" applyAlignment="1">
      <alignment horizontal="center"/>
    </xf>
    <xf numFmtId="44" fontId="31" fillId="0" borderId="7" xfId="0" applyNumberFormat="1" applyFont="1" applyBorder="1" applyAlignment="1">
      <alignment horizontal="center"/>
    </xf>
    <xf numFmtId="44" fontId="31" fillId="0" borderId="7" xfId="0" applyNumberFormat="1" applyFont="1" applyFill="1" applyBorder="1" applyAlignment="1">
      <alignment horizontal="center"/>
    </xf>
    <xf numFmtId="0" fontId="28" fillId="5" borderId="28" xfId="0" applyFont="1" applyFill="1" applyBorder="1" applyAlignment="1">
      <alignment horizontal="right"/>
    </xf>
    <xf numFmtId="0" fontId="0" fillId="0" borderId="35" xfId="0" applyBorder="1"/>
    <xf numFmtId="0" fontId="0" fillId="22" borderId="7" xfId="0" applyFill="1" applyBorder="1" applyAlignment="1">
      <alignment horizontal="center"/>
    </xf>
    <xf numFmtId="44" fontId="34" fillId="0" borderId="7" xfId="4" applyFont="1" applyFill="1" applyBorder="1"/>
    <xf numFmtId="44" fontId="34" fillId="0" borderId="7" xfId="4" applyFont="1" applyBorder="1"/>
    <xf numFmtId="44" fontId="31" fillId="20" borderId="7" xfId="12" applyNumberFormat="1" applyFont="1" applyBorder="1"/>
    <xf numFmtId="10" fontId="31" fillId="20" borderId="7" xfId="12" applyNumberFormat="1" applyFont="1" applyBorder="1"/>
    <xf numFmtId="0" fontId="26" fillId="0" borderId="0" xfId="0" applyFont="1" applyAlignment="1">
      <alignment vertical="center"/>
    </xf>
    <xf numFmtId="164" fontId="31" fillId="20" borderId="7" xfId="12" applyNumberFormat="1" applyFont="1" applyBorder="1"/>
    <xf numFmtId="164" fontId="0" fillId="0" borderId="7" xfId="0" applyNumberFormat="1" applyBorder="1"/>
    <xf numFmtId="164" fontId="39" fillId="0" borderId="7" xfId="0" applyNumberFormat="1" applyFont="1" applyBorder="1"/>
    <xf numFmtId="2" fontId="31" fillId="4" borderId="2" xfId="3" applyNumberFormat="1" applyFont="1" applyBorder="1"/>
    <xf numFmtId="166" fontId="33" fillId="0" borderId="7" xfId="0" applyNumberFormat="1" applyFont="1" applyBorder="1" applyAlignment="1">
      <alignment horizontal="center" vertical="center" wrapText="1"/>
    </xf>
    <xf numFmtId="44" fontId="31" fillId="0" borderId="7" xfId="4" applyFont="1" applyBorder="1"/>
    <xf numFmtId="44" fontId="39" fillId="0" borderId="7" xfId="4" applyFont="1" applyBorder="1"/>
    <xf numFmtId="9" fontId="31" fillId="20" borderId="7" xfId="5" applyFont="1" applyFill="1" applyBorder="1"/>
    <xf numFmtId="0" fontId="30" fillId="7" borderId="7" xfId="0" applyFont="1" applyFill="1" applyBorder="1" applyAlignment="1">
      <alignment horizontal="center"/>
    </xf>
    <xf numFmtId="0" fontId="40" fillId="0" borderId="7" xfId="0" applyFont="1" applyBorder="1" applyAlignment="1">
      <alignment horizontal="center"/>
    </xf>
    <xf numFmtId="0" fontId="0" fillId="24" borderId="7" xfId="0" applyFill="1" applyBorder="1" applyAlignment="1">
      <alignment horizontal="center"/>
    </xf>
    <xf numFmtId="0" fontId="3" fillId="3" borderId="22" xfId="2" applyBorder="1" applyAlignment="1">
      <alignment horizontal="center"/>
    </xf>
    <xf numFmtId="0" fontId="3" fillId="3" borderId="23" xfId="2" applyBorder="1" applyAlignment="1">
      <alignment horizontal="center"/>
    </xf>
    <xf numFmtId="0" fontId="3" fillId="3" borderId="24" xfId="2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0" xfId="0" applyFont="1" applyAlignment="1">
      <alignment horizontal="justify" vertical="top" wrapText="1" shrinkToFit="1"/>
    </xf>
    <xf numFmtId="0" fontId="3" fillId="10" borderId="11" xfId="6" applyBorder="1" applyAlignment="1">
      <alignment horizontal="center" vertical="top"/>
    </xf>
    <xf numFmtId="0" fontId="3" fillId="10" borderId="12" xfId="6" applyBorder="1" applyAlignment="1">
      <alignment horizontal="center" vertical="top"/>
    </xf>
    <xf numFmtId="0" fontId="3" fillId="10" borderId="13" xfId="6" applyBorder="1" applyAlignment="1">
      <alignment horizontal="center" vertical="top"/>
    </xf>
    <xf numFmtId="0" fontId="3" fillId="13" borderId="11" xfId="9" applyBorder="1" applyAlignment="1">
      <alignment horizontal="center"/>
    </xf>
    <xf numFmtId="0" fontId="3" fillId="13" borderId="13" xfId="9" applyBorder="1" applyAlignment="1">
      <alignment horizontal="center"/>
    </xf>
    <xf numFmtId="0" fontId="0" fillId="11" borderId="7" xfId="7" applyFont="1" applyBorder="1" applyAlignment="1">
      <alignment horizontal="center"/>
    </xf>
    <xf numFmtId="0" fontId="1" fillId="11" borderId="7" xfId="7" applyBorder="1" applyAlignment="1">
      <alignment horizontal="center"/>
    </xf>
    <xf numFmtId="0" fontId="0" fillId="0" borderId="0" xfId="0" applyAlignment="1">
      <alignment horizontal="center"/>
    </xf>
    <xf numFmtId="0" fontId="4" fillId="15" borderId="7" xfId="10" applyFill="1" applyBorder="1" applyAlignment="1">
      <alignment horizontal="center"/>
    </xf>
    <xf numFmtId="0" fontId="4" fillId="17" borderId="7" xfId="10" applyFill="1" applyBorder="1" applyAlignment="1">
      <alignment horizontal="center"/>
    </xf>
    <xf numFmtId="0" fontId="4" fillId="16" borderId="7" xfId="10" applyFill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/>
    </xf>
    <xf numFmtId="0" fontId="20" fillId="19" borderId="27" xfId="0" applyFont="1" applyFill="1" applyBorder="1" applyAlignment="1">
      <alignment horizontal="center" vertical="center" wrapText="1"/>
    </xf>
    <xf numFmtId="0" fontId="20" fillId="19" borderId="0" xfId="0" applyFont="1" applyFill="1" applyBorder="1" applyAlignment="1">
      <alignment horizontal="center" vertical="center" wrapText="1"/>
    </xf>
    <xf numFmtId="0" fontId="20" fillId="19" borderId="28" xfId="0" applyFont="1" applyFill="1" applyBorder="1" applyAlignment="1">
      <alignment horizontal="center" vertical="center" wrapText="1"/>
    </xf>
    <xf numFmtId="0" fontId="24" fillId="20" borderId="17" xfId="12" applyBorder="1" applyAlignment="1">
      <alignment horizontal="center" vertical="center"/>
    </xf>
    <xf numFmtId="0" fontId="24" fillId="20" borderId="18" xfId="12" applyBorder="1" applyAlignment="1">
      <alignment horizontal="center" vertical="center"/>
    </xf>
    <xf numFmtId="0" fontId="24" fillId="20" borderId="19" xfId="12" applyBorder="1" applyAlignment="1">
      <alignment horizontal="center" vertical="center"/>
    </xf>
    <xf numFmtId="0" fontId="24" fillId="21" borderId="29" xfId="12" applyFill="1" applyBorder="1" applyAlignment="1">
      <alignment horizontal="center" vertical="center" wrapText="1"/>
    </xf>
    <xf numFmtId="0" fontId="24" fillId="21" borderId="30" xfId="12" applyFill="1" applyBorder="1" applyAlignment="1">
      <alignment horizontal="center" vertical="center" wrapText="1"/>
    </xf>
    <xf numFmtId="0" fontId="24" fillId="21" borderId="31" xfId="12" applyFill="1" applyBorder="1" applyAlignment="1">
      <alignment horizontal="center" vertical="center" wrapText="1"/>
    </xf>
    <xf numFmtId="0" fontId="24" fillId="21" borderId="32" xfId="12" applyFill="1" applyBorder="1" applyAlignment="1">
      <alignment horizontal="center" vertical="center" wrapText="1"/>
    </xf>
    <xf numFmtId="0" fontId="24" fillId="21" borderId="33" xfId="12" applyFill="1" applyBorder="1" applyAlignment="1">
      <alignment horizontal="center" vertical="center" wrapText="1"/>
    </xf>
    <xf numFmtId="0" fontId="24" fillId="21" borderId="34" xfId="12" applyFill="1" applyBorder="1" applyAlignment="1">
      <alignment horizontal="center" vertical="center" wrapText="1"/>
    </xf>
    <xf numFmtId="0" fontId="24" fillId="18" borderId="29" xfId="12" applyFill="1" applyBorder="1" applyAlignment="1">
      <alignment horizontal="center" vertical="center" wrapText="1"/>
    </xf>
    <xf numFmtId="0" fontId="24" fillId="18" borderId="30" xfId="12" applyFill="1" applyBorder="1" applyAlignment="1">
      <alignment horizontal="center" vertical="center" wrapText="1"/>
    </xf>
    <xf numFmtId="0" fontId="24" fillId="18" borderId="31" xfId="12" applyFill="1" applyBorder="1" applyAlignment="1">
      <alignment horizontal="center" vertical="center" wrapText="1"/>
    </xf>
    <xf numFmtId="0" fontId="24" fillId="18" borderId="32" xfId="12" applyFill="1" applyBorder="1" applyAlignment="1">
      <alignment horizontal="center" vertical="center" wrapText="1"/>
    </xf>
    <xf numFmtId="0" fontId="24" fillId="18" borderId="33" xfId="12" applyFill="1" applyBorder="1" applyAlignment="1">
      <alignment horizontal="center" vertical="center" wrapText="1"/>
    </xf>
    <xf numFmtId="0" fontId="24" fillId="18" borderId="34" xfId="12" applyFill="1" applyBorder="1" applyAlignment="1">
      <alignment horizontal="center" vertical="center" wrapText="1"/>
    </xf>
    <xf numFmtId="0" fontId="9" fillId="9" borderId="14" xfId="0" applyFont="1" applyFill="1" applyBorder="1" applyAlignment="1">
      <alignment horizontal="center" vertical="center"/>
    </xf>
    <xf numFmtId="0" fontId="9" fillId="9" borderId="15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24" fillId="20" borderId="11" xfId="12" applyBorder="1" applyAlignment="1">
      <alignment horizontal="center"/>
    </xf>
    <xf numFmtId="0" fontId="24" fillId="20" borderId="12" xfId="12" applyBorder="1" applyAlignment="1">
      <alignment horizontal="center"/>
    </xf>
    <xf numFmtId="0" fontId="24" fillId="20" borderId="13" xfId="12" applyBorder="1" applyAlignment="1">
      <alignment horizontal="center"/>
    </xf>
    <xf numFmtId="0" fontId="27" fillId="0" borderId="0" xfId="0" applyFont="1" applyAlignment="1">
      <alignment horizontal="center"/>
    </xf>
    <xf numFmtId="0" fontId="38" fillId="25" borderId="7" xfId="0" applyFont="1" applyFill="1" applyBorder="1" applyAlignment="1">
      <alignment horizontal="center" vertical="center"/>
    </xf>
    <xf numFmtId="0" fontId="35" fillId="23" borderId="7" xfId="0" applyFont="1" applyFill="1" applyBorder="1" applyAlignment="1">
      <alignment horizontal="center" vertical="center"/>
    </xf>
    <xf numFmtId="0" fontId="35" fillId="22" borderId="7" xfId="0" applyFont="1" applyFill="1" applyBorder="1" applyAlignment="1">
      <alignment horizontal="center" vertical="center" wrapText="1"/>
    </xf>
    <xf numFmtId="0" fontId="35" fillId="16" borderId="7" xfId="0" applyFont="1" applyFill="1" applyBorder="1" applyAlignment="1">
      <alignment horizontal="center" vertical="center" wrapText="1"/>
    </xf>
    <xf numFmtId="0" fontId="35" fillId="24" borderId="7" xfId="0" applyFont="1" applyFill="1" applyBorder="1" applyAlignment="1">
      <alignment horizontal="center" vertical="center"/>
    </xf>
    <xf numFmtId="0" fontId="36" fillId="23" borderId="7" xfId="0" applyFont="1" applyFill="1" applyBorder="1" applyAlignment="1">
      <alignment horizontal="center" vertical="center"/>
    </xf>
    <xf numFmtId="0" fontId="37" fillId="0" borderId="7" xfId="0" applyFont="1" applyBorder="1" applyAlignment="1">
      <alignment horizontal="left"/>
    </xf>
    <xf numFmtId="0" fontId="35" fillId="22" borderId="7" xfId="0" applyFont="1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29" fillId="6" borderId="7" xfId="0" applyFont="1" applyFill="1" applyBorder="1" applyAlignment="1">
      <alignment horizontal="center"/>
    </xf>
    <xf numFmtId="0" fontId="30" fillId="6" borderId="7" xfId="0" applyFont="1" applyFill="1" applyBorder="1" applyAlignment="1">
      <alignment horizontal="center"/>
    </xf>
    <xf numFmtId="0" fontId="1" fillId="4" borderId="2" xfId="3" applyBorder="1" applyAlignment="1">
      <alignment horizontal="center"/>
    </xf>
  </cellXfs>
  <cellStyles count="14">
    <cellStyle name="20% - Ênfase1" xfId="3" builtinId="30"/>
    <cellStyle name="20% - Ênfase4" xfId="7" builtinId="42"/>
    <cellStyle name="40% - Ênfase4" xfId="8" builtinId="43"/>
    <cellStyle name="60% - Ênfase4" xfId="9" builtinId="44"/>
    <cellStyle name="Célula de Verificação" xfId="1" builtinId="23"/>
    <cellStyle name="Ênfase1" xfId="2" builtinId="29"/>
    <cellStyle name="Ênfase4" xfId="6" builtinId="41"/>
    <cellStyle name="Estilo 1" xfId="10" xr:uid="{00000000-0005-0000-0000-000007000000}"/>
    <cellStyle name="Hiperlink" xfId="11" builtinId="8"/>
    <cellStyle name="Moeda" xfId="4" builtinId="4"/>
    <cellStyle name="Normal" xfId="0" builtinId="0"/>
    <cellStyle name="Porcentagem" xfId="5" builtinId="5"/>
    <cellStyle name="Ruim" xfId="12" builtinId="27"/>
    <cellStyle name="Vírgula" xfId="13" builtinId="3"/>
  </cellStyles>
  <dxfs count="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theme="9" tint="-0.24994659260841701"/>
        </patternFill>
      </fill>
    </dxf>
    <dxf>
      <font>
        <b/>
        <i val="0"/>
        <color theme="9"/>
      </font>
    </dxf>
  </dxfs>
  <tableStyles count="0" defaultTableStyle="TableStyleMedium2" defaultPivotStyle="PivotStyleLight16"/>
  <colors>
    <mruColors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'cd dvd'!$L$11</c:f>
              <c:strCache>
                <c:ptCount val="1"/>
                <c:pt idx="0">
                  <c:v>Comissão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F79-4F0E-9404-61B3D52735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F79-4F0E-9404-61B3D52735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F79-4F0E-9404-61B3D52735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F79-4F0E-9404-61B3D52735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663D-416A-A809-D564D13576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'cd dvd'!$A$12:$A$16</c:f>
              <c:strCache>
                <c:ptCount val="5"/>
                <c:pt idx="0">
                  <c:v>André</c:v>
                </c:pt>
                <c:pt idx="1">
                  <c:v>Roberto</c:v>
                </c:pt>
                <c:pt idx="2">
                  <c:v>Maurício</c:v>
                </c:pt>
                <c:pt idx="3">
                  <c:v>Felipe</c:v>
                </c:pt>
                <c:pt idx="4">
                  <c:v>Rodrigo</c:v>
                </c:pt>
              </c:strCache>
            </c:strRef>
          </c:cat>
          <c:val>
            <c:numRef>
              <c:f>'cd dvd'!$L$12:$L$16</c:f>
              <c:numCache>
                <c:formatCode>_("R$"* #,##0.00_);_("R$"* \(#,##0.00\);_("R$"* "-"??_);_(@_)</c:formatCode>
                <c:ptCount val="5"/>
                <c:pt idx="0">
                  <c:v>32.200000000000003</c:v>
                </c:pt>
                <c:pt idx="1">
                  <c:v>37.5</c:v>
                </c:pt>
                <c:pt idx="2">
                  <c:v>63.900000000000006</c:v>
                </c:pt>
                <c:pt idx="3">
                  <c:v>24.200000000000003</c:v>
                </c:pt>
                <c:pt idx="4">
                  <c:v>38.1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3D-416A-A809-D564D13576F1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 Geral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'Média Geral'!$A$6:$A$12</c:f>
              <c:strCache>
                <c:ptCount val="7"/>
                <c:pt idx="0">
                  <c:v>Introdução a Computação</c:v>
                </c:pt>
                <c:pt idx="1">
                  <c:v>Matematica</c:v>
                </c:pt>
                <c:pt idx="2">
                  <c:v>Introdução a Lógica</c:v>
                </c:pt>
                <c:pt idx="3">
                  <c:v>Algorítmos e Estruturas de Dados 1</c:v>
                </c:pt>
                <c:pt idx="4">
                  <c:v>Inglês</c:v>
                </c:pt>
                <c:pt idx="5">
                  <c:v>Estatística</c:v>
                </c:pt>
                <c:pt idx="6">
                  <c:v>Matematica Discreta</c:v>
                </c:pt>
              </c:strCache>
            </c:strRef>
          </c:cat>
          <c:val>
            <c:numRef>
              <c:f>'Média Geral'!$H$6:$H$12</c:f>
              <c:numCache>
                <c:formatCode>General</c:formatCode>
                <c:ptCount val="7"/>
                <c:pt idx="0">
                  <c:v>10</c:v>
                </c:pt>
                <c:pt idx="1">
                  <c:v>7.25</c:v>
                </c:pt>
                <c:pt idx="2">
                  <c:v>4.25</c:v>
                </c:pt>
                <c:pt idx="3">
                  <c:v>4.25</c:v>
                </c:pt>
                <c:pt idx="4">
                  <c:v>5</c:v>
                </c:pt>
                <c:pt idx="5">
                  <c:v>7.25</c:v>
                </c:pt>
                <c:pt idx="6">
                  <c:v>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60-4C53-8DD3-3223EE1613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91134831"/>
        <c:axId val="1891143151"/>
      </c:barChart>
      <c:catAx>
        <c:axId val="189113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1143151"/>
        <c:crosses val="autoZero"/>
        <c:auto val="1"/>
        <c:lblAlgn val="ctr"/>
        <c:lblOffset val="100"/>
        <c:noMultiLvlLbl val="0"/>
      </c:catAx>
      <c:valAx>
        <c:axId val="189114315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91134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119062</xdr:colOff>
      <xdr:row>19</xdr:row>
      <xdr:rowOff>71437</xdr:rowOff>
    </xdr:from>
    <xdr:to>
      <xdr:col>8</xdr:col>
      <xdr:colOff>614362</xdr:colOff>
      <xdr:row>33</xdr:row>
      <xdr:rowOff>147637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5629155-944B-4735-B07F-77B892ECD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539750</xdr:colOff>
      <xdr:row>19</xdr:row>
      <xdr:rowOff>152400</xdr:rowOff>
    </xdr:from>
    <xdr:to>
      <xdr:col>9</xdr:col>
      <xdr:colOff>529167</xdr:colOff>
      <xdr:row>34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697762-B6D9-4B02-B46F-8283AA545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%20Fema%202014/IFSP/1%20Info%20Basica%202014/Aula%20Excel%2001/Excel%20-%20Introdu&#231;&#227;o%202009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uada"/>
      <sheetName val="Disciplinas"/>
      <sheetName val="FP - Geral"/>
      <sheetName val="FP - Rel-Abs"/>
      <sheetName val="Estoque"/>
      <sheetName val="Plan2"/>
      <sheetName val="Revenda veículos"/>
      <sheetName val="venda-Rel-Ab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3">
          <cell r="A23" t="str">
            <v>Osmar Machado</v>
          </cell>
        </row>
        <row r="24">
          <cell r="A24" t="str">
            <v>Abelardo barbosa</v>
          </cell>
        </row>
        <row r="25">
          <cell r="A25" t="str">
            <v>Rui Silva</v>
          </cell>
        </row>
        <row r="26">
          <cell r="A26" t="str">
            <v>Manoel Barbosa</v>
          </cell>
        </row>
        <row r="27">
          <cell r="A27" t="str">
            <v>Joaquim José da Silva</v>
          </cell>
        </row>
        <row r="28">
          <cell r="A28" t="str">
            <v>Francisco Souza Dias</v>
          </cell>
        </row>
        <row r="29">
          <cell r="A29" t="str">
            <v>João Carlos da Silva</v>
          </cell>
        </row>
        <row r="30">
          <cell r="A30" t="str">
            <v>Carlos Drumond de Andrade</v>
          </cell>
        </row>
        <row r="31">
          <cell r="A31" t="str">
            <v>Fernando Henrique</v>
          </cell>
        </row>
        <row r="33">
          <cell r="A33" t="str">
            <v>Luz Felipe Scolari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ww.cotacaodolar.com.br" connectionId="1" xr16:uid="{00000000-0016-0000-04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20" zoomScaleNormal="120" workbookViewId="0">
      <selection activeCell="H7" sqref="H7"/>
    </sheetView>
  </sheetViews>
  <sheetFormatPr defaultRowHeight="15"/>
  <cols>
    <col min="1" max="1" width="15" customWidth="1"/>
    <col min="2" max="2" width="18.140625" customWidth="1"/>
    <col min="3" max="3" width="18.5703125" bestFit="1" customWidth="1"/>
    <col min="4" max="4" width="11.140625" bestFit="1" customWidth="1"/>
    <col min="5" max="5" width="11.28515625" customWidth="1"/>
    <col min="6" max="6" width="15.5703125" bestFit="1" customWidth="1"/>
  </cols>
  <sheetData>
    <row r="1" spans="1:6">
      <c r="A1" s="107" t="s">
        <v>0</v>
      </c>
      <c r="B1" s="108"/>
      <c r="C1" s="108"/>
      <c r="D1" s="108"/>
      <c r="E1" s="108"/>
      <c r="F1" s="109"/>
    </row>
    <row r="2" spans="1:6" ht="15.75" thickBot="1"/>
    <row r="3" spans="1:6" ht="16.5" thickTop="1" thickBot="1">
      <c r="B3" s="4" t="s">
        <v>1</v>
      </c>
      <c r="C3" s="81">
        <v>0.3</v>
      </c>
    </row>
    <row r="4" spans="1:6" ht="15.75" thickTop="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1" t="s">
        <v>8</v>
      </c>
      <c r="B5" s="2">
        <v>200</v>
      </c>
      <c r="C5" s="99">
        <f>B5+B5*$C$3</f>
        <v>260</v>
      </c>
      <c r="D5" s="172">
        <v>5</v>
      </c>
      <c r="E5" s="99">
        <f>B5*D5</f>
        <v>1000</v>
      </c>
      <c r="F5" s="99">
        <f>C5*D5</f>
        <v>1300</v>
      </c>
    </row>
    <row r="6" spans="1:6">
      <c r="A6" s="1" t="s">
        <v>9</v>
      </c>
      <c r="B6" s="2">
        <v>105</v>
      </c>
      <c r="C6" s="99">
        <f>B6+B6*$C$3</f>
        <v>136.5</v>
      </c>
      <c r="D6" s="172">
        <v>12</v>
      </c>
      <c r="E6" s="99">
        <f t="shared" ref="E6:E11" si="0">B6*D6</f>
        <v>1260</v>
      </c>
      <c r="F6" s="99">
        <f t="shared" ref="F6:F11" si="1">C6*D6</f>
        <v>1638</v>
      </c>
    </row>
    <row r="7" spans="1:6">
      <c r="A7" s="1" t="s">
        <v>10</v>
      </c>
      <c r="B7" s="2">
        <v>99</v>
      </c>
      <c r="C7" s="99">
        <f t="shared" ref="C7:C11" si="2">B7+B7*$C$3</f>
        <v>128.69999999999999</v>
      </c>
      <c r="D7" s="172">
        <v>8</v>
      </c>
      <c r="E7" s="99">
        <f t="shared" si="0"/>
        <v>792</v>
      </c>
      <c r="F7" s="99">
        <f t="shared" si="1"/>
        <v>1029.5999999999999</v>
      </c>
    </row>
    <row r="8" spans="1:6">
      <c r="A8" s="1" t="s">
        <v>11</v>
      </c>
      <c r="B8" s="2">
        <v>154</v>
      </c>
      <c r="C8" s="99">
        <f t="shared" si="2"/>
        <v>200.2</v>
      </c>
      <c r="D8" s="172">
        <v>6</v>
      </c>
      <c r="E8" s="99">
        <f t="shared" si="0"/>
        <v>924</v>
      </c>
      <c r="F8" s="99">
        <f t="shared" si="1"/>
        <v>1201.1999999999998</v>
      </c>
    </row>
    <row r="9" spans="1:6">
      <c r="A9" s="1" t="s">
        <v>12</v>
      </c>
      <c r="B9" s="2">
        <v>79</v>
      </c>
      <c r="C9" s="99">
        <f t="shared" si="2"/>
        <v>102.7</v>
      </c>
      <c r="D9" s="172">
        <v>2</v>
      </c>
      <c r="E9" s="99">
        <f t="shared" si="0"/>
        <v>158</v>
      </c>
      <c r="F9" s="99">
        <f t="shared" si="1"/>
        <v>205.4</v>
      </c>
    </row>
    <row r="10" spans="1:6">
      <c r="A10" s="1" t="s">
        <v>13</v>
      </c>
      <c r="B10" s="2">
        <v>79</v>
      </c>
      <c r="C10" s="99">
        <f t="shared" si="2"/>
        <v>102.7</v>
      </c>
      <c r="D10" s="172">
        <v>16</v>
      </c>
      <c r="E10" s="99">
        <f t="shared" si="0"/>
        <v>1264</v>
      </c>
      <c r="F10" s="99">
        <f t="shared" si="1"/>
        <v>1643.2</v>
      </c>
    </row>
    <row r="11" spans="1:6">
      <c r="A11" s="1" t="s">
        <v>14</v>
      </c>
      <c r="B11" s="2">
        <v>99</v>
      </c>
      <c r="C11" s="99">
        <f t="shared" si="2"/>
        <v>128.69999999999999</v>
      </c>
      <c r="D11" s="172">
        <v>3</v>
      </c>
      <c r="E11" s="99">
        <f t="shared" si="0"/>
        <v>297</v>
      </c>
      <c r="F11" s="99">
        <f t="shared" si="1"/>
        <v>386.09999999999997</v>
      </c>
    </row>
    <row r="14" spans="1:6">
      <c r="C14" t="s">
        <v>78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opLeftCell="A2" zoomScaleNormal="100" workbookViewId="0">
      <selection activeCell="G20" sqref="G20"/>
    </sheetView>
  </sheetViews>
  <sheetFormatPr defaultRowHeight="15"/>
  <cols>
    <col min="1" max="1" width="21" customWidth="1"/>
    <col min="2" max="2" width="16.85546875" customWidth="1"/>
    <col min="3" max="3" width="13.140625" customWidth="1"/>
    <col min="4" max="4" width="11.42578125" customWidth="1"/>
    <col min="5" max="5" width="14.42578125" customWidth="1"/>
  </cols>
  <sheetData>
    <row r="1" spans="1:10" ht="81.75" customHeight="1">
      <c r="A1" s="112" t="s">
        <v>33</v>
      </c>
      <c r="B1" s="112"/>
      <c r="C1" s="112"/>
      <c r="D1" s="112"/>
      <c r="E1" s="112"/>
      <c r="F1" s="112"/>
      <c r="G1" s="112"/>
      <c r="H1" s="112"/>
      <c r="I1" s="112"/>
      <c r="J1" s="112"/>
    </row>
    <row r="3" spans="1:10">
      <c r="A3" s="12"/>
      <c r="B3" s="118" t="s">
        <v>37</v>
      </c>
      <c r="C3" s="119"/>
      <c r="D3" s="119" t="s">
        <v>43</v>
      </c>
      <c r="E3" s="119"/>
      <c r="F3" s="119" t="s">
        <v>35</v>
      </c>
      <c r="G3" s="119"/>
      <c r="H3" s="119" t="s">
        <v>34</v>
      </c>
      <c r="I3" s="119"/>
    </row>
    <row r="4" spans="1:10">
      <c r="A4" s="31" t="s">
        <v>44</v>
      </c>
      <c r="B4" s="32" t="s">
        <v>45</v>
      </c>
      <c r="C4" s="32" t="s">
        <v>46</v>
      </c>
      <c r="D4" s="32" t="s">
        <v>45</v>
      </c>
      <c r="E4" s="32" t="s">
        <v>46</v>
      </c>
      <c r="F4" s="32" t="s">
        <v>45</v>
      </c>
      <c r="G4" s="32" t="s">
        <v>46</v>
      </c>
      <c r="H4" s="32" t="s">
        <v>45</v>
      </c>
      <c r="I4" s="32" t="s">
        <v>46</v>
      </c>
    </row>
    <row r="5" spans="1:10">
      <c r="A5" s="28">
        <v>43230</v>
      </c>
      <c r="B5" s="13">
        <v>2</v>
      </c>
      <c r="C5" s="13">
        <v>1</v>
      </c>
      <c r="D5" s="29">
        <v>2</v>
      </c>
      <c r="E5" s="29">
        <v>1</v>
      </c>
      <c r="F5" s="29">
        <v>2</v>
      </c>
      <c r="G5" s="29">
        <v>1</v>
      </c>
      <c r="H5" s="13">
        <v>2</v>
      </c>
      <c r="I5" s="13">
        <v>1</v>
      </c>
    </row>
    <row r="6" spans="1:10">
      <c r="A6" s="28">
        <v>43231</v>
      </c>
      <c r="B6" s="13">
        <v>2</v>
      </c>
      <c r="C6" s="13">
        <v>4</v>
      </c>
      <c r="D6" s="29">
        <v>2</v>
      </c>
      <c r="E6" s="29">
        <v>1</v>
      </c>
      <c r="F6" s="29">
        <v>2</v>
      </c>
      <c r="G6" s="29">
        <v>1</v>
      </c>
      <c r="H6" s="13">
        <v>2</v>
      </c>
      <c r="I6" s="13">
        <v>1</v>
      </c>
    </row>
    <row r="7" spans="1:10">
      <c r="A7" s="28">
        <v>43232</v>
      </c>
      <c r="B7" s="13">
        <v>2</v>
      </c>
      <c r="C7" s="13">
        <v>3</v>
      </c>
      <c r="D7" s="29">
        <v>5</v>
      </c>
      <c r="E7" s="29">
        <v>1</v>
      </c>
      <c r="F7" s="29">
        <v>2</v>
      </c>
      <c r="G7" s="29">
        <v>1</v>
      </c>
      <c r="H7" s="13">
        <v>2</v>
      </c>
      <c r="I7" s="13">
        <v>1</v>
      </c>
    </row>
    <row r="8" spans="1:10">
      <c r="A8" s="28">
        <v>43233</v>
      </c>
      <c r="B8" s="13">
        <v>5</v>
      </c>
      <c r="C8" s="13">
        <v>1</v>
      </c>
      <c r="D8" s="29">
        <v>2</v>
      </c>
      <c r="E8" s="29">
        <v>3</v>
      </c>
      <c r="F8" s="29">
        <v>2</v>
      </c>
      <c r="G8" s="29">
        <v>1</v>
      </c>
      <c r="H8" s="13">
        <v>2</v>
      </c>
      <c r="I8" s="13">
        <v>1</v>
      </c>
    </row>
    <row r="9" spans="1:10">
      <c r="A9" s="28">
        <v>43234</v>
      </c>
      <c r="B9" s="9">
        <v>10</v>
      </c>
      <c r="C9" s="9">
        <v>3</v>
      </c>
      <c r="D9" s="29">
        <v>5</v>
      </c>
      <c r="E9" s="29">
        <v>1</v>
      </c>
      <c r="F9" s="29">
        <v>2</v>
      </c>
      <c r="G9" s="29">
        <v>1</v>
      </c>
      <c r="H9" s="13">
        <v>2</v>
      </c>
      <c r="I9" s="13">
        <v>1</v>
      </c>
    </row>
    <row r="10" spans="1:10">
      <c r="A10" s="28">
        <v>43235</v>
      </c>
      <c r="B10" s="9">
        <v>2</v>
      </c>
      <c r="C10" s="9">
        <v>5</v>
      </c>
      <c r="D10" s="29">
        <v>5</v>
      </c>
      <c r="E10" s="29">
        <v>10</v>
      </c>
      <c r="F10" s="29">
        <v>2</v>
      </c>
      <c r="G10" s="29">
        <v>1</v>
      </c>
      <c r="H10" s="13">
        <v>2</v>
      </c>
      <c r="I10" s="13">
        <v>1</v>
      </c>
    </row>
    <row r="11" spans="1:10">
      <c r="A11" s="28">
        <v>43236</v>
      </c>
      <c r="B11" s="13">
        <v>3</v>
      </c>
      <c r="C11" s="13">
        <v>3</v>
      </c>
      <c r="D11" s="29">
        <v>4</v>
      </c>
      <c r="E11" s="29">
        <v>1</v>
      </c>
      <c r="F11" s="29">
        <v>2</v>
      </c>
      <c r="G11" s="29">
        <v>1</v>
      </c>
      <c r="H11" s="13">
        <v>2</v>
      </c>
      <c r="I11" s="13">
        <v>4</v>
      </c>
    </row>
    <row r="12" spans="1:10" ht="15.75">
      <c r="A12" s="11" t="s">
        <v>21</v>
      </c>
      <c r="B12" s="85">
        <f t="shared" ref="B12:I12" si="0">SUM(B5:B11)</f>
        <v>26</v>
      </c>
      <c r="C12" s="85">
        <f t="shared" si="0"/>
        <v>20</v>
      </c>
      <c r="D12" s="85">
        <f t="shared" si="0"/>
        <v>25</v>
      </c>
      <c r="E12" s="85">
        <f t="shared" si="0"/>
        <v>18</v>
      </c>
      <c r="F12" s="85">
        <f t="shared" si="0"/>
        <v>14</v>
      </c>
      <c r="G12" s="85">
        <f t="shared" si="0"/>
        <v>7</v>
      </c>
      <c r="H12" s="85">
        <f t="shared" si="0"/>
        <v>14</v>
      </c>
      <c r="I12" s="85">
        <f t="shared" si="0"/>
        <v>10</v>
      </c>
    </row>
    <row r="15" spans="1:10">
      <c r="A15" s="113" t="s">
        <v>38</v>
      </c>
      <c r="B15" s="114"/>
      <c r="C15" s="114"/>
      <c r="D15" s="114"/>
      <c r="E15" s="115"/>
    </row>
    <row r="16" spans="1:10">
      <c r="A16" s="116" t="s">
        <v>15</v>
      </c>
      <c r="B16" s="117"/>
      <c r="C16" s="30" t="s">
        <v>19</v>
      </c>
      <c r="D16" s="30" t="s">
        <v>39</v>
      </c>
      <c r="E16" s="30" t="s">
        <v>40</v>
      </c>
    </row>
    <row r="17" spans="1:11" ht="18.75">
      <c r="A17" s="110" t="s">
        <v>37</v>
      </c>
      <c r="B17" s="111"/>
      <c r="C17" s="83">
        <f>B12-C12</f>
        <v>6</v>
      </c>
      <c r="D17" s="27">
        <v>90</v>
      </c>
      <c r="E17" s="84">
        <f>PRODUCT(D17,C17)</f>
        <v>540</v>
      </c>
      <c r="G17" s="120" t="s">
        <v>142</v>
      </c>
      <c r="H17" s="120"/>
      <c r="I17" s="120"/>
      <c r="J17" s="120"/>
      <c r="K17" s="120"/>
    </row>
    <row r="18" spans="1:11" ht="18.75">
      <c r="A18" s="110" t="s">
        <v>36</v>
      </c>
      <c r="B18" s="111"/>
      <c r="C18" s="83">
        <f>D12-E12</f>
        <v>7</v>
      </c>
      <c r="D18" s="27">
        <v>50</v>
      </c>
      <c r="E18" s="84">
        <f t="shared" ref="E18:E20" si="1">PRODUCT(D18,C18)</f>
        <v>350</v>
      </c>
    </row>
    <row r="19" spans="1:11" ht="18.75">
      <c r="A19" s="110" t="s">
        <v>41</v>
      </c>
      <c r="B19" s="111"/>
      <c r="C19" s="83">
        <f>F12-G12</f>
        <v>7</v>
      </c>
      <c r="D19" s="27">
        <v>20</v>
      </c>
      <c r="E19" s="84">
        <f t="shared" si="1"/>
        <v>140</v>
      </c>
    </row>
    <row r="20" spans="1:11" ht="18.75">
      <c r="A20" s="110" t="s">
        <v>42</v>
      </c>
      <c r="B20" s="111"/>
      <c r="C20" s="83">
        <f>H12-I12</f>
        <v>4</v>
      </c>
      <c r="D20" s="27">
        <v>120</v>
      </c>
      <c r="E20" s="84">
        <f t="shared" si="1"/>
        <v>480</v>
      </c>
    </row>
  </sheetData>
  <mergeCells count="12">
    <mergeCell ref="A17:B17"/>
    <mergeCell ref="A18:B18"/>
    <mergeCell ref="A19:B19"/>
    <mergeCell ref="A20:B20"/>
    <mergeCell ref="A1:J1"/>
    <mergeCell ref="A15:E15"/>
    <mergeCell ref="A16:B16"/>
    <mergeCell ref="B3:C3"/>
    <mergeCell ref="D3:E3"/>
    <mergeCell ref="F3:G3"/>
    <mergeCell ref="H3:I3"/>
    <mergeCell ref="G17:K17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L20"/>
  <sheetViews>
    <sheetView topLeftCell="A12" zoomScaleNormal="100" workbookViewId="0">
      <selection activeCell="M24" sqref="M24"/>
    </sheetView>
  </sheetViews>
  <sheetFormatPr defaultRowHeight="15"/>
  <cols>
    <col min="1" max="1" width="10.85546875" customWidth="1"/>
    <col min="2" max="2" width="11.42578125" bestFit="1" customWidth="1"/>
    <col min="3" max="3" width="12" customWidth="1"/>
    <col min="4" max="4" width="1.7109375" customWidth="1"/>
    <col min="5" max="5" width="11.42578125" bestFit="1" customWidth="1"/>
    <col min="6" max="6" width="11" bestFit="1" customWidth="1"/>
    <col min="7" max="7" width="2.140625" customWidth="1"/>
    <col min="8" max="8" width="11.42578125" bestFit="1" customWidth="1"/>
    <col min="9" max="9" width="11" customWidth="1"/>
    <col min="10" max="10" width="2.7109375" customWidth="1"/>
    <col min="11" max="11" width="11" bestFit="1" customWidth="1"/>
    <col min="12" max="12" width="11.42578125" customWidth="1"/>
  </cols>
  <sheetData>
    <row r="4" spans="1:12" ht="15.75" thickBot="1"/>
    <row r="5" spans="1:12">
      <c r="A5" s="23" t="s">
        <v>15</v>
      </c>
      <c r="B5" s="24" t="s">
        <v>16</v>
      </c>
    </row>
    <row r="6" spans="1:12">
      <c r="A6" s="5" t="s">
        <v>113</v>
      </c>
      <c r="B6" s="6">
        <v>20</v>
      </c>
      <c r="E6" s="25" t="s">
        <v>22</v>
      </c>
      <c r="F6" s="26">
        <v>0.1</v>
      </c>
      <c r="G6" s="40"/>
      <c r="H6" s="40"/>
      <c r="I6" s="40"/>
      <c r="J6" s="40"/>
      <c r="K6" s="40"/>
      <c r="L6" s="40"/>
    </row>
    <row r="7" spans="1:12">
      <c r="A7" s="5" t="s">
        <v>17</v>
      </c>
      <c r="B7" s="6">
        <v>12</v>
      </c>
      <c r="E7" s="40"/>
      <c r="F7" s="40"/>
      <c r="G7" s="40"/>
      <c r="H7" s="40"/>
      <c r="I7" s="40"/>
      <c r="J7" s="40"/>
      <c r="K7" s="40"/>
      <c r="L7" s="40"/>
    </row>
    <row r="8" spans="1:12" ht="15.75" thickBot="1">
      <c r="A8" s="7" t="s">
        <v>18</v>
      </c>
      <c r="B8" s="8">
        <v>39</v>
      </c>
      <c r="E8" s="40"/>
      <c r="F8" s="40"/>
      <c r="G8" s="40"/>
      <c r="H8" s="40"/>
      <c r="I8" s="40"/>
      <c r="J8" s="40"/>
      <c r="K8" s="40"/>
      <c r="L8" s="40"/>
    </row>
    <row r="10" spans="1:12">
      <c r="B10" s="121" t="s">
        <v>17</v>
      </c>
      <c r="C10" s="121"/>
      <c r="D10" s="34"/>
      <c r="E10" s="122" t="s">
        <v>114</v>
      </c>
      <c r="F10" s="122"/>
      <c r="G10" s="34"/>
      <c r="H10" s="123" t="s">
        <v>18</v>
      </c>
      <c r="I10" s="123"/>
      <c r="J10" s="34"/>
    </row>
    <row r="11" spans="1:12">
      <c r="A11" s="90" t="s">
        <v>122</v>
      </c>
      <c r="B11" s="9" t="s">
        <v>19</v>
      </c>
      <c r="C11" s="36" t="s">
        <v>20</v>
      </c>
      <c r="D11" s="35"/>
      <c r="E11" s="9" t="s">
        <v>19</v>
      </c>
      <c r="F11" s="36" t="s">
        <v>20</v>
      </c>
      <c r="G11" s="35"/>
      <c r="H11" s="9" t="s">
        <v>19</v>
      </c>
      <c r="I11" s="12" t="s">
        <v>20</v>
      </c>
      <c r="J11" s="39"/>
      <c r="K11" s="82" t="s">
        <v>21</v>
      </c>
      <c r="L11" s="82" t="s">
        <v>22</v>
      </c>
    </row>
    <row r="12" spans="1:12">
      <c r="A12" s="89" t="s">
        <v>23</v>
      </c>
      <c r="B12" s="9">
        <v>12</v>
      </c>
      <c r="C12" s="87">
        <f>PRODUCT(B$7,B12)</f>
        <v>144</v>
      </c>
      <c r="D12" s="33"/>
      <c r="E12" s="9">
        <v>5</v>
      </c>
      <c r="F12" s="86">
        <f>PRODUCT(B$6,E12)</f>
        <v>100</v>
      </c>
      <c r="G12" s="33"/>
      <c r="H12" s="9">
        <v>2</v>
      </c>
      <c r="I12" s="86">
        <f>PRODUCT(B$8,H12)</f>
        <v>78</v>
      </c>
      <c r="J12" s="33"/>
      <c r="K12" s="86">
        <f>SUM(C12,F12,I12)</f>
        <v>322</v>
      </c>
      <c r="L12" s="86">
        <f>PRODUCT(K12,F$6)</f>
        <v>32.200000000000003</v>
      </c>
    </row>
    <row r="13" spans="1:12">
      <c r="A13" s="37" t="s">
        <v>24</v>
      </c>
      <c r="B13" s="9">
        <v>5</v>
      </c>
      <c r="C13" s="87">
        <f t="shared" ref="C13:C15" si="0">PRODUCT(B$7,B13)</f>
        <v>60</v>
      </c>
      <c r="D13" s="33"/>
      <c r="E13" s="9">
        <v>6</v>
      </c>
      <c r="F13" s="86">
        <f t="shared" ref="F13:F16" si="1">PRODUCT(B$6,E13)</f>
        <v>120</v>
      </c>
      <c r="G13" s="33"/>
      <c r="H13" s="9">
        <v>5</v>
      </c>
      <c r="I13" s="86">
        <f t="shared" ref="I13:I16" si="2">PRODUCT(B$8,H13)</f>
        <v>195</v>
      </c>
      <c r="J13" s="33"/>
      <c r="K13" s="86">
        <f t="shared" ref="K13:K16" si="3">SUM(C13,F13,I13)</f>
        <v>375</v>
      </c>
      <c r="L13" s="86">
        <f t="shared" ref="L13:L15" si="4">PRODUCT(K13,F$6)</f>
        <v>37.5</v>
      </c>
    </row>
    <row r="14" spans="1:12">
      <c r="A14" s="37" t="s">
        <v>25</v>
      </c>
      <c r="B14" s="9">
        <v>9</v>
      </c>
      <c r="C14" s="87">
        <f t="shared" si="0"/>
        <v>108</v>
      </c>
      <c r="D14" s="33"/>
      <c r="E14" s="9">
        <v>9</v>
      </c>
      <c r="F14" s="86">
        <f t="shared" si="1"/>
        <v>180</v>
      </c>
      <c r="G14" s="33"/>
      <c r="H14" s="9">
        <v>9</v>
      </c>
      <c r="I14" s="86">
        <f t="shared" si="2"/>
        <v>351</v>
      </c>
      <c r="J14" s="33"/>
      <c r="K14" s="86">
        <f t="shared" si="3"/>
        <v>639</v>
      </c>
      <c r="L14" s="86">
        <f>PRODUCT(K14,F$6)</f>
        <v>63.900000000000006</v>
      </c>
    </row>
    <row r="15" spans="1:12">
      <c r="A15" s="37" t="s">
        <v>26</v>
      </c>
      <c r="B15" s="9">
        <v>7</v>
      </c>
      <c r="C15" s="87">
        <f t="shared" si="0"/>
        <v>84</v>
      </c>
      <c r="D15" s="33"/>
      <c r="E15" s="9">
        <v>4</v>
      </c>
      <c r="F15" s="86">
        <f t="shared" si="1"/>
        <v>80</v>
      </c>
      <c r="G15" s="33"/>
      <c r="H15" s="9">
        <v>2</v>
      </c>
      <c r="I15" s="86">
        <f t="shared" si="2"/>
        <v>78</v>
      </c>
      <c r="J15" s="33"/>
      <c r="K15" s="86">
        <f t="shared" si="3"/>
        <v>242</v>
      </c>
      <c r="L15" s="86">
        <f t="shared" si="4"/>
        <v>24.200000000000003</v>
      </c>
    </row>
    <row r="16" spans="1:12" ht="15.75" thickBot="1">
      <c r="A16" s="38" t="s">
        <v>27</v>
      </c>
      <c r="B16" s="9">
        <v>4</v>
      </c>
      <c r="C16" s="87">
        <f>PRODUCT(B$7,B16)</f>
        <v>48</v>
      </c>
      <c r="D16" s="33"/>
      <c r="E16" s="9">
        <v>3</v>
      </c>
      <c r="F16" s="86">
        <f t="shared" si="1"/>
        <v>60</v>
      </c>
      <c r="G16" s="33"/>
      <c r="H16" s="9">
        <v>7</v>
      </c>
      <c r="I16" s="86">
        <f t="shared" si="2"/>
        <v>273</v>
      </c>
      <c r="J16" s="33"/>
      <c r="K16" s="86">
        <f t="shared" si="3"/>
        <v>381</v>
      </c>
      <c r="L16" s="86">
        <f>PRODUCT(K16,F$6)</f>
        <v>38.1</v>
      </c>
    </row>
    <row r="19" spans="2:9">
      <c r="B19" s="120" t="s">
        <v>143</v>
      </c>
      <c r="C19" s="120"/>
      <c r="D19" s="120"/>
      <c r="E19" s="120"/>
      <c r="F19" s="120"/>
      <c r="G19" s="120"/>
      <c r="H19" s="120"/>
      <c r="I19" s="120"/>
    </row>
    <row r="20" spans="2:9">
      <c r="B20" s="15"/>
      <c r="C20" s="15"/>
      <c r="D20" s="15"/>
      <c r="E20" s="15"/>
      <c r="F20" s="15"/>
    </row>
  </sheetData>
  <mergeCells count="4">
    <mergeCell ref="B10:C10"/>
    <mergeCell ref="E10:F10"/>
    <mergeCell ref="H10:I10"/>
    <mergeCell ref="B19:I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H9" sqref="H9"/>
    </sheetView>
  </sheetViews>
  <sheetFormatPr defaultRowHeight="15"/>
  <cols>
    <col min="1" max="1" width="3.28515625" bestFit="1" customWidth="1"/>
    <col min="2" max="2" width="42" customWidth="1"/>
    <col min="3" max="3" width="11" bestFit="1" customWidth="1"/>
    <col min="4" max="6" width="10.5703125" bestFit="1" customWidth="1"/>
    <col min="7" max="7" width="12.140625" bestFit="1" customWidth="1"/>
  </cols>
  <sheetData>
    <row r="1" spans="1:7" ht="18">
      <c r="A1" s="124" t="s">
        <v>92</v>
      </c>
      <c r="B1" s="124"/>
      <c r="C1" s="124"/>
      <c r="D1" s="124"/>
      <c r="E1" s="124"/>
      <c r="F1" s="124"/>
      <c r="G1" s="124"/>
    </row>
    <row r="2" spans="1:7">
      <c r="A2" s="125" t="s">
        <v>93</v>
      </c>
      <c r="B2" s="128" t="s">
        <v>94</v>
      </c>
      <c r="C2" s="131" t="s">
        <v>95</v>
      </c>
      <c r="D2" s="134" t="s">
        <v>96</v>
      </c>
      <c r="E2" s="134"/>
      <c r="F2" s="134"/>
      <c r="G2" s="131" t="s">
        <v>97</v>
      </c>
    </row>
    <row r="3" spans="1:7">
      <c r="A3" s="126"/>
      <c r="B3" s="129"/>
      <c r="C3" s="132"/>
      <c r="D3" s="56" t="s">
        <v>98</v>
      </c>
      <c r="E3" s="56" t="s">
        <v>99</v>
      </c>
      <c r="F3" s="56" t="s">
        <v>100</v>
      </c>
      <c r="G3" s="132" t="s">
        <v>101</v>
      </c>
    </row>
    <row r="4" spans="1:7">
      <c r="A4" s="127"/>
      <c r="B4" s="130"/>
      <c r="C4" s="133"/>
      <c r="D4" s="57">
        <v>0.1</v>
      </c>
      <c r="E4" s="57">
        <v>0.08</v>
      </c>
      <c r="F4" s="57">
        <v>0.15</v>
      </c>
      <c r="G4" s="133"/>
    </row>
    <row r="5" spans="1:7">
      <c r="A5" s="12">
        <v>1</v>
      </c>
      <c r="B5" s="12" t="str">
        <f>'[1]venda-Rel-Abs'!A23</f>
        <v>Osmar Machado</v>
      </c>
      <c r="C5" s="97">
        <v>1017.83</v>
      </c>
      <c r="D5" s="101">
        <f>PRODUCT(C5,D$4)</f>
        <v>101.78300000000002</v>
      </c>
      <c r="E5" s="101">
        <f>PRODUCT(C5,E$4)</f>
        <v>81.426400000000001</v>
      </c>
      <c r="F5" s="101">
        <f>PRODUCT(C5,F$4)</f>
        <v>152.67449999999999</v>
      </c>
      <c r="G5" s="101">
        <f>C5-D5-E5-F5</f>
        <v>681.9461</v>
      </c>
    </row>
    <row r="6" spans="1:7">
      <c r="A6" s="12">
        <v>2</v>
      </c>
      <c r="B6" s="12" t="str">
        <f>'[1]venda-Rel-Abs'!A24</f>
        <v>Abelardo barbosa</v>
      </c>
      <c r="C6" s="97">
        <v>693.93</v>
      </c>
      <c r="D6" s="101">
        <f t="shared" ref="D6:D15" si="0">PRODUCT(C6,D$4)</f>
        <v>69.393000000000001</v>
      </c>
      <c r="E6" s="101">
        <f t="shared" ref="E6:E15" si="1">PRODUCT(C6,E$4)</f>
        <v>55.514399999999995</v>
      </c>
      <c r="F6" s="101">
        <f t="shared" ref="F6:F15" si="2">PRODUCT(C6,F$4)</f>
        <v>104.08949999999999</v>
      </c>
      <c r="G6" s="101">
        <f t="shared" ref="G6:G15" si="3">C6-D6-E6-F6</f>
        <v>464.93309999999991</v>
      </c>
    </row>
    <row r="7" spans="1:7">
      <c r="A7" s="12">
        <v>3</v>
      </c>
      <c r="B7" s="12" t="str">
        <f>'[1]venda-Rel-Abs'!A25</f>
        <v>Rui Silva</v>
      </c>
      <c r="C7" s="97">
        <v>922.5</v>
      </c>
      <c r="D7" s="101">
        <f t="shared" si="0"/>
        <v>92.25</v>
      </c>
      <c r="E7" s="101">
        <f t="shared" si="1"/>
        <v>73.8</v>
      </c>
      <c r="F7" s="101">
        <f t="shared" si="2"/>
        <v>138.375</v>
      </c>
      <c r="G7" s="101">
        <f t="shared" si="3"/>
        <v>618.07500000000005</v>
      </c>
    </row>
    <row r="8" spans="1:7">
      <c r="A8" s="12">
        <v>4</v>
      </c>
      <c r="B8" s="12" t="str">
        <f>'[1]venda-Rel-Abs'!A26</f>
        <v>Manoel Barbosa</v>
      </c>
      <c r="C8" s="97">
        <v>419.23</v>
      </c>
      <c r="D8" s="101">
        <f t="shared" si="0"/>
        <v>41.923000000000002</v>
      </c>
      <c r="E8" s="101">
        <f t="shared" si="1"/>
        <v>33.538400000000003</v>
      </c>
      <c r="F8" s="101">
        <f t="shared" si="2"/>
        <v>62.884500000000003</v>
      </c>
      <c r="G8" s="101">
        <f t="shared" si="3"/>
        <v>280.88409999999999</v>
      </c>
    </row>
    <row r="9" spans="1:7">
      <c r="A9" s="12">
        <v>5</v>
      </c>
      <c r="B9" s="12" t="str">
        <f>'[1]venda-Rel-Abs'!A27</f>
        <v>Joaquim José da Silva</v>
      </c>
      <c r="C9" s="97">
        <v>497.13</v>
      </c>
      <c r="D9" s="101">
        <f t="shared" si="0"/>
        <v>49.713000000000001</v>
      </c>
      <c r="E9" s="101">
        <f t="shared" si="1"/>
        <v>39.770400000000002</v>
      </c>
      <c r="F9" s="101">
        <f t="shared" si="2"/>
        <v>74.569499999999991</v>
      </c>
      <c r="G9" s="101">
        <f t="shared" si="3"/>
        <v>333.07709999999997</v>
      </c>
    </row>
    <row r="10" spans="1:7">
      <c r="A10" s="12">
        <v>6</v>
      </c>
      <c r="B10" s="12" t="str">
        <f>'[1]venda-Rel-Abs'!A28</f>
        <v>Francisco Souza Dias</v>
      </c>
      <c r="C10" s="97">
        <v>497.13</v>
      </c>
      <c r="D10" s="101">
        <f t="shared" si="0"/>
        <v>49.713000000000001</v>
      </c>
      <c r="E10" s="101">
        <f t="shared" si="1"/>
        <v>39.770400000000002</v>
      </c>
      <c r="F10" s="101">
        <f t="shared" si="2"/>
        <v>74.569499999999991</v>
      </c>
      <c r="G10" s="101">
        <f t="shared" si="3"/>
        <v>333.07709999999997</v>
      </c>
    </row>
    <row r="11" spans="1:7">
      <c r="A11" s="12">
        <v>7</v>
      </c>
      <c r="B11" s="12" t="str">
        <f>'[1]venda-Rel-Abs'!A29</f>
        <v>João Carlos da Silva</v>
      </c>
      <c r="C11" s="97">
        <v>497.13</v>
      </c>
      <c r="D11" s="101">
        <f t="shared" si="0"/>
        <v>49.713000000000001</v>
      </c>
      <c r="E11" s="101">
        <f t="shared" si="1"/>
        <v>39.770400000000002</v>
      </c>
      <c r="F11" s="101">
        <f t="shared" si="2"/>
        <v>74.569499999999991</v>
      </c>
      <c r="G11" s="101">
        <f t="shared" si="3"/>
        <v>333.07709999999997</v>
      </c>
    </row>
    <row r="12" spans="1:7">
      <c r="A12" s="12">
        <v>8</v>
      </c>
      <c r="B12" s="12" t="str">
        <f>'[1]venda-Rel-Abs'!A30</f>
        <v>Carlos Drumond de Andrade</v>
      </c>
      <c r="C12" s="97">
        <v>497.13</v>
      </c>
      <c r="D12" s="101">
        <f t="shared" si="0"/>
        <v>49.713000000000001</v>
      </c>
      <c r="E12" s="101">
        <f t="shared" si="1"/>
        <v>39.770400000000002</v>
      </c>
      <c r="F12" s="101">
        <f t="shared" si="2"/>
        <v>74.569499999999991</v>
      </c>
      <c r="G12" s="101">
        <f t="shared" si="3"/>
        <v>333.07709999999997</v>
      </c>
    </row>
    <row r="13" spans="1:7">
      <c r="A13" s="12">
        <v>9</v>
      </c>
      <c r="B13" s="12" t="str">
        <f>'[1]venda-Rel-Abs'!A31</f>
        <v>Fernando Henrique</v>
      </c>
      <c r="C13" s="97">
        <v>497.13</v>
      </c>
      <c r="D13" s="101">
        <f t="shared" si="0"/>
        <v>49.713000000000001</v>
      </c>
      <c r="E13" s="101">
        <f t="shared" si="1"/>
        <v>39.770400000000002</v>
      </c>
      <c r="F13" s="101">
        <f t="shared" si="2"/>
        <v>74.569499999999991</v>
      </c>
      <c r="G13" s="101">
        <f t="shared" si="3"/>
        <v>333.07709999999997</v>
      </c>
    </row>
    <row r="14" spans="1:7">
      <c r="A14" s="12">
        <v>9</v>
      </c>
      <c r="B14" s="12" t="s">
        <v>112</v>
      </c>
      <c r="C14" s="97">
        <v>497.13</v>
      </c>
      <c r="D14" s="101">
        <f t="shared" si="0"/>
        <v>49.713000000000001</v>
      </c>
      <c r="E14" s="101">
        <f t="shared" si="1"/>
        <v>39.770400000000002</v>
      </c>
      <c r="F14" s="101">
        <f t="shared" si="2"/>
        <v>74.569499999999991</v>
      </c>
      <c r="G14" s="101">
        <f t="shared" si="3"/>
        <v>333.07709999999997</v>
      </c>
    </row>
    <row r="15" spans="1:7">
      <c r="A15" s="12">
        <v>9</v>
      </c>
      <c r="B15" s="12" t="str">
        <f>'[1]venda-Rel-Abs'!A33</f>
        <v>Luz Felipe Scolari</v>
      </c>
      <c r="C15" s="97">
        <v>497.13</v>
      </c>
      <c r="D15" s="101">
        <f t="shared" si="0"/>
        <v>49.713000000000001</v>
      </c>
      <c r="E15" s="101">
        <f t="shared" si="1"/>
        <v>39.770400000000002</v>
      </c>
      <c r="F15" s="101">
        <f t="shared" si="2"/>
        <v>74.569499999999991</v>
      </c>
      <c r="G15" s="101">
        <f t="shared" si="3"/>
        <v>333.07709999999997</v>
      </c>
    </row>
    <row r="16" spans="1:7">
      <c r="A16" s="12"/>
      <c r="B16" s="16" t="s">
        <v>21</v>
      </c>
      <c r="C16" s="98">
        <f>SUM(C5:C15)</f>
        <v>6533.4000000000005</v>
      </c>
      <c r="D16" s="102">
        <f>SUM(D5:D15)</f>
        <v>653.34</v>
      </c>
      <c r="E16" s="102">
        <f>SUM(E5:E15)</f>
        <v>522.67200000000003</v>
      </c>
      <c r="F16" s="102">
        <f>SUM(F5:F15)</f>
        <v>980.00999999999965</v>
      </c>
      <c r="G16" s="102">
        <f>SUM(G5:G15)</f>
        <v>4377.3779999999997</v>
      </c>
    </row>
    <row r="18" spans="2:2">
      <c r="B18" t="s">
        <v>102</v>
      </c>
    </row>
    <row r="19" spans="2:2">
      <c r="B19" t="s">
        <v>103</v>
      </c>
    </row>
    <row r="20" spans="2:2">
      <c r="B20" t="s">
        <v>104</v>
      </c>
    </row>
    <row r="21" spans="2:2">
      <c r="B21" t="s">
        <v>105</v>
      </c>
    </row>
    <row r="22" spans="2:2">
      <c r="B22" t="s">
        <v>106</v>
      </c>
    </row>
    <row r="23" spans="2:2">
      <c r="B23" t="s">
        <v>107</v>
      </c>
    </row>
  </sheetData>
  <mergeCells count="6">
    <mergeCell ref="A1:G1"/>
    <mergeCell ref="A2:A4"/>
    <mergeCell ref="B2:B4"/>
    <mergeCell ref="C2:C4"/>
    <mergeCell ref="D2:F2"/>
    <mergeCell ref="G2:G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zoomScale="90" zoomScaleNormal="90" workbookViewId="0">
      <selection activeCell="E10" sqref="E10"/>
    </sheetView>
  </sheetViews>
  <sheetFormatPr defaultRowHeight="15"/>
  <cols>
    <col min="1" max="1" width="2.85546875" bestFit="1" customWidth="1"/>
    <col min="2" max="2" width="35" customWidth="1"/>
    <col min="3" max="3" width="23" customWidth="1"/>
    <col min="4" max="4" width="24.28515625" customWidth="1"/>
    <col min="5" max="5" width="23.85546875" customWidth="1"/>
    <col min="7" max="7" width="18" bestFit="1" customWidth="1"/>
    <col min="8" max="8" width="7.85546875" customWidth="1"/>
    <col min="9" max="9" width="7.5703125" customWidth="1"/>
  </cols>
  <sheetData>
    <row r="1" spans="1:9" ht="25.5">
      <c r="A1" s="135" t="s">
        <v>91</v>
      </c>
      <c r="B1" s="136"/>
      <c r="C1" s="136"/>
      <c r="D1" s="137"/>
      <c r="E1" s="44"/>
    </row>
    <row r="2" spans="1:9" ht="25.5">
      <c r="A2" s="63"/>
      <c r="B2" s="64"/>
      <c r="C2" s="64"/>
      <c r="D2" s="65"/>
      <c r="E2" s="44"/>
    </row>
    <row r="3" spans="1:9" ht="20.25">
      <c r="A3" s="45"/>
      <c r="B3" s="46" t="s">
        <v>79</v>
      </c>
      <c r="C3" s="47">
        <v>44344</v>
      </c>
      <c r="D3" s="78">
        <v>5.41</v>
      </c>
      <c r="E3" s="41"/>
    </row>
    <row r="4" spans="1:9" ht="20.25">
      <c r="A4" s="45"/>
      <c r="B4" s="46"/>
      <c r="C4" s="47"/>
      <c r="D4" s="77"/>
      <c r="E4" s="41"/>
    </row>
    <row r="5" spans="1:9" ht="20.25">
      <c r="A5" s="45"/>
      <c r="B5" s="48"/>
      <c r="C5" s="49"/>
      <c r="D5" s="48"/>
      <c r="E5" s="41"/>
    </row>
    <row r="6" spans="1:9" ht="20.25">
      <c r="A6" s="45"/>
      <c r="B6" s="50" t="s">
        <v>80</v>
      </c>
      <c r="C6" s="51" t="s">
        <v>81</v>
      </c>
      <c r="D6" s="52" t="s">
        <v>82</v>
      </c>
      <c r="E6" s="41"/>
    </row>
    <row r="7" spans="1:9" ht="20.25">
      <c r="A7" s="45">
        <v>1</v>
      </c>
      <c r="B7" s="53" t="s">
        <v>90</v>
      </c>
      <c r="C7" s="54">
        <v>1600</v>
      </c>
      <c r="D7" s="100">
        <f>C7/D$3</f>
        <v>295.74861367837337</v>
      </c>
      <c r="E7" s="42"/>
    </row>
    <row r="8" spans="1:9" s="15" customFormat="1" ht="20.25">
      <c r="A8" s="66">
        <v>2</v>
      </c>
      <c r="B8" s="67" t="s">
        <v>83</v>
      </c>
      <c r="C8" s="68">
        <v>500</v>
      </c>
      <c r="D8" s="100">
        <f t="shared" ref="D8:D14" si="0">C8/D$3</f>
        <v>92.421441774491683</v>
      </c>
      <c r="E8" s="69"/>
    </row>
    <row r="9" spans="1:9" s="15" customFormat="1" ht="20.25">
      <c r="A9" s="70">
        <v>3</v>
      </c>
      <c r="B9" s="67" t="s">
        <v>87</v>
      </c>
      <c r="C9" s="68">
        <v>10</v>
      </c>
      <c r="D9" s="100">
        <f t="shared" si="0"/>
        <v>1.8484288354898335</v>
      </c>
      <c r="E9" s="71"/>
      <c r="H9" s="72"/>
      <c r="I9" s="72"/>
    </row>
    <row r="10" spans="1:9" s="15" customFormat="1" ht="20.25">
      <c r="A10" s="66">
        <v>4</v>
      </c>
      <c r="B10" s="67" t="s">
        <v>88</v>
      </c>
      <c r="C10" s="68">
        <v>20</v>
      </c>
      <c r="D10" s="100">
        <f t="shared" si="0"/>
        <v>3.696857670979667</v>
      </c>
      <c r="E10" s="69"/>
      <c r="F10" s="73"/>
    </row>
    <row r="11" spans="1:9" s="15" customFormat="1" ht="20.25">
      <c r="A11" s="70">
        <v>5</v>
      </c>
      <c r="B11" s="67" t="s">
        <v>89</v>
      </c>
      <c r="C11" s="68">
        <v>35</v>
      </c>
      <c r="D11" s="100">
        <f t="shared" si="0"/>
        <v>6.4695009242144179</v>
      </c>
      <c r="E11" s="71"/>
      <c r="H11" s="74"/>
      <c r="I11" s="74"/>
    </row>
    <row r="12" spans="1:9" s="15" customFormat="1" ht="20.25">
      <c r="A12" s="66">
        <v>6</v>
      </c>
      <c r="B12" s="67" t="s">
        <v>84</v>
      </c>
      <c r="C12" s="68">
        <v>50</v>
      </c>
      <c r="D12" s="100">
        <f t="shared" si="0"/>
        <v>9.2421441774491679</v>
      </c>
      <c r="E12" s="69"/>
    </row>
    <row r="13" spans="1:9" s="15" customFormat="1" ht="20.25">
      <c r="A13" s="70">
        <v>7</v>
      </c>
      <c r="B13" s="67" t="s">
        <v>85</v>
      </c>
      <c r="C13" s="68">
        <v>450</v>
      </c>
      <c r="D13" s="100">
        <f t="shared" si="0"/>
        <v>83.179297597042506</v>
      </c>
      <c r="E13" s="71"/>
    </row>
    <row r="14" spans="1:9" s="15" customFormat="1" ht="20.25">
      <c r="A14" s="66">
        <v>8</v>
      </c>
      <c r="B14" s="67" t="s">
        <v>86</v>
      </c>
      <c r="C14" s="68">
        <v>80</v>
      </c>
      <c r="D14" s="100">
        <f t="shared" si="0"/>
        <v>14.787430683918668</v>
      </c>
      <c r="E14" s="75"/>
    </row>
    <row r="15" spans="1:9">
      <c r="E15" s="43"/>
      <c r="H15" s="55"/>
      <c r="I15" s="55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8"/>
  <sheetViews>
    <sheetView topLeftCell="A28" zoomScaleNormal="100" workbookViewId="0">
      <selection activeCell="G45" sqref="G45"/>
    </sheetView>
  </sheetViews>
  <sheetFormatPr defaultRowHeight="15"/>
  <cols>
    <col min="1" max="1" width="25.5703125" customWidth="1"/>
    <col min="2" max="2" width="8.28515625" customWidth="1"/>
    <col min="3" max="3" width="13" customWidth="1"/>
    <col min="4" max="4" width="11" customWidth="1"/>
    <col min="5" max="5" width="10" customWidth="1"/>
    <col min="6" max="6" width="13.140625" customWidth="1"/>
    <col min="7" max="7" width="12.42578125" customWidth="1"/>
    <col min="8" max="8" width="12.5703125" customWidth="1"/>
    <col min="9" max="9" width="14" customWidth="1"/>
  </cols>
  <sheetData>
    <row r="1" spans="1:7" ht="21" thickBot="1">
      <c r="A1" s="153" t="s">
        <v>47</v>
      </c>
      <c r="B1" s="154"/>
      <c r="C1" s="154"/>
      <c r="D1" s="154"/>
      <c r="E1" s="154"/>
      <c r="F1" s="154"/>
      <c r="G1" s="155"/>
    </row>
    <row r="2" spans="1:7" ht="20.25">
      <c r="A2" s="14"/>
      <c r="B2" s="14"/>
      <c r="C2" s="14"/>
      <c r="D2" s="14"/>
      <c r="E2" s="14"/>
      <c r="F2" s="14"/>
      <c r="G2" s="14"/>
    </row>
    <row r="3" spans="1:7">
      <c r="A3" s="15" t="s">
        <v>48</v>
      </c>
      <c r="B3" s="15"/>
      <c r="C3" s="15"/>
      <c r="D3" s="15"/>
      <c r="E3" s="15"/>
      <c r="F3" s="15"/>
      <c r="G3" s="15"/>
    </row>
    <row r="4" spans="1:7">
      <c r="A4" s="15"/>
      <c r="B4" s="15"/>
      <c r="C4" s="15"/>
      <c r="D4" s="15"/>
      <c r="E4" s="15"/>
      <c r="F4" s="15"/>
      <c r="G4" s="15"/>
    </row>
    <row r="5" spans="1:7">
      <c r="A5" s="12" t="s">
        <v>49</v>
      </c>
    </row>
    <row r="6" spans="1:7">
      <c r="A6" s="12" t="s">
        <v>50</v>
      </c>
    </row>
    <row r="7" spans="1:7">
      <c r="A7" s="12" t="s">
        <v>51</v>
      </c>
    </row>
    <row r="9" spans="1:7">
      <c r="A9" t="s">
        <v>52</v>
      </c>
    </row>
    <row r="10" spans="1:7">
      <c r="A10" t="s">
        <v>53</v>
      </c>
    </row>
    <row r="12" spans="1:7">
      <c r="A12" s="156" t="s">
        <v>54</v>
      </c>
      <c r="B12" s="156"/>
      <c r="C12" s="156"/>
    </row>
    <row r="13" spans="1:7">
      <c r="A13" s="156" t="s">
        <v>55</v>
      </c>
      <c r="B13" s="156"/>
      <c r="C13" s="156"/>
    </row>
    <row r="14" spans="1:7">
      <c r="A14" s="156" t="s">
        <v>56</v>
      </c>
      <c r="B14" s="156"/>
      <c r="C14" s="156"/>
    </row>
    <row r="15" spans="1:7">
      <c r="A15" s="156" t="s">
        <v>57</v>
      </c>
      <c r="B15" s="156"/>
      <c r="C15" s="156"/>
    </row>
    <row r="21" spans="1:9">
      <c r="A21" s="157" t="s">
        <v>58</v>
      </c>
      <c r="B21" s="158"/>
      <c r="C21" s="159"/>
    </row>
    <row r="22" spans="1:9">
      <c r="A22" s="58" t="s">
        <v>59</v>
      </c>
      <c r="B22" s="58"/>
      <c r="C22" s="76">
        <v>15</v>
      </c>
    </row>
    <row r="23" spans="1:9">
      <c r="A23" s="58" t="s">
        <v>60</v>
      </c>
      <c r="B23" s="58"/>
      <c r="C23" s="76">
        <v>21</v>
      </c>
    </row>
    <row r="24" spans="1:9">
      <c r="A24" s="58" t="s">
        <v>65</v>
      </c>
      <c r="B24" s="58"/>
      <c r="C24" s="76">
        <v>27</v>
      </c>
    </row>
    <row r="25" spans="1:9" ht="8.25" customHeight="1"/>
    <row r="26" spans="1:9" ht="7.5" customHeight="1"/>
    <row r="27" spans="1:9" ht="7.5" customHeight="1"/>
    <row r="28" spans="1:9" ht="15" customHeight="1">
      <c r="A28" s="138" t="s">
        <v>61</v>
      </c>
      <c r="B28" s="138" t="s">
        <v>62</v>
      </c>
      <c r="C28" s="141" t="s">
        <v>63</v>
      </c>
      <c r="D28" s="142"/>
      <c r="E28" s="143"/>
      <c r="F28" s="147" t="s">
        <v>64</v>
      </c>
      <c r="G28" s="148"/>
      <c r="H28" s="148"/>
      <c r="I28" s="149"/>
    </row>
    <row r="29" spans="1:9" ht="15" customHeight="1">
      <c r="A29" s="139"/>
      <c r="B29" s="139"/>
      <c r="C29" s="144"/>
      <c r="D29" s="145"/>
      <c r="E29" s="146"/>
      <c r="F29" s="150"/>
      <c r="G29" s="151"/>
      <c r="H29" s="151"/>
      <c r="I29" s="152"/>
    </row>
    <row r="30" spans="1:9" ht="15" customHeight="1">
      <c r="A30" s="140"/>
      <c r="B30" s="140"/>
      <c r="C30" s="62" t="s">
        <v>59</v>
      </c>
      <c r="D30" s="62" t="s">
        <v>60</v>
      </c>
      <c r="E30" s="62" t="s">
        <v>65</v>
      </c>
      <c r="F30" s="61" t="s">
        <v>59</v>
      </c>
      <c r="G30" s="61" t="s">
        <v>60</v>
      </c>
      <c r="H30" s="61" t="s">
        <v>65</v>
      </c>
      <c r="I30" s="61" t="s">
        <v>21</v>
      </c>
    </row>
    <row r="31" spans="1:9" ht="15.75">
      <c r="A31" s="16" t="s">
        <v>66</v>
      </c>
      <c r="B31" s="17" t="s">
        <v>67</v>
      </c>
      <c r="C31" s="18">
        <v>4</v>
      </c>
      <c r="D31" s="18">
        <v>3</v>
      </c>
      <c r="E31" s="18">
        <v>7</v>
      </c>
      <c r="F31" s="91">
        <f>PRODUCT(C$22,C31)</f>
        <v>60</v>
      </c>
      <c r="G31" s="91">
        <f>PRODUCT(C$23,D31)</f>
        <v>63</v>
      </c>
      <c r="H31" s="91">
        <f>PRODUCT(C$24,E31)</f>
        <v>189</v>
      </c>
      <c r="I31" s="92">
        <f>SUM(F31:H31)</f>
        <v>312</v>
      </c>
    </row>
    <row r="32" spans="1:9" ht="15.75">
      <c r="A32" s="16" t="s">
        <v>68</v>
      </c>
      <c r="B32" s="16" t="s">
        <v>67</v>
      </c>
      <c r="C32" s="19">
        <v>4</v>
      </c>
      <c r="D32" s="19">
        <v>3</v>
      </c>
      <c r="E32" s="19">
        <v>7</v>
      </c>
      <c r="F32" s="91">
        <f t="shared" ref="F32:F41" si="0">PRODUCT(C$22,C32)</f>
        <v>60</v>
      </c>
      <c r="G32" s="91">
        <f t="shared" ref="G32:G41" si="1">PRODUCT(C$23,D32)</f>
        <v>63</v>
      </c>
      <c r="H32" s="91">
        <f t="shared" ref="H32:H41" si="2">PRODUCT(C$24,E32)</f>
        <v>189</v>
      </c>
      <c r="I32" s="92">
        <f t="shared" ref="I32:I42" si="3">SUM(F32:H32)</f>
        <v>312</v>
      </c>
    </row>
    <row r="33" spans="1:9" ht="15.75">
      <c r="A33" s="16" t="s">
        <v>69</v>
      </c>
      <c r="B33" s="16" t="s">
        <v>67</v>
      </c>
      <c r="C33" s="19">
        <v>15</v>
      </c>
      <c r="D33" s="19">
        <v>15</v>
      </c>
      <c r="E33" s="19">
        <v>2</v>
      </c>
      <c r="F33" s="91">
        <f t="shared" si="0"/>
        <v>225</v>
      </c>
      <c r="G33" s="91">
        <f t="shared" si="1"/>
        <v>315</v>
      </c>
      <c r="H33" s="91">
        <f t="shared" si="2"/>
        <v>54</v>
      </c>
      <c r="I33" s="92">
        <f t="shared" si="3"/>
        <v>594</v>
      </c>
    </row>
    <row r="34" spans="1:9" ht="15.75">
      <c r="A34" s="16" t="s">
        <v>70</v>
      </c>
      <c r="B34" s="16" t="s">
        <v>110</v>
      </c>
      <c r="C34" s="19">
        <v>4</v>
      </c>
      <c r="D34" s="19">
        <v>3</v>
      </c>
      <c r="E34" s="19">
        <v>7</v>
      </c>
      <c r="F34" s="91">
        <f t="shared" si="0"/>
        <v>60</v>
      </c>
      <c r="G34" s="91">
        <f t="shared" si="1"/>
        <v>63</v>
      </c>
      <c r="H34" s="91">
        <f t="shared" si="2"/>
        <v>189</v>
      </c>
      <c r="I34" s="92">
        <f t="shared" si="3"/>
        <v>312</v>
      </c>
    </row>
    <row r="35" spans="1:9" ht="16.5" thickBot="1">
      <c r="A35" s="16" t="s">
        <v>109</v>
      </c>
      <c r="B35" s="16" t="s">
        <v>110</v>
      </c>
      <c r="C35" s="21">
        <v>4</v>
      </c>
      <c r="D35" s="21">
        <v>3</v>
      </c>
      <c r="E35" s="21">
        <v>7</v>
      </c>
      <c r="F35" s="91">
        <f t="shared" si="0"/>
        <v>60</v>
      </c>
      <c r="G35" s="91">
        <f t="shared" si="1"/>
        <v>63</v>
      </c>
      <c r="H35" s="91">
        <f t="shared" si="2"/>
        <v>189</v>
      </c>
      <c r="I35" s="92">
        <f t="shared" si="3"/>
        <v>312</v>
      </c>
    </row>
    <row r="36" spans="1:9" ht="16.5" thickBot="1">
      <c r="A36" s="16" t="s">
        <v>71</v>
      </c>
      <c r="B36" s="16" t="s">
        <v>110</v>
      </c>
      <c r="C36" s="21">
        <v>7</v>
      </c>
      <c r="D36" s="21">
        <v>4</v>
      </c>
      <c r="E36" s="21">
        <v>2</v>
      </c>
      <c r="F36" s="91">
        <f t="shared" si="0"/>
        <v>105</v>
      </c>
      <c r="G36" s="91">
        <f t="shared" si="1"/>
        <v>84</v>
      </c>
      <c r="H36" s="91">
        <f t="shared" si="2"/>
        <v>54</v>
      </c>
      <c r="I36" s="92">
        <f t="shared" si="3"/>
        <v>243</v>
      </c>
    </row>
    <row r="37" spans="1:9" ht="16.5" thickBot="1">
      <c r="A37" s="16" t="s">
        <v>115</v>
      </c>
      <c r="B37" s="16" t="s">
        <v>110</v>
      </c>
      <c r="C37" s="21">
        <v>9</v>
      </c>
      <c r="D37" s="21">
        <v>9</v>
      </c>
      <c r="E37" s="21">
        <v>9</v>
      </c>
      <c r="F37" s="91">
        <f t="shared" si="0"/>
        <v>135</v>
      </c>
      <c r="G37" s="91">
        <f t="shared" si="1"/>
        <v>189</v>
      </c>
      <c r="H37" s="91">
        <f t="shared" si="2"/>
        <v>243</v>
      </c>
      <c r="I37" s="92">
        <f t="shared" si="3"/>
        <v>567</v>
      </c>
    </row>
    <row r="38" spans="1:9" ht="16.5" thickBot="1">
      <c r="A38" s="16" t="s">
        <v>124</v>
      </c>
      <c r="B38" s="20" t="s">
        <v>72</v>
      </c>
      <c r="C38" s="21">
        <v>10</v>
      </c>
      <c r="D38" s="21">
        <v>6</v>
      </c>
      <c r="E38" s="21">
        <v>5</v>
      </c>
      <c r="F38" s="91">
        <f t="shared" si="0"/>
        <v>150</v>
      </c>
      <c r="G38" s="91">
        <f t="shared" si="1"/>
        <v>126</v>
      </c>
      <c r="H38" s="91">
        <f t="shared" si="2"/>
        <v>135</v>
      </c>
      <c r="I38" s="92">
        <f t="shared" si="3"/>
        <v>411</v>
      </c>
    </row>
    <row r="39" spans="1:9" ht="16.5" thickBot="1">
      <c r="A39" s="16" t="s">
        <v>73</v>
      </c>
      <c r="B39" s="20" t="s">
        <v>72</v>
      </c>
      <c r="C39" s="21">
        <v>4</v>
      </c>
      <c r="D39" s="21">
        <v>3</v>
      </c>
      <c r="E39" s="21">
        <v>7</v>
      </c>
      <c r="F39" s="91">
        <f t="shared" si="0"/>
        <v>60</v>
      </c>
      <c r="G39" s="91">
        <f t="shared" si="1"/>
        <v>63</v>
      </c>
      <c r="H39" s="91">
        <f t="shared" si="2"/>
        <v>189</v>
      </c>
      <c r="I39" s="92">
        <f t="shared" si="3"/>
        <v>312</v>
      </c>
    </row>
    <row r="40" spans="1:9" ht="16.5" thickBot="1">
      <c r="A40" s="16" t="s">
        <v>74</v>
      </c>
      <c r="B40" s="20" t="s">
        <v>72</v>
      </c>
      <c r="C40" s="21">
        <v>4</v>
      </c>
      <c r="D40" s="21">
        <v>3</v>
      </c>
      <c r="E40" s="21">
        <v>7</v>
      </c>
      <c r="F40" s="91">
        <f t="shared" si="0"/>
        <v>60</v>
      </c>
      <c r="G40" s="91">
        <f t="shared" si="1"/>
        <v>63</v>
      </c>
      <c r="H40" s="91">
        <f t="shared" si="2"/>
        <v>189</v>
      </c>
      <c r="I40" s="92">
        <f t="shared" si="3"/>
        <v>312</v>
      </c>
    </row>
    <row r="41" spans="1:9" ht="15.75">
      <c r="A41" s="16" t="s">
        <v>123</v>
      </c>
      <c r="B41" s="20" t="s">
        <v>72</v>
      </c>
      <c r="C41" s="22">
        <v>4</v>
      </c>
      <c r="D41" s="22">
        <v>3</v>
      </c>
      <c r="E41" s="22">
        <v>7</v>
      </c>
      <c r="F41" s="91">
        <f t="shared" si="0"/>
        <v>60</v>
      </c>
      <c r="G41" s="91">
        <f t="shared" si="1"/>
        <v>63</v>
      </c>
      <c r="H41" s="91">
        <f t="shared" si="2"/>
        <v>189</v>
      </c>
      <c r="I41" s="92">
        <f t="shared" si="3"/>
        <v>312</v>
      </c>
    </row>
    <row r="42" spans="1:9">
      <c r="A42" s="16" t="s">
        <v>108</v>
      </c>
      <c r="B42" s="16"/>
      <c r="C42" s="59">
        <f t="shared" ref="C42:H42" si="4">SUM(C31:C41)</f>
        <v>69</v>
      </c>
      <c r="D42" s="59">
        <f t="shared" si="4"/>
        <v>55</v>
      </c>
      <c r="E42" s="59">
        <f t="shared" si="4"/>
        <v>67</v>
      </c>
      <c r="F42" s="93">
        <f t="shared" si="4"/>
        <v>1035</v>
      </c>
      <c r="G42" s="93">
        <f t="shared" si="4"/>
        <v>1155</v>
      </c>
      <c r="H42" s="93">
        <f t="shared" si="4"/>
        <v>1809</v>
      </c>
      <c r="I42" s="92">
        <f t="shared" si="3"/>
        <v>3999</v>
      </c>
    </row>
    <row r="44" spans="1:9">
      <c r="B44" s="60" t="s">
        <v>75</v>
      </c>
      <c r="C44" s="60" t="s">
        <v>76</v>
      </c>
      <c r="D44" s="58" t="s">
        <v>77</v>
      </c>
    </row>
    <row r="45" spans="1:9">
      <c r="B45" s="60" t="s">
        <v>67</v>
      </c>
      <c r="C45" s="96">
        <f>SUMIF(B31:B41,B45,I31:I41)</f>
        <v>1218</v>
      </c>
      <c r="D45" s="103">
        <f>C45/C$48</f>
        <v>0.30457614403600902</v>
      </c>
    </row>
    <row r="46" spans="1:9">
      <c r="B46" s="60" t="s">
        <v>110</v>
      </c>
      <c r="C46" s="96">
        <f>SUMIF(B31:B41,B46,I31:I41)</f>
        <v>1434</v>
      </c>
      <c r="D46" s="103">
        <f t="shared" ref="D46:D47" si="5">C46/C$48</f>
        <v>0.35858964741185295</v>
      </c>
    </row>
    <row r="47" spans="1:9">
      <c r="B47" s="60" t="s">
        <v>72</v>
      </c>
      <c r="C47" s="96">
        <f>SUMIF(B31:B41,B47,I31:I41)</f>
        <v>1347</v>
      </c>
      <c r="D47" s="103">
        <f t="shared" si="5"/>
        <v>0.33683420855213803</v>
      </c>
    </row>
    <row r="48" spans="1:9">
      <c r="B48" s="60" t="s">
        <v>21</v>
      </c>
      <c r="C48" s="96">
        <f>SUM(C45:C47)</f>
        <v>3999</v>
      </c>
      <c r="D48" s="94">
        <v>1</v>
      </c>
    </row>
  </sheetData>
  <sortState xmlns:xlrd2="http://schemas.microsoft.com/office/spreadsheetml/2017/richdata2" ref="A22:A24">
    <sortCondition ref="A22:A24"/>
  </sortState>
  <mergeCells count="10">
    <mergeCell ref="A28:A30"/>
    <mergeCell ref="B28:B30"/>
    <mergeCell ref="C28:E29"/>
    <mergeCell ref="F28:I29"/>
    <mergeCell ref="A1:G1"/>
    <mergeCell ref="A12:C12"/>
    <mergeCell ref="A13:C13"/>
    <mergeCell ref="A14:C14"/>
    <mergeCell ref="A15:C15"/>
    <mergeCell ref="A21:C21"/>
  </mergeCells>
  <dataValidations count="2">
    <dataValidation type="list" allowBlank="1" showInputMessage="1" showErrorMessage="1" sqref="B31:B41" xr:uid="{00000000-0002-0000-0500-000000000000}">
      <formula1>$B$45:$B$47</formula1>
    </dataValidation>
    <dataValidation type="list" allowBlank="1" showInputMessage="1" showErrorMessage="1" sqref="B45:B47" xr:uid="{00000000-0002-0000-0500-000001000000}">
      <formula1>"Assis, São Paulo,Candido Mota"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zoomScale="70" zoomScaleNormal="70" workbookViewId="0">
      <selection activeCell="F16" sqref="F16"/>
    </sheetView>
  </sheetViews>
  <sheetFormatPr defaultRowHeight="15"/>
  <cols>
    <col min="2" max="2" width="17" customWidth="1"/>
    <col min="3" max="3" width="19.85546875" customWidth="1"/>
    <col min="4" max="4" width="21.5703125" customWidth="1"/>
    <col min="5" max="5" width="41" customWidth="1"/>
    <col min="6" max="6" width="60.7109375" customWidth="1"/>
  </cols>
  <sheetData>
    <row r="1" spans="1:7" ht="33.75">
      <c r="A1" s="160" t="s">
        <v>111</v>
      </c>
      <c r="B1" s="160"/>
      <c r="C1" s="160"/>
      <c r="D1" s="160"/>
      <c r="E1" s="160"/>
      <c r="F1" s="160"/>
      <c r="G1" s="160"/>
    </row>
    <row r="2" spans="1:7" ht="23.25">
      <c r="B2" s="79" t="s">
        <v>28</v>
      </c>
      <c r="C2" s="80" t="s">
        <v>29</v>
      </c>
      <c r="D2" s="80" t="s">
        <v>30</v>
      </c>
      <c r="E2" s="80" t="s">
        <v>31</v>
      </c>
      <c r="F2" s="88" t="s">
        <v>121</v>
      </c>
    </row>
    <row r="3" spans="1:7" ht="23.25">
      <c r="B3" s="170" t="s">
        <v>120</v>
      </c>
      <c r="C3" s="171">
        <v>99</v>
      </c>
      <c r="D3" s="171">
        <v>3</v>
      </c>
      <c r="E3" s="104" t="str">
        <f>IF((D3&gt;=7)*AND(C3&lt;100),"Aprovado","Reprovado")</f>
        <v>Reprovado</v>
      </c>
      <c r="F3" s="105" t="str">
        <f>IF(D3&gt;=7,"Aprovado",IF(D3&lt;4,"Reprovado Direto","Exame"))</f>
        <v>Reprovado Direto</v>
      </c>
    </row>
    <row r="4" spans="1:7" ht="23.25">
      <c r="B4" s="170" t="s">
        <v>116</v>
      </c>
      <c r="C4" s="171">
        <v>167</v>
      </c>
      <c r="D4" s="171">
        <v>9</v>
      </c>
      <c r="E4" s="104" t="str">
        <f t="shared" ref="E4:E7" si="0">IF((D4&gt;=7)*AND(C4&lt;100),"Aprovado","Reprovado")</f>
        <v>Reprovado</v>
      </c>
      <c r="F4" s="105" t="str">
        <f t="shared" ref="F4:F7" si="1">IF(D4&gt;=7,"Aprovado",IF(D4&lt;4,"Reprovado Direto","Exame"))</f>
        <v>Aprovado</v>
      </c>
    </row>
    <row r="5" spans="1:7" ht="23.25">
      <c r="B5" s="170" t="s">
        <v>117</v>
      </c>
      <c r="C5" s="171">
        <v>99</v>
      </c>
      <c r="D5" s="171">
        <v>8</v>
      </c>
      <c r="E5" s="104" t="str">
        <f t="shared" si="0"/>
        <v>Aprovado</v>
      </c>
      <c r="F5" s="105" t="str">
        <f t="shared" si="1"/>
        <v>Aprovado</v>
      </c>
    </row>
    <row r="6" spans="1:7" ht="23.25">
      <c r="B6" s="170" t="s">
        <v>118</v>
      </c>
      <c r="C6" s="171">
        <v>0</v>
      </c>
      <c r="D6" s="171">
        <v>4</v>
      </c>
      <c r="E6" s="104" t="str">
        <f t="shared" si="0"/>
        <v>Reprovado</v>
      </c>
      <c r="F6" s="105" t="str">
        <f t="shared" si="1"/>
        <v>Exame</v>
      </c>
    </row>
    <row r="7" spans="1:7" ht="23.25">
      <c r="B7" s="170" t="s">
        <v>119</v>
      </c>
      <c r="C7" s="171">
        <v>3</v>
      </c>
      <c r="D7" s="171">
        <v>3</v>
      </c>
      <c r="E7" s="104" t="str">
        <f t="shared" si="0"/>
        <v>Reprovado</v>
      </c>
      <c r="F7" s="105" t="str">
        <f t="shared" si="1"/>
        <v>Reprovado Direto</v>
      </c>
    </row>
    <row r="11" spans="1:7">
      <c r="B11" s="10" t="s">
        <v>139</v>
      </c>
    </row>
    <row r="12" spans="1:7">
      <c r="B12" s="10"/>
    </row>
    <row r="13" spans="1:7">
      <c r="B13" s="10" t="s">
        <v>144</v>
      </c>
    </row>
    <row r="27" spans="2:2">
      <c r="B27" s="10" t="s">
        <v>32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"/>
  <sheetViews>
    <sheetView topLeftCell="A5" zoomScale="90" zoomScaleNormal="90" workbookViewId="0">
      <selection activeCell="N8" sqref="N8"/>
    </sheetView>
  </sheetViews>
  <sheetFormatPr defaultRowHeight="15"/>
  <cols>
    <col min="1" max="1" width="43" customWidth="1"/>
    <col min="4" max="4" width="11.140625" customWidth="1"/>
    <col min="7" max="7" width="11.5703125" customWidth="1"/>
    <col min="10" max="10" width="19.5703125" customWidth="1"/>
  </cols>
  <sheetData>
    <row r="1" spans="1:10" ht="21" customHeight="1">
      <c r="A1" s="161" t="s">
        <v>137</v>
      </c>
      <c r="B1" s="161"/>
      <c r="C1" s="161"/>
      <c r="D1" s="161"/>
      <c r="E1" s="161"/>
      <c r="F1" s="161"/>
      <c r="G1" s="161"/>
      <c r="H1" s="161"/>
      <c r="I1" s="161"/>
      <c r="J1" s="161"/>
    </row>
    <row r="2" spans="1:10" ht="15" customHeight="1">
      <c r="A2" s="95"/>
    </row>
    <row r="3" spans="1:10" ht="15" customHeight="1">
      <c r="A3" s="95"/>
    </row>
    <row r="5" spans="1:10" ht="40.5" customHeight="1">
      <c r="A5" s="166" t="s">
        <v>125</v>
      </c>
      <c r="B5" s="162" t="s">
        <v>132</v>
      </c>
      <c r="C5" s="162" t="s">
        <v>133</v>
      </c>
      <c r="D5" s="163" t="s">
        <v>134</v>
      </c>
      <c r="E5" s="162" t="s">
        <v>132</v>
      </c>
      <c r="F5" s="162" t="s">
        <v>133</v>
      </c>
      <c r="G5" s="163" t="s">
        <v>135</v>
      </c>
      <c r="H5" s="164" t="s">
        <v>136</v>
      </c>
      <c r="I5" s="164" t="s">
        <v>138</v>
      </c>
      <c r="J5" s="165" t="s">
        <v>31</v>
      </c>
    </row>
    <row r="6" spans="1:10" ht="18.75">
      <c r="A6" s="167" t="s">
        <v>126</v>
      </c>
      <c r="B6" s="9">
        <v>10</v>
      </c>
      <c r="C6" s="9">
        <v>10</v>
      </c>
      <c r="D6" s="168">
        <f>MEDIAN(B6:C6)</f>
        <v>10</v>
      </c>
      <c r="E6" s="9">
        <v>10</v>
      </c>
      <c r="F6" s="9">
        <v>10</v>
      </c>
      <c r="G6" s="90">
        <f>MEDIAN(E6:F6)</f>
        <v>10</v>
      </c>
      <c r="H6" s="169">
        <f>MEDIAN(D6,G6)</f>
        <v>10</v>
      </c>
      <c r="I6" s="169">
        <v>25</v>
      </c>
      <c r="J6" s="106" t="str">
        <f>IF(H6&gt;=7,"Aprovado",IF(I6&gt;25,"Reprovado por falta",IF(H6&lt;4,"Reprovado","Exame")))</f>
        <v>Aprovado</v>
      </c>
    </row>
    <row r="7" spans="1:10" ht="18.75">
      <c r="A7" s="167" t="s">
        <v>127</v>
      </c>
      <c r="B7" s="9">
        <v>9</v>
      </c>
      <c r="C7" s="9">
        <v>2</v>
      </c>
      <c r="D7" s="168">
        <f t="shared" ref="D7:D12" si="0">MEDIAN(B7:C7)</f>
        <v>5.5</v>
      </c>
      <c r="E7" s="9">
        <v>10</v>
      </c>
      <c r="F7" s="9">
        <v>8</v>
      </c>
      <c r="G7" s="90">
        <f t="shared" ref="G7:G12" si="1">MEDIAN(E7:F7)</f>
        <v>9</v>
      </c>
      <c r="H7" s="169">
        <f t="shared" ref="H7:H12" si="2">MEDIAN(D7,G7)</f>
        <v>7.25</v>
      </c>
      <c r="I7" s="169">
        <v>50</v>
      </c>
      <c r="J7" s="106" t="str">
        <f t="shared" ref="J7:J12" si="3">IF(H7&gt;=7,"Aprovado",IF(I7&gt;25,"Reprovado por falta",IF(H7&lt;4,"Reprovado","Exame")))</f>
        <v>Aprovado</v>
      </c>
    </row>
    <row r="8" spans="1:10" ht="18.75">
      <c r="A8" s="167" t="s">
        <v>128</v>
      </c>
      <c r="B8" s="9">
        <v>8</v>
      </c>
      <c r="C8" s="9">
        <v>3</v>
      </c>
      <c r="D8" s="168">
        <f t="shared" si="0"/>
        <v>5.5</v>
      </c>
      <c r="E8" s="9">
        <v>2</v>
      </c>
      <c r="F8" s="9">
        <v>4</v>
      </c>
      <c r="G8" s="90">
        <f t="shared" si="1"/>
        <v>3</v>
      </c>
      <c r="H8" s="169">
        <f t="shared" si="2"/>
        <v>4.25</v>
      </c>
      <c r="I8" s="169">
        <v>24</v>
      </c>
      <c r="J8" s="106" t="str">
        <f t="shared" si="3"/>
        <v>Exame</v>
      </c>
    </row>
    <row r="9" spans="1:10" ht="18.75">
      <c r="A9" s="167" t="s">
        <v>148</v>
      </c>
      <c r="B9" s="9">
        <v>5</v>
      </c>
      <c r="C9" s="9">
        <v>4</v>
      </c>
      <c r="D9" s="168">
        <f t="shared" si="0"/>
        <v>4.5</v>
      </c>
      <c r="E9" s="9">
        <v>3</v>
      </c>
      <c r="F9" s="9">
        <v>5</v>
      </c>
      <c r="G9" s="90">
        <f t="shared" si="1"/>
        <v>4</v>
      </c>
      <c r="H9" s="169">
        <f t="shared" si="2"/>
        <v>4.25</v>
      </c>
      <c r="I9" s="169">
        <v>10</v>
      </c>
      <c r="J9" s="106" t="str">
        <f t="shared" si="3"/>
        <v>Exame</v>
      </c>
    </row>
    <row r="10" spans="1:10" ht="18.75">
      <c r="A10" s="167" t="s">
        <v>129</v>
      </c>
      <c r="B10" s="9">
        <v>3</v>
      </c>
      <c r="C10" s="9">
        <v>8</v>
      </c>
      <c r="D10" s="168">
        <f>MEDIAN(B10:C10)</f>
        <v>5.5</v>
      </c>
      <c r="E10" s="9">
        <v>4</v>
      </c>
      <c r="F10" s="9">
        <v>5</v>
      </c>
      <c r="G10" s="90">
        <f t="shared" si="1"/>
        <v>4.5</v>
      </c>
      <c r="H10" s="169">
        <f t="shared" si="2"/>
        <v>5</v>
      </c>
      <c r="I10" s="169">
        <v>70</v>
      </c>
      <c r="J10" s="106" t="str">
        <f t="shared" si="3"/>
        <v>Reprovado por falta</v>
      </c>
    </row>
    <row r="11" spans="1:10" ht="18.75">
      <c r="A11" s="167" t="s">
        <v>130</v>
      </c>
      <c r="B11" s="9">
        <v>4</v>
      </c>
      <c r="C11" s="9">
        <v>8</v>
      </c>
      <c r="D11" s="168">
        <f t="shared" si="0"/>
        <v>6</v>
      </c>
      <c r="E11" s="9">
        <v>10</v>
      </c>
      <c r="F11" s="9">
        <v>7</v>
      </c>
      <c r="G11" s="90">
        <f t="shared" si="1"/>
        <v>8.5</v>
      </c>
      <c r="H11" s="169">
        <f t="shared" si="2"/>
        <v>7.25</v>
      </c>
      <c r="I11" s="169">
        <v>25</v>
      </c>
      <c r="J11" s="106" t="str">
        <f t="shared" si="3"/>
        <v>Aprovado</v>
      </c>
    </row>
    <row r="12" spans="1:10" ht="18.75">
      <c r="A12" s="167" t="s">
        <v>131</v>
      </c>
      <c r="B12" s="9">
        <v>2</v>
      </c>
      <c r="C12" s="9">
        <v>4</v>
      </c>
      <c r="D12" s="168">
        <f t="shared" si="0"/>
        <v>3</v>
      </c>
      <c r="E12" s="9">
        <v>2</v>
      </c>
      <c r="F12" s="9">
        <v>9</v>
      </c>
      <c r="G12" s="90">
        <f>MEDIAN(E12:F12)</f>
        <v>5.5</v>
      </c>
      <c r="H12" s="169">
        <f t="shared" si="2"/>
        <v>4.25</v>
      </c>
      <c r="I12" s="169">
        <v>25</v>
      </c>
      <c r="J12" s="106" t="str">
        <f t="shared" si="3"/>
        <v>Exame</v>
      </c>
    </row>
    <row r="13" spans="1:10">
      <c r="D13" t="s">
        <v>145</v>
      </c>
    </row>
    <row r="14" spans="1:10">
      <c r="D14" t="s">
        <v>140</v>
      </c>
    </row>
    <row r="15" spans="1:10">
      <c r="D15" t="s">
        <v>141</v>
      </c>
    </row>
    <row r="17" spans="4:4">
      <c r="D17" t="s">
        <v>146</v>
      </c>
    </row>
    <row r="19" spans="4:4">
      <c r="D19" t="s">
        <v>147</v>
      </c>
    </row>
  </sheetData>
  <mergeCells count="1">
    <mergeCell ref="A1:J1"/>
  </mergeCells>
  <conditionalFormatting sqref="J9">
    <cfRule type="cellIs" dxfId="4" priority="7" operator="equal">
      <formula>"REPROVADO"</formula>
    </cfRule>
  </conditionalFormatting>
  <conditionalFormatting sqref="J6:J12">
    <cfRule type="cellIs" dxfId="3" priority="1" operator="equal">
      <formula>"Exame"</formula>
    </cfRule>
    <cfRule type="cellIs" dxfId="2" priority="2" operator="equal">
      <formula>"Reprovado"</formula>
    </cfRule>
    <cfRule type="cellIs" dxfId="1" priority="3" operator="equal">
      <formula>"Reprovado por falta"</formula>
    </cfRule>
    <cfRule type="cellIs" dxfId="0" priority="4" operator="equal">
      <formula>"Aprovado"</formula>
    </cfRule>
  </conditionalFormatting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locadora</vt:lpstr>
      <vt:lpstr>estoque</vt:lpstr>
      <vt:lpstr>cd dvd</vt:lpstr>
      <vt:lpstr>Pagamento</vt:lpstr>
      <vt:lpstr>dolar</vt:lpstr>
      <vt:lpstr>estudantil</vt:lpstr>
      <vt:lpstr>se</vt:lpstr>
      <vt:lpstr>Média Geral</vt:lpstr>
      <vt:lpstr>dolar!www.cotacaodolar.com.br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loja</dc:creator>
  <cp:lastModifiedBy>Gabriel Gonçalves de Oliveira</cp:lastModifiedBy>
  <cp:lastPrinted>2019-06-05T23:51:10Z</cp:lastPrinted>
  <dcterms:created xsi:type="dcterms:W3CDTF">2013-05-02T20:03:21Z</dcterms:created>
  <dcterms:modified xsi:type="dcterms:W3CDTF">2021-07-29T01:17:25Z</dcterms:modified>
</cp:coreProperties>
</file>