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  <sheet state="visible" name="FB" sheetId="2" r:id="rId5"/>
    <sheet state="visible" name="AMZN" sheetId="3" r:id="rId6"/>
    <sheet state="visible" name="AAPL" sheetId="4" r:id="rId7"/>
    <sheet state="visible" name="NFLX" sheetId="5" r:id="rId8"/>
    <sheet state="visible" name="GOOG" sheetId="6" r:id="rId9"/>
  </sheets>
  <definedNames/>
  <calcPr/>
</workbook>
</file>

<file path=xl/sharedStrings.xml><?xml version="1.0" encoding="utf-8"?>
<sst xmlns="http://schemas.openxmlformats.org/spreadsheetml/2006/main" count="13" uniqueCount="12">
  <si>
    <t>Date</t>
  </si>
  <si>
    <t>Price</t>
  </si>
  <si>
    <t>Shares, bln</t>
  </si>
  <si>
    <t>free floated shares, %</t>
  </si>
  <si>
    <t>free float, bln USD</t>
  </si>
  <si>
    <t>Weight</t>
  </si>
  <si>
    <t>FB</t>
  </si>
  <si>
    <t>AMZN</t>
  </si>
  <si>
    <t>AAPL</t>
  </si>
  <si>
    <t>NFLX</t>
  </si>
  <si>
    <t>GOOG</t>
  </si>
  <si>
    <t>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</si>
</sst>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2" xfId="0" applyFont="1" applyNumberFormat="1"/>
    <xf borderId="0" fillId="0" fontId="1" numFmtId="10" xfId="0" applyFont="1" applyNumberFormat="1"/>
    <xf borderId="0" fillId="0" fontId="1" numFmtId="164" xfId="0" applyFont="1" applyNumberFormat="1"/>
    <xf borderId="0" fillId="0" fontId="2" numFmtId="0" xfId="0" applyFont="1"/>
    <xf borderId="0" fillId="0" fontId="2" numFmtId="2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1" numFmtId="165" xfId="0" applyFont="1" applyNumberFormat="1"/>
    <xf borderId="0" fillId="0" fontId="1" numFmtId="2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Font="1"/>
    <xf borderId="0" fillId="0" fontId="1" numFmtId="166" xfId="0" applyFont="1" applyNumberFormat="1"/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vs.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Index!$B$1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Index!$A$2:$A$253</c:f>
            </c:strRef>
          </c:cat>
          <c:val>
            <c:numRef>
              <c:f>Index!$B$2:$B$253</c:f>
              <c:numCache/>
            </c:numRef>
          </c:val>
          <c:smooth val="0"/>
        </c:ser>
        <c:axId val="756614686"/>
        <c:axId val="1195621095"/>
      </c:lineChart>
      <c:catAx>
        <c:axId val="756614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5621095"/>
      </c:catAx>
      <c:valAx>
        <c:axId val="1195621095"/>
        <c:scaling>
          <c:orientation val="minMax"/>
          <c:min val="90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6146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257175</xdr:colOff>
      <xdr:row>9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7" max="7" width="23.0"/>
    <col customWidth="1" min="8" max="8" width="18.38"/>
  </cols>
  <sheetData>
    <row r="1">
      <c r="A1" s="1" t="s">
        <v>0</v>
      </c>
      <c r="B1" s="2" t="s">
        <v>1</v>
      </c>
      <c r="F1" s="3"/>
      <c r="H1" s="3"/>
      <c r="I1" s="4"/>
    </row>
    <row r="2">
      <c r="A2" s="5">
        <f>FB!A2</f>
        <v>42373.66667</v>
      </c>
      <c r="B2" s="2">
        <v>1000.0</v>
      </c>
      <c r="E2" s="6"/>
      <c r="F2" s="7" t="s">
        <v>2</v>
      </c>
      <c r="G2" s="8" t="s">
        <v>3</v>
      </c>
      <c r="H2" s="7" t="s">
        <v>4</v>
      </c>
      <c r="I2" s="9" t="s">
        <v>5</v>
      </c>
    </row>
    <row r="3">
      <c r="A3" s="5">
        <f>FB!A3</f>
        <v>42374.66667</v>
      </c>
      <c r="B3" s="10">
        <f>B2*(1+$I$3*FB!C3+$I$4*AMZN!C3+$I$5*AAPL!C3+$I$6*NFLX!C3+$I$7*GOOG!C3)</f>
        <v>984.5115014</v>
      </c>
      <c r="E3" s="8" t="s">
        <v>6</v>
      </c>
      <c r="F3" s="11">
        <f>IFERROR(__xludf.DUMMYFUNCTION("GOOGLEFINANCE(""META"",""shares"")/1000000000"),2.212153)</f>
        <v>2.212153</v>
      </c>
      <c r="G3" s="4">
        <f>100%-75.2%-0.23%</f>
        <v>0.2457</v>
      </c>
      <c r="H3" s="3">
        <f>IFERROR(__xludf.DUMMYFUNCTION("F3*G3*GOOGLEFINANCE(""META"", ""price"")"),153.513481208724)</f>
        <v>153.5134812</v>
      </c>
      <c r="I3" s="4">
        <f t="shared" ref="I3:I7" si="1">H3/SUM($H$3:$H$7)</f>
        <v>0.07667696544</v>
      </c>
    </row>
    <row r="4">
      <c r="A4" s="5">
        <f>FB!A4</f>
        <v>42375.66667</v>
      </c>
      <c r="B4" s="10">
        <f>B3*(1+I4*FB!C4+I5*AMZN!C4+I6*AAPL!C4+I7*NFLX!C4+$I$7*GOOG!C4)</f>
        <v>995.0299754</v>
      </c>
      <c r="E4" s="8" t="s">
        <v>7</v>
      </c>
      <c r="F4" s="11">
        <f>IFERROR(__xludf.DUMMYFUNCTION("GOOGLEFINANCE(""AMZN"",""shares"")/1000000000"),10.26035)</f>
        <v>10.26035</v>
      </c>
      <c r="G4" s="12">
        <f>100%-60.1%-9.8%</f>
        <v>0.301</v>
      </c>
      <c r="H4" s="3">
        <f>IFERROR(__xludf.DUMMYFUNCTION("F4*G4*GOOGLEFINANCE(""AMZN"", ""price"")"),396.3916926725)</f>
        <v>396.3916927</v>
      </c>
      <c r="I4" s="4">
        <f t="shared" si="1"/>
        <v>0.1979898565</v>
      </c>
    </row>
    <row r="5">
      <c r="A5" s="5">
        <f>FB!A5</f>
        <v>42376.66667</v>
      </c>
      <c r="B5" s="10">
        <f>B4*(1+I5*FB!C5+I6*AMZN!C5+I7*AAPL!C5+I8*NFLX!C5+$I$7*GOOG!C5)</f>
        <v>957.7685377</v>
      </c>
      <c r="E5" s="8" t="s">
        <v>8</v>
      </c>
      <c r="F5" s="11">
        <f>IFERROR(__xludf.DUMMYFUNCTION("GOOGLEFINANCE(""AAPL"",""shares"")/1000000000"),15.7287)</f>
        <v>15.7287</v>
      </c>
      <c r="G5" s="4">
        <f>100%-60.1%-0.07%</f>
        <v>0.3983</v>
      </c>
      <c r="H5" s="3">
        <f>IFERROR(__xludf.DUMMYFUNCTION("F5*G5*GOOGLEFINANCE(""AAPL"", ""price"")"),1170.8174847369)</f>
        <v>1170.817485</v>
      </c>
      <c r="I5" s="4">
        <f t="shared" si="1"/>
        <v>0.5848003127</v>
      </c>
    </row>
    <row r="6">
      <c r="A6" s="5">
        <f>FB!A6</f>
        <v>42377.66667</v>
      </c>
      <c r="B6" s="10">
        <f>B5*(1+I6*FB!C6+I7*AMZN!C6+I8*AAPL!C6+I9*NFLX!C6+$I$7*GOOG!C6)</f>
        <v>955.5216875</v>
      </c>
      <c r="E6" s="8" t="s">
        <v>9</v>
      </c>
      <c r="F6" s="11">
        <f>IFERROR(__xludf.DUMMYFUNCTION("GOOGLEFINANCE(""NFLX"",""shares"")/1000000000"),0.444537)</f>
        <v>0.444537</v>
      </c>
      <c r="G6" s="4">
        <f>100%-80.3%-1.34%</f>
        <v>0.1836</v>
      </c>
      <c r="H6" s="3">
        <f>IFERROR(__xludf.DUMMYFUNCTION("F6*G6*GOOGLEFINANCE(""NFLX"", ""price"")"),34.106109118416015)</f>
        <v>34.10610912</v>
      </c>
      <c r="I6" s="4">
        <f t="shared" si="1"/>
        <v>0.0170353309</v>
      </c>
    </row>
    <row r="7">
      <c r="A7" s="5">
        <f>FB!A7</f>
        <v>42380.66667</v>
      </c>
      <c r="B7" s="10">
        <f>B6*(1+I7*FB!C7+I8*AMZN!C7+I9*AAPL!C7+I10*NFLX!C7+$I$7*GOOG!C7)</f>
        <v>956.0042106</v>
      </c>
      <c r="E7" s="8" t="s">
        <v>10</v>
      </c>
      <c r="F7" s="11">
        <f>IFERROR(__xludf.DUMMYFUNCTION("GOOGLEFINANCE(""GOOG"",""shares"")/1000000000"),5.874)</f>
        <v>5.874</v>
      </c>
      <c r="G7" s="4">
        <f>100%-64.2%-0.01%</f>
        <v>0.3579</v>
      </c>
      <c r="H7" s="3">
        <f>IFERROR(__xludf.DUMMYFUNCTION("F7*G7*GOOGLEFINANCE(""GOOG"", ""price"")"),247.25204400599995)</f>
        <v>247.252044</v>
      </c>
      <c r="I7" s="4">
        <f t="shared" si="1"/>
        <v>0.1234975344</v>
      </c>
    </row>
    <row r="8">
      <c r="A8" s="5">
        <f>FB!A8</f>
        <v>42381.66667</v>
      </c>
      <c r="B8" s="10">
        <f>B7*(1+I8*FB!C8+I9*AMZN!C8+I10*AAPL!C8+I11*NFLX!C8+$I$7*GOOG!C8)</f>
        <v>957.6531514</v>
      </c>
      <c r="F8" s="3"/>
      <c r="H8" s="3"/>
      <c r="I8" s="4"/>
    </row>
    <row r="9">
      <c r="A9" s="5">
        <f>FB!A9</f>
        <v>42382.66667</v>
      </c>
      <c r="B9" s="10">
        <f>B8*(1+I9*FB!C9+I10*AMZN!C9+I11*AAPL!C9+I12*NFLX!C9+$I$7*GOOG!C9)</f>
        <v>953.5154073</v>
      </c>
      <c r="F9" s="3"/>
      <c r="H9" s="3"/>
      <c r="I9" s="4"/>
    </row>
    <row r="10">
      <c r="A10" s="5">
        <f>FB!A10</f>
        <v>42383.66667</v>
      </c>
      <c r="B10" s="10">
        <f>B9*(1+I10*FB!C10+I11*AMZN!C10+I12*AAPL!C10+I13*NFLX!C10+$I$7*GOOG!C10)</f>
        <v>955.9021424</v>
      </c>
      <c r="F10" s="3"/>
      <c r="H10" s="3"/>
      <c r="I10" s="4"/>
    </row>
    <row r="11">
      <c r="A11" s="5">
        <f>FB!A11</f>
        <v>42384.66667</v>
      </c>
      <c r="B11" s="10">
        <f>B10*(1+I11*FB!C11+I12*AMZN!C11+I13*AAPL!C11+I14*NFLX!C11+$I$7*GOOG!C11)</f>
        <v>952.5330157</v>
      </c>
      <c r="F11" s="3"/>
      <c r="H11" s="3"/>
      <c r="I11" s="4"/>
    </row>
    <row r="12">
      <c r="A12" s="5">
        <f>FB!A12</f>
        <v>42388.66667</v>
      </c>
      <c r="B12" s="10">
        <f>B11*(1+I12*FB!C12+I13*AMZN!C12+I14*AAPL!C12+I15*NFLX!C12+$I$7*GOOG!C12)</f>
        <v>953.7866196</v>
      </c>
      <c r="F12" s="3"/>
      <c r="H12" s="3"/>
      <c r="I12" s="4"/>
    </row>
    <row r="13">
      <c r="A13" s="5">
        <f>FB!A13</f>
        <v>42389.66667</v>
      </c>
      <c r="B13" s="10">
        <f>B12*(1+I13*FB!C13+I14*AMZN!C13+I15*AAPL!C13+I16*NFLX!C13+$I$7*GOOG!C13)</f>
        <v>953.2159627</v>
      </c>
      <c r="F13" s="3"/>
      <c r="H13" s="3"/>
      <c r="I13" s="4"/>
    </row>
    <row r="14">
      <c r="A14" s="5">
        <f>FB!A14</f>
        <v>42390.66667</v>
      </c>
      <c r="B14" s="10">
        <f>B13*(1+I14*FB!C14+I15*AMZN!C14+I16*AAPL!C14+I17*NFLX!C14+$I$7*GOOG!C14)</f>
        <v>954.5981255</v>
      </c>
      <c r="F14" s="3"/>
      <c r="H14" s="3"/>
      <c r="I14" s="4"/>
    </row>
    <row r="15">
      <c r="A15" s="5">
        <f>FB!A15</f>
        <v>42391.66667</v>
      </c>
      <c r="B15" s="10">
        <f>B14*(1+I15*FB!C15+I16*AMZN!C15+I17*AAPL!C15+I18*NFLX!C15+$I$7*GOOG!C15)</f>
        <v>957.7013856</v>
      </c>
      <c r="F15" s="3"/>
      <c r="H15" s="3"/>
      <c r="I15" s="4"/>
    </row>
    <row r="16">
      <c r="A16" s="5">
        <f>FB!A16</f>
        <v>42394.66667</v>
      </c>
      <c r="B16" s="10">
        <f>B15*(1+I16*FB!C16+I17*AMZN!C16+I18*AAPL!C16+I19*NFLX!C16+$I$7*GOOG!C16)</f>
        <v>955.4833449</v>
      </c>
      <c r="F16" s="3"/>
      <c r="H16" s="3"/>
      <c r="I16" s="4"/>
    </row>
    <row r="17">
      <c r="A17" s="5">
        <f>FB!A17</f>
        <v>42395.66667</v>
      </c>
      <c r="B17" s="10">
        <f>B16*(1+I17*FB!C17+I18*AMZN!C17+I19*AAPL!C17+I20*NFLX!C17+$I$7*GOOG!C17)</f>
        <v>955.7154975</v>
      </c>
      <c r="F17" s="3"/>
      <c r="H17" s="3"/>
      <c r="I17" s="4"/>
    </row>
    <row r="18">
      <c r="A18" s="5">
        <f>FB!A18</f>
        <v>42396.66667</v>
      </c>
      <c r="B18" s="10">
        <f>B17*(1+I18*FB!C18+I19*AMZN!C18+I20*AAPL!C18+I21*NFLX!C18+$I$7*GOOG!C18)</f>
        <v>953.5635051</v>
      </c>
      <c r="F18" s="3"/>
      <c r="H18" s="3"/>
      <c r="I18" s="4"/>
    </row>
    <row r="19">
      <c r="A19" s="5">
        <f>FB!A19</f>
        <v>42397.66667</v>
      </c>
      <c r="B19" s="10">
        <f>B18*(1+I19*FB!C19+I20*AMZN!C19+I21*AAPL!C19+I22*NFLX!C19+$I$7*GOOG!C19)</f>
        <v>958.7787122</v>
      </c>
      <c r="F19" s="3"/>
      <c r="H19" s="3"/>
      <c r="I19" s="4"/>
    </row>
    <row r="20">
      <c r="A20" s="5">
        <f>FB!A20</f>
        <v>42398.66667</v>
      </c>
      <c r="B20" s="10">
        <f>B19*(1+I20*FB!C20+I21*AMZN!C20+I22*AAPL!C20+I23*NFLX!C20+$I$7*GOOG!C20)</f>
        <v>960.7224628</v>
      </c>
      <c r="F20" s="3"/>
      <c r="H20" s="3"/>
      <c r="I20" s="4"/>
    </row>
    <row r="21">
      <c r="A21" s="5">
        <f>FB!A21</f>
        <v>42401.66667</v>
      </c>
      <c r="B21" s="10">
        <f>B20*(1+I21*FB!C21+I22*AMZN!C21+I23*AAPL!C21+I24*NFLX!C21+$I$7*GOOG!C21)</f>
        <v>962.1596387</v>
      </c>
      <c r="F21" s="3"/>
      <c r="H21" s="3"/>
      <c r="I21" s="4"/>
    </row>
    <row r="22">
      <c r="A22" s="5">
        <f>FB!A22</f>
        <v>42402.66667</v>
      </c>
      <c r="B22" s="10">
        <f>B21*(1+I22*FB!C22+I23*AMZN!C22+I24*AAPL!C22+I25*NFLX!C22+$I$7*GOOG!C22)</f>
        <v>964.1505785</v>
      </c>
      <c r="F22" s="3"/>
      <c r="H22" s="3"/>
      <c r="I22" s="4"/>
    </row>
    <row r="23">
      <c r="A23" s="5">
        <f>FB!A23</f>
        <v>42403.66667</v>
      </c>
      <c r="B23" s="10">
        <f>B22*(1+I23*FB!C23+I24*AMZN!C23+I25*AAPL!C23+I26*NFLX!C23+$I$7*GOOG!C23)</f>
        <v>958.2951766</v>
      </c>
      <c r="F23" s="3"/>
      <c r="H23" s="3"/>
      <c r="I23" s="4"/>
    </row>
    <row r="24">
      <c r="A24" s="5">
        <f>FB!A24</f>
        <v>42404.66667</v>
      </c>
      <c r="B24" s="10">
        <f>B23*(1+I24*FB!C24+I25*AMZN!C24+I26*AAPL!C24+I27*NFLX!C24+$I$7*GOOG!C24)</f>
        <v>955.202199</v>
      </c>
      <c r="F24" s="3"/>
      <c r="H24" s="3"/>
      <c r="I24" s="4"/>
    </row>
    <row r="25">
      <c r="A25" s="5">
        <f>FB!A25</f>
        <v>42405.66667</v>
      </c>
      <c r="B25" s="10">
        <f>B24*(1+I25*FB!C25+I26*AMZN!C25+I27*AAPL!C25+I28*NFLX!C25+$I$7*GOOG!C25)</f>
        <v>951.1367345</v>
      </c>
      <c r="F25" s="3"/>
      <c r="H25" s="3"/>
      <c r="I25" s="4"/>
    </row>
    <row r="26">
      <c r="A26" s="5">
        <f>FB!A26</f>
        <v>42408.66667</v>
      </c>
      <c r="B26" s="10">
        <f>B25*(1+I26*FB!C26+I27*AMZN!C26+I28*AAPL!C26+I29*NFLX!C26+$I$7*GOOG!C26)</f>
        <v>950.9992705</v>
      </c>
      <c r="F26" s="3"/>
      <c r="H26" s="3"/>
      <c r="I26" s="4"/>
    </row>
    <row r="27">
      <c r="A27" s="5">
        <f>FB!A27</f>
        <v>42409.66667</v>
      </c>
      <c r="B27" s="10">
        <f>B26*(1+I27*FB!C27+I28*AMZN!C27+I29*AAPL!C27+I30*NFLX!C27+$I$7*GOOG!C27)</f>
        <v>950.2080404</v>
      </c>
      <c r="F27" s="3"/>
      <c r="H27" s="3"/>
      <c r="I27" s="4"/>
    </row>
    <row r="28">
      <c r="A28" s="5">
        <f>FB!A28</f>
        <v>42410.66667</v>
      </c>
      <c r="B28" s="10">
        <f>B27*(1+I28*FB!C28+I29*AMZN!C28+I30*AAPL!C28+I31*NFLX!C28+$I$7*GOOG!C28)</f>
        <v>951.2462151</v>
      </c>
      <c r="F28" s="3"/>
      <c r="H28" s="3"/>
      <c r="I28" s="4"/>
    </row>
    <row r="29">
      <c r="A29" s="5">
        <f>FB!A29</f>
        <v>42411.66667</v>
      </c>
      <c r="B29" s="10">
        <f>B28*(1+I29*FB!C29+I30*AMZN!C29+I31*AAPL!C29+I32*NFLX!C29+$I$7*GOOG!C29)</f>
        <v>951.074516</v>
      </c>
      <c r="F29" s="3"/>
      <c r="H29" s="3"/>
      <c r="I29" s="4"/>
    </row>
    <row r="30">
      <c r="A30" s="5">
        <f>FB!A30</f>
        <v>42412.66667</v>
      </c>
      <c r="B30" s="10">
        <f>B29*(1+I30*FB!C30+I31*AMZN!C30+I32*AAPL!C30+I33*NFLX!C30+$I$7*GOOG!C30)</f>
        <v>950.9369804</v>
      </c>
      <c r="F30" s="3"/>
      <c r="H30" s="3"/>
      <c r="I30" s="4"/>
    </row>
    <row r="31">
      <c r="A31" s="5">
        <f>FB!A31</f>
        <v>42416.66667</v>
      </c>
      <c r="B31" s="10">
        <f>B30*(1+I31*FB!C31+I32*AMZN!C31+I33*AAPL!C31+I34*NFLX!C31+$I$7*GOOG!C31)</f>
        <v>952.4170068</v>
      </c>
      <c r="F31" s="3"/>
      <c r="H31" s="3"/>
      <c r="I31" s="4"/>
    </row>
    <row r="32">
      <c r="A32" s="5">
        <f>FB!A32</f>
        <v>42417.66667</v>
      </c>
      <c r="B32" s="10">
        <f>B31*(1+I32*FB!C32+I33*AMZN!C32+I34*AAPL!C32+I35*NFLX!C32+$I$7*GOOG!C32)</f>
        <v>955.378813</v>
      </c>
      <c r="F32" s="3"/>
      <c r="H32" s="3"/>
      <c r="I32" s="4"/>
    </row>
    <row r="33">
      <c r="A33" s="5">
        <f>FB!A33</f>
        <v>42418.66667</v>
      </c>
      <c r="B33" s="10">
        <f>B32*(1+I33*FB!C33+I34*AMZN!C33+I35*AAPL!C33+I36*NFLX!C33+$I$7*GOOG!C33)</f>
        <v>953.5467178</v>
      </c>
      <c r="F33" s="3"/>
      <c r="H33" s="3"/>
      <c r="I33" s="4"/>
    </row>
    <row r="34">
      <c r="A34" s="5">
        <f>FB!A34</f>
        <v>42419.66667</v>
      </c>
      <c r="B34" s="10">
        <f>B33*(1+I34*FB!C34+I35*AMZN!C34+I36*AAPL!C34+I37*NFLX!C34+$I$7*GOOG!C34)</f>
        <v>954.154602</v>
      </c>
      <c r="F34" s="3"/>
      <c r="H34" s="3"/>
      <c r="I34" s="4"/>
    </row>
    <row r="35">
      <c r="A35" s="5">
        <f>FB!A35</f>
        <v>42422.66667</v>
      </c>
      <c r="B35" s="10">
        <f>B34*(1+I35*FB!C35+I36*AMZN!C35+I37*AAPL!C35+I38*NFLX!C35+$I$7*GOOG!C35)</f>
        <v>955.0623238</v>
      </c>
      <c r="F35" s="3"/>
      <c r="H35" s="3"/>
      <c r="I35" s="4"/>
    </row>
    <row r="36">
      <c r="A36" s="5">
        <f>FB!A36</f>
        <v>42423.66667</v>
      </c>
      <c r="B36" s="10">
        <f>B35*(1+I36*FB!C36+I37*AMZN!C36+I38*AAPL!C36+I39*NFLX!C36+$I$7*GOOG!C36)</f>
        <v>953.2924383</v>
      </c>
      <c r="F36" s="3"/>
      <c r="H36" s="3"/>
      <c r="I36" s="4"/>
    </row>
    <row r="37">
      <c r="A37" s="5">
        <f>FB!A37</f>
        <v>42424.66667</v>
      </c>
      <c r="B37" s="10">
        <f>B36*(1+I37*FB!C37+I38*AMZN!C37+I39*AAPL!C37+I40*NFLX!C37+$I$7*GOOG!C37)</f>
        <v>953.9353978</v>
      </c>
      <c r="F37" s="3"/>
      <c r="H37" s="3"/>
      <c r="I37" s="4"/>
    </row>
    <row r="38">
      <c r="A38" s="5">
        <f>FB!A38</f>
        <v>42425.66667</v>
      </c>
      <c r="B38" s="10">
        <f>B37*(1+I38*FB!C38+I39*AMZN!C38+I40*AAPL!C38+I41*NFLX!C38+$I$7*GOOG!C38)</f>
        <v>954.9794426</v>
      </c>
      <c r="F38" s="3"/>
      <c r="H38" s="3"/>
      <c r="I38" s="4"/>
    </row>
    <row r="39">
      <c r="A39" s="5">
        <f>FB!A39</f>
        <v>42426.66667</v>
      </c>
      <c r="B39" s="10">
        <f>B38*(1+I39*FB!C39+I40*AMZN!C39+I41*AAPL!C39+I42*NFLX!C39+$I$7*GOOG!C39)</f>
        <v>954.8457643</v>
      </c>
      <c r="F39" s="3"/>
      <c r="H39" s="3"/>
      <c r="I39" s="4"/>
    </row>
    <row r="40">
      <c r="A40" s="5">
        <f>FB!A40</f>
        <v>42429.66667</v>
      </c>
      <c r="B40" s="10">
        <f>B39*(1+I40*FB!C40+I41*AMZN!C40+I42*AAPL!C40+I43*NFLX!C40+$I$7*GOOG!C40)</f>
        <v>953.6414638</v>
      </c>
      <c r="F40" s="3"/>
      <c r="H40" s="3"/>
      <c r="I40" s="4"/>
    </row>
    <row r="41">
      <c r="A41" s="5">
        <f>FB!A41</f>
        <v>42430.66667</v>
      </c>
      <c r="B41" s="10">
        <f>B40*(1+I41*FB!C41+I42*AMZN!C41+I43*AAPL!C41+I44*NFLX!C41+$I$7*GOOG!C41)</f>
        <v>957.1857741</v>
      </c>
      <c r="F41" s="3"/>
      <c r="H41" s="3"/>
      <c r="I41" s="4"/>
    </row>
    <row r="42">
      <c r="A42" s="5">
        <f>FB!A42</f>
        <v>42431.66667</v>
      </c>
      <c r="B42" s="10">
        <f>B41*(1+I42*FB!C42+I43*AMZN!C42+I44*AAPL!C42+I45*NFLX!C42+$I$7*GOOG!C42)</f>
        <v>957.1857741</v>
      </c>
      <c r="F42" s="3"/>
      <c r="H42" s="3"/>
      <c r="I42" s="4"/>
    </row>
    <row r="43">
      <c r="A43" s="5">
        <f>FB!A43</f>
        <v>42432.66667</v>
      </c>
      <c r="B43" s="10">
        <f>B42*(1+I43*FB!C43+I44*AMZN!C43+I45*AAPL!C43+I46*NFLX!C43+$I$7*GOOG!C43)</f>
        <v>956.1332636</v>
      </c>
      <c r="F43" s="3"/>
      <c r="H43" s="3"/>
      <c r="I43" s="4"/>
    </row>
    <row r="44">
      <c r="A44" s="5">
        <f>FB!A44</f>
        <v>42433.66667</v>
      </c>
      <c r="B44" s="10">
        <f>B43*(1+I44*FB!C44+I45*AMZN!C44+I46*AAPL!C44+I47*NFLX!C44+$I$7*GOOG!C44)</f>
        <v>955.8680641</v>
      </c>
      <c r="F44" s="3"/>
      <c r="H44" s="3"/>
      <c r="I44" s="4"/>
    </row>
    <row r="45">
      <c r="A45" s="5">
        <f>FB!A45</f>
        <v>42436.66667</v>
      </c>
      <c r="B45" s="10">
        <f>B44*(1+I45*FB!C45+I46*AMZN!C45+I47*AAPL!C45+I48*NFLX!C45+$I$7*GOOG!C45)</f>
        <v>953.2772669</v>
      </c>
      <c r="F45" s="3"/>
      <c r="H45" s="3"/>
      <c r="I45" s="4"/>
    </row>
    <row r="46">
      <c r="A46" s="5">
        <f>FB!A46</f>
        <v>42437.66667</v>
      </c>
      <c r="B46" s="10">
        <f>B45*(1+I46*FB!C46+I47*AMZN!C46+I48*AAPL!C46+I49*NFLX!C46+$I$7*GOOG!C46)</f>
        <v>953.0740551</v>
      </c>
      <c r="F46" s="3"/>
      <c r="H46" s="3"/>
      <c r="I46" s="4"/>
    </row>
    <row r="47">
      <c r="A47" s="5">
        <f>FB!A47</f>
        <v>42438.66667</v>
      </c>
      <c r="B47" s="10">
        <f>B46*(1+I47*FB!C47+I48*AMZN!C47+I49*AAPL!C47+I50*NFLX!C47+$I$7*GOOG!C47)</f>
        <v>954.9735734</v>
      </c>
      <c r="F47" s="3"/>
      <c r="H47" s="3"/>
      <c r="I47" s="4"/>
    </row>
    <row r="48">
      <c r="A48" s="5">
        <f>FB!A48</f>
        <v>42439.66667</v>
      </c>
      <c r="B48" s="10">
        <f>B47*(1+I48*FB!C48+I49*AMZN!C48+I50*AAPL!C48+I51*NFLX!C48+$I$7*GOOG!C48)</f>
        <v>956.2445891</v>
      </c>
      <c r="F48" s="3"/>
      <c r="H48" s="3"/>
      <c r="I48" s="4"/>
    </row>
    <row r="49">
      <c r="A49" s="5">
        <f>FB!A49</f>
        <v>42440.66667</v>
      </c>
      <c r="B49" s="10">
        <f>B48*(1+I49*FB!C49+I50*AMZN!C49+I51*AAPL!C49+I52*NFLX!C49+$I$7*GOOG!C49)</f>
        <v>958.564053</v>
      </c>
      <c r="F49" s="3"/>
      <c r="H49" s="3"/>
      <c r="I49" s="4"/>
    </row>
    <row r="50">
      <c r="A50" s="5">
        <f>FB!A50</f>
        <v>42443.66667</v>
      </c>
      <c r="B50" s="10">
        <f>B49*(1+I50*FB!C50+I51*AMZN!C50+I52*AAPL!C50+I53*NFLX!C50+$I$7*GOOG!C50)</f>
        <v>959.1504167</v>
      </c>
      <c r="F50" s="3"/>
      <c r="H50" s="3"/>
      <c r="I50" s="4"/>
    </row>
    <row r="51">
      <c r="A51" s="5">
        <f>FB!A51</f>
        <v>42444.66667</v>
      </c>
      <c r="B51" s="10">
        <f>B50*(1+I51*FB!C51+I52*AMZN!C51+I53*AAPL!C51+I54*NFLX!C51+$I$7*GOOG!C51)</f>
        <v>958.8260664</v>
      </c>
      <c r="F51" s="3"/>
      <c r="H51" s="3"/>
      <c r="I51" s="4"/>
    </row>
    <row r="52">
      <c r="A52" s="5">
        <f>FB!A52</f>
        <v>42445.66667</v>
      </c>
      <c r="B52" s="10">
        <f>B51*(1+I52*FB!C52+I53*AMZN!C52+I54*AAPL!C52+I55*NFLX!C52+$I$7*GOOG!C52)</f>
        <v>960.0615636</v>
      </c>
      <c r="F52" s="3"/>
      <c r="H52" s="3"/>
      <c r="I52" s="4"/>
    </row>
    <row r="53">
      <c r="A53" s="5">
        <f>FB!A53</f>
        <v>42446.66667</v>
      </c>
      <c r="B53" s="10">
        <f>B52*(1+I53*FB!C53+I54*AMZN!C53+I55*AAPL!C53+I56*NFLX!C53+$I$7*GOOG!C53)</f>
        <v>960.351533</v>
      </c>
      <c r="F53" s="3"/>
      <c r="H53" s="3"/>
      <c r="I53" s="4"/>
    </row>
    <row r="54">
      <c r="A54" s="5">
        <f>FB!A54</f>
        <v>42447.66667</v>
      </c>
      <c r="B54" s="10">
        <f>B53*(1+I54*FB!C54+I55*AMZN!C54+I56*AAPL!C54+I57*NFLX!C54+$I$7*GOOG!C54)</f>
        <v>960.319383</v>
      </c>
      <c r="F54" s="3"/>
      <c r="H54" s="3"/>
      <c r="I54" s="4"/>
    </row>
    <row r="55">
      <c r="A55" s="5">
        <f>FB!A55</f>
        <v>42450.66667</v>
      </c>
      <c r="B55" s="10">
        <f>B54*(1+I55*FB!C55+I56*AMZN!C55+I57*AAPL!C55+I58*NFLX!C55+$I$7*GOOG!C55)</f>
        <v>961.0268493</v>
      </c>
      <c r="F55" s="3"/>
      <c r="H55" s="3"/>
      <c r="I55" s="4"/>
    </row>
    <row r="56">
      <c r="A56" s="5">
        <f>FB!A56</f>
        <v>42451.66667</v>
      </c>
      <c r="B56" s="10">
        <f>B55*(1+I56*FB!C56+I57*AMZN!C56+I58*AAPL!C56+I59*NFLX!C56+$I$7*GOOG!C56)</f>
        <v>960.8349068</v>
      </c>
      <c r="F56" s="3"/>
      <c r="H56" s="3"/>
      <c r="I56" s="4"/>
    </row>
    <row r="57">
      <c r="A57" s="5">
        <f>FB!A57</f>
        <v>42452.66667</v>
      </c>
      <c r="B57" s="10">
        <f>B56*(1+I57*FB!C57+I58*AMZN!C57+I59*AAPL!C57+I60*NFLX!C57+$I$7*GOOG!C57)</f>
        <v>960.3864051</v>
      </c>
      <c r="F57" s="3"/>
      <c r="H57" s="3"/>
      <c r="I57" s="4"/>
    </row>
    <row r="58">
      <c r="A58" s="5">
        <f>FB!A58</f>
        <v>42453.66667</v>
      </c>
      <c r="B58" s="10">
        <f>B57*(1+I58*FB!C58+I59*AMZN!C58+I60*AAPL!C58+I61*NFLX!C58+$I$7*GOOG!C58)</f>
        <v>959.9685543</v>
      </c>
      <c r="F58" s="3"/>
      <c r="H58" s="3"/>
      <c r="I58" s="4"/>
    </row>
    <row r="59">
      <c r="A59" s="5">
        <f>FB!A59</f>
        <v>42457.66667</v>
      </c>
      <c r="B59" s="10">
        <f>B58*(1+I59*FB!C59+I60*AMZN!C59+I61*AAPL!C59+I62*NFLX!C59+$I$7*GOOG!C59)</f>
        <v>959.6783765</v>
      </c>
      <c r="F59" s="3"/>
      <c r="H59" s="3"/>
      <c r="I59" s="4"/>
    </row>
    <row r="60">
      <c r="A60" s="5">
        <f>FB!A60</f>
        <v>42458.66667</v>
      </c>
      <c r="B60" s="10">
        <f>B59*(1+I60*FB!C60+I61*AMZN!C60+I62*AAPL!C60+I63*NFLX!C60+$I$7*GOOG!C60)</f>
        <v>961.4878103</v>
      </c>
      <c r="F60" s="3"/>
      <c r="H60" s="3"/>
      <c r="I60" s="4"/>
    </row>
    <row r="61">
      <c r="A61" s="5">
        <f>FB!A61</f>
        <v>42459.66667</v>
      </c>
      <c r="B61" s="10">
        <f>B60*(1+I61*FB!C61+I62*AMZN!C61+I63*AAPL!C61+I64*NFLX!C61+$I$7*GOOG!C61)</f>
        <v>962.412488</v>
      </c>
      <c r="F61" s="3"/>
      <c r="H61" s="3"/>
      <c r="I61" s="4"/>
    </row>
    <row r="62">
      <c r="A62" s="5">
        <f>FB!A62</f>
        <v>42460.66667</v>
      </c>
      <c r="B62" s="10">
        <f>B61*(1+I62*FB!C62+I63*AMZN!C62+I64*AAPL!C62+I65*NFLX!C62+$I$7*GOOG!C62)</f>
        <v>961.5257425</v>
      </c>
      <c r="F62" s="3"/>
      <c r="H62" s="3"/>
      <c r="I62" s="4"/>
    </row>
    <row r="63">
      <c r="A63" s="5">
        <f>FB!A63</f>
        <v>42461.66667</v>
      </c>
      <c r="B63" s="10">
        <f>B62*(1+I63*FB!C63+I64*AMZN!C63+I65*AAPL!C63+I66*NFLX!C63+$I$7*GOOG!C63)</f>
        <v>962.3226959</v>
      </c>
      <c r="F63" s="3"/>
      <c r="H63" s="3"/>
      <c r="I63" s="4"/>
    </row>
    <row r="64">
      <c r="A64" s="5">
        <f>FB!A64</f>
        <v>42464.66667</v>
      </c>
      <c r="B64" s="10">
        <f>B63*(1+I64*FB!C64+I65*AMZN!C64+I66*AAPL!C64+I67*NFLX!C64+$I$7*GOOG!C64)</f>
        <v>961.5620912</v>
      </c>
      <c r="F64" s="3"/>
      <c r="H64" s="3"/>
      <c r="I64" s="4"/>
    </row>
    <row r="65">
      <c r="A65" s="5">
        <f>FB!A65</f>
        <v>42465.66667</v>
      </c>
      <c r="B65" s="10">
        <f>B64*(1+I65*FB!C65+I66*AMZN!C65+I67*AAPL!C65+I68*NFLX!C65+$I$7*GOOG!C65)</f>
        <v>960.3828721</v>
      </c>
      <c r="F65" s="3"/>
      <c r="H65" s="3"/>
      <c r="I65" s="4"/>
    </row>
    <row r="66">
      <c r="A66" s="5">
        <f>FB!A66</f>
        <v>42466.66667</v>
      </c>
      <c r="B66" s="10">
        <f>B65*(1+I66*FB!C66+I67*AMZN!C66+I68*AAPL!C66+I69*NFLX!C66+$I$7*GOOG!C66)</f>
        <v>961.6367598</v>
      </c>
      <c r="F66" s="3"/>
      <c r="H66" s="3"/>
      <c r="I66" s="4"/>
    </row>
    <row r="67">
      <c r="A67" s="5">
        <f>FB!A67</f>
        <v>42467.66667</v>
      </c>
      <c r="B67" s="10">
        <f>B66*(1+I67*FB!C67+I68*AMZN!C67+I69*AAPL!C67+I70*NFLX!C67+$I$7*GOOG!C67)</f>
        <v>960.7766435</v>
      </c>
      <c r="F67" s="3"/>
      <c r="H67" s="3"/>
      <c r="I67" s="4"/>
    </row>
    <row r="68">
      <c r="A68" s="5">
        <f>FB!A68</f>
        <v>42468.66667</v>
      </c>
      <c r="B68" s="10">
        <f>B67*(1+I68*FB!C68+I69*AMZN!C68+I70*AAPL!C68+I71*NFLX!C68+$I$7*GOOG!C68)</f>
        <v>960.6163442</v>
      </c>
      <c r="F68" s="3"/>
      <c r="H68" s="3"/>
      <c r="I68" s="4"/>
    </row>
    <row r="69">
      <c r="A69" s="5">
        <f>FB!A69</f>
        <v>42471.66667</v>
      </c>
      <c r="B69" s="10">
        <f>B68*(1+I69*FB!C69+I70*AMZN!C69+I71*AAPL!C69+I72*NFLX!C69+$I$7*GOOG!C69)</f>
        <v>960.134876</v>
      </c>
      <c r="F69" s="3"/>
      <c r="H69" s="3"/>
      <c r="I69" s="4"/>
    </row>
    <row r="70">
      <c r="A70" s="5">
        <f>FB!A70</f>
        <v>42472.66667</v>
      </c>
      <c r="B70" s="10">
        <f>B69*(1+I70*FB!C70+I71*AMZN!C70+I72*AAPL!C70+I73*NFLX!C70+$I$7*GOOG!C70)</f>
        <v>961.2301018</v>
      </c>
      <c r="F70" s="3"/>
      <c r="H70" s="3"/>
      <c r="I70" s="4"/>
    </row>
    <row r="71">
      <c r="A71" s="5">
        <f>FB!A71</f>
        <v>42473.66667</v>
      </c>
      <c r="B71" s="10">
        <f>B70*(1+I71*FB!C71+I72*AMZN!C71+I73*AAPL!C71+I74*NFLX!C71+$I$7*GOOG!C71)</f>
        <v>962.6360829</v>
      </c>
      <c r="F71" s="3"/>
      <c r="H71" s="3"/>
      <c r="I71" s="4"/>
    </row>
    <row r="72">
      <c r="A72" s="5">
        <f>FB!A72</f>
        <v>42474.66667</v>
      </c>
      <c r="B72" s="10">
        <f>B71*(1+I72*FB!C72+I73*AMZN!C72+I74*AAPL!C72+I75*NFLX!C72+$I$7*GOOG!C72)</f>
        <v>962.8574669</v>
      </c>
      <c r="F72" s="3"/>
      <c r="H72" s="3"/>
      <c r="I72" s="4"/>
    </row>
    <row r="73">
      <c r="A73" s="5">
        <f>FB!A73</f>
        <v>42475.66667</v>
      </c>
      <c r="B73" s="10">
        <f>B72*(1+I73*FB!C73+I74*AMZN!C73+I75*AAPL!C73+I76*NFLX!C73+$I$7*GOOG!C73)</f>
        <v>963.7731348</v>
      </c>
      <c r="F73" s="3"/>
      <c r="H73" s="3"/>
      <c r="I73" s="4"/>
    </row>
    <row r="74">
      <c r="A74" s="5">
        <f>FB!A74</f>
        <v>42478.66667</v>
      </c>
      <c r="B74" s="10">
        <f>B73*(1+I74*FB!C74+I75*AMZN!C74+I76*AAPL!C74+I77*NFLX!C74+$I$7*GOOG!C74)</f>
        <v>964.964939</v>
      </c>
      <c r="F74" s="3"/>
      <c r="H74" s="3"/>
      <c r="I74" s="4"/>
    </row>
    <row r="75">
      <c r="A75" s="5">
        <f>FB!A75</f>
        <v>42479.66667</v>
      </c>
      <c r="B75" s="10">
        <f>B74*(1+I75*FB!C75+I76*AMZN!C75+I77*AAPL!C75+I78*NFLX!C75+$I$7*GOOG!C75)</f>
        <v>963.0062226</v>
      </c>
      <c r="F75" s="3"/>
      <c r="H75" s="3"/>
      <c r="I75" s="4"/>
    </row>
    <row r="76">
      <c r="A76" s="5">
        <f>FB!A76</f>
        <v>42480.66667</v>
      </c>
      <c r="B76" s="10">
        <f>B75*(1+I76*FB!C76+I77*AMZN!C76+I78*AAPL!C76+I79*NFLX!C76+$I$7*GOOG!C76)</f>
        <v>962.7853997</v>
      </c>
      <c r="F76" s="3"/>
      <c r="H76" s="3"/>
      <c r="I76" s="4"/>
    </row>
    <row r="77">
      <c r="A77" s="5">
        <f>FB!A77</f>
        <v>42481.66667</v>
      </c>
      <c r="B77" s="10">
        <f>B76*(1+I77*FB!C77+I78*AMZN!C77+I79*AAPL!C77+I80*NFLX!C77+$I$7*GOOG!C77)</f>
        <v>963.8281193</v>
      </c>
      <c r="F77" s="3"/>
      <c r="H77" s="3"/>
      <c r="I77" s="4"/>
    </row>
    <row r="78">
      <c r="A78" s="5">
        <f>FB!A78</f>
        <v>42482.66667</v>
      </c>
      <c r="B78" s="10">
        <f>B77*(1+I78*FB!C78+I79*AMZN!C78+I80*AAPL!C78+I81*NFLX!C78+$I$7*GOOG!C78)</f>
        <v>957.4940465</v>
      </c>
      <c r="F78" s="3"/>
      <c r="H78" s="3"/>
      <c r="I78" s="4"/>
    </row>
    <row r="79">
      <c r="A79" s="5">
        <f>FB!A79</f>
        <v>42485.66667</v>
      </c>
      <c r="B79" s="10">
        <f>B78*(1+I79*FB!C79+I80*AMZN!C79+I81*AAPL!C79+I82*NFLX!C79+$I$7*GOOG!C79)</f>
        <v>958.2178805</v>
      </c>
      <c r="F79" s="3"/>
      <c r="H79" s="3"/>
      <c r="I79" s="4"/>
    </row>
    <row r="80">
      <c r="A80" s="5">
        <f>FB!A80</f>
        <v>42486.66667</v>
      </c>
      <c r="B80" s="10">
        <f>B79*(1+I80*FB!C80+I81*AMZN!C80+I82*AAPL!C80+I83*NFLX!C80+$I$7*GOOG!C80)</f>
        <v>955.7634237</v>
      </c>
      <c r="F80" s="3"/>
      <c r="H80" s="3"/>
      <c r="I80" s="4"/>
    </row>
    <row r="81">
      <c r="A81" s="5">
        <f>FB!A81</f>
        <v>42487.66667</v>
      </c>
      <c r="B81" s="10">
        <f>B80*(1+I81*FB!C81+I82*AMZN!C81+I83*AAPL!C81+I84*NFLX!C81+$I$7*GOOG!C81)</f>
        <v>955.36342</v>
      </c>
      <c r="F81" s="3"/>
      <c r="H81" s="3"/>
      <c r="I81" s="4"/>
    </row>
    <row r="82">
      <c r="A82" s="5">
        <f>FB!A82</f>
        <v>42488.66667</v>
      </c>
      <c r="B82" s="10">
        <f>B81*(1+I82*FB!C82+I83*AMZN!C82+I84*AAPL!C82+I85*NFLX!C82+$I$7*GOOG!C82)</f>
        <v>952.8893786</v>
      </c>
      <c r="F82" s="3"/>
      <c r="H82" s="3"/>
      <c r="I82" s="4"/>
    </row>
    <row r="83">
      <c r="A83" s="5">
        <f>FB!A83</f>
        <v>42489.66667</v>
      </c>
      <c r="B83" s="10">
        <f>B82*(1+I83*FB!C83+I84*AMZN!C83+I85*AAPL!C83+I86*NFLX!C83+$I$7*GOOG!C83)</f>
        <v>953.229985</v>
      </c>
      <c r="F83" s="3"/>
      <c r="H83" s="3"/>
      <c r="I83" s="4"/>
    </row>
    <row r="84">
      <c r="A84" s="5">
        <f>FB!A84</f>
        <v>42492.66667</v>
      </c>
      <c r="B84" s="10">
        <f>B83*(1+I84*FB!C84+I85*AMZN!C84+I86*AAPL!C84+I87*NFLX!C84+$I$7*GOOG!C84)</f>
        <v>954.1133213</v>
      </c>
      <c r="F84" s="3"/>
      <c r="H84" s="3"/>
      <c r="I84" s="4"/>
    </row>
    <row r="85">
      <c r="A85" s="5">
        <f>FB!A85</f>
        <v>42493.66667</v>
      </c>
      <c r="B85" s="10">
        <f>B84*(1+I85*FB!C85+I86*AMZN!C85+I87*AAPL!C85+I88*NFLX!C85+$I$7*GOOG!C85)</f>
        <v>953.1344933</v>
      </c>
      <c r="F85" s="3"/>
      <c r="H85" s="3"/>
      <c r="I85" s="4"/>
    </row>
    <row r="86">
      <c r="A86" s="5">
        <f>FB!A86</f>
        <v>42494.66667</v>
      </c>
      <c r="B86" s="10">
        <f>B85*(1+I86*FB!C86+I87*AMZN!C86+I88*AAPL!C86+I89*NFLX!C86+$I$7*GOOG!C86)</f>
        <v>953.6785014</v>
      </c>
      <c r="F86" s="3"/>
      <c r="H86" s="3"/>
      <c r="I86" s="4"/>
    </row>
    <row r="87">
      <c r="A87" s="5">
        <f>FB!A87</f>
        <v>42495.66667</v>
      </c>
      <c r="B87" s="10">
        <f>B86*(1+I87*FB!C87+I88*AMZN!C87+I89*AAPL!C87+I90*NFLX!C87+$I$7*GOOG!C87)</f>
        <v>954.6605403</v>
      </c>
      <c r="F87" s="3"/>
      <c r="H87" s="3"/>
      <c r="I87" s="4"/>
    </row>
    <row r="88">
      <c r="A88" s="5">
        <f>FB!A88</f>
        <v>42496.66667</v>
      </c>
      <c r="B88" s="10">
        <f>B87*(1+I88*FB!C88+I89*AMZN!C88+I90*AAPL!C88+I91*NFLX!C88+$I$7*GOOG!C88)</f>
        <v>956.3078209</v>
      </c>
      <c r="F88" s="3"/>
      <c r="H88" s="3"/>
      <c r="I88" s="4"/>
    </row>
    <row r="89">
      <c r="A89" s="5">
        <f>FB!A89</f>
        <v>42499.66667</v>
      </c>
      <c r="B89" s="10">
        <f>B88*(1+I89*FB!C89+I90*AMZN!C89+I91*AAPL!C89+I92*NFLX!C89+$I$7*GOOG!C89)</f>
        <v>956.6067283</v>
      </c>
      <c r="F89" s="3"/>
      <c r="H89" s="3"/>
      <c r="I89" s="4"/>
    </row>
    <row r="90">
      <c r="A90" s="5">
        <f>FB!A90</f>
        <v>42500.66667</v>
      </c>
      <c r="B90" s="10">
        <f>B89*(1+I90*FB!C90+I91*AMZN!C90+I92*AAPL!C90+I93*NFLX!C90+$I$7*GOOG!C90)</f>
        <v>958.2967893</v>
      </c>
      <c r="F90" s="3"/>
      <c r="H90" s="3"/>
      <c r="I90" s="4"/>
    </row>
    <row r="91">
      <c r="A91" s="5">
        <f>FB!A91</f>
        <v>42501.66667</v>
      </c>
      <c r="B91" s="10">
        <f>B90*(1+I91*FB!C91+I92*AMZN!C91+I93*AAPL!C91+I94*NFLX!C91+$I$7*GOOG!C91)</f>
        <v>956.9876378</v>
      </c>
      <c r="F91" s="3"/>
      <c r="H91" s="3"/>
      <c r="I91" s="4"/>
    </row>
    <row r="92">
      <c r="A92" s="5">
        <f>FB!A92</f>
        <v>42502.66667</v>
      </c>
      <c r="B92" s="10">
        <f>B91*(1+I92*FB!C92+I93*AMZN!C92+I94*AAPL!C92+I95*NFLX!C92+$I$7*GOOG!C92)</f>
        <v>956.6901908</v>
      </c>
      <c r="F92" s="3"/>
      <c r="H92" s="3"/>
      <c r="I92" s="4"/>
    </row>
    <row r="93">
      <c r="A93" s="5">
        <f>FB!A93</f>
        <v>42503.66667</v>
      </c>
      <c r="B93" s="10">
        <f>B92*(1+I93*FB!C93+I94*AMZN!C93+I95*AAPL!C93+I96*NFLX!C93+$I$7*GOOG!C93)</f>
        <v>956.2595949</v>
      </c>
      <c r="F93" s="3"/>
      <c r="H93" s="3"/>
      <c r="I93" s="4"/>
    </row>
    <row r="94">
      <c r="A94" s="5">
        <f>FB!A94</f>
        <v>42506.66667</v>
      </c>
      <c r="B94" s="10">
        <f>B93*(1+I94*FB!C94+I95*AMZN!C94+I96*AAPL!C94+I97*NFLX!C94+$I$7*GOOG!C94)</f>
        <v>957.1900056</v>
      </c>
      <c r="F94" s="3"/>
      <c r="H94" s="3"/>
      <c r="I94" s="4"/>
    </row>
    <row r="95">
      <c r="A95" s="5">
        <f>FB!A95</f>
        <v>42507.66667</v>
      </c>
      <c r="B95" s="10">
        <f>B94*(1+I95*FB!C95+I96*AMZN!C95+I97*AAPL!C95+I98*NFLX!C95+$I$7*GOOG!C95)</f>
        <v>955.5069401</v>
      </c>
      <c r="F95" s="3"/>
      <c r="H95" s="3"/>
      <c r="I95" s="4"/>
    </row>
    <row r="96">
      <c r="A96" s="5">
        <f>FB!A96</f>
        <v>42508.66667</v>
      </c>
      <c r="B96" s="10">
        <f>B95*(1+I96*FB!C96+I97*AMZN!C96+I98*AAPL!C96+I99*NFLX!C96+$I$7*GOOG!C96)</f>
        <v>955.5737782</v>
      </c>
      <c r="F96" s="3"/>
      <c r="H96" s="3"/>
      <c r="I96" s="4"/>
    </row>
    <row r="97">
      <c r="A97" s="5">
        <f>FB!A97</f>
        <v>42509.66667</v>
      </c>
      <c r="B97" s="10">
        <f>B96*(1+I97*FB!C97+I98*AMZN!C97+I99*AAPL!C97+I100*NFLX!C97+$I$7*GOOG!C97)</f>
        <v>954.538301</v>
      </c>
      <c r="F97" s="3"/>
      <c r="H97" s="3"/>
      <c r="I97" s="4"/>
    </row>
    <row r="98">
      <c r="A98" s="5">
        <f>FB!A98</f>
        <v>42510.66667</v>
      </c>
      <c r="B98" s="10">
        <f>B97*(1+I98*FB!C98+I99*AMZN!C98+I100*AAPL!C98+I101*NFLX!C98+$I$7*GOOG!C98)</f>
        <v>956.1203989</v>
      </c>
      <c r="F98" s="3"/>
      <c r="H98" s="3"/>
      <c r="I98" s="4"/>
    </row>
    <row r="99">
      <c r="A99" s="5">
        <f>FB!A99</f>
        <v>42513.66667</v>
      </c>
      <c r="B99" s="10">
        <f>B98*(1+I99*FB!C99+I100*AMZN!C99+I101*AAPL!C99+I102*NFLX!C99+$I$7*GOOG!C99)</f>
        <v>955.188813</v>
      </c>
      <c r="F99" s="3"/>
      <c r="H99" s="3"/>
      <c r="I99" s="4"/>
    </row>
    <row r="100">
      <c r="A100" s="5">
        <f>FB!A100</f>
        <v>42514.66667</v>
      </c>
      <c r="B100" s="10">
        <f>B99*(1+I100*FB!C100+I101*AMZN!C100+I102*AAPL!C100+I103*NFLX!C100+$I$7*GOOG!C100)</f>
        <v>957.8355365</v>
      </c>
      <c r="F100" s="3"/>
      <c r="H100" s="3"/>
      <c r="I100" s="4"/>
    </row>
    <row r="101">
      <c r="A101" s="5">
        <f>FB!A101</f>
        <v>42515.66667</v>
      </c>
      <c r="B101" s="10">
        <f>B100*(1+I101*FB!C101+I102*AMZN!C101+I103*AAPL!C101+I104*NFLX!C101+$I$7*GOOG!C101)</f>
        <v>958.6898556</v>
      </c>
      <c r="F101" s="3"/>
      <c r="H101" s="3"/>
      <c r="I101" s="4"/>
    </row>
    <row r="102">
      <c r="A102" s="5">
        <f>FB!A102</f>
        <v>42516.66667</v>
      </c>
      <c r="B102" s="10">
        <f>B101*(1+I102*FB!C102+I103*AMZN!C102+I104*AAPL!C102+I105*NFLX!C102+$I$7*GOOG!C102)</f>
        <v>958.526596</v>
      </c>
      <c r="F102" s="3"/>
      <c r="H102" s="3"/>
      <c r="I102" s="4"/>
    </row>
    <row r="103">
      <c r="A103" s="5">
        <f>FB!A103</f>
        <v>42517.66667</v>
      </c>
      <c r="B103" s="10">
        <f>B102*(1+I103*FB!C103+I104*AMZN!C103+I105*AAPL!C103+I106*NFLX!C103+$I$7*GOOG!C103)</f>
        <v>959.8996361</v>
      </c>
      <c r="F103" s="3"/>
      <c r="H103" s="3"/>
      <c r="I103" s="4"/>
    </row>
    <row r="104">
      <c r="A104" s="5">
        <f>FB!A104</f>
        <v>42521.66667</v>
      </c>
      <c r="B104" s="10">
        <f>B103*(1+I104*FB!C104+I105*AMZN!C104+I106*AAPL!C104+I107*NFLX!C104+$I$7*GOOG!C104)</f>
        <v>960.4174422</v>
      </c>
      <c r="F104" s="3"/>
      <c r="H104" s="3"/>
      <c r="I104" s="4"/>
    </row>
    <row r="105">
      <c r="A105" s="5">
        <f>FB!A105</f>
        <v>42522.66667</v>
      </c>
      <c r="B105" s="10">
        <f>B104*(1+I105*FB!C105+I106*AMZN!C105+I107*AAPL!C105+I108*NFLX!C105+$I$7*GOOG!C105)</f>
        <v>960.1595261</v>
      </c>
      <c r="F105" s="3"/>
      <c r="H105" s="3"/>
      <c r="I105" s="4"/>
    </row>
    <row r="106">
      <c r="A106" s="5">
        <f>FB!A106</f>
        <v>42523.66667</v>
      </c>
      <c r="B106" s="10">
        <f>B105*(1+I106*FB!C106+I107*AMZN!C106+I108*AAPL!C106+I109*NFLX!C106+$I$7*GOOG!C106)</f>
        <v>959.5458052</v>
      </c>
      <c r="F106" s="3"/>
      <c r="H106" s="3"/>
      <c r="I106" s="4"/>
    </row>
    <row r="107">
      <c r="A107" s="5">
        <f>FB!A107</f>
        <v>42524.66667</v>
      </c>
      <c r="B107" s="10">
        <f>B106*(1+I107*FB!C107+I108*AMZN!C107+I109*AAPL!C107+I110*NFLX!C107+$I$7*GOOG!C107)</f>
        <v>958.2478694</v>
      </c>
      <c r="F107" s="3"/>
      <c r="H107" s="3"/>
      <c r="I107" s="4"/>
    </row>
    <row r="108">
      <c r="A108" s="5">
        <f>FB!A108</f>
        <v>42527.66667</v>
      </c>
      <c r="B108" s="10">
        <f>B107*(1+I108*FB!C108+I109*AMZN!C108+I110*AAPL!C108+I111*NFLX!C108+$I$7*GOOG!C108)</f>
        <v>957.297732</v>
      </c>
      <c r="F108" s="3"/>
      <c r="H108" s="3"/>
      <c r="I108" s="4"/>
    </row>
    <row r="109">
      <c r="A109" s="5">
        <f>FB!A109</f>
        <v>42528.66667</v>
      </c>
      <c r="B109" s="10">
        <f>B108*(1+I109*FB!C109+I110*AMZN!C109+I111*AAPL!C109+I112*NFLX!C109+$I$7*GOOG!C109)</f>
        <v>957.297732</v>
      </c>
      <c r="F109" s="3"/>
      <c r="H109" s="3"/>
      <c r="I109" s="4"/>
    </row>
    <row r="110">
      <c r="A110" s="5">
        <f>FB!A110</f>
        <v>42529.66667</v>
      </c>
      <c r="B110" s="10">
        <f>B109*(1+I110*FB!C110+I111*AMZN!C110+I112*AAPL!C110+I113*NFLX!C110+$I$7*GOOG!C110)</f>
        <v>959.2114877</v>
      </c>
      <c r="F110" s="3"/>
      <c r="H110" s="3"/>
      <c r="I110" s="4"/>
    </row>
    <row r="111">
      <c r="A111" s="5">
        <f>FB!A111</f>
        <v>42530.66667</v>
      </c>
      <c r="B111" s="10">
        <f>B110*(1+I111*FB!C111+I112*AMZN!C111+I113*AAPL!C111+I114*NFLX!C111+$I$7*GOOG!C111)</f>
        <v>959.2765579</v>
      </c>
      <c r="F111" s="3"/>
      <c r="H111" s="3"/>
      <c r="I111" s="4"/>
    </row>
    <row r="112">
      <c r="A112" s="5">
        <f>FB!A112</f>
        <v>42531.66667</v>
      </c>
      <c r="B112" s="10">
        <f>B111*(1+I112*FB!C112+I113*AMZN!C112+I114*AAPL!C112+I115*NFLX!C112+$I$7*GOOG!C112)</f>
        <v>957.780664</v>
      </c>
      <c r="F112" s="3"/>
      <c r="H112" s="3"/>
      <c r="I112" s="4"/>
    </row>
    <row r="113">
      <c r="A113" s="5">
        <f>FB!A113</f>
        <v>42534.66667</v>
      </c>
      <c r="B113" s="10">
        <f>B112*(1+I113*FB!C113+I114*AMZN!C113+I115*AAPL!C113+I116*NFLX!C113+$I$7*GOOG!C113)</f>
        <v>957.6162443</v>
      </c>
      <c r="F113" s="3"/>
      <c r="H113" s="3"/>
      <c r="I113" s="4"/>
    </row>
    <row r="114">
      <c r="A114" s="5">
        <f>FB!A114</f>
        <v>42535.66667</v>
      </c>
      <c r="B114" s="10">
        <f>B113*(1+I114*FB!C114+I115*AMZN!C114+I116*AAPL!C114+I117*NFLX!C114+$I$7*GOOG!C114)</f>
        <v>957.5833202</v>
      </c>
      <c r="F114" s="3"/>
      <c r="H114" s="3"/>
      <c r="I114" s="4"/>
    </row>
    <row r="115">
      <c r="A115" s="5">
        <f>FB!A115</f>
        <v>42536.66667</v>
      </c>
      <c r="B115" s="10">
        <f>B114*(1+I115*FB!C115+I116*AMZN!C115+I117*AAPL!C115+I118*NFLX!C115+$I$7*GOOG!C115)</f>
        <v>957.7150486</v>
      </c>
      <c r="F115" s="3"/>
      <c r="H115" s="3"/>
      <c r="I115" s="4"/>
    </row>
    <row r="116">
      <c r="A116" s="5">
        <f>FB!A116</f>
        <v>42537.66667</v>
      </c>
      <c r="B116" s="10">
        <f>B115*(1+I116*FB!C116+I117*AMZN!C116+I118*AAPL!C116+I119*NFLX!C116+$I$7*GOOG!C116)</f>
        <v>956.3003493</v>
      </c>
      <c r="F116" s="3"/>
      <c r="H116" s="3"/>
      <c r="I116" s="4"/>
    </row>
    <row r="117">
      <c r="A117" s="5">
        <f>FB!A117</f>
        <v>42538.66667</v>
      </c>
      <c r="B117" s="10">
        <f>B116*(1+I117*FB!C117+I118*AMZN!C117+I119*AAPL!C117+I120*NFLX!C117+$I$7*GOOG!C117)</f>
        <v>953.2081848</v>
      </c>
      <c r="F117" s="3"/>
      <c r="H117" s="3"/>
      <c r="I117" s="4"/>
    </row>
    <row r="118">
      <c r="A118" s="5">
        <f>FB!A118</f>
        <v>42541.66667</v>
      </c>
      <c r="B118" s="10">
        <f>B117*(1+I118*FB!C118+I119*AMZN!C118+I120*AAPL!C118+I121*NFLX!C118+$I$7*GOOG!C118)</f>
        <v>953.548511</v>
      </c>
      <c r="F118" s="3"/>
      <c r="H118" s="3"/>
      <c r="I118" s="4"/>
    </row>
    <row r="119">
      <c r="A119" s="5">
        <f>FB!A119</f>
        <v>42542.66667</v>
      </c>
      <c r="B119" s="10">
        <f>B118*(1+I119*FB!C119+I120*AMZN!C119+I121*AAPL!C119+I122*NFLX!C119+$I$7*GOOG!C119)</f>
        <v>953.9219241</v>
      </c>
      <c r="F119" s="3"/>
      <c r="H119" s="3"/>
      <c r="I119" s="4"/>
    </row>
    <row r="120">
      <c r="A120" s="5">
        <f>FB!A120</f>
        <v>42543.66667</v>
      </c>
      <c r="B120" s="10">
        <f>B119*(1+I120*FB!C120+I121*AMZN!C120+I122*AAPL!C120+I123*NFLX!C120+$I$7*GOOG!C120)</f>
        <v>954.1588922</v>
      </c>
      <c r="F120" s="3"/>
      <c r="H120" s="3"/>
      <c r="I120" s="4"/>
    </row>
    <row r="121">
      <c r="A121" s="5">
        <f>FB!A121</f>
        <v>42544.66667</v>
      </c>
      <c r="B121" s="10">
        <f>B120*(1+I121*FB!C121+I122*AMZN!C121+I123*AAPL!C121+I124*NFLX!C121+$I$7*GOOG!C121)</f>
        <v>954.9023387</v>
      </c>
      <c r="F121" s="3"/>
      <c r="H121" s="3"/>
      <c r="I121" s="4"/>
    </row>
    <row r="122">
      <c r="A122" s="5">
        <f>FB!A122</f>
        <v>42545.66667</v>
      </c>
      <c r="B122" s="10">
        <f>B121*(1+I122*FB!C122+I123*AMZN!C122+I124*AAPL!C122+I125*NFLX!C122+$I$7*GOOG!C122)</f>
        <v>950.4325652</v>
      </c>
      <c r="F122" s="3"/>
      <c r="H122" s="3"/>
      <c r="I122" s="4"/>
    </row>
    <row r="123">
      <c r="A123" s="5">
        <f>FB!A123</f>
        <v>42548.66667</v>
      </c>
      <c r="B123" s="10">
        <f>B122*(1+I123*FB!C123+I124*AMZN!C123+I125*AAPL!C123+I126*NFLX!C123+$I$7*GOOG!C123)</f>
        <v>949.2156923</v>
      </c>
      <c r="F123" s="3"/>
      <c r="H123" s="3"/>
      <c r="I123" s="4"/>
    </row>
    <row r="124">
      <c r="A124" s="5">
        <f>FB!A124</f>
        <v>42549.66667</v>
      </c>
      <c r="B124" s="10">
        <f>B123*(1+I124*FB!C124+I125*AMZN!C124+I126*AAPL!C124+I127*NFLX!C124+$I$7*GOOG!C124)</f>
        <v>951.2858276</v>
      </c>
      <c r="F124" s="3"/>
      <c r="H124" s="3"/>
      <c r="I124" s="4"/>
    </row>
    <row r="125">
      <c r="A125" s="5">
        <f>FB!A125</f>
        <v>42550.66667</v>
      </c>
      <c r="B125" s="10">
        <f>B124*(1+I125*FB!C125+I126*AMZN!C125+I127*AAPL!C125+I128*NFLX!C125+$I$7*GOOG!C125)</f>
        <v>952.0114484</v>
      </c>
      <c r="F125" s="3"/>
      <c r="H125" s="3"/>
      <c r="I125" s="4"/>
    </row>
    <row r="126">
      <c r="A126" s="5">
        <f>FB!A126</f>
        <v>42551.66667</v>
      </c>
      <c r="B126" s="10">
        <f>B125*(1+I126*FB!C126+I127*AMZN!C126+I128*AAPL!C126+I129*NFLX!C126+$I$7*GOOG!C126)</f>
        <v>953.3517792</v>
      </c>
      <c r="F126" s="3"/>
      <c r="H126" s="3"/>
      <c r="I126" s="4"/>
    </row>
    <row r="127">
      <c r="A127" s="5">
        <f>FB!A127</f>
        <v>42552.66667</v>
      </c>
      <c r="B127" s="10">
        <f>B126*(1+I127*FB!C127+I128*AMZN!C127+I129*AAPL!C127+I130*NFLX!C127+$I$7*GOOG!C127)</f>
        <v>954.5767842</v>
      </c>
      <c r="F127" s="3"/>
      <c r="H127" s="3"/>
      <c r="I127" s="4"/>
    </row>
    <row r="128">
      <c r="A128" s="5">
        <f>FB!A128</f>
        <v>42556.66667</v>
      </c>
      <c r="B128" s="10">
        <f>B127*(1+I128*FB!C128+I129*AMZN!C128+I130*AAPL!C128+I131*NFLX!C128+$I$7*GOOG!C128)</f>
        <v>953.7674852</v>
      </c>
      <c r="F128" s="3"/>
      <c r="H128" s="3"/>
      <c r="I128" s="4"/>
    </row>
    <row r="129">
      <c r="A129" s="5">
        <f>FB!A129</f>
        <v>42557.66667</v>
      </c>
      <c r="B129" s="10">
        <f>B128*(1+I129*FB!C129+I130*AMZN!C129+I131*AAPL!C129+I132*NFLX!C129+$I$7*GOOG!C129)</f>
        <v>954.3442119</v>
      </c>
      <c r="F129" s="3"/>
      <c r="H129" s="3"/>
      <c r="I129" s="4"/>
    </row>
    <row r="130">
      <c r="A130" s="5">
        <f>FB!A130</f>
        <v>42558.66667</v>
      </c>
      <c r="B130" s="10">
        <f>B129*(1+I130*FB!C130+I131*AMZN!C130+I132*AAPL!C130+I133*NFLX!C130+$I$7*GOOG!C130)</f>
        <v>953.9388493</v>
      </c>
      <c r="F130" s="3"/>
      <c r="H130" s="3"/>
      <c r="I130" s="4"/>
    </row>
    <row r="131">
      <c r="A131" s="5">
        <f>FB!A131</f>
        <v>42559.66667</v>
      </c>
      <c r="B131" s="10">
        <f>B130*(1+I131*FB!C131+I132*AMZN!C131+I133*AAPL!C131+I134*NFLX!C131+$I$7*GOOG!C131)</f>
        <v>955.6668516</v>
      </c>
      <c r="F131" s="3"/>
      <c r="H131" s="3"/>
      <c r="I131" s="4"/>
    </row>
    <row r="132">
      <c r="A132" s="5">
        <f>FB!A132</f>
        <v>42562.66667</v>
      </c>
      <c r="B132" s="10">
        <f>B131*(1+I132*FB!C132+I133*AMZN!C132+I134*AAPL!C132+I135*NFLX!C132+$I$7*GOOG!C132)</f>
        <v>957.2391468</v>
      </c>
      <c r="F132" s="3"/>
      <c r="H132" s="3"/>
      <c r="I132" s="4"/>
    </row>
    <row r="133">
      <c r="A133" s="5">
        <f>FB!A133</f>
        <v>42563.66667</v>
      </c>
      <c r="B133" s="10">
        <f>B132*(1+I133*FB!C133+I134*AMZN!C133+I135*AAPL!C133+I136*NFLX!C133+$I$7*GOOG!C133)</f>
        <v>958.1650396</v>
      </c>
      <c r="F133" s="3"/>
      <c r="H133" s="3"/>
      <c r="I133" s="4"/>
    </row>
    <row r="134">
      <c r="A134" s="5">
        <f>FB!A134</f>
        <v>42564.66667</v>
      </c>
      <c r="B134" s="10">
        <f>B133*(1+I134*FB!C134+I135*AMZN!C134+I136*AAPL!C134+I137*NFLX!C134+$I$7*GOOG!C134)</f>
        <v>957.5738772</v>
      </c>
      <c r="F134" s="3"/>
      <c r="H134" s="3"/>
      <c r="I134" s="4"/>
    </row>
    <row r="135">
      <c r="A135" s="5">
        <f>FB!A135</f>
        <v>42565.66667</v>
      </c>
      <c r="B135" s="10">
        <f>B134*(1+I135*FB!C135+I136*AMZN!C135+I137*AAPL!C135+I138*NFLX!C135+$I$7*GOOG!C135)</f>
        <v>958.233615</v>
      </c>
      <c r="F135" s="3"/>
      <c r="H135" s="3"/>
      <c r="I135" s="4"/>
    </row>
    <row r="136">
      <c r="A136" s="5">
        <f>FB!A136</f>
        <v>42566.66667</v>
      </c>
      <c r="B136" s="10">
        <f>B135*(1+I136*FB!C136+I137*AMZN!C136+I138*AAPL!C136+I139*NFLX!C136+$I$7*GOOG!C136)</f>
        <v>958.0366561</v>
      </c>
      <c r="F136" s="3"/>
      <c r="H136" s="3"/>
      <c r="I136" s="4"/>
    </row>
    <row r="137">
      <c r="A137" s="5">
        <f>FB!A137</f>
        <v>42569.66667</v>
      </c>
      <c r="B137" s="10">
        <f>B136*(1+I137*FB!C137+I138*AMZN!C137+I139*AAPL!C137+I140*NFLX!C137+$I$7*GOOG!C137)</f>
        <v>960.337868</v>
      </c>
      <c r="F137" s="3"/>
      <c r="H137" s="3"/>
      <c r="I137" s="4"/>
    </row>
    <row r="138">
      <c r="A138" s="5">
        <f>FB!A138</f>
        <v>42570.66667</v>
      </c>
      <c r="B138" s="10">
        <f>B137*(1+I138*FB!C138+I139*AMZN!C138+I140*AAPL!C138+I141*NFLX!C138+$I$7*GOOG!C138)</f>
        <v>960.8550634</v>
      </c>
      <c r="F138" s="3"/>
      <c r="H138" s="3"/>
      <c r="I138" s="4"/>
    </row>
    <row r="139">
      <c r="A139" s="5">
        <f>FB!A139</f>
        <v>42571.66667</v>
      </c>
      <c r="B139" s="10">
        <f>B138*(1+I139*FB!C139+I140*AMZN!C139+I141*AAPL!C139+I142*NFLX!C139+$I$7*GOOG!C139)</f>
        <v>961.5312989</v>
      </c>
      <c r="F139" s="3"/>
      <c r="H139" s="3"/>
      <c r="I139" s="4"/>
    </row>
    <row r="140">
      <c r="A140" s="5">
        <f>FB!A140</f>
        <v>42572.66667</v>
      </c>
      <c r="B140" s="10">
        <f>B139*(1+I140*FB!C140+I141*AMZN!C140+I142*AAPL!C140+I143*NFLX!C140+$I$7*GOOG!C140)</f>
        <v>961.114756</v>
      </c>
      <c r="F140" s="3"/>
      <c r="H140" s="3"/>
      <c r="I140" s="4"/>
    </row>
    <row r="141">
      <c r="A141" s="5">
        <f>FB!A141</f>
        <v>42573.66667</v>
      </c>
      <c r="B141" s="10">
        <f>B140*(1+I141*FB!C141+I142*AMZN!C141+I143*AAPL!C141+I144*NFLX!C141+$I$7*GOOG!C141)</f>
        <v>961.789709</v>
      </c>
      <c r="F141" s="3"/>
      <c r="H141" s="3"/>
      <c r="I141" s="4"/>
    </row>
    <row r="142">
      <c r="A142" s="5">
        <f>FB!A142</f>
        <v>42576.66667</v>
      </c>
      <c r="B142" s="10">
        <f>B141*(1+I142*FB!C142+I143*AMZN!C142+I144*AAPL!C142+I145*NFLX!C142+$I$7*GOOG!C142)</f>
        <v>961.3099891</v>
      </c>
      <c r="F142" s="3"/>
      <c r="H142" s="3"/>
      <c r="I142" s="4"/>
    </row>
    <row r="143">
      <c r="A143" s="5">
        <f>FB!A143</f>
        <v>42577.66667</v>
      </c>
      <c r="B143" s="10">
        <f>B142*(1+I143*FB!C143+I144*AMZN!C143+I145*AAPL!C143+I146*NFLX!C143+$I$7*GOOG!C143)</f>
        <v>961.0853241</v>
      </c>
      <c r="F143" s="3"/>
      <c r="H143" s="3"/>
      <c r="I143" s="4"/>
    </row>
    <row r="144">
      <c r="A144" s="5">
        <f>FB!A144</f>
        <v>42578.66667</v>
      </c>
      <c r="B144" s="10">
        <f>B143*(1+I144*FB!C144+I145*AMZN!C144+I146*AAPL!C144+I147*NFLX!C144+$I$7*GOOG!C144)</f>
        <v>961.6318458</v>
      </c>
      <c r="F144" s="3"/>
      <c r="H144" s="3"/>
      <c r="I144" s="4"/>
    </row>
    <row r="145">
      <c r="A145" s="5">
        <f>FB!A145</f>
        <v>42579.66667</v>
      </c>
      <c r="B145" s="10">
        <f>B144*(1+I145*FB!C145+I146*AMZN!C145+I147*AAPL!C145+I148*NFLX!C145+$I$7*GOOG!C145)</f>
        <v>962.3042487</v>
      </c>
      <c r="F145" s="3"/>
      <c r="H145" s="3"/>
      <c r="I145" s="4"/>
    </row>
    <row r="146">
      <c r="A146" s="5">
        <f>FB!A146</f>
        <v>42580.66667</v>
      </c>
      <c r="B146" s="10">
        <f>B145*(1+I146*FB!C146+I147*AMZN!C146+I148*AAPL!C146+I149*NFLX!C146+$I$7*GOOG!C146)</f>
        <v>965.9364233</v>
      </c>
      <c r="F146" s="3"/>
      <c r="H146" s="3"/>
      <c r="I146" s="4"/>
    </row>
    <row r="147">
      <c r="A147" s="5">
        <f>FB!A147</f>
        <v>42583.66667</v>
      </c>
      <c r="B147" s="10">
        <f>B146*(1+I147*FB!C147+I148*AMZN!C147+I149*AAPL!C147+I150*NFLX!C147+$I$7*GOOG!C147)</f>
        <v>966.5570828</v>
      </c>
      <c r="F147" s="3"/>
      <c r="H147" s="3"/>
      <c r="I147" s="4"/>
    </row>
    <row r="148">
      <c r="A148" s="5">
        <f>FB!A148</f>
        <v>42584.66667</v>
      </c>
      <c r="B148" s="10">
        <f>B147*(1+I148*FB!C148+I149*AMZN!C148+I150*AAPL!C148+I151*NFLX!C148+$I$7*GOOG!C148)</f>
        <v>966.2790531</v>
      </c>
      <c r="F148" s="3"/>
      <c r="H148" s="3"/>
      <c r="I148" s="4"/>
    </row>
    <row r="149">
      <c r="A149" s="5">
        <f>FB!A149</f>
        <v>42585.66667</v>
      </c>
      <c r="B149" s="10">
        <f>B148*(1+I149*FB!C149+I150*AMZN!C149+I151*AAPL!C149+I152*NFLX!C149+$I$7*GOOG!C149)</f>
        <v>966.6195626</v>
      </c>
      <c r="F149" s="3"/>
      <c r="H149" s="3"/>
      <c r="I149" s="4"/>
    </row>
    <row r="150">
      <c r="A150" s="5">
        <f>FB!A150</f>
        <v>42586.66667</v>
      </c>
      <c r="B150" s="10">
        <f>B149*(1+I150*FB!C150+I151*AMZN!C150+I152*AAPL!C150+I153*NFLX!C150+$I$7*GOOG!C150)</f>
        <v>966.372537</v>
      </c>
      <c r="F150" s="3"/>
      <c r="H150" s="3"/>
      <c r="I150" s="4"/>
    </row>
    <row r="151">
      <c r="A151" s="5">
        <f>FB!A151</f>
        <v>42587.66667</v>
      </c>
      <c r="B151" s="10">
        <f>B150*(1+I151*FB!C151+I152*AMZN!C151+I153*AAPL!C151+I154*NFLX!C151+$I$7*GOOG!C151)</f>
        <v>968.0120562</v>
      </c>
      <c r="F151" s="3"/>
      <c r="H151" s="3"/>
      <c r="I151" s="4"/>
    </row>
    <row r="152">
      <c r="A152" s="5">
        <f>FB!A152</f>
        <v>42590.66667</v>
      </c>
      <c r="B152" s="10">
        <f>B151*(1+I152*FB!C152+I153*AMZN!C152+I154*AAPL!C152+I155*NFLX!C152+$I$7*GOOG!C152)</f>
        <v>967.9509224</v>
      </c>
      <c r="F152" s="3"/>
      <c r="H152" s="3"/>
      <c r="I152" s="4"/>
    </row>
    <row r="153">
      <c r="A153" s="5">
        <f>FB!A153</f>
        <v>42591.66667</v>
      </c>
      <c r="B153" s="10">
        <f>B152*(1+I153*FB!C153+I154*AMZN!C153+I155*AAPL!C153+I156*NFLX!C153+$I$7*GOOG!C153)</f>
        <v>968.3178896</v>
      </c>
      <c r="F153" s="3"/>
      <c r="H153" s="3"/>
      <c r="I153" s="4"/>
    </row>
    <row r="154">
      <c r="A154" s="5">
        <f>FB!A154</f>
        <v>42592.66667</v>
      </c>
      <c r="B154" s="10">
        <f>B153*(1+I154*FB!C154+I155*AMZN!C154+I156*AAPL!C154+I157*NFLX!C154+$I$7*GOOG!C154)</f>
        <v>968.3788867</v>
      </c>
      <c r="F154" s="3"/>
      <c r="H154" s="3"/>
      <c r="I154" s="4"/>
    </row>
    <row r="155">
      <c r="A155" s="5">
        <f>FB!A155</f>
        <v>42593.66667</v>
      </c>
      <c r="B155" s="10">
        <f>B154*(1+I155*FB!C155+I156*AMZN!C155+I157*AAPL!C155+I158*NFLX!C155+$I$7*GOOG!C155)</f>
        <v>968.4093716</v>
      </c>
      <c r="F155" s="3"/>
      <c r="H155" s="3"/>
      <c r="I155" s="4"/>
    </row>
    <row r="156">
      <c r="A156" s="5">
        <f>FB!A156</f>
        <v>42594.66667</v>
      </c>
      <c r="B156" s="10">
        <f>B155*(1+I156*FB!C156+I157*AMZN!C156+I158*AAPL!C156+I159*NFLX!C156+$I$7*GOOG!C156)</f>
        <v>968.1655466</v>
      </c>
      <c r="F156" s="3"/>
      <c r="H156" s="3"/>
      <c r="I156" s="4"/>
    </row>
    <row r="157">
      <c r="A157" s="5">
        <f>FB!A157</f>
        <v>42597.66667</v>
      </c>
      <c r="B157" s="10">
        <f>B156*(1+I157*FB!C157+I158*AMZN!C157+I159*AAPL!C157+I160*NFLX!C157+$I$7*GOOG!C157)</f>
        <v>968.0434158</v>
      </c>
      <c r="F157" s="3"/>
      <c r="H157" s="3"/>
      <c r="I157" s="4"/>
    </row>
    <row r="158">
      <c r="A158" s="5">
        <f>FB!A158</f>
        <v>42598.66667</v>
      </c>
      <c r="B158" s="10">
        <f>B157*(1+I158*FB!C158+I159*AMZN!C158+I160*AAPL!C158+I161*NFLX!C158+$I$7*GOOG!C158)</f>
        <v>967.2488541</v>
      </c>
      <c r="F158" s="3"/>
      <c r="H158" s="3"/>
      <c r="I158" s="4"/>
    </row>
    <row r="159">
      <c r="A159" s="5">
        <f>FB!A159</f>
        <v>42599.66667</v>
      </c>
      <c r="B159" s="10">
        <f>B158*(1+I159*FB!C159+I160*AMZN!C159+I161*AAPL!C159+I162*NFLX!C159+$I$7*GOOG!C159)</f>
        <v>967.6792041</v>
      </c>
      <c r="F159" s="3"/>
      <c r="H159" s="3"/>
      <c r="I159" s="4"/>
    </row>
    <row r="160">
      <c r="A160" s="5">
        <f>FB!A160</f>
        <v>42600.66667</v>
      </c>
      <c r="B160" s="10">
        <f>B159*(1+I160*FB!C160+I161*AMZN!C160+I162*AAPL!C160+I163*NFLX!C160+$I$7*GOOG!C160)</f>
        <v>967.3114933</v>
      </c>
      <c r="F160" s="3"/>
      <c r="H160" s="3"/>
      <c r="I160" s="4"/>
    </row>
    <row r="161">
      <c r="A161" s="5">
        <f>FB!A161</f>
        <v>42601.66667</v>
      </c>
      <c r="B161" s="10">
        <f>B160*(1+I161*FB!C161+I162*AMZN!C161+I163*AAPL!C161+I164*NFLX!C161+$I$7*GOOG!C161)</f>
        <v>966.9735133</v>
      </c>
      <c r="F161" s="3"/>
      <c r="H161" s="3"/>
      <c r="I161" s="4"/>
    </row>
    <row r="162">
      <c r="A162" s="5">
        <f>FB!A162</f>
        <v>42604.66667</v>
      </c>
      <c r="B162" s="10">
        <f>B161*(1+I162*FB!C162+I163*AMZN!C162+I164*AAPL!C162+I165*NFLX!C162+$I$7*GOOG!C162)</f>
        <v>966.4806834</v>
      </c>
      <c r="F162" s="3"/>
      <c r="H162" s="3"/>
      <c r="I162" s="4"/>
    </row>
    <row r="163">
      <c r="A163" s="5">
        <f>FB!A163</f>
        <v>42605.66667</v>
      </c>
      <c r="B163" s="10">
        <f>B162*(1+I163*FB!C163+I164*AMZN!C163+I165*AAPL!C163+I166*NFLX!C163+$I$7*GOOG!C163)</f>
        <v>966.4497696</v>
      </c>
      <c r="F163" s="3"/>
      <c r="H163" s="3"/>
      <c r="I163" s="4"/>
    </row>
    <row r="164">
      <c r="A164" s="5">
        <f>FB!A164</f>
        <v>42606.66667</v>
      </c>
      <c r="B164" s="10">
        <f>B163*(1+I164*FB!C164+I165*AMZN!C164+I166*AAPL!C164+I167*NFLX!C164+$I$7*GOOG!C164)</f>
        <v>966.0787204</v>
      </c>
      <c r="F164" s="3"/>
      <c r="H164" s="3"/>
      <c r="I164" s="4"/>
    </row>
    <row r="165">
      <c r="A165" s="5">
        <f>FB!A165</f>
        <v>42607.66667</v>
      </c>
      <c r="B165" s="10">
        <f>B164*(1+I165*FB!C165+I166*AMZN!C165+I167*AAPL!C165+I168*NFLX!C165+$I$7*GOOG!C165)</f>
        <v>966.0477151</v>
      </c>
      <c r="F165" s="3"/>
      <c r="H165" s="3"/>
      <c r="I165" s="4"/>
    </row>
    <row r="166">
      <c r="A166" s="5">
        <f>FB!A166</f>
        <v>42608.66667</v>
      </c>
      <c r="B166" s="10">
        <f>B165*(1+I166*FB!C166+I167*AMZN!C166+I168*AAPL!C166+I169*NFLX!C166+$I$7*GOOG!C166)</f>
        <v>966.0787275</v>
      </c>
      <c r="F166" s="3"/>
      <c r="H166" s="3"/>
      <c r="I166" s="4"/>
    </row>
    <row r="167">
      <c r="A167" s="5">
        <f>FB!A167</f>
        <v>42611.66667</v>
      </c>
      <c r="B167" s="10">
        <f>B166*(1+I167*FB!C167+I168*AMZN!C167+I169*AAPL!C167+I170*NFLX!C167+$I$7*GOOG!C167)</f>
        <v>966.4817962</v>
      </c>
      <c r="F167" s="3"/>
      <c r="H167" s="3"/>
      <c r="I167" s="4"/>
    </row>
    <row r="168">
      <c r="A168" s="5">
        <f>FB!A168</f>
        <v>42612.66667</v>
      </c>
      <c r="B168" s="10">
        <f>B167*(1+I168*FB!C168+I169*AMZN!C168+I170*AAPL!C168+I171*NFLX!C168+$I$7*GOOG!C168)</f>
        <v>965.9871756</v>
      </c>
      <c r="F168" s="3"/>
      <c r="H168" s="3"/>
      <c r="I168" s="4"/>
    </row>
    <row r="169">
      <c r="A169" s="5">
        <f>FB!A169</f>
        <v>42613.66667</v>
      </c>
      <c r="B169" s="10">
        <f>B168*(1+I169*FB!C169+I170*AMZN!C169+I171*AAPL!C169+I172*NFLX!C169+$I$7*GOOG!C169)</f>
        <v>965.6769103</v>
      </c>
      <c r="F169" s="3"/>
      <c r="H169" s="3"/>
      <c r="I169" s="4"/>
    </row>
    <row r="170">
      <c r="A170" s="5">
        <f>FB!A170</f>
        <v>42614.66667</v>
      </c>
      <c r="B170" s="10">
        <f>B169*(1+I170*FB!C170+I171*AMZN!C170+I172*AAPL!C170+I173*NFLX!C170+$I$7*GOOG!C170)</f>
        <v>965.9567873</v>
      </c>
      <c r="F170" s="3"/>
      <c r="H170" s="3"/>
      <c r="I170" s="4"/>
    </row>
    <row r="171">
      <c r="A171" s="5">
        <f>FB!A171</f>
        <v>42615.66667</v>
      </c>
      <c r="B171" s="10">
        <f>B170*(1+I171*FB!C171+I172*AMZN!C171+I173*AAPL!C171+I174*NFLX!C171+$I$7*GOOG!C171)</f>
        <v>966.3602245</v>
      </c>
      <c r="F171" s="3"/>
      <c r="H171" s="3"/>
      <c r="I171" s="4"/>
    </row>
    <row r="172">
      <c r="A172" s="5">
        <f>FB!A172</f>
        <v>42619.66667</v>
      </c>
      <c r="B172" s="10">
        <f>B171*(1+I172*FB!C172+I173*AMZN!C172+I174*AAPL!C172+I175*NFLX!C172+$I$7*GOOG!C172)</f>
        <v>967.6907284</v>
      </c>
      <c r="F172" s="3"/>
      <c r="H172" s="3"/>
      <c r="I172" s="4"/>
    </row>
    <row r="173">
      <c r="A173" s="5">
        <f>FB!A173</f>
        <v>42620.66667</v>
      </c>
      <c r="B173" s="10">
        <f>B172*(1+I173*FB!C173+I174*AMZN!C173+I175*AAPL!C173+I176*NFLX!C173+$I$7*GOOG!C173)</f>
        <v>967.7520143</v>
      </c>
      <c r="F173" s="3"/>
      <c r="H173" s="3"/>
      <c r="I173" s="4"/>
    </row>
    <row r="174">
      <c r="A174" s="5">
        <f>FB!A174</f>
        <v>42621.66667</v>
      </c>
      <c r="B174" s="10">
        <f>B173*(1+I174*FB!C174+I175*AMZN!C174+I176*AAPL!C174+I177*NFLX!C174+$I$7*GOOG!C174)</f>
        <v>966.9862852</v>
      </c>
      <c r="F174" s="3"/>
      <c r="H174" s="3"/>
      <c r="I174" s="4"/>
    </row>
    <row r="175">
      <c r="A175" s="5">
        <f>FB!A175</f>
        <v>42622.66667</v>
      </c>
      <c r="B175" s="10">
        <f>B174*(1+I175*FB!C175+I176*AMZN!C175+I177*AAPL!C175+I178*NFLX!C175+$I$7*GOOG!C175)</f>
        <v>964.5529055</v>
      </c>
      <c r="F175" s="3"/>
      <c r="H175" s="3"/>
      <c r="I175" s="4"/>
    </row>
    <row r="176">
      <c r="A176" s="5">
        <f>FB!A176</f>
        <v>42625.66667</v>
      </c>
      <c r="B176" s="10">
        <f>B175*(1+I176*FB!C176+I177*AMZN!C176+I178*AAPL!C176+I179*NFLX!C176+$I$7*GOOG!C176)</f>
        <v>966.0270065</v>
      </c>
      <c r="F176" s="3"/>
      <c r="H176" s="3"/>
      <c r="I176" s="4"/>
    </row>
    <row r="177">
      <c r="A177" s="5">
        <f>FB!A177</f>
        <v>42626.66667</v>
      </c>
      <c r="B177" s="10">
        <f>B176*(1+I177*FB!C177+I178*AMZN!C177+I179*AAPL!C177+I180*NFLX!C177+$I$7*GOOG!C177)</f>
        <v>964.5686991</v>
      </c>
      <c r="F177" s="3"/>
      <c r="H177" s="3"/>
      <c r="I177" s="4"/>
    </row>
    <row r="178">
      <c r="A178" s="5">
        <f>FB!A178</f>
        <v>42627.66667</v>
      </c>
      <c r="B178" s="10">
        <f>B177*(1+I178*FB!C178+I179*AMZN!C178+I180*AAPL!C178+I181*NFLX!C178+$I$7*GOOG!C178)</f>
        <v>965.0078002</v>
      </c>
      <c r="F178" s="3"/>
      <c r="H178" s="3"/>
      <c r="I178" s="4"/>
    </row>
    <row r="179">
      <c r="A179" s="5">
        <f>FB!A179</f>
        <v>42628.66667</v>
      </c>
      <c r="B179" s="10">
        <f>B178*(1+I179*FB!C179+I180*AMZN!C179+I181*AAPL!C179+I182*NFLX!C179+$I$7*GOOG!C179)</f>
        <v>966.47718</v>
      </c>
      <c r="F179" s="3"/>
      <c r="H179" s="3"/>
      <c r="I179" s="4"/>
    </row>
    <row r="180">
      <c r="A180" s="5">
        <f>FB!A180</f>
        <v>42629.66667</v>
      </c>
      <c r="B180" s="10">
        <f>B179*(1+I180*FB!C180+I181*AMZN!C180+I182*AAPL!C180+I183*NFLX!C180+$I$7*GOOG!C180)</f>
        <v>966.0132352</v>
      </c>
      <c r="F180" s="3"/>
      <c r="H180" s="3"/>
      <c r="I180" s="4"/>
    </row>
    <row r="181">
      <c r="A181" s="5">
        <f>FB!A181</f>
        <v>42632.66667</v>
      </c>
      <c r="B181" s="10">
        <f>B180*(1+I181*FB!C181+I182*AMZN!C181+I183*AAPL!C181+I184*NFLX!C181+$I$7*GOOG!C181)</f>
        <v>965.5166681</v>
      </c>
      <c r="F181" s="3"/>
      <c r="H181" s="3"/>
      <c r="I181" s="4"/>
    </row>
    <row r="182">
      <c r="A182" s="5">
        <f>FB!A182</f>
        <v>42633.66667</v>
      </c>
      <c r="B182" s="10">
        <f>B181*(1+I182*FB!C182+I183*AMZN!C182+I184*AAPL!C182+I185*NFLX!C182+$I$7*GOOG!C182)</f>
        <v>966.4199933</v>
      </c>
      <c r="F182" s="3"/>
      <c r="H182" s="3"/>
      <c r="I182" s="4"/>
    </row>
    <row r="183">
      <c r="A183" s="5">
        <f>FB!A183</f>
        <v>42634.66667</v>
      </c>
      <c r="B183" s="10">
        <f>B182*(1+I183*FB!C183+I184*AMZN!C183+I185*AAPL!C183+I186*NFLX!C183+$I$7*GOOG!C183)</f>
        <v>967.162646</v>
      </c>
      <c r="F183" s="3"/>
      <c r="H183" s="3"/>
      <c r="I183" s="4"/>
    </row>
    <row r="184">
      <c r="A184" s="5">
        <f>FB!A184</f>
        <v>42635.66667</v>
      </c>
      <c r="B184" s="10">
        <f>B183*(1+I184*FB!C184+I185*AMZN!C184+I186*AAPL!C184+I187*NFLX!C184+$I$7*GOOG!C184)</f>
        <v>968.8553338</v>
      </c>
      <c r="F184" s="3"/>
      <c r="H184" s="3"/>
      <c r="I184" s="4"/>
    </row>
    <row r="185">
      <c r="A185" s="5">
        <f>FB!A185</f>
        <v>42636.66667</v>
      </c>
      <c r="B185" s="10">
        <f>B184*(1+I185*FB!C185+I186*AMZN!C185+I187*AAPL!C185+I188*NFLX!C185+$I$7*GOOG!C185)</f>
        <v>968.8249346</v>
      </c>
      <c r="F185" s="3"/>
      <c r="H185" s="3"/>
      <c r="I185" s="4"/>
    </row>
    <row r="186">
      <c r="A186" s="5">
        <f>FB!A186</f>
        <v>42639.66667</v>
      </c>
      <c r="B186" s="10">
        <f>B185*(1+I186*FB!C186+I187*AMZN!C186+I188*AAPL!C186+I189*NFLX!C186+$I$7*GOOG!C186)</f>
        <v>966.8789525</v>
      </c>
      <c r="F186" s="3"/>
      <c r="H186" s="3"/>
      <c r="I186" s="4"/>
    </row>
    <row r="187">
      <c r="A187" s="5">
        <f>FB!A187</f>
        <v>42640.66667</v>
      </c>
      <c r="B187" s="10">
        <f>B186*(1+I187*FB!C187+I188*AMZN!C187+I189*AAPL!C187+I190*NFLX!C187+$I$7*GOOG!C187)</f>
        <v>968.2362027</v>
      </c>
      <c r="F187" s="3"/>
      <c r="H187" s="3"/>
      <c r="I187" s="4"/>
    </row>
    <row r="188">
      <c r="A188" s="5">
        <f>FB!A188</f>
        <v>42641.66667</v>
      </c>
      <c r="B188" s="10">
        <f>B187*(1+I188*FB!C188+I189*AMZN!C188+I190*AAPL!C188+I191*NFLX!C188+$I$7*GOOG!C188)</f>
        <v>968.0224036</v>
      </c>
      <c r="F188" s="3"/>
      <c r="H188" s="3"/>
      <c r="I188" s="4"/>
    </row>
    <row r="189">
      <c r="A189" s="5">
        <f>FB!A189</f>
        <v>42642.66667</v>
      </c>
      <c r="B189" s="10">
        <f>B188*(1+I189*FB!C189+I190*AMZN!C189+I191*AAPL!C189+I192*NFLX!C189+$I$7*GOOG!C189)</f>
        <v>967.0129111</v>
      </c>
      <c r="F189" s="3"/>
      <c r="H189" s="3"/>
      <c r="I189" s="4"/>
    </row>
    <row r="190">
      <c r="A190" s="5">
        <f>FB!A190</f>
        <v>42643.66667</v>
      </c>
      <c r="B190" s="10">
        <f>B189*(1+I190*FB!C190+I191*AMZN!C190+I192*AAPL!C190+I193*NFLX!C190+$I$7*GOOG!C190)</f>
        <v>967.3519203</v>
      </c>
      <c r="F190" s="3"/>
      <c r="H190" s="3"/>
      <c r="I190" s="4"/>
    </row>
    <row r="191">
      <c r="A191" s="5">
        <f>FB!A191</f>
        <v>42646.66667</v>
      </c>
      <c r="B191" s="10">
        <f>B190*(1+I191*FB!C191+I192*AMZN!C191+I193*AAPL!C191+I194*NFLX!C191+$I$7*GOOG!C191)</f>
        <v>966.6448415</v>
      </c>
      <c r="F191" s="3"/>
      <c r="H191" s="3"/>
      <c r="I191" s="4"/>
    </row>
    <row r="192">
      <c r="A192" s="5">
        <f>FB!A192</f>
        <v>42647.66667</v>
      </c>
      <c r="B192" s="10">
        <f>B191*(1+I192*FB!C192+I193*AMZN!C192+I194*AAPL!C192+I195*NFLX!C192+$I$7*GOOG!C192)</f>
        <v>967.2319983</v>
      </c>
      <c r="F192" s="3"/>
      <c r="H192" s="3"/>
      <c r="I192" s="4"/>
    </row>
    <row r="193">
      <c r="A193" s="5">
        <f>FB!A193</f>
        <v>42648.66667</v>
      </c>
      <c r="B193" s="10">
        <f>B192*(1+I193*FB!C193+I194*AMZN!C193+I195*AAPL!C193+I196*NFLX!C193+$I$7*GOOG!C193)</f>
        <v>967.2319983</v>
      </c>
      <c r="F193" s="3"/>
      <c r="H193" s="3"/>
      <c r="I193" s="4"/>
    </row>
    <row r="194">
      <c r="A194" s="5">
        <f>FB!A194</f>
        <v>42649.66667</v>
      </c>
      <c r="B194" s="10">
        <f>B193*(1+I194*FB!C194+I195*AMZN!C194+I196*AAPL!C194+I197*NFLX!C194+$I$7*GOOG!C194)</f>
        <v>967.2935392</v>
      </c>
      <c r="F194" s="3"/>
      <c r="H194" s="3"/>
      <c r="I194" s="4"/>
    </row>
    <row r="195">
      <c r="A195" s="5">
        <f>FB!A195</f>
        <v>42650.66667</v>
      </c>
      <c r="B195" s="10">
        <f>B194*(1+I195*FB!C195+I196*AMZN!C195+I197*AAPL!C195+I198*NFLX!C195+$I$7*GOOG!C195)</f>
        <v>967.0167304</v>
      </c>
      <c r="F195" s="3"/>
      <c r="H195" s="3"/>
      <c r="I195" s="4"/>
    </row>
    <row r="196">
      <c r="A196" s="5">
        <f>FB!A196</f>
        <v>42653.66667</v>
      </c>
      <c r="B196" s="10">
        <f>B195*(1+I196*FB!C196+I197*AMZN!C196+I198*AAPL!C196+I199*NFLX!C196+$I$7*GOOG!C196)</f>
        <v>968.7117833</v>
      </c>
      <c r="F196" s="3"/>
      <c r="H196" s="3"/>
      <c r="I196" s="4"/>
    </row>
    <row r="197">
      <c r="A197" s="5">
        <f>FB!A197</f>
        <v>42654.66667</v>
      </c>
      <c r="B197" s="10">
        <f>B196*(1+I197*FB!C197+I198*AMZN!C197+I199*AAPL!C197+I200*NFLX!C197+$I$7*GOOG!C197)</f>
        <v>968.2551668</v>
      </c>
      <c r="F197" s="3"/>
      <c r="H197" s="3"/>
      <c r="I197" s="4"/>
    </row>
    <row r="198">
      <c r="A198" s="5">
        <f>FB!A198</f>
        <v>42655.66667</v>
      </c>
      <c r="B198" s="10">
        <f>B197*(1+I198*FB!C198+I199*AMZN!C198+I200*AAPL!C198+I201*NFLX!C198+$I$7*GOOG!C198)</f>
        <v>968.7438601</v>
      </c>
      <c r="F198" s="3"/>
      <c r="H198" s="3"/>
      <c r="I198" s="4"/>
    </row>
    <row r="199">
      <c r="A199" s="5">
        <f>FB!A199</f>
        <v>42656.66667</v>
      </c>
      <c r="B199" s="10">
        <f>B198*(1+I199*FB!C199+I200*AMZN!C199+I201*AAPL!C199+I202*NFLX!C199+$I$7*GOOG!C199)</f>
        <v>967.5264856</v>
      </c>
      <c r="F199" s="3"/>
      <c r="H199" s="3"/>
      <c r="I199" s="4"/>
    </row>
    <row r="200">
      <c r="A200" s="5">
        <f>FB!A200</f>
        <v>42657.66667</v>
      </c>
      <c r="B200" s="10">
        <f>B199*(1+I200*FB!C200+I201*AMZN!C200+I202*AAPL!C200+I203*NFLX!C200+$I$7*GOOG!C200)</f>
        <v>967.5879028</v>
      </c>
      <c r="F200" s="3"/>
      <c r="H200" s="3"/>
      <c r="I200" s="4"/>
    </row>
    <row r="201">
      <c r="A201" s="5">
        <f>FB!A201</f>
        <v>42660.66667</v>
      </c>
      <c r="B201" s="10">
        <f>B200*(1+I201*FB!C201+I202*AMZN!C201+I203*AAPL!C201+I204*NFLX!C201+$I$7*GOOG!C201)</f>
        <v>967.8027661</v>
      </c>
      <c r="F201" s="3"/>
      <c r="H201" s="3"/>
      <c r="I201" s="4"/>
    </row>
    <row r="202">
      <c r="A202" s="5">
        <f>FB!A202</f>
        <v>42661.66667</v>
      </c>
      <c r="B202" s="10">
        <f>B201*(1+I202*FB!C202+I203*AMZN!C202+I204*AAPL!C202+I205*NFLX!C202+$I$7*GOOG!C202)</f>
        <v>970.1318983</v>
      </c>
      <c r="F202" s="3"/>
      <c r="H202" s="3"/>
      <c r="I202" s="4"/>
    </row>
    <row r="203">
      <c r="A203" s="5">
        <f>FB!A203</f>
        <v>42662.66667</v>
      </c>
      <c r="B203" s="10">
        <f>B202*(1+I203*FB!C203+I204*AMZN!C203+I205*AAPL!C203+I206*NFLX!C203+$I$7*GOOG!C203)</f>
        <v>971.096155</v>
      </c>
      <c r="F203" s="3"/>
      <c r="H203" s="3"/>
      <c r="I203" s="4"/>
    </row>
    <row r="204">
      <c r="A204" s="5">
        <f>FB!A204</f>
        <v>42663.66667</v>
      </c>
      <c r="B204" s="10">
        <f>B203*(1+I204*FB!C204+I205*AMZN!C204+I206*AAPL!C204+I207*NFLX!C204+$I$7*GOOG!C204)</f>
        <v>970.4079455</v>
      </c>
      <c r="F204" s="3"/>
      <c r="H204" s="3"/>
      <c r="I204" s="4"/>
    </row>
    <row r="205">
      <c r="A205" s="5">
        <f>FB!A205</f>
        <v>42664.66667</v>
      </c>
      <c r="B205" s="10">
        <f>B204*(1+I205*FB!C205+I206*AMZN!C205+I207*AAPL!C205+I208*NFLX!C205+$I$7*GOOG!C205)</f>
        <v>970.7688278</v>
      </c>
      <c r="F205" s="3"/>
      <c r="H205" s="3"/>
      <c r="I205" s="4"/>
    </row>
    <row r="206">
      <c r="A206" s="5">
        <f>FB!A206</f>
        <v>42667.66667</v>
      </c>
      <c r="B206" s="10">
        <f>B205*(1+I206*FB!C206+I207*AMZN!C206+I208*AAPL!C206+I209*NFLX!C206+$I$7*GOOG!C206)</f>
        <v>972.8384404</v>
      </c>
      <c r="F206" s="3"/>
      <c r="H206" s="3"/>
      <c r="I206" s="4"/>
    </row>
    <row r="207">
      <c r="A207" s="5">
        <f>FB!A207</f>
        <v>42668.66667</v>
      </c>
      <c r="B207" s="10">
        <f>B206*(1+I207*FB!C207+I208*AMZN!C207+I209*AAPL!C207+I210*NFLX!C207+$I$7*GOOG!C207)</f>
        <v>972.0110896</v>
      </c>
      <c r="F207" s="3"/>
      <c r="H207" s="3"/>
      <c r="I207" s="4"/>
    </row>
    <row r="208">
      <c r="A208" s="5">
        <f>FB!A208</f>
        <v>42669.66667</v>
      </c>
      <c r="B208" s="10">
        <f>B207*(1+I208*FB!C208+I209*AMZN!C208+I210*AAPL!C208+I211*NFLX!C208+$I$7*GOOG!C208)</f>
        <v>970.732793</v>
      </c>
      <c r="F208" s="3"/>
      <c r="H208" s="3"/>
      <c r="I208" s="4"/>
    </row>
    <row r="209">
      <c r="A209" s="5">
        <f>FB!A209</f>
        <v>42670.66667</v>
      </c>
      <c r="B209" s="10">
        <f>B208*(1+I209*FB!C209+I210*AMZN!C209+I211*AAPL!C209+I212*NFLX!C209+$I$7*GOOG!C209)</f>
        <v>970.1926438</v>
      </c>
      <c r="F209" s="3"/>
      <c r="H209" s="3"/>
      <c r="I209" s="4"/>
    </row>
    <row r="210">
      <c r="A210" s="5">
        <f>FB!A210</f>
        <v>42671.66667</v>
      </c>
      <c r="B210" s="10">
        <f>B209*(1+I210*FB!C210+I211*AMZN!C210+I212*AAPL!C210+I213*NFLX!C210+$I$7*GOOG!C210)</f>
        <v>970.1926438</v>
      </c>
      <c r="F210" s="3"/>
      <c r="H210" s="3"/>
      <c r="I210" s="4"/>
    </row>
    <row r="211">
      <c r="A211" s="5">
        <f>FB!A211</f>
        <v>42674.66667</v>
      </c>
      <c r="B211" s="10">
        <f>B210*(1+I211*FB!C211+I212*AMZN!C211+I213*AAPL!C211+I214*NFLX!C211+$I$7*GOOG!C211)</f>
        <v>968.5657679</v>
      </c>
      <c r="F211" s="3"/>
      <c r="H211" s="3"/>
      <c r="I211" s="4"/>
    </row>
    <row r="212">
      <c r="A212" s="5">
        <f>FB!A212</f>
        <v>42675.66667</v>
      </c>
      <c r="B212" s="10">
        <f>B211*(1+I212*FB!C212+I213*AMZN!C212+I214*AAPL!C212+I215*NFLX!C212+$I$7*GOOG!C212)</f>
        <v>968.4133138</v>
      </c>
      <c r="F212" s="3"/>
      <c r="H212" s="3"/>
      <c r="I212" s="4"/>
    </row>
    <row r="213">
      <c r="A213" s="5">
        <f>FB!A213</f>
        <v>42676.66667</v>
      </c>
      <c r="B213" s="10">
        <f>B212*(1+I213*FB!C213+I214*AMZN!C213+I215*AAPL!C213+I216*NFLX!C213+$I$7*GOOG!C213)</f>
        <v>966.1544693</v>
      </c>
      <c r="F213" s="3"/>
      <c r="H213" s="3"/>
      <c r="I213" s="4"/>
    </row>
    <row r="214">
      <c r="A214" s="5">
        <f>FB!A214</f>
        <v>42677.66667</v>
      </c>
      <c r="B214" s="10">
        <f>B213*(1+I214*FB!C214+I215*AMZN!C214+I216*AAPL!C214+I217*NFLX!C214+$I$7*GOOG!C214)</f>
        <v>965.1301499</v>
      </c>
      <c r="F214" s="3"/>
      <c r="H214" s="3"/>
      <c r="I214" s="4"/>
    </row>
    <row r="215">
      <c r="A215" s="5">
        <f>FB!A215</f>
        <v>42678.66667</v>
      </c>
      <c r="B215" s="10">
        <f>B214*(1+I215*FB!C215+I216*AMZN!C215+I217*AAPL!C215+I218*NFLX!C215+$I$7*GOOG!C215)</f>
        <v>965.0988743</v>
      </c>
      <c r="F215" s="3"/>
      <c r="H215" s="3"/>
      <c r="I215" s="4"/>
    </row>
    <row r="216">
      <c r="A216" s="5">
        <f>FB!A216</f>
        <v>42681.66667</v>
      </c>
      <c r="B216" s="10">
        <f>B215*(1+I216*FB!C216+I217*AMZN!C216+I218*AAPL!C216+I219*NFLX!C216+$I$7*GOOG!C216)</f>
        <v>968.320999</v>
      </c>
      <c r="F216" s="3"/>
      <c r="H216" s="3"/>
      <c r="I216" s="4"/>
    </row>
    <row r="217">
      <c r="A217" s="5">
        <f>FB!A217</f>
        <v>42682.66667</v>
      </c>
      <c r="B217" s="10">
        <f>B216*(1+I217*FB!C217+I218*AMZN!C217+I219*AAPL!C217+I220*NFLX!C217+$I$7*GOOG!C217)</f>
        <v>969.5434397</v>
      </c>
      <c r="F217" s="3"/>
      <c r="H217" s="3"/>
      <c r="I217" s="4"/>
    </row>
    <row r="218">
      <c r="A218" s="5">
        <f>FB!A218</f>
        <v>42683.66667</v>
      </c>
      <c r="B218" s="10">
        <f>B217*(1+I218*FB!C218+I219*AMZN!C218+I220*AAPL!C218+I221*NFLX!C218+$I$7*GOOG!C218)</f>
        <v>968.7559006</v>
      </c>
      <c r="F218" s="3"/>
      <c r="H218" s="3"/>
      <c r="I218" s="4"/>
    </row>
    <row r="219">
      <c r="A219" s="5">
        <f>FB!A219</f>
        <v>42684.66667</v>
      </c>
      <c r="B219" s="10">
        <f>B218*(1+I219*FB!C219+I220*AMZN!C219+I221*AAPL!C219+I222*NFLX!C219+$I$7*GOOG!C219)</f>
        <v>965.2828061</v>
      </c>
      <c r="F219" s="3"/>
      <c r="H219" s="3"/>
      <c r="I219" s="4"/>
    </row>
    <row r="220">
      <c r="A220" s="5">
        <f>FB!A220</f>
        <v>42685.66667</v>
      </c>
      <c r="B220" s="10">
        <f>B219*(1+I220*FB!C220+I221*AMZN!C220+I222*AAPL!C220+I223*NFLX!C220+$I$7*GOOG!C220)</f>
        <v>963.9384495</v>
      </c>
      <c r="F220" s="3"/>
      <c r="H220" s="3"/>
      <c r="I220" s="4"/>
    </row>
    <row r="221">
      <c r="A221" s="5">
        <f>FB!A221</f>
        <v>42688.66667</v>
      </c>
      <c r="B221" s="10">
        <f>B220*(1+I221*FB!C221+I222*AMZN!C221+I223*AAPL!C221+I224*NFLX!C221+$I$7*GOOG!C221)</f>
        <v>961.0965497</v>
      </c>
      <c r="F221" s="3"/>
      <c r="H221" s="3"/>
      <c r="I221" s="4"/>
    </row>
    <row r="222">
      <c r="A222" s="5">
        <f>FB!A222</f>
        <v>42689.66667</v>
      </c>
      <c r="B222" s="10">
        <f>B221*(1+I222*FB!C222+I223*AMZN!C222+I224*AAPL!C222+I225*NFLX!C222+$I$7*GOOG!C222)</f>
        <v>964.708947</v>
      </c>
      <c r="F222" s="3"/>
      <c r="H222" s="3"/>
      <c r="I222" s="4"/>
    </row>
    <row r="223">
      <c r="A223" s="5">
        <f>FB!A223</f>
        <v>42690.66667</v>
      </c>
      <c r="B223" s="10">
        <f>B222*(1+I223*FB!C223+I224*AMZN!C223+I225*AAPL!C223+I226*NFLX!C223+$I$7*GOOG!C223)</f>
        <v>965.6515038</v>
      </c>
      <c r="F223" s="3"/>
      <c r="H223" s="3"/>
      <c r="I223" s="4"/>
    </row>
    <row r="224">
      <c r="A224" s="5">
        <f>FB!A224</f>
        <v>42691.66667</v>
      </c>
      <c r="B224" s="10">
        <f>B223*(1+I224*FB!C224+I225*AMZN!C224+I226*AAPL!C224+I227*NFLX!C224+$I$7*GOOG!C224)</f>
        <v>966.7123855</v>
      </c>
      <c r="F224" s="3"/>
      <c r="H224" s="3"/>
      <c r="I224" s="4"/>
    </row>
    <row r="225">
      <c r="A225" s="5">
        <f>FB!A225</f>
        <v>42692.66667</v>
      </c>
      <c r="B225" s="10">
        <f>B224*(1+I225*FB!C225+I226*AMZN!C225+I227*AAPL!C225+I228*NFLX!C225+$I$7*GOOG!C225)</f>
        <v>965.071439</v>
      </c>
      <c r="F225" s="3"/>
      <c r="H225" s="3"/>
      <c r="I225" s="4"/>
    </row>
    <row r="226">
      <c r="A226" s="5">
        <f>FB!A226</f>
        <v>42695.66667</v>
      </c>
      <c r="B226" s="10">
        <f>B225*(1+I226*FB!C226+I227*AMZN!C226+I228*AAPL!C226+I229*NFLX!C226+$I$7*GOOG!C226)</f>
        <v>966.4190355</v>
      </c>
      <c r="F226" s="3"/>
      <c r="H226" s="3"/>
      <c r="I226" s="4"/>
    </row>
    <row r="227">
      <c r="A227" s="5">
        <f>FB!A227</f>
        <v>42696.66667</v>
      </c>
      <c r="B227" s="10">
        <f>B226*(1+I227*FB!C227+I228*AMZN!C227+I229*AAPL!C227+I230*NFLX!C227+$I$7*GOOG!C227)</f>
        <v>966.2638738</v>
      </c>
      <c r="F227" s="3"/>
      <c r="H227" s="3"/>
      <c r="I227" s="4"/>
    </row>
    <row r="228">
      <c r="A228" s="5">
        <f>FB!A228</f>
        <v>42697.66667</v>
      </c>
      <c r="B228" s="10">
        <f>B227*(1+I228*FB!C228+I229*AMZN!C228+I230*AAPL!C228+I231*NFLX!C228+$I$7*GOOG!C228)</f>
        <v>965.145435</v>
      </c>
      <c r="F228" s="3"/>
      <c r="H228" s="3"/>
      <c r="I228" s="4"/>
    </row>
    <row r="229">
      <c r="A229" s="5">
        <f>FB!A229</f>
        <v>42699.66667</v>
      </c>
      <c r="B229" s="10">
        <f>B228*(1+I229*FB!C229+I230*AMZN!C229+I231*AAPL!C229+I232*NFLX!C229+$I$7*GOOG!C229)</f>
        <v>965.2394112</v>
      </c>
      <c r="F229" s="3"/>
      <c r="H229" s="3"/>
      <c r="I229" s="4"/>
    </row>
    <row r="230">
      <c r="A230" s="5">
        <f>FB!A230</f>
        <v>42702.66667</v>
      </c>
      <c r="B230" s="10">
        <f>B229*(1+I230*FB!C230+I231*AMZN!C230+I232*AAPL!C230+I233*NFLX!C230+$I$7*GOOG!C230)</f>
        <v>966.272435</v>
      </c>
      <c r="F230" s="3"/>
      <c r="H230" s="3"/>
      <c r="I230" s="4"/>
    </row>
    <row r="231">
      <c r="A231" s="5">
        <f>FB!A231</f>
        <v>42703.66667</v>
      </c>
      <c r="B231" s="10">
        <f>B230*(1+I231*FB!C231+I232*AMZN!C231+I233*AAPL!C231+I234*NFLX!C231+$I$7*GOOG!C231)</f>
        <v>966.6763193</v>
      </c>
      <c r="F231" s="3"/>
      <c r="H231" s="3"/>
      <c r="I231" s="4"/>
    </row>
    <row r="232">
      <c r="A232" s="5">
        <f>FB!A232</f>
        <v>42704.66667</v>
      </c>
      <c r="B232" s="10">
        <f>B231*(1+I232*FB!C232+I233*AMZN!C232+I234*AAPL!C232+I235*NFLX!C232+$I$7*GOOG!C232)</f>
        <v>964.6938447</v>
      </c>
      <c r="F232" s="3"/>
      <c r="H232" s="3"/>
      <c r="I232" s="4"/>
    </row>
    <row r="233">
      <c r="A233" s="5">
        <f>FB!A233</f>
        <v>42705.66667</v>
      </c>
      <c r="B233" s="10">
        <f>B232*(1+I233*FB!C233+I234*AMZN!C233+I235*AAPL!C233+I236*NFLX!C233+$I$7*GOOG!C233)</f>
        <v>963.1221123</v>
      </c>
      <c r="F233" s="3"/>
      <c r="H233" s="3"/>
      <c r="I233" s="4"/>
    </row>
    <row r="234">
      <c r="A234" s="5">
        <f>FB!A234</f>
        <v>42706.66667</v>
      </c>
      <c r="B234" s="10">
        <f>B233*(1+I234*FB!C234+I235*AMZN!C234+I236*AAPL!C234+I237*NFLX!C234+$I$7*GOOG!C234)</f>
        <v>963.5355513</v>
      </c>
      <c r="F234" s="3"/>
      <c r="H234" s="3"/>
      <c r="I234" s="4"/>
    </row>
    <row r="235">
      <c r="A235" s="5">
        <f>FB!A235</f>
        <v>42709.66667</v>
      </c>
      <c r="B235" s="10">
        <f>B234*(1+I235*FB!C235+I236*AMZN!C235+I237*AAPL!C235+I238*NFLX!C235+$I$7*GOOG!C235)</f>
        <v>965.4379376</v>
      </c>
      <c r="F235" s="3"/>
      <c r="H235" s="3"/>
      <c r="I235" s="4"/>
    </row>
    <row r="236">
      <c r="A236" s="5">
        <f>FB!A236</f>
        <v>42710.66667</v>
      </c>
      <c r="B236" s="10">
        <f>B235*(1+I236*FB!C236+I237*AMZN!C236+I238*AAPL!C236+I239*NFLX!C236+$I$7*GOOG!C236)</f>
        <v>964.9063623</v>
      </c>
      <c r="F236" s="3"/>
      <c r="H236" s="3"/>
      <c r="I236" s="4"/>
    </row>
    <row r="237">
      <c r="A237" s="5">
        <f>FB!A237</f>
        <v>42711.66667</v>
      </c>
      <c r="B237" s="10">
        <f>B236*(1+I237*FB!C237+I238*AMZN!C237+I239*AAPL!C237+I240*NFLX!C237+$I$7*GOOG!C237)</f>
        <v>966.7898748</v>
      </c>
      <c r="F237" s="3"/>
      <c r="H237" s="3"/>
      <c r="I237" s="4"/>
    </row>
    <row r="238">
      <c r="A238" s="5">
        <f>FB!A238</f>
        <v>42712.66667</v>
      </c>
      <c r="B238" s="10">
        <f>B237*(1+I238*FB!C238+I239*AMZN!C238+I240*AAPL!C238+I241*NFLX!C238+$I$7*GOOG!C238)</f>
        <v>967.594932</v>
      </c>
      <c r="F238" s="3"/>
      <c r="H238" s="3"/>
      <c r="I238" s="4"/>
    </row>
    <row r="239">
      <c r="A239" s="5">
        <f>FB!A239</f>
        <v>42713.66667</v>
      </c>
      <c r="B239" s="10">
        <f>B238*(1+I239*FB!C239+I240*AMZN!C239+I241*AAPL!C239+I242*NFLX!C239+$I$7*GOOG!C239)</f>
        <v>969.5649777</v>
      </c>
      <c r="F239" s="3"/>
      <c r="H239" s="3"/>
      <c r="I239" s="4"/>
    </row>
    <row r="240">
      <c r="A240" s="5">
        <f>FB!A240</f>
        <v>42716.66667</v>
      </c>
      <c r="B240" s="10">
        <f>B239*(1+I240*FB!C240+I241*AMZN!C240+I242*AAPL!C240+I243*NFLX!C240+$I$7*GOOG!C240)</f>
        <v>969.5649777</v>
      </c>
      <c r="F240" s="3"/>
      <c r="H240" s="3"/>
      <c r="I240" s="4"/>
    </row>
    <row r="241">
      <c r="A241" s="5">
        <f>FB!A241</f>
        <v>42717.66667</v>
      </c>
      <c r="B241" s="10">
        <f>B240*(1+I241*FB!C241+I242*AMZN!C241+I243*AAPL!C241+I244*NFLX!C241+$I$7*GOOG!C241)</f>
        <v>970.6270307</v>
      </c>
      <c r="F241" s="3"/>
      <c r="H241" s="3"/>
      <c r="I241" s="4"/>
    </row>
    <row r="242">
      <c r="A242" s="5">
        <f>FB!A242</f>
        <v>42718.66667</v>
      </c>
      <c r="B242" s="10">
        <f>B241*(1+I242*FB!C242+I243*AMZN!C242+I244*AAPL!C242+I245*NFLX!C242+$I$7*GOOG!C242)</f>
        <v>970.7474728</v>
      </c>
      <c r="F242" s="3"/>
      <c r="H242" s="3"/>
      <c r="I242" s="4"/>
    </row>
    <row r="243">
      <c r="A243" s="5">
        <f>FB!A243</f>
        <v>42719.66667</v>
      </c>
      <c r="B243" s="10">
        <f>B242*(1+I243*FB!C243+I244*AMZN!C243+I245*AAPL!C243+I246*NFLX!C243+$I$7*GOOG!C243)</f>
        <v>970.867809</v>
      </c>
      <c r="F243" s="3"/>
      <c r="H243" s="3"/>
      <c r="I243" s="4"/>
    </row>
    <row r="244">
      <c r="A244" s="5">
        <f>FB!A244</f>
        <v>42720.66667</v>
      </c>
      <c r="B244" s="10">
        <f>B243*(1+I244*FB!C244+I245*AMZN!C244+I246*AAPL!C244+I247*NFLX!C244+$I$7*GOOG!C244)</f>
        <v>969.8157929</v>
      </c>
      <c r="F244" s="3"/>
      <c r="H244" s="3"/>
      <c r="I244" s="4"/>
    </row>
    <row r="245">
      <c r="A245" s="5">
        <f>FB!A245</f>
        <v>42723.66667</v>
      </c>
      <c r="B245" s="10">
        <f>B244*(1+I245*FB!C245+I246*AMZN!C245+I247*AAPL!C245+I248*NFLX!C245+$I$7*GOOG!C245)</f>
        <v>970.3307366</v>
      </c>
      <c r="F245" s="3"/>
      <c r="H245" s="3"/>
      <c r="I245" s="4"/>
    </row>
    <row r="246">
      <c r="A246" s="5">
        <f>FB!A246</f>
        <v>42724.66667</v>
      </c>
      <c r="B246" s="10">
        <f>B245*(1+I246*FB!C246+I247*AMZN!C246+I248*AAPL!C246+I249*NFLX!C246+$I$7*GOOG!C246)</f>
        <v>970.6626853</v>
      </c>
      <c r="F246" s="3"/>
      <c r="H246" s="3"/>
      <c r="I246" s="4"/>
    </row>
    <row r="247">
      <c r="A247" s="5">
        <f>FB!A247</f>
        <v>42725.66667</v>
      </c>
      <c r="B247" s="10">
        <f>B246*(1+I247*FB!C247+I248*AMZN!C247+I249*AAPL!C247+I250*NFLX!C247+$I$7*GOOG!C247)</f>
        <v>970.3917485</v>
      </c>
      <c r="F247" s="3"/>
      <c r="H247" s="3"/>
      <c r="I247" s="4"/>
    </row>
    <row r="248">
      <c r="A248" s="5">
        <f>FB!A248</f>
        <v>42726.66667</v>
      </c>
      <c r="B248" s="10">
        <f>B247*(1+I248*FB!C248+I249*AMZN!C248+I250*AAPL!C248+I251*NFLX!C248+$I$7*GOOG!C248)</f>
        <v>969.878963</v>
      </c>
      <c r="F248" s="3"/>
      <c r="H248" s="3"/>
      <c r="I248" s="4"/>
    </row>
    <row r="249">
      <c r="A249" s="5">
        <f>FB!A249</f>
        <v>42727.66667</v>
      </c>
      <c r="B249" s="10">
        <f>B248*(1+I249*FB!C249+I250*AMZN!C249+I251*AAPL!C249+I252*NFLX!C249+$I$7*GOOG!C249)</f>
        <v>969.6972982</v>
      </c>
      <c r="F249" s="3"/>
      <c r="H249" s="3"/>
      <c r="I249" s="4"/>
    </row>
    <row r="250">
      <c r="A250" s="5">
        <f>FB!A250</f>
        <v>42731.66667</v>
      </c>
      <c r="B250" s="10">
        <f>B249*(1+I250*FB!C250+I251*AMZN!C250+I252*AAPL!C250+I253*NFLX!C250+$I$7*GOOG!C250)</f>
        <v>969.9398405</v>
      </c>
      <c r="F250" s="3"/>
      <c r="H250" s="3"/>
      <c r="I250" s="4"/>
    </row>
    <row r="251">
      <c r="A251" s="5">
        <f>FB!A251</f>
        <v>42732.66667</v>
      </c>
      <c r="B251" s="10">
        <f>B250*(1+I251*FB!C251+I252*AMZN!C251+I253*AAPL!C251+I254*NFLX!C251+$I$7*GOOG!C251)</f>
        <v>968.9411262</v>
      </c>
      <c r="F251" s="3"/>
      <c r="H251" s="3"/>
      <c r="I251" s="4"/>
    </row>
    <row r="252">
      <c r="A252" s="5">
        <f>FB!A252</f>
        <v>42733.66667</v>
      </c>
      <c r="B252" s="10">
        <f>B251*(1+I252*FB!C252+I253*AMZN!C252+I254*AAPL!C252+I255*NFLX!C252+$I$7*GOOG!C252)</f>
        <v>968.6057682</v>
      </c>
      <c r="F252" s="3"/>
      <c r="H252" s="3"/>
      <c r="I252" s="4"/>
    </row>
    <row r="253">
      <c r="A253" s="5">
        <f>FB!A253</f>
        <v>42734.66667</v>
      </c>
      <c r="B253" s="10">
        <f>B252*(1+I253*FB!C253+I254*AMZN!C253+I255*AAPL!C253+I256*NFLX!C253+$I$7*GOOG!C253)</f>
        <v>966.9248476</v>
      </c>
      <c r="F253" s="3"/>
      <c r="H253" s="3"/>
      <c r="I253" s="4"/>
    </row>
    <row r="254">
      <c r="A254" s="5" t="str">
        <f>FB!A254</f>
        <v/>
      </c>
      <c r="B254" s="10"/>
      <c r="F254" s="3"/>
      <c r="H254" s="3"/>
      <c r="I254" s="4"/>
    </row>
    <row r="255">
      <c r="A255" s="5"/>
      <c r="B255" s="10"/>
      <c r="F255" s="3"/>
      <c r="H255" s="3"/>
      <c r="I255" s="4"/>
    </row>
    <row r="256">
      <c r="A256" s="5"/>
      <c r="B256" s="10"/>
      <c r="F256" s="3"/>
      <c r="H256" s="3"/>
      <c r="I256" s="4"/>
    </row>
    <row r="257">
      <c r="A257" s="5"/>
      <c r="B257" s="10"/>
      <c r="F257" s="3"/>
      <c r="H257" s="3"/>
      <c r="I257" s="4"/>
    </row>
    <row r="258">
      <c r="A258" s="5"/>
      <c r="B258" s="10"/>
      <c r="F258" s="3"/>
      <c r="H258" s="3"/>
      <c r="I258" s="4"/>
    </row>
    <row r="259">
      <c r="A259" s="5"/>
      <c r="B259" s="10"/>
      <c r="F259" s="3"/>
      <c r="H259" s="3"/>
      <c r="I259" s="4"/>
    </row>
    <row r="260">
      <c r="A260" s="5"/>
      <c r="B260" s="10"/>
      <c r="F260" s="3"/>
      <c r="H260" s="3"/>
      <c r="I260" s="4"/>
    </row>
    <row r="261">
      <c r="A261" s="5"/>
      <c r="B261" s="10"/>
      <c r="F261" s="3"/>
      <c r="H261" s="3"/>
      <c r="I261" s="4"/>
    </row>
    <row r="262">
      <c r="A262" s="5"/>
      <c r="B262" s="10"/>
      <c r="F262" s="3"/>
      <c r="H262" s="3"/>
      <c r="I262" s="4"/>
    </row>
    <row r="263">
      <c r="A263" s="5"/>
      <c r="B263" s="10"/>
      <c r="F263" s="3"/>
      <c r="H263" s="3"/>
      <c r="I263" s="4"/>
    </row>
    <row r="264">
      <c r="A264" s="5"/>
      <c r="B264" s="10"/>
      <c r="F264" s="3"/>
      <c r="H264" s="3"/>
      <c r="I264" s="4"/>
    </row>
    <row r="265">
      <c r="A265" s="5"/>
      <c r="B265" s="10"/>
      <c r="F265" s="3"/>
      <c r="H265" s="3"/>
      <c r="I265" s="4"/>
    </row>
    <row r="266">
      <c r="A266" s="5"/>
      <c r="B266" s="10"/>
      <c r="F266" s="3"/>
      <c r="H266" s="3"/>
      <c r="I266" s="4"/>
    </row>
    <row r="267">
      <c r="A267" s="5"/>
      <c r="B267" s="10"/>
      <c r="F267" s="3"/>
      <c r="H267" s="3"/>
      <c r="I267" s="4"/>
    </row>
    <row r="268">
      <c r="A268" s="5"/>
      <c r="B268" s="10"/>
      <c r="F268" s="3"/>
      <c r="H268" s="3"/>
      <c r="I268" s="4"/>
    </row>
    <row r="269">
      <c r="A269" s="5"/>
      <c r="B269" s="10"/>
      <c r="F269" s="3"/>
      <c r="H269" s="3"/>
      <c r="I269" s="4"/>
    </row>
    <row r="270">
      <c r="A270" s="5"/>
      <c r="B270" s="10"/>
      <c r="F270" s="3"/>
      <c r="H270" s="3"/>
      <c r="I270" s="4"/>
    </row>
    <row r="271">
      <c r="A271" s="5"/>
      <c r="B271" s="10"/>
      <c r="F271" s="3"/>
      <c r="H271" s="3"/>
      <c r="I271" s="4"/>
    </row>
    <row r="272">
      <c r="A272" s="5"/>
      <c r="B272" s="10"/>
      <c r="F272" s="3"/>
      <c r="H272" s="3"/>
      <c r="I272" s="4"/>
    </row>
    <row r="273">
      <c r="A273" s="5"/>
      <c r="B273" s="10"/>
      <c r="F273" s="3"/>
      <c r="H273" s="3"/>
      <c r="I273" s="4"/>
    </row>
    <row r="274">
      <c r="A274" s="5"/>
      <c r="B274" s="10"/>
      <c r="F274" s="3"/>
      <c r="H274" s="3"/>
      <c r="I274" s="4"/>
    </row>
    <row r="275">
      <c r="A275" s="5"/>
      <c r="B275" s="10"/>
      <c r="F275" s="3"/>
      <c r="H275" s="3"/>
      <c r="I275" s="4"/>
    </row>
    <row r="276">
      <c r="A276" s="5"/>
      <c r="B276" s="10"/>
      <c r="F276" s="3"/>
      <c r="H276" s="3"/>
      <c r="I276" s="4"/>
    </row>
    <row r="277">
      <c r="A277" s="5"/>
      <c r="B277" s="10"/>
      <c r="F277" s="3"/>
      <c r="H277" s="3"/>
      <c r="I277" s="4"/>
    </row>
    <row r="278">
      <c r="A278" s="5"/>
      <c r="B278" s="10"/>
      <c r="F278" s="3"/>
      <c r="H278" s="3"/>
      <c r="I278" s="4"/>
    </row>
    <row r="279">
      <c r="A279" s="5"/>
      <c r="B279" s="10"/>
      <c r="F279" s="3"/>
      <c r="H279" s="3"/>
      <c r="I279" s="4"/>
    </row>
    <row r="280">
      <c r="A280" s="5"/>
      <c r="B280" s="10"/>
      <c r="F280" s="3"/>
      <c r="H280" s="3"/>
      <c r="I280" s="4"/>
    </row>
    <row r="281">
      <c r="A281" s="5"/>
      <c r="B281" s="10"/>
      <c r="F281" s="3"/>
      <c r="H281" s="3"/>
      <c r="I281" s="4"/>
    </row>
    <row r="282">
      <c r="A282" s="5"/>
      <c r="B282" s="10"/>
      <c r="F282" s="3"/>
      <c r="H282" s="3"/>
      <c r="I282" s="4"/>
    </row>
    <row r="283">
      <c r="A283" s="5"/>
      <c r="B283" s="10"/>
      <c r="F283" s="3"/>
      <c r="H283" s="3"/>
      <c r="I283" s="4"/>
    </row>
    <row r="284">
      <c r="A284" s="5"/>
      <c r="B284" s="10"/>
      <c r="F284" s="3"/>
      <c r="H284" s="3"/>
      <c r="I284" s="4"/>
    </row>
    <row r="285">
      <c r="A285" s="5"/>
      <c r="B285" s="10"/>
      <c r="F285" s="3"/>
      <c r="H285" s="3"/>
      <c r="I285" s="4"/>
    </row>
    <row r="286">
      <c r="A286" s="5"/>
      <c r="B286" s="10"/>
      <c r="F286" s="3"/>
      <c r="H286" s="3"/>
      <c r="I286" s="4"/>
    </row>
    <row r="287">
      <c r="A287" s="5"/>
      <c r="B287" s="10"/>
      <c r="F287" s="3"/>
      <c r="H287" s="3"/>
      <c r="I287" s="4"/>
    </row>
    <row r="288">
      <c r="A288" s="5"/>
      <c r="B288" s="10"/>
      <c r="F288" s="3"/>
      <c r="H288" s="3"/>
      <c r="I288" s="4"/>
    </row>
    <row r="289">
      <c r="A289" s="5"/>
      <c r="B289" s="10"/>
      <c r="F289" s="3"/>
      <c r="H289" s="3"/>
      <c r="I289" s="4"/>
    </row>
    <row r="290">
      <c r="A290" s="5"/>
      <c r="B290" s="10"/>
      <c r="F290" s="3"/>
      <c r="H290" s="3"/>
      <c r="I290" s="4"/>
    </row>
    <row r="291">
      <c r="A291" s="5"/>
      <c r="B291" s="10"/>
      <c r="F291" s="3"/>
      <c r="H291" s="3"/>
      <c r="I291" s="4"/>
    </row>
    <row r="292">
      <c r="A292" s="5"/>
      <c r="B292" s="10"/>
      <c r="F292" s="3"/>
      <c r="H292" s="3"/>
      <c r="I292" s="4"/>
    </row>
    <row r="293">
      <c r="A293" s="5"/>
      <c r="B293" s="10"/>
      <c r="F293" s="3"/>
      <c r="H293" s="3"/>
      <c r="I293" s="4"/>
    </row>
    <row r="294">
      <c r="A294" s="5"/>
      <c r="B294" s="10"/>
      <c r="F294" s="3"/>
      <c r="H294" s="3"/>
      <c r="I294" s="4"/>
    </row>
    <row r="295">
      <c r="A295" s="5"/>
      <c r="B295" s="10"/>
      <c r="F295" s="3"/>
      <c r="H295" s="3"/>
      <c r="I295" s="4"/>
    </row>
    <row r="296">
      <c r="A296" s="5"/>
      <c r="B296" s="10"/>
      <c r="F296" s="3"/>
      <c r="H296" s="3"/>
      <c r="I296" s="4"/>
    </row>
    <row r="297">
      <c r="A297" s="5"/>
      <c r="B297" s="10"/>
      <c r="F297" s="3"/>
      <c r="H297" s="3"/>
      <c r="I297" s="4"/>
    </row>
    <row r="298">
      <c r="A298" s="5"/>
      <c r="B298" s="10"/>
      <c r="F298" s="3"/>
      <c r="H298" s="3"/>
      <c r="I298" s="4"/>
    </row>
    <row r="299">
      <c r="A299" s="5"/>
      <c r="B299" s="10"/>
      <c r="F299" s="3"/>
      <c r="H299" s="3"/>
      <c r="I299" s="4"/>
    </row>
    <row r="300">
      <c r="A300" s="5"/>
      <c r="B300" s="10"/>
      <c r="F300" s="3"/>
      <c r="H300" s="3"/>
      <c r="I300" s="4"/>
    </row>
    <row r="301">
      <c r="A301" s="5"/>
      <c r="B301" s="10"/>
      <c r="F301" s="3"/>
      <c r="H301" s="3"/>
      <c r="I301" s="4"/>
    </row>
    <row r="302">
      <c r="A302" s="5"/>
      <c r="B302" s="10"/>
      <c r="F302" s="3"/>
      <c r="H302" s="3"/>
      <c r="I302" s="4"/>
    </row>
    <row r="303">
      <c r="A303" s="5"/>
      <c r="B303" s="10"/>
      <c r="F303" s="3"/>
      <c r="H303" s="3"/>
      <c r="I303" s="4"/>
    </row>
    <row r="304">
      <c r="A304" s="5"/>
      <c r="B304" s="10"/>
      <c r="F304" s="3"/>
      <c r="H304" s="3"/>
      <c r="I304" s="4"/>
    </row>
    <row r="305">
      <c r="A305" s="5"/>
      <c r="B305" s="10"/>
      <c r="F305" s="3"/>
      <c r="H305" s="3"/>
      <c r="I305" s="4"/>
    </row>
    <row r="306">
      <c r="A306" s="5"/>
      <c r="B306" s="10"/>
      <c r="F306" s="3"/>
      <c r="H306" s="3"/>
      <c r="I306" s="4"/>
    </row>
    <row r="307">
      <c r="A307" s="5"/>
      <c r="B307" s="10"/>
      <c r="F307" s="3"/>
      <c r="H307" s="3"/>
      <c r="I307" s="4"/>
    </row>
    <row r="308">
      <c r="A308" s="5"/>
      <c r="B308" s="10"/>
      <c r="F308" s="3"/>
      <c r="H308" s="3"/>
      <c r="I308" s="4"/>
    </row>
    <row r="309">
      <c r="A309" s="5"/>
      <c r="B309" s="10"/>
      <c r="F309" s="3"/>
      <c r="H309" s="3"/>
      <c r="I309" s="4"/>
    </row>
    <row r="310">
      <c r="A310" s="5"/>
      <c r="B310" s="10"/>
      <c r="F310" s="3"/>
      <c r="H310" s="3"/>
      <c r="I310" s="4"/>
    </row>
    <row r="311">
      <c r="A311" s="5"/>
      <c r="B311" s="10"/>
      <c r="F311" s="3"/>
      <c r="H311" s="3"/>
      <c r="I311" s="4"/>
    </row>
    <row r="312">
      <c r="A312" s="5"/>
      <c r="B312" s="10"/>
      <c r="F312" s="3"/>
      <c r="H312" s="3"/>
      <c r="I312" s="4"/>
    </row>
    <row r="313">
      <c r="A313" s="5"/>
      <c r="B313" s="10"/>
      <c r="F313" s="3"/>
      <c r="H313" s="3"/>
      <c r="I313" s="4"/>
    </row>
    <row r="314">
      <c r="A314" s="5"/>
      <c r="B314" s="10"/>
      <c r="F314" s="3"/>
      <c r="H314" s="3"/>
      <c r="I314" s="4"/>
    </row>
    <row r="315">
      <c r="A315" s="5"/>
      <c r="B315" s="10"/>
      <c r="F315" s="3"/>
      <c r="H315" s="3"/>
      <c r="I315" s="4"/>
    </row>
    <row r="316">
      <c r="A316" s="5"/>
      <c r="B316" s="10"/>
      <c r="F316" s="3"/>
      <c r="H316" s="3"/>
      <c r="I316" s="4"/>
    </row>
    <row r="317">
      <c r="A317" s="5"/>
      <c r="B317" s="10"/>
      <c r="F317" s="3"/>
      <c r="H317" s="3"/>
      <c r="I317" s="4"/>
    </row>
    <row r="318">
      <c r="A318" s="5"/>
      <c r="B318" s="10"/>
      <c r="F318" s="3"/>
      <c r="H318" s="3"/>
      <c r="I318" s="4"/>
    </row>
    <row r="319">
      <c r="A319" s="5"/>
      <c r="B319" s="10"/>
      <c r="F319" s="3"/>
      <c r="H319" s="3"/>
      <c r="I319" s="4"/>
    </row>
    <row r="320">
      <c r="A320" s="5"/>
      <c r="B320" s="10"/>
      <c r="F320" s="3"/>
      <c r="H320" s="3"/>
      <c r="I320" s="4"/>
    </row>
    <row r="321">
      <c r="A321" s="5"/>
      <c r="B321" s="10"/>
      <c r="F321" s="3"/>
      <c r="H321" s="3"/>
      <c r="I321" s="4"/>
    </row>
    <row r="322">
      <c r="A322" s="5"/>
      <c r="B322" s="10"/>
      <c r="F322" s="3"/>
      <c r="H322" s="3"/>
      <c r="I322" s="4"/>
    </row>
    <row r="323">
      <c r="A323" s="5"/>
      <c r="B323" s="10"/>
      <c r="F323" s="3"/>
      <c r="H323" s="3"/>
      <c r="I323" s="4"/>
    </row>
    <row r="324">
      <c r="A324" s="5"/>
      <c r="B324" s="10"/>
      <c r="F324" s="3"/>
      <c r="H324" s="3"/>
      <c r="I324" s="4"/>
    </row>
    <row r="325">
      <c r="A325" s="5"/>
      <c r="B325" s="10"/>
      <c r="F325" s="3"/>
      <c r="H325" s="3"/>
      <c r="I325" s="4"/>
    </row>
    <row r="326">
      <c r="A326" s="5"/>
      <c r="B326" s="10"/>
      <c r="F326" s="3"/>
      <c r="H326" s="3"/>
      <c r="I326" s="4"/>
    </row>
    <row r="327">
      <c r="A327" s="5"/>
      <c r="B327" s="10"/>
      <c r="F327" s="3"/>
      <c r="H327" s="3"/>
      <c r="I327" s="4"/>
    </row>
    <row r="328">
      <c r="A328" s="5"/>
      <c r="B328" s="10"/>
      <c r="F328" s="3"/>
      <c r="H328" s="3"/>
      <c r="I328" s="4"/>
    </row>
    <row r="329">
      <c r="A329" s="5"/>
      <c r="B329" s="10"/>
      <c r="F329" s="3"/>
      <c r="H329" s="3"/>
      <c r="I329" s="4"/>
    </row>
    <row r="330">
      <c r="A330" s="5"/>
      <c r="B330" s="10"/>
      <c r="F330" s="3"/>
      <c r="H330" s="3"/>
      <c r="I330" s="4"/>
    </row>
    <row r="331">
      <c r="A331" s="5"/>
      <c r="B331" s="10"/>
      <c r="F331" s="3"/>
      <c r="H331" s="3"/>
      <c r="I331" s="4"/>
    </row>
    <row r="332">
      <c r="A332" s="5"/>
      <c r="B332" s="10"/>
      <c r="F332" s="3"/>
      <c r="H332" s="3"/>
      <c r="I332" s="4"/>
    </row>
    <row r="333">
      <c r="A333" s="5"/>
      <c r="B333" s="10"/>
      <c r="F333" s="3"/>
      <c r="H333" s="3"/>
      <c r="I333" s="4"/>
    </row>
    <row r="334">
      <c r="A334" s="5"/>
      <c r="B334" s="10"/>
      <c r="F334" s="3"/>
      <c r="H334" s="3"/>
      <c r="I334" s="4"/>
    </row>
    <row r="335">
      <c r="A335" s="5"/>
      <c r="B335" s="10"/>
      <c r="F335" s="3"/>
      <c r="H335" s="3"/>
      <c r="I335" s="4"/>
    </row>
    <row r="336">
      <c r="A336" s="5"/>
      <c r="B336" s="10"/>
      <c r="F336" s="3"/>
      <c r="H336" s="3"/>
      <c r="I336" s="4"/>
    </row>
    <row r="337">
      <c r="A337" s="5"/>
      <c r="B337" s="10"/>
      <c r="F337" s="3"/>
      <c r="H337" s="3"/>
      <c r="I337" s="4"/>
    </row>
    <row r="338">
      <c r="A338" s="5"/>
      <c r="B338" s="10"/>
      <c r="F338" s="3"/>
      <c r="H338" s="3"/>
      <c r="I338" s="4"/>
    </row>
    <row r="339">
      <c r="A339" s="5"/>
      <c r="B339" s="10"/>
      <c r="F339" s="3"/>
      <c r="H339" s="3"/>
      <c r="I339" s="4"/>
    </row>
    <row r="340">
      <c r="A340" s="5"/>
      <c r="B340" s="10"/>
      <c r="F340" s="3"/>
      <c r="H340" s="3"/>
      <c r="I340" s="4"/>
    </row>
    <row r="341">
      <c r="A341" s="5"/>
      <c r="B341" s="10"/>
      <c r="F341" s="3"/>
      <c r="H341" s="3"/>
      <c r="I341" s="4"/>
    </row>
    <row r="342">
      <c r="A342" s="5"/>
      <c r="B342" s="10"/>
      <c r="F342" s="3"/>
      <c r="H342" s="3"/>
      <c r="I342" s="4"/>
    </row>
    <row r="343">
      <c r="A343" s="5"/>
      <c r="B343" s="10"/>
      <c r="F343" s="3"/>
      <c r="H343" s="3"/>
      <c r="I343" s="4"/>
    </row>
    <row r="344">
      <c r="A344" s="5"/>
      <c r="B344" s="10"/>
      <c r="F344" s="3"/>
      <c r="H344" s="3"/>
      <c r="I344" s="4"/>
    </row>
    <row r="345">
      <c r="A345" s="5"/>
      <c r="B345" s="10"/>
      <c r="F345" s="3"/>
      <c r="H345" s="3"/>
      <c r="I345" s="4"/>
    </row>
    <row r="346">
      <c r="A346" s="5"/>
      <c r="B346" s="10"/>
      <c r="F346" s="3"/>
      <c r="H346" s="3"/>
      <c r="I346" s="4"/>
    </row>
    <row r="347">
      <c r="A347" s="5"/>
      <c r="B347" s="10"/>
      <c r="F347" s="3"/>
      <c r="H347" s="3"/>
      <c r="I347" s="4"/>
    </row>
    <row r="348">
      <c r="A348" s="5"/>
      <c r="B348" s="10"/>
      <c r="F348" s="3"/>
      <c r="H348" s="3"/>
      <c r="I348" s="4"/>
    </row>
    <row r="349">
      <c r="A349" s="5"/>
      <c r="B349" s="10"/>
      <c r="F349" s="3"/>
      <c r="H349" s="3"/>
      <c r="I349" s="4"/>
    </row>
    <row r="350">
      <c r="A350" s="5"/>
      <c r="B350" s="10"/>
      <c r="F350" s="3"/>
      <c r="H350" s="3"/>
      <c r="I350" s="4"/>
    </row>
    <row r="351">
      <c r="A351" s="5"/>
      <c r="B351" s="10"/>
      <c r="F351" s="3"/>
      <c r="H351" s="3"/>
      <c r="I351" s="4"/>
    </row>
    <row r="352">
      <c r="A352" s="5"/>
      <c r="B352" s="10"/>
      <c r="F352" s="3"/>
      <c r="H352" s="3"/>
      <c r="I352" s="4"/>
    </row>
    <row r="353">
      <c r="A353" s="5"/>
      <c r="B353" s="10"/>
      <c r="F353" s="3"/>
      <c r="H353" s="3"/>
      <c r="I353" s="4"/>
    </row>
    <row r="354">
      <c r="A354" s="5"/>
      <c r="B354" s="10"/>
      <c r="F354" s="3"/>
      <c r="H354" s="3"/>
      <c r="I354" s="4"/>
    </row>
    <row r="355">
      <c r="A355" s="5"/>
      <c r="B355" s="10"/>
      <c r="F355" s="3"/>
      <c r="H355" s="3"/>
      <c r="I355" s="4"/>
    </row>
    <row r="356">
      <c r="A356" s="5"/>
      <c r="B356" s="10"/>
      <c r="F356" s="3"/>
      <c r="H356" s="3"/>
      <c r="I356" s="4"/>
    </row>
    <row r="357">
      <c r="A357" s="5"/>
      <c r="B357" s="10"/>
      <c r="F357" s="3"/>
      <c r="H357" s="3"/>
      <c r="I357" s="4"/>
    </row>
    <row r="358">
      <c r="A358" s="5"/>
      <c r="B358" s="10"/>
      <c r="F358" s="3"/>
      <c r="H358" s="3"/>
      <c r="I358" s="4"/>
    </row>
    <row r="359">
      <c r="A359" s="5"/>
      <c r="B359" s="10"/>
      <c r="F359" s="3"/>
      <c r="H359" s="3"/>
      <c r="I359" s="4"/>
    </row>
    <row r="360">
      <c r="A360" s="5"/>
      <c r="B360" s="10"/>
      <c r="F360" s="3"/>
      <c r="H360" s="3"/>
      <c r="I360" s="4"/>
    </row>
    <row r="361">
      <c r="A361" s="5"/>
      <c r="B361" s="10"/>
      <c r="F361" s="3"/>
      <c r="H361" s="3"/>
      <c r="I361" s="4"/>
    </row>
    <row r="362">
      <c r="A362" s="5"/>
      <c r="B362" s="10"/>
      <c r="F362" s="3"/>
      <c r="H362" s="3"/>
      <c r="I362" s="4"/>
    </row>
    <row r="363">
      <c r="A363" s="5"/>
      <c r="B363" s="10"/>
      <c r="F363" s="3"/>
      <c r="H363" s="3"/>
      <c r="I363" s="4"/>
    </row>
    <row r="364">
      <c r="A364" s="5"/>
      <c r="B364" s="10"/>
      <c r="F364" s="3"/>
      <c r="H364" s="3"/>
      <c r="I364" s="4"/>
    </row>
    <row r="365">
      <c r="A365" s="5"/>
      <c r="B365" s="10"/>
      <c r="F365" s="3"/>
      <c r="H365" s="3"/>
      <c r="I365" s="4"/>
    </row>
    <row r="366">
      <c r="A366" s="5"/>
      <c r="B366" s="10"/>
      <c r="F366" s="3"/>
      <c r="H366" s="3"/>
      <c r="I366" s="4"/>
    </row>
    <row r="367">
      <c r="A367" s="5"/>
      <c r="B367" s="10"/>
      <c r="F367" s="3"/>
      <c r="H367" s="3"/>
      <c r="I367" s="4"/>
    </row>
    <row r="368">
      <c r="A368" s="5"/>
      <c r="B368" s="10"/>
      <c r="F368" s="3"/>
      <c r="H368" s="3"/>
      <c r="I368" s="4"/>
    </row>
    <row r="369">
      <c r="A369" s="5"/>
      <c r="B369" s="10"/>
      <c r="F369" s="3"/>
      <c r="H369" s="3"/>
      <c r="I369" s="4"/>
    </row>
    <row r="370">
      <c r="A370" s="5"/>
      <c r="B370" s="10"/>
      <c r="F370" s="3"/>
      <c r="H370" s="3"/>
      <c r="I370" s="4"/>
    </row>
    <row r="371">
      <c r="A371" s="5"/>
      <c r="B371" s="10"/>
      <c r="F371" s="3"/>
      <c r="H371" s="3"/>
      <c r="I371" s="4"/>
    </row>
    <row r="372">
      <c r="A372" s="5"/>
      <c r="B372" s="10"/>
      <c r="F372" s="3"/>
      <c r="H372" s="3"/>
      <c r="I372" s="4"/>
    </row>
    <row r="373">
      <c r="A373" s="5"/>
      <c r="B373" s="10"/>
      <c r="F373" s="3"/>
      <c r="H373" s="3"/>
      <c r="I373" s="4"/>
    </row>
    <row r="374">
      <c r="A374" s="5"/>
      <c r="B374" s="10"/>
      <c r="F374" s="3"/>
      <c r="H374" s="3"/>
      <c r="I374" s="4"/>
    </row>
    <row r="375">
      <c r="A375" s="5"/>
      <c r="B375" s="10"/>
      <c r="F375" s="3"/>
      <c r="H375" s="3"/>
      <c r="I375" s="4"/>
    </row>
    <row r="376">
      <c r="A376" s="5"/>
      <c r="B376" s="10"/>
      <c r="F376" s="3"/>
      <c r="H376" s="3"/>
      <c r="I376" s="4"/>
    </row>
    <row r="377">
      <c r="A377" s="5"/>
      <c r="B377" s="10"/>
      <c r="F377" s="3"/>
      <c r="H377" s="3"/>
      <c r="I377" s="4"/>
    </row>
    <row r="378">
      <c r="A378" s="5"/>
      <c r="B378" s="10"/>
      <c r="F378" s="3"/>
      <c r="H378" s="3"/>
      <c r="I378" s="4"/>
    </row>
    <row r="379">
      <c r="A379" s="5"/>
      <c r="B379" s="10"/>
      <c r="F379" s="3"/>
      <c r="H379" s="3"/>
      <c r="I379" s="4"/>
    </row>
    <row r="380">
      <c r="A380" s="5"/>
      <c r="B380" s="10"/>
      <c r="F380" s="3"/>
      <c r="H380" s="3"/>
      <c r="I380" s="4"/>
    </row>
    <row r="381">
      <c r="A381" s="5"/>
      <c r="B381" s="10"/>
      <c r="F381" s="3"/>
      <c r="H381" s="3"/>
      <c r="I381" s="4"/>
    </row>
    <row r="382">
      <c r="A382" s="5"/>
      <c r="B382" s="10"/>
      <c r="F382" s="3"/>
      <c r="H382" s="3"/>
      <c r="I382" s="4"/>
    </row>
    <row r="383">
      <c r="A383" s="5"/>
      <c r="B383" s="10"/>
      <c r="F383" s="3"/>
      <c r="H383" s="3"/>
      <c r="I383" s="4"/>
    </row>
    <row r="384">
      <c r="A384" s="5"/>
      <c r="B384" s="10"/>
      <c r="F384" s="3"/>
      <c r="H384" s="3"/>
      <c r="I384" s="4"/>
    </row>
    <row r="385">
      <c r="A385" s="5"/>
      <c r="B385" s="10"/>
      <c r="F385" s="3"/>
      <c r="H385" s="3"/>
      <c r="I385" s="4"/>
    </row>
    <row r="386">
      <c r="A386" s="5"/>
      <c r="B386" s="10"/>
      <c r="F386" s="3"/>
      <c r="H386" s="3"/>
      <c r="I386" s="4"/>
    </row>
    <row r="387">
      <c r="A387" s="5"/>
      <c r="B387" s="10"/>
      <c r="F387" s="3"/>
      <c r="H387" s="3"/>
      <c r="I387" s="4"/>
    </row>
    <row r="388">
      <c r="A388" s="5"/>
      <c r="B388" s="10"/>
      <c r="F388" s="3"/>
      <c r="H388" s="3"/>
      <c r="I388" s="4"/>
    </row>
    <row r="389">
      <c r="A389" s="5"/>
      <c r="B389" s="10"/>
      <c r="F389" s="3"/>
      <c r="H389" s="3"/>
      <c r="I389" s="4"/>
    </row>
    <row r="390">
      <c r="A390" s="5"/>
      <c r="B390" s="10"/>
      <c r="F390" s="3"/>
      <c r="H390" s="3"/>
      <c r="I390" s="4"/>
    </row>
    <row r="391">
      <c r="A391" s="5"/>
      <c r="B391" s="10"/>
      <c r="F391" s="3"/>
      <c r="H391" s="3"/>
      <c r="I391" s="4"/>
    </row>
    <row r="392">
      <c r="A392" s="5"/>
      <c r="B392" s="10"/>
      <c r="F392" s="3"/>
      <c r="H392" s="3"/>
      <c r="I392" s="4"/>
    </row>
    <row r="393">
      <c r="A393" s="5"/>
      <c r="B393" s="10"/>
      <c r="F393" s="3"/>
      <c r="H393" s="3"/>
      <c r="I393" s="4"/>
    </row>
    <row r="394">
      <c r="A394" s="5"/>
      <c r="B394" s="10"/>
      <c r="F394" s="3"/>
      <c r="H394" s="3"/>
      <c r="I394" s="4"/>
    </row>
    <row r="395">
      <c r="A395" s="5"/>
      <c r="B395" s="10"/>
      <c r="F395" s="3"/>
      <c r="H395" s="3"/>
      <c r="I395" s="4"/>
    </row>
    <row r="396">
      <c r="A396" s="5"/>
      <c r="B396" s="10"/>
      <c r="F396" s="3"/>
      <c r="H396" s="3"/>
      <c r="I396" s="4"/>
    </row>
    <row r="397">
      <c r="A397" s="5"/>
      <c r="B397" s="10"/>
      <c r="F397" s="3"/>
      <c r="H397" s="3"/>
      <c r="I397" s="4"/>
    </row>
    <row r="398">
      <c r="A398" s="5"/>
      <c r="B398" s="10"/>
      <c r="F398" s="3"/>
      <c r="H398" s="3"/>
      <c r="I398" s="4"/>
    </row>
    <row r="399">
      <c r="A399" s="5"/>
      <c r="B399" s="10"/>
      <c r="F399" s="3"/>
      <c r="H399" s="3"/>
      <c r="I399" s="4"/>
    </row>
    <row r="400">
      <c r="A400" s="5"/>
      <c r="B400" s="10"/>
      <c r="F400" s="3"/>
      <c r="H400" s="3"/>
      <c r="I400" s="4"/>
    </row>
    <row r="401">
      <c r="A401" s="5"/>
      <c r="B401" s="10"/>
      <c r="F401" s="3"/>
      <c r="H401" s="3"/>
      <c r="I401" s="4"/>
    </row>
    <row r="402">
      <c r="A402" s="5"/>
      <c r="B402" s="10"/>
      <c r="F402" s="3"/>
      <c r="H402" s="3"/>
      <c r="I402" s="4"/>
    </row>
    <row r="403">
      <c r="A403" s="5"/>
      <c r="B403" s="10"/>
      <c r="F403" s="3"/>
      <c r="H403" s="3"/>
      <c r="I403" s="4"/>
    </row>
    <row r="404">
      <c r="A404" s="5"/>
      <c r="B404" s="10"/>
      <c r="F404" s="3"/>
      <c r="H404" s="3"/>
      <c r="I404" s="4"/>
    </row>
    <row r="405">
      <c r="A405" s="5"/>
      <c r="B405" s="10"/>
      <c r="F405" s="3"/>
      <c r="H405" s="3"/>
      <c r="I405" s="4"/>
    </row>
    <row r="406">
      <c r="A406" s="5"/>
      <c r="B406" s="10"/>
      <c r="F406" s="3"/>
      <c r="H406" s="3"/>
      <c r="I406" s="4"/>
    </row>
    <row r="407">
      <c r="A407" s="5"/>
      <c r="B407" s="10"/>
      <c r="F407" s="3"/>
      <c r="H407" s="3"/>
      <c r="I407" s="4"/>
    </row>
    <row r="408">
      <c r="A408" s="5"/>
      <c r="B408" s="10"/>
      <c r="F408" s="3"/>
      <c r="H408" s="3"/>
      <c r="I408" s="4"/>
    </row>
    <row r="409">
      <c r="A409" s="5"/>
      <c r="B409" s="10"/>
      <c r="F409" s="3"/>
      <c r="H409" s="3"/>
      <c r="I409" s="4"/>
    </row>
    <row r="410">
      <c r="A410" s="5"/>
      <c r="B410" s="10"/>
      <c r="F410" s="3"/>
      <c r="H410" s="3"/>
      <c r="I410" s="4"/>
    </row>
    <row r="411">
      <c r="A411" s="5"/>
      <c r="B411" s="10"/>
      <c r="F411" s="3"/>
      <c r="H411" s="3"/>
      <c r="I411" s="4"/>
    </row>
    <row r="412">
      <c r="A412" s="5"/>
      <c r="B412" s="10"/>
      <c r="F412" s="3"/>
      <c r="H412" s="3"/>
      <c r="I412" s="4"/>
    </row>
    <row r="413">
      <c r="A413" s="5"/>
      <c r="B413" s="10"/>
      <c r="F413" s="3"/>
      <c r="H413" s="3"/>
      <c r="I413" s="4"/>
    </row>
    <row r="414">
      <c r="A414" s="5"/>
      <c r="B414" s="10"/>
      <c r="F414" s="3"/>
      <c r="H414" s="3"/>
      <c r="I414" s="4"/>
    </row>
    <row r="415">
      <c r="A415" s="5"/>
      <c r="B415" s="10"/>
      <c r="F415" s="3"/>
      <c r="H415" s="3"/>
      <c r="I415" s="4"/>
    </row>
    <row r="416">
      <c r="A416" s="5"/>
      <c r="B416" s="10"/>
      <c r="F416" s="3"/>
      <c r="H416" s="3"/>
      <c r="I416" s="4"/>
    </row>
    <row r="417">
      <c r="A417" s="5"/>
      <c r="B417" s="10"/>
      <c r="F417" s="3"/>
      <c r="H417" s="3"/>
      <c r="I417" s="4"/>
    </row>
    <row r="418">
      <c r="A418" s="5"/>
      <c r="B418" s="10"/>
      <c r="F418" s="3"/>
      <c r="H418" s="3"/>
      <c r="I418" s="4"/>
    </row>
    <row r="419">
      <c r="A419" s="5"/>
      <c r="B419" s="10"/>
      <c r="F419" s="3"/>
      <c r="H419" s="3"/>
      <c r="I419" s="4"/>
    </row>
    <row r="420">
      <c r="A420" s="5"/>
      <c r="B420" s="10"/>
      <c r="F420" s="3"/>
      <c r="H420" s="3"/>
      <c r="I420" s="4"/>
    </row>
    <row r="421">
      <c r="A421" s="5"/>
      <c r="B421" s="10"/>
      <c r="F421" s="3"/>
      <c r="H421" s="3"/>
      <c r="I421" s="4"/>
    </row>
    <row r="422">
      <c r="A422" s="5"/>
      <c r="B422" s="10"/>
      <c r="F422" s="3"/>
      <c r="H422" s="3"/>
      <c r="I422" s="4"/>
    </row>
    <row r="423">
      <c r="A423" s="5"/>
      <c r="B423" s="10"/>
      <c r="F423" s="3"/>
      <c r="H423" s="3"/>
      <c r="I423" s="4"/>
    </row>
    <row r="424">
      <c r="A424" s="5"/>
      <c r="B424" s="10"/>
      <c r="F424" s="3"/>
      <c r="H424" s="3"/>
      <c r="I424" s="4"/>
    </row>
    <row r="425">
      <c r="A425" s="5"/>
      <c r="B425" s="10"/>
      <c r="F425" s="3"/>
      <c r="H425" s="3"/>
      <c r="I425" s="4"/>
    </row>
    <row r="426">
      <c r="A426" s="5"/>
      <c r="B426" s="10"/>
      <c r="F426" s="3"/>
      <c r="H426" s="3"/>
      <c r="I426" s="4"/>
    </row>
    <row r="427">
      <c r="A427" s="5"/>
      <c r="B427" s="10"/>
      <c r="F427" s="3"/>
      <c r="H427" s="3"/>
      <c r="I427" s="4"/>
    </row>
    <row r="428">
      <c r="A428" s="5"/>
      <c r="B428" s="10"/>
      <c r="F428" s="3"/>
      <c r="H428" s="3"/>
      <c r="I428" s="4"/>
    </row>
    <row r="429">
      <c r="A429" s="5"/>
      <c r="B429" s="10"/>
      <c r="F429" s="3"/>
      <c r="H429" s="3"/>
      <c r="I429" s="4"/>
    </row>
    <row r="430">
      <c r="A430" s="5"/>
      <c r="B430" s="10"/>
      <c r="F430" s="3"/>
      <c r="H430" s="3"/>
      <c r="I430" s="4"/>
    </row>
    <row r="431">
      <c r="A431" s="5"/>
      <c r="B431" s="10"/>
      <c r="F431" s="3"/>
      <c r="H431" s="3"/>
      <c r="I431" s="4"/>
    </row>
    <row r="432">
      <c r="A432" s="5"/>
      <c r="B432" s="10"/>
      <c r="F432" s="3"/>
      <c r="H432" s="3"/>
      <c r="I432" s="4"/>
    </row>
    <row r="433">
      <c r="A433" s="5"/>
      <c r="B433" s="10"/>
      <c r="F433" s="3"/>
      <c r="H433" s="3"/>
      <c r="I433" s="4"/>
    </row>
    <row r="434">
      <c r="A434" s="5"/>
      <c r="B434" s="10"/>
      <c r="F434" s="3"/>
      <c r="H434" s="3"/>
      <c r="I434" s="4"/>
    </row>
    <row r="435">
      <c r="A435" s="5"/>
      <c r="B435" s="10"/>
      <c r="F435" s="3"/>
      <c r="H435" s="3"/>
      <c r="I435" s="4"/>
    </row>
    <row r="436">
      <c r="A436" s="5"/>
      <c r="B436" s="10"/>
      <c r="F436" s="3"/>
      <c r="H436" s="3"/>
      <c r="I436" s="4"/>
    </row>
    <row r="437">
      <c r="A437" s="5"/>
      <c r="B437" s="10"/>
      <c r="F437" s="3"/>
      <c r="H437" s="3"/>
      <c r="I437" s="4"/>
    </row>
    <row r="438">
      <c r="A438" s="5"/>
      <c r="B438" s="10"/>
      <c r="F438" s="3"/>
      <c r="H438" s="3"/>
      <c r="I438" s="4"/>
    </row>
    <row r="439">
      <c r="A439" s="5"/>
      <c r="B439" s="10"/>
      <c r="F439" s="3"/>
      <c r="H439" s="3"/>
      <c r="I439" s="4"/>
    </row>
    <row r="440">
      <c r="A440" s="5"/>
      <c r="B440" s="10"/>
      <c r="F440" s="3"/>
      <c r="H440" s="3"/>
      <c r="I440" s="4"/>
    </row>
    <row r="441">
      <c r="A441" s="5"/>
      <c r="B441" s="10"/>
      <c r="F441" s="3"/>
      <c r="H441" s="3"/>
      <c r="I441" s="4"/>
    </row>
    <row r="442">
      <c r="A442" s="5"/>
      <c r="B442" s="10"/>
      <c r="F442" s="3"/>
      <c r="H442" s="3"/>
      <c r="I442" s="4"/>
    </row>
    <row r="443">
      <c r="A443" s="5"/>
      <c r="B443" s="10"/>
      <c r="F443" s="3"/>
      <c r="H443" s="3"/>
      <c r="I443" s="4"/>
    </row>
    <row r="444">
      <c r="A444" s="5"/>
      <c r="B444" s="10"/>
      <c r="F444" s="3"/>
      <c r="H444" s="3"/>
      <c r="I444" s="4"/>
    </row>
    <row r="445">
      <c r="A445" s="5"/>
      <c r="B445" s="10"/>
      <c r="F445" s="3"/>
      <c r="H445" s="3"/>
      <c r="I445" s="4"/>
    </row>
    <row r="446">
      <c r="A446" s="5"/>
      <c r="B446" s="10"/>
      <c r="F446" s="3"/>
      <c r="H446" s="3"/>
      <c r="I446" s="4"/>
    </row>
    <row r="447">
      <c r="A447" s="5"/>
      <c r="B447" s="10"/>
      <c r="F447" s="3"/>
      <c r="H447" s="3"/>
      <c r="I447" s="4"/>
    </row>
    <row r="448">
      <c r="A448" s="5"/>
      <c r="B448" s="10"/>
      <c r="F448" s="3"/>
      <c r="H448" s="3"/>
      <c r="I448" s="4"/>
    </row>
    <row r="449">
      <c r="A449" s="5"/>
      <c r="B449" s="10"/>
      <c r="F449" s="3"/>
      <c r="H449" s="3"/>
      <c r="I449" s="4"/>
    </row>
    <row r="450">
      <c r="A450" s="5"/>
      <c r="B450" s="10"/>
      <c r="F450" s="3"/>
      <c r="H450" s="3"/>
      <c r="I450" s="4"/>
    </row>
    <row r="451">
      <c r="A451" s="5"/>
      <c r="B451" s="10"/>
      <c r="F451" s="3"/>
      <c r="H451" s="3"/>
      <c r="I451" s="4"/>
    </row>
    <row r="452">
      <c r="A452" s="5"/>
      <c r="B452" s="10"/>
      <c r="F452" s="3"/>
      <c r="H452" s="3"/>
      <c r="I452" s="4"/>
    </row>
    <row r="453">
      <c r="A453" s="5"/>
      <c r="B453" s="10"/>
      <c r="F453" s="3"/>
      <c r="H453" s="3"/>
      <c r="I453" s="4"/>
    </row>
    <row r="454">
      <c r="A454" s="5"/>
      <c r="B454" s="10"/>
      <c r="F454" s="3"/>
      <c r="H454" s="3"/>
      <c r="I454" s="4"/>
    </row>
    <row r="455">
      <c r="A455" s="5"/>
      <c r="B455" s="10"/>
      <c r="F455" s="3"/>
      <c r="H455" s="3"/>
      <c r="I455" s="4"/>
    </row>
    <row r="456">
      <c r="A456" s="5"/>
      <c r="B456" s="10"/>
      <c r="F456" s="3"/>
      <c r="H456" s="3"/>
      <c r="I456" s="4"/>
    </row>
    <row r="457">
      <c r="A457" s="5"/>
      <c r="B457" s="10"/>
      <c r="F457" s="3"/>
      <c r="H457" s="3"/>
      <c r="I457" s="4"/>
    </row>
    <row r="458">
      <c r="A458" s="5"/>
      <c r="B458" s="10"/>
      <c r="F458" s="3"/>
      <c r="H458" s="3"/>
      <c r="I458" s="4"/>
    </row>
    <row r="459">
      <c r="A459" s="5"/>
      <c r="B459" s="10"/>
      <c r="F459" s="3"/>
      <c r="H459" s="3"/>
      <c r="I459" s="4"/>
    </row>
    <row r="460">
      <c r="A460" s="5"/>
      <c r="B460" s="10"/>
      <c r="F460" s="3"/>
      <c r="H460" s="3"/>
      <c r="I460" s="4"/>
    </row>
    <row r="461">
      <c r="A461" s="5"/>
      <c r="B461" s="10"/>
      <c r="F461" s="3"/>
      <c r="H461" s="3"/>
      <c r="I461" s="4"/>
    </row>
    <row r="462">
      <c r="A462" s="5"/>
      <c r="B462" s="10"/>
      <c r="F462" s="3"/>
      <c r="H462" s="3"/>
      <c r="I462" s="4"/>
    </row>
    <row r="463">
      <c r="A463" s="5"/>
      <c r="B463" s="10"/>
      <c r="F463" s="3"/>
      <c r="H463" s="3"/>
      <c r="I463" s="4"/>
    </row>
    <row r="464">
      <c r="A464" s="5"/>
      <c r="B464" s="10"/>
      <c r="F464" s="3"/>
      <c r="H464" s="3"/>
      <c r="I464" s="4"/>
    </row>
    <row r="465">
      <c r="A465" s="5"/>
      <c r="B465" s="10"/>
      <c r="F465" s="3"/>
      <c r="H465" s="3"/>
      <c r="I465" s="4"/>
    </row>
    <row r="466">
      <c r="A466" s="5"/>
      <c r="B466" s="10"/>
      <c r="F466" s="3"/>
      <c r="H466" s="3"/>
      <c r="I466" s="4"/>
    </row>
    <row r="467">
      <c r="A467" s="5"/>
      <c r="B467" s="10"/>
      <c r="F467" s="3"/>
      <c r="H467" s="3"/>
      <c r="I467" s="4"/>
    </row>
    <row r="468">
      <c r="A468" s="5"/>
      <c r="B468" s="10"/>
      <c r="F468" s="3"/>
      <c r="H468" s="3"/>
      <c r="I468" s="4"/>
    </row>
    <row r="469">
      <c r="A469" s="5"/>
      <c r="B469" s="10"/>
      <c r="F469" s="3"/>
      <c r="H469" s="3"/>
      <c r="I469" s="4"/>
    </row>
    <row r="470">
      <c r="A470" s="5"/>
      <c r="B470" s="10"/>
      <c r="F470" s="3"/>
      <c r="H470" s="3"/>
      <c r="I470" s="4"/>
    </row>
    <row r="471">
      <c r="A471" s="5"/>
      <c r="B471" s="10"/>
      <c r="F471" s="3"/>
      <c r="H471" s="3"/>
      <c r="I471" s="4"/>
    </row>
    <row r="472">
      <c r="A472" s="5"/>
      <c r="B472" s="10"/>
      <c r="F472" s="3"/>
      <c r="H472" s="3"/>
      <c r="I472" s="4"/>
    </row>
    <row r="473">
      <c r="A473" s="5"/>
      <c r="B473" s="10"/>
      <c r="F473" s="3"/>
      <c r="H473" s="3"/>
      <c r="I473" s="4"/>
    </row>
    <row r="474">
      <c r="A474" s="5"/>
      <c r="B474" s="10"/>
      <c r="F474" s="3"/>
      <c r="H474" s="3"/>
      <c r="I474" s="4"/>
    </row>
    <row r="475">
      <c r="A475" s="5"/>
      <c r="B475" s="10"/>
      <c r="F475" s="3"/>
      <c r="H475" s="3"/>
      <c r="I475" s="4"/>
    </row>
    <row r="476">
      <c r="A476" s="5"/>
      <c r="B476" s="10"/>
      <c r="F476" s="3"/>
      <c r="H476" s="3"/>
      <c r="I476" s="4"/>
    </row>
    <row r="477">
      <c r="A477" s="5"/>
      <c r="B477" s="10"/>
      <c r="F477" s="3"/>
      <c r="H477" s="3"/>
      <c r="I477" s="4"/>
    </row>
    <row r="478">
      <c r="A478" s="5"/>
      <c r="B478" s="10"/>
      <c r="F478" s="3"/>
      <c r="H478" s="3"/>
      <c r="I478" s="4"/>
    </row>
    <row r="479">
      <c r="A479" s="5"/>
      <c r="B479" s="10"/>
      <c r="F479" s="3"/>
      <c r="H479" s="3"/>
      <c r="I479" s="4"/>
    </row>
    <row r="480">
      <c r="A480" s="5"/>
      <c r="B480" s="10"/>
      <c r="F480" s="3"/>
      <c r="H480" s="3"/>
      <c r="I480" s="4"/>
    </row>
    <row r="481">
      <c r="A481" s="5"/>
      <c r="B481" s="10"/>
      <c r="F481" s="3"/>
      <c r="H481" s="3"/>
      <c r="I481" s="4"/>
    </row>
    <row r="482">
      <c r="A482" s="5"/>
      <c r="B482" s="10"/>
      <c r="F482" s="3"/>
      <c r="H482" s="3"/>
      <c r="I482" s="4"/>
    </row>
    <row r="483">
      <c r="A483" s="5"/>
      <c r="B483" s="10"/>
      <c r="F483" s="3"/>
      <c r="H483" s="3"/>
      <c r="I483" s="4"/>
    </row>
    <row r="484">
      <c r="A484" s="5"/>
      <c r="B484" s="10"/>
      <c r="F484" s="3"/>
      <c r="H484" s="3"/>
      <c r="I484" s="4"/>
    </row>
    <row r="485">
      <c r="A485" s="5"/>
      <c r="B485" s="10"/>
      <c r="F485" s="3"/>
      <c r="H485" s="3"/>
      <c r="I485" s="4"/>
    </row>
    <row r="486">
      <c r="A486" s="5"/>
      <c r="B486" s="10"/>
      <c r="F486" s="3"/>
      <c r="H486" s="3"/>
      <c r="I486" s="4"/>
    </row>
    <row r="487">
      <c r="A487" s="5"/>
      <c r="B487" s="10"/>
      <c r="F487" s="3"/>
      <c r="H487" s="3"/>
      <c r="I487" s="4"/>
    </row>
    <row r="488">
      <c r="A488" s="5"/>
      <c r="B488" s="10"/>
      <c r="F488" s="3"/>
      <c r="H488" s="3"/>
      <c r="I488" s="4"/>
    </row>
    <row r="489">
      <c r="A489" s="5"/>
      <c r="B489" s="10"/>
      <c r="F489" s="3"/>
      <c r="H489" s="3"/>
      <c r="I489" s="4"/>
    </row>
    <row r="490">
      <c r="A490" s="5"/>
      <c r="B490" s="10"/>
      <c r="F490" s="3"/>
      <c r="H490" s="3"/>
      <c r="I490" s="4"/>
    </row>
    <row r="491">
      <c r="A491" s="5"/>
      <c r="B491" s="10"/>
      <c r="F491" s="3"/>
      <c r="H491" s="3"/>
      <c r="I491" s="4"/>
    </row>
    <row r="492">
      <c r="A492" s="5"/>
      <c r="B492" s="10"/>
      <c r="F492" s="3"/>
      <c r="H492" s="3"/>
      <c r="I492" s="4"/>
    </row>
    <row r="493">
      <c r="A493" s="5"/>
      <c r="B493" s="10"/>
      <c r="F493" s="3"/>
      <c r="H493" s="3"/>
      <c r="I493" s="4"/>
    </row>
    <row r="494">
      <c r="A494" s="5"/>
      <c r="B494" s="10"/>
      <c r="F494" s="3"/>
      <c r="H494" s="3"/>
      <c r="I494" s="4"/>
    </row>
    <row r="495">
      <c r="A495" s="5"/>
      <c r="B495" s="10"/>
      <c r="F495" s="3"/>
      <c r="H495" s="3"/>
      <c r="I495" s="4"/>
    </row>
    <row r="496">
      <c r="A496" s="5"/>
      <c r="B496" s="10"/>
      <c r="F496" s="3"/>
      <c r="H496" s="3"/>
      <c r="I496" s="4"/>
    </row>
    <row r="497">
      <c r="A497" s="5"/>
      <c r="B497" s="10"/>
      <c r="F497" s="3"/>
      <c r="H497" s="3"/>
      <c r="I497" s="4"/>
    </row>
    <row r="498">
      <c r="A498" s="5"/>
      <c r="B498" s="10"/>
      <c r="F498" s="3"/>
      <c r="H498" s="3"/>
      <c r="I498" s="4"/>
    </row>
    <row r="499">
      <c r="A499" s="5"/>
      <c r="B499" s="10"/>
      <c r="F499" s="3"/>
      <c r="H499" s="3"/>
      <c r="I499" s="4"/>
    </row>
    <row r="500">
      <c r="A500" s="5"/>
      <c r="B500" s="10"/>
      <c r="F500" s="3"/>
      <c r="H500" s="3"/>
      <c r="I500" s="4"/>
    </row>
    <row r="501">
      <c r="A501" s="5"/>
      <c r="B501" s="10"/>
      <c r="F501" s="3"/>
      <c r="H501" s="3"/>
      <c r="I501" s="4"/>
    </row>
    <row r="502">
      <c r="A502" s="5"/>
      <c r="B502" s="10"/>
      <c r="F502" s="3"/>
      <c r="H502" s="3"/>
      <c r="I502" s="4"/>
    </row>
    <row r="503">
      <c r="A503" s="5"/>
      <c r="B503" s="10"/>
      <c r="F503" s="3"/>
      <c r="H503" s="3"/>
      <c r="I503" s="4"/>
    </row>
    <row r="504">
      <c r="A504" s="5"/>
      <c r="B504" s="10"/>
      <c r="F504" s="3"/>
      <c r="H504" s="3"/>
      <c r="I504" s="4"/>
    </row>
    <row r="505">
      <c r="A505" s="5"/>
      <c r="B505" s="10"/>
      <c r="F505" s="3"/>
      <c r="H505" s="3"/>
      <c r="I505" s="4"/>
    </row>
    <row r="506">
      <c r="A506" s="5"/>
      <c r="B506" s="10"/>
      <c r="F506" s="3"/>
      <c r="H506" s="3"/>
      <c r="I506" s="4"/>
    </row>
    <row r="507">
      <c r="A507" s="5"/>
      <c r="B507" s="10"/>
      <c r="F507" s="3"/>
      <c r="H507" s="3"/>
      <c r="I507" s="4"/>
    </row>
    <row r="508">
      <c r="A508" s="5"/>
      <c r="B508" s="10"/>
      <c r="F508" s="3"/>
      <c r="H508" s="3"/>
      <c r="I508" s="4"/>
    </row>
    <row r="509">
      <c r="A509" s="5"/>
      <c r="B509" s="10"/>
      <c r="F509" s="3"/>
      <c r="H509" s="3"/>
      <c r="I509" s="4"/>
    </row>
    <row r="510">
      <c r="A510" s="5"/>
      <c r="B510" s="10"/>
      <c r="F510" s="3"/>
      <c r="H510" s="3"/>
      <c r="I510" s="4"/>
    </row>
    <row r="511">
      <c r="A511" s="5"/>
      <c r="B511" s="10"/>
      <c r="F511" s="3"/>
      <c r="H511" s="3"/>
      <c r="I511" s="4"/>
    </row>
    <row r="512">
      <c r="A512" s="5"/>
      <c r="B512" s="10"/>
      <c r="F512" s="3"/>
      <c r="H512" s="3"/>
      <c r="I512" s="4"/>
    </row>
    <row r="513">
      <c r="A513" s="5"/>
      <c r="B513" s="10"/>
      <c r="F513" s="3"/>
      <c r="H513" s="3"/>
      <c r="I513" s="4"/>
    </row>
    <row r="514">
      <c r="A514" s="5"/>
      <c r="B514" s="10"/>
      <c r="F514" s="3"/>
      <c r="H514" s="3"/>
      <c r="I514" s="4"/>
    </row>
    <row r="515">
      <c r="A515" s="5"/>
      <c r="B515" s="10"/>
      <c r="F515" s="3"/>
      <c r="H515" s="3"/>
      <c r="I515" s="4"/>
    </row>
    <row r="516">
      <c r="A516" s="5"/>
      <c r="B516" s="10"/>
      <c r="F516" s="3"/>
      <c r="H516" s="3"/>
      <c r="I516" s="4"/>
    </row>
    <row r="517">
      <c r="A517" s="5"/>
      <c r="B517" s="10"/>
      <c r="F517" s="3"/>
      <c r="H517" s="3"/>
      <c r="I517" s="4"/>
    </row>
    <row r="518">
      <c r="A518" s="5"/>
      <c r="B518" s="10"/>
      <c r="F518" s="3"/>
      <c r="H518" s="3"/>
      <c r="I518" s="4"/>
    </row>
    <row r="519">
      <c r="A519" s="5"/>
      <c r="B519" s="10"/>
      <c r="F519" s="3"/>
      <c r="H519" s="3"/>
      <c r="I519" s="4"/>
    </row>
    <row r="520">
      <c r="A520" s="5"/>
      <c r="B520" s="10"/>
      <c r="F520" s="3"/>
      <c r="H520" s="3"/>
      <c r="I520" s="4"/>
    </row>
    <row r="521">
      <c r="A521" s="5"/>
      <c r="B521" s="10"/>
      <c r="F521" s="3"/>
      <c r="H521" s="3"/>
      <c r="I521" s="4"/>
    </row>
    <row r="522">
      <c r="A522" s="5"/>
      <c r="B522" s="10"/>
      <c r="F522" s="3"/>
      <c r="H522" s="3"/>
      <c r="I522" s="4"/>
    </row>
    <row r="523">
      <c r="A523" s="5"/>
      <c r="B523" s="10"/>
      <c r="F523" s="3"/>
      <c r="H523" s="3"/>
      <c r="I523" s="4"/>
    </row>
    <row r="524">
      <c r="A524" s="5"/>
      <c r="B524" s="10"/>
      <c r="F524" s="3"/>
      <c r="H524" s="3"/>
      <c r="I524" s="4"/>
    </row>
    <row r="525">
      <c r="A525" s="5"/>
      <c r="B525" s="10"/>
      <c r="F525" s="3"/>
      <c r="H525" s="3"/>
      <c r="I525" s="4"/>
    </row>
    <row r="526">
      <c r="A526" s="5"/>
      <c r="B526" s="10"/>
      <c r="F526" s="3"/>
      <c r="H526" s="3"/>
      <c r="I526" s="4"/>
    </row>
    <row r="527">
      <c r="A527" s="5"/>
      <c r="B527" s="10"/>
      <c r="F527" s="3"/>
      <c r="H527" s="3"/>
      <c r="I527" s="4"/>
    </row>
    <row r="528">
      <c r="A528" s="5"/>
      <c r="B528" s="10"/>
      <c r="F528" s="3"/>
      <c r="H528" s="3"/>
      <c r="I528" s="4"/>
    </row>
    <row r="529">
      <c r="A529" s="5"/>
      <c r="B529" s="10"/>
      <c r="F529" s="3"/>
      <c r="H529" s="3"/>
      <c r="I529" s="4"/>
    </row>
    <row r="530">
      <c r="A530" s="5"/>
      <c r="B530" s="10"/>
      <c r="F530" s="3"/>
      <c r="H530" s="3"/>
      <c r="I530" s="4"/>
    </row>
    <row r="531">
      <c r="A531" s="5"/>
      <c r="B531" s="10"/>
      <c r="F531" s="3"/>
      <c r="H531" s="3"/>
      <c r="I531" s="4"/>
    </row>
    <row r="532">
      <c r="A532" s="5"/>
      <c r="B532" s="10"/>
      <c r="F532" s="3"/>
      <c r="H532" s="3"/>
      <c r="I532" s="4"/>
    </row>
    <row r="533">
      <c r="A533" s="5"/>
      <c r="B533" s="10"/>
      <c r="F533" s="3"/>
      <c r="H533" s="3"/>
      <c r="I533" s="4"/>
    </row>
    <row r="534">
      <c r="A534" s="5"/>
      <c r="B534" s="10"/>
      <c r="F534" s="3"/>
      <c r="H534" s="3"/>
      <c r="I534" s="4"/>
    </row>
    <row r="535">
      <c r="A535" s="5"/>
      <c r="B535" s="10"/>
      <c r="F535" s="3"/>
      <c r="H535" s="3"/>
      <c r="I535" s="4"/>
    </row>
    <row r="536">
      <c r="A536" s="5"/>
      <c r="B536" s="10"/>
      <c r="F536" s="3"/>
      <c r="H536" s="3"/>
      <c r="I536" s="4"/>
    </row>
    <row r="537">
      <c r="A537" s="5"/>
      <c r="B537" s="10"/>
      <c r="F537" s="3"/>
      <c r="H537" s="3"/>
      <c r="I537" s="4"/>
    </row>
    <row r="538">
      <c r="A538" s="5"/>
      <c r="B538" s="10"/>
      <c r="F538" s="3"/>
      <c r="H538" s="3"/>
      <c r="I538" s="4"/>
    </row>
    <row r="539">
      <c r="A539" s="5"/>
      <c r="B539" s="10"/>
      <c r="F539" s="3"/>
      <c r="H539" s="3"/>
      <c r="I539" s="4"/>
    </row>
    <row r="540">
      <c r="A540" s="5"/>
      <c r="B540" s="10"/>
      <c r="F540" s="3"/>
      <c r="H540" s="3"/>
      <c r="I540" s="4"/>
    </row>
    <row r="541">
      <c r="A541" s="5"/>
      <c r="B541" s="10"/>
      <c r="F541" s="3"/>
      <c r="H541" s="3"/>
      <c r="I541" s="4"/>
    </row>
    <row r="542">
      <c r="A542" s="5"/>
      <c r="B542" s="10"/>
      <c r="F542" s="3"/>
      <c r="H542" s="3"/>
      <c r="I542" s="4"/>
    </row>
    <row r="543">
      <c r="A543" s="5"/>
      <c r="B543" s="10"/>
      <c r="F543" s="3"/>
      <c r="H543" s="3"/>
      <c r="I543" s="4"/>
    </row>
    <row r="544">
      <c r="A544" s="5"/>
      <c r="B544" s="10"/>
      <c r="F544" s="3"/>
      <c r="H544" s="3"/>
      <c r="I544" s="4"/>
    </row>
    <row r="545">
      <c r="A545" s="5"/>
      <c r="B545" s="10"/>
      <c r="F545" s="3"/>
      <c r="H545" s="3"/>
      <c r="I545" s="4"/>
    </row>
    <row r="546">
      <c r="A546" s="5"/>
      <c r="B546" s="10"/>
      <c r="F546" s="3"/>
      <c r="H546" s="3"/>
      <c r="I546" s="4"/>
    </row>
    <row r="547">
      <c r="A547" s="5"/>
      <c r="B547" s="10"/>
      <c r="F547" s="3"/>
      <c r="H547" s="3"/>
      <c r="I547" s="4"/>
    </row>
    <row r="548">
      <c r="A548" s="5"/>
      <c r="B548" s="10"/>
      <c r="F548" s="3"/>
      <c r="H548" s="3"/>
      <c r="I548" s="4"/>
    </row>
    <row r="549">
      <c r="A549" s="5"/>
      <c r="B549" s="10"/>
      <c r="F549" s="3"/>
      <c r="H549" s="3"/>
      <c r="I549" s="4"/>
    </row>
    <row r="550">
      <c r="A550" s="5"/>
      <c r="B550" s="10"/>
      <c r="F550" s="3"/>
      <c r="H550" s="3"/>
      <c r="I550" s="4"/>
    </row>
    <row r="551">
      <c r="A551" s="5"/>
      <c r="B551" s="10"/>
      <c r="F551" s="3"/>
      <c r="H551" s="3"/>
      <c r="I551" s="4"/>
    </row>
    <row r="552">
      <c r="A552" s="5"/>
      <c r="B552" s="10"/>
      <c r="F552" s="3"/>
      <c r="H552" s="3"/>
      <c r="I552" s="4"/>
    </row>
    <row r="553">
      <c r="A553" s="5"/>
      <c r="B553" s="10"/>
      <c r="F553" s="3"/>
      <c r="H553" s="3"/>
      <c r="I553" s="4"/>
    </row>
    <row r="554">
      <c r="A554" s="5"/>
      <c r="B554" s="10"/>
      <c r="F554" s="3"/>
      <c r="H554" s="3"/>
      <c r="I554" s="4"/>
    </row>
    <row r="555">
      <c r="A555" s="5"/>
      <c r="B555" s="10"/>
      <c r="F555" s="3"/>
      <c r="H555" s="3"/>
      <c r="I555" s="4"/>
    </row>
    <row r="556">
      <c r="A556" s="5"/>
      <c r="B556" s="10"/>
      <c r="F556" s="3"/>
      <c r="H556" s="3"/>
      <c r="I556" s="4"/>
    </row>
    <row r="557">
      <c r="A557" s="5"/>
      <c r="B557" s="10"/>
      <c r="F557" s="3"/>
      <c r="H557" s="3"/>
      <c r="I557" s="4"/>
    </row>
    <row r="558">
      <c r="A558" s="5"/>
      <c r="B558" s="10"/>
      <c r="F558" s="3"/>
      <c r="H558" s="3"/>
      <c r="I558" s="4"/>
    </row>
    <row r="559">
      <c r="A559" s="5"/>
      <c r="B559" s="10"/>
      <c r="F559" s="3"/>
      <c r="H559" s="3"/>
      <c r="I559" s="4"/>
    </row>
    <row r="560">
      <c r="A560" s="5"/>
      <c r="B560" s="10"/>
      <c r="F560" s="3"/>
      <c r="H560" s="3"/>
      <c r="I560" s="4"/>
    </row>
    <row r="561">
      <c r="A561" s="5"/>
      <c r="B561" s="10"/>
      <c r="F561" s="3"/>
      <c r="H561" s="3"/>
      <c r="I561" s="4"/>
    </row>
    <row r="562">
      <c r="A562" s="5"/>
      <c r="B562" s="10"/>
      <c r="F562" s="3"/>
      <c r="H562" s="3"/>
      <c r="I562" s="4"/>
    </row>
    <row r="563">
      <c r="A563" s="5"/>
      <c r="B563" s="10"/>
      <c r="F563" s="3"/>
      <c r="H563" s="3"/>
      <c r="I563" s="4"/>
    </row>
    <row r="564">
      <c r="A564" s="5"/>
      <c r="B564" s="10"/>
      <c r="F564" s="3"/>
      <c r="H564" s="3"/>
      <c r="I564" s="4"/>
    </row>
    <row r="565">
      <c r="A565" s="5"/>
      <c r="B565" s="10"/>
      <c r="F565" s="3"/>
      <c r="H565" s="3"/>
      <c r="I565" s="4"/>
    </row>
    <row r="566">
      <c r="A566" s="5"/>
      <c r="B566" s="10"/>
      <c r="F566" s="3"/>
      <c r="H566" s="3"/>
      <c r="I566" s="4"/>
    </row>
    <row r="567">
      <c r="A567" s="5"/>
      <c r="B567" s="10"/>
      <c r="F567" s="3"/>
      <c r="H567" s="3"/>
      <c r="I567" s="4"/>
    </row>
    <row r="568">
      <c r="A568" s="5"/>
      <c r="B568" s="10"/>
      <c r="F568" s="3"/>
      <c r="H568" s="3"/>
      <c r="I568" s="4"/>
    </row>
    <row r="569">
      <c r="A569" s="5"/>
      <c r="B569" s="10"/>
      <c r="F569" s="3"/>
      <c r="H569" s="3"/>
      <c r="I569" s="4"/>
    </row>
    <row r="570">
      <c r="A570" s="5"/>
      <c r="B570" s="10"/>
      <c r="F570" s="3"/>
      <c r="H570" s="3"/>
      <c r="I570" s="4"/>
    </row>
    <row r="571">
      <c r="A571" s="5"/>
      <c r="B571" s="10"/>
      <c r="F571" s="3"/>
      <c r="H571" s="3"/>
      <c r="I571" s="4"/>
    </row>
    <row r="572">
      <c r="A572" s="5"/>
      <c r="B572" s="10"/>
      <c r="F572" s="3"/>
      <c r="H572" s="3"/>
      <c r="I572" s="4"/>
    </row>
    <row r="573">
      <c r="A573" s="5"/>
      <c r="B573" s="10"/>
      <c r="F573" s="3"/>
      <c r="H573" s="3"/>
      <c r="I573" s="4"/>
    </row>
    <row r="574">
      <c r="A574" s="5"/>
      <c r="B574" s="10"/>
      <c r="F574" s="3"/>
      <c r="H574" s="3"/>
      <c r="I574" s="4"/>
    </row>
    <row r="575">
      <c r="A575" s="5"/>
      <c r="B575" s="10"/>
      <c r="F575" s="3"/>
      <c r="H575" s="3"/>
      <c r="I575" s="4"/>
    </row>
    <row r="576">
      <c r="A576" s="5"/>
      <c r="B576" s="10"/>
      <c r="F576" s="3"/>
      <c r="H576" s="3"/>
      <c r="I576" s="4"/>
    </row>
    <row r="577">
      <c r="A577" s="5"/>
      <c r="B577" s="10"/>
      <c r="F577" s="3"/>
      <c r="H577" s="3"/>
      <c r="I577" s="4"/>
    </row>
    <row r="578">
      <c r="A578" s="5"/>
      <c r="B578" s="10"/>
      <c r="F578" s="3"/>
      <c r="H578" s="3"/>
      <c r="I578" s="4"/>
    </row>
    <row r="579">
      <c r="A579" s="5"/>
      <c r="B579" s="10"/>
      <c r="F579" s="3"/>
      <c r="H579" s="3"/>
      <c r="I579" s="4"/>
    </row>
    <row r="580">
      <c r="A580" s="5"/>
      <c r="B580" s="10"/>
      <c r="F580" s="3"/>
      <c r="H580" s="3"/>
      <c r="I580" s="4"/>
    </row>
    <row r="581">
      <c r="A581" s="5"/>
      <c r="B581" s="10"/>
      <c r="F581" s="3"/>
      <c r="H581" s="3"/>
      <c r="I581" s="4"/>
    </row>
    <row r="582">
      <c r="A582" s="5"/>
      <c r="B582" s="10"/>
      <c r="F582" s="3"/>
      <c r="H582" s="3"/>
      <c r="I582" s="4"/>
    </row>
    <row r="583">
      <c r="A583" s="5"/>
      <c r="B583" s="10"/>
      <c r="F583" s="3"/>
      <c r="H583" s="3"/>
      <c r="I583" s="4"/>
    </row>
    <row r="584">
      <c r="A584" s="5"/>
      <c r="B584" s="10"/>
      <c r="F584" s="3"/>
      <c r="H584" s="3"/>
      <c r="I584" s="4"/>
    </row>
    <row r="585">
      <c r="A585" s="5"/>
      <c r="B585" s="10"/>
      <c r="F585" s="3"/>
      <c r="H585" s="3"/>
      <c r="I585" s="4"/>
    </row>
    <row r="586">
      <c r="A586" s="5"/>
      <c r="B586" s="10"/>
      <c r="F586" s="3"/>
      <c r="H586" s="3"/>
      <c r="I586" s="4"/>
    </row>
    <row r="587">
      <c r="A587" s="5"/>
      <c r="B587" s="10"/>
      <c r="F587" s="3"/>
      <c r="H587" s="3"/>
      <c r="I587" s="4"/>
    </row>
    <row r="588">
      <c r="A588" s="5"/>
      <c r="B588" s="10"/>
      <c r="F588" s="3"/>
      <c r="H588" s="3"/>
      <c r="I588" s="4"/>
    </row>
    <row r="589">
      <c r="A589" s="5"/>
      <c r="B589" s="10"/>
      <c r="F589" s="3"/>
      <c r="H589" s="3"/>
      <c r="I589" s="4"/>
    </row>
    <row r="590">
      <c r="A590" s="5"/>
      <c r="B590" s="10"/>
      <c r="F590" s="3"/>
      <c r="H590" s="3"/>
      <c r="I590" s="4"/>
    </row>
    <row r="591">
      <c r="A591" s="5"/>
      <c r="B591" s="10"/>
      <c r="F591" s="3"/>
      <c r="H591" s="3"/>
      <c r="I591" s="4"/>
    </row>
    <row r="592">
      <c r="A592" s="5"/>
      <c r="B592" s="10"/>
      <c r="F592" s="3"/>
      <c r="H592" s="3"/>
      <c r="I592" s="4"/>
    </row>
    <row r="593">
      <c r="A593" s="5"/>
      <c r="B593" s="10"/>
      <c r="F593" s="3"/>
      <c r="H593" s="3"/>
      <c r="I593" s="4"/>
    </row>
    <row r="594">
      <c r="A594" s="5"/>
      <c r="B594" s="10"/>
      <c r="F594" s="3"/>
      <c r="H594" s="3"/>
      <c r="I594" s="4"/>
    </row>
    <row r="595">
      <c r="A595" s="5"/>
      <c r="B595" s="10"/>
      <c r="F595" s="3"/>
      <c r="H595" s="3"/>
      <c r="I595" s="4"/>
    </row>
    <row r="596">
      <c r="A596" s="5"/>
      <c r="B596" s="10"/>
      <c r="F596" s="3"/>
      <c r="H596" s="3"/>
      <c r="I596" s="4"/>
    </row>
    <row r="597">
      <c r="A597" s="5"/>
      <c r="B597" s="10"/>
      <c r="F597" s="3"/>
      <c r="H597" s="3"/>
      <c r="I597" s="4"/>
    </row>
    <row r="598">
      <c r="A598" s="5"/>
      <c r="B598" s="10"/>
      <c r="F598" s="3"/>
      <c r="H598" s="3"/>
      <c r="I598" s="4"/>
    </row>
    <row r="599">
      <c r="A599" s="5"/>
      <c r="B599" s="10"/>
      <c r="F599" s="3"/>
      <c r="H599" s="3"/>
      <c r="I599" s="4"/>
    </row>
    <row r="600">
      <c r="A600" s="5"/>
      <c r="B600" s="10"/>
      <c r="F600" s="3"/>
      <c r="H600" s="3"/>
      <c r="I600" s="4"/>
    </row>
    <row r="601">
      <c r="A601" s="5"/>
      <c r="B601" s="10"/>
      <c r="F601" s="3"/>
      <c r="H601" s="3"/>
      <c r="I601" s="4"/>
    </row>
    <row r="602">
      <c r="A602" s="5"/>
      <c r="B602" s="10"/>
      <c r="F602" s="3"/>
      <c r="H602" s="3"/>
      <c r="I602" s="4"/>
    </row>
    <row r="603">
      <c r="A603" s="5"/>
      <c r="B603" s="10"/>
      <c r="F603" s="3"/>
      <c r="H603" s="3"/>
      <c r="I603" s="4"/>
    </row>
    <row r="604">
      <c r="A604" s="5"/>
      <c r="B604" s="10"/>
      <c r="F604" s="3"/>
      <c r="H604" s="3"/>
      <c r="I604" s="4"/>
    </row>
    <row r="605">
      <c r="A605" s="5"/>
      <c r="B605" s="10"/>
      <c r="F605" s="3"/>
      <c r="H605" s="3"/>
      <c r="I605" s="4"/>
    </row>
    <row r="606">
      <c r="A606" s="5"/>
      <c r="B606" s="10"/>
      <c r="F606" s="3"/>
      <c r="H606" s="3"/>
      <c r="I606" s="4"/>
    </row>
    <row r="607">
      <c r="A607" s="5"/>
      <c r="B607" s="10"/>
      <c r="F607" s="3"/>
      <c r="H607" s="3"/>
      <c r="I607" s="4"/>
    </row>
    <row r="608">
      <c r="A608" s="5"/>
      <c r="B608" s="10"/>
      <c r="F608" s="3"/>
      <c r="H608" s="3"/>
      <c r="I608" s="4"/>
    </row>
    <row r="609">
      <c r="A609" s="5"/>
      <c r="B609" s="10"/>
      <c r="F609" s="3"/>
      <c r="H609" s="3"/>
      <c r="I609" s="4"/>
    </row>
    <row r="610">
      <c r="A610" s="5"/>
      <c r="B610" s="10"/>
      <c r="F610" s="3"/>
      <c r="H610" s="3"/>
      <c r="I610" s="4"/>
    </row>
    <row r="611">
      <c r="A611" s="5"/>
      <c r="B611" s="10"/>
      <c r="F611" s="3"/>
      <c r="H611" s="3"/>
      <c r="I611" s="4"/>
    </row>
    <row r="612">
      <c r="A612" s="5"/>
      <c r="B612" s="10"/>
      <c r="F612" s="3"/>
      <c r="H612" s="3"/>
      <c r="I612" s="4"/>
    </row>
    <row r="613">
      <c r="A613" s="5"/>
      <c r="B613" s="10"/>
      <c r="F613" s="3"/>
      <c r="H613" s="3"/>
      <c r="I613" s="4"/>
    </row>
    <row r="614">
      <c r="A614" s="5"/>
      <c r="B614" s="10"/>
      <c r="F614" s="3"/>
      <c r="H614" s="3"/>
      <c r="I614" s="4"/>
    </row>
    <row r="615">
      <c r="A615" s="5"/>
      <c r="B615" s="10"/>
      <c r="F615" s="3"/>
      <c r="H615" s="3"/>
      <c r="I615" s="4"/>
    </row>
    <row r="616">
      <c r="A616" s="5"/>
      <c r="B616" s="10"/>
      <c r="F616" s="3"/>
      <c r="H616" s="3"/>
      <c r="I616" s="4"/>
    </row>
    <row r="617">
      <c r="A617" s="5"/>
      <c r="B617" s="10"/>
      <c r="F617" s="3"/>
      <c r="H617" s="3"/>
      <c r="I617" s="4"/>
    </row>
    <row r="618">
      <c r="A618" s="5"/>
      <c r="B618" s="10"/>
      <c r="F618" s="3"/>
      <c r="H618" s="3"/>
      <c r="I618" s="4"/>
    </row>
    <row r="619">
      <c r="A619" s="5"/>
      <c r="B619" s="10"/>
      <c r="F619" s="3"/>
      <c r="H619" s="3"/>
      <c r="I619" s="4"/>
    </row>
    <row r="620">
      <c r="A620" s="5"/>
      <c r="B620" s="10"/>
      <c r="F620" s="3"/>
      <c r="H620" s="3"/>
      <c r="I620" s="4"/>
    </row>
    <row r="621">
      <c r="A621" s="5"/>
      <c r="B621" s="10"/>
      <c r="F621" s="3"/>
      <c r="H621" s="3"/>
      <c r="I621" s="4"/>
    </row>
    <row r="622">
      <c r="A622" s="5"/>
      <c r="B622" s="10"/>
      <c r="F622" s="3"/>
      <c r="H622" s="3"/>
      <c r="I622" s="4"/>
    </row>
    <row r="623">
      <c r="A623" s="5"/>
      <c r="B623" s="10"/>
      <c r="F623" s="3"/>
      <c r="H623" s="3"/>
      <c r="I623" s="4"/>
    </row>
    <row r="624">
      <c r="A624" s="5"/>
      <c r="B624" s="10"/>
      <c r="F624" s="3"/>
      <c r="H624" s="3"/>
      <c r="I624" s="4"/>
    </row>
    <row r="625">
      <c r="A625" s="5"/>
      <c r="B625" s="10"/>
      <c r="F625" s="3"/>
      <c r="H625" s="3"/>
      <c r="I625" s="4"/>
    </row>
    <row r="626">
      <c r="A626" s="5"/>
      <c r="B626" s="10"/>
      <c r="F626" s="3"/>
      <c r="H626" s="3"/>
      <c r="I626" s="4"/>
    </row>
    <row r="627">
      <c r="A627" s="5"/>
      <c r="B627" s="10"/>
      <c r="F627" s="3"/>
      <c r="H627" s="3"/>
      <c r="I627" s="4"/>
    </row>
    <row r="628">
      <c r="A628" s="5"/>
      <c r="B628" s="10"/>
      <c r="F628" s="3"/>
      <c r="H628" s="3"/>
      <c r="I628" s="4"/>
    </row>
    <row r="629">
      <c r="A629" s="5"/>
      <c r="B629" s="10"/>
      <c r="F629" s="3"/>
      <c r="H629" s="3"/>
      <c r="I629" s="4"/>
    </row>
    <row r="630">
      <c r="A630" s="5"/>
      <c r="B630" s="10"/>
      <c r="F630" s="3"/>
      <c r="H630" s="3"/>
      <c r="I630" s="4"/>
    </row>
    <row r="631">
      <c r="A631" s="5"/>
      <c r="B631" s="10"/>
      <c r="F631" s="3"/>
      <c r="H631" s="3"/>
      <c r="I631" s="4"/>
    </row>
    <row r="632">
      <c r="A632" s="5"/>
      <c r="B632" s="10"/>
      <c r="F632" s="3"/>
      <c r="H632" s="3"/>
      <c r="I632" s="4"/>
    </row>
    <row r="633">
      <c r="A633" s="5"/>
      <c r="B633" s="10"/>
      <c r="F633" s="3"/>
      <c r="H633" s="3"/>
      <c r="I633" s="4"/>
    </row>
    <row r="634">
      <c r="A634" s="5"/>
      <c r="B634" s="10"/>
      <c r="F634" s="3"/>
      <c r="H634" s="3"/>
      <c r="I634" s="4"/>
    </row>
    <row r="635">
      <c r="A635" s="5"/>
      <c r="B635" s="10"/>
      <c r="F635" s="3"/>
      <c r="H635" s="3"/>
      <c r="I635" s="4"/>
    </row>
    <row r="636">
      <c r="A636" s="5"/>
      <c r="B636" s="10"/>
      <c r="F636" s="3"/>
      <c r="H636" s="3"/>
      <c r="I636" s="4"/>
    </row>
    <row r="637">
      <c r="A637" s="5"/>
      <c r="B637" s="10"/>
      <c r="F637" s="3"/>
      <c r="H637" s="3"/>
      <c r="I637" s="4"/>
    </row>
    <row r="638">
      <c r="A638" s="5"/>
      <c r="B638" s="10"/>
      <c r="F638" s="3"/>
      <c r="H638" s="3"/>
      <c r="I638" s="4"/>
    </row>
    <row r="639">
      <c r="A639" s="5"/>
      <c r="B639" s="10"/>
      <c r="F639" s="3"/>
      <c r="H639" s="3"/>
      <c r="I639" s="4"/>
    </row>
    <row r="640">
      <c r="A640" s="5"/>
      <c r="B640" s="10"/>
      <c r="F640" s="3"/>
      <c r="H640" s="3"/>
      <c r="I640" s="4"/>
    </row>
    <row r="641">
      <c r="A641" s="5"/>
      <c r="B641" s="10"/>
      <c r="F641" s="3"/>
      <c r="H641" s="3"/>
      <c r="I641" s="4"/>
    </row>
    <row r="642">
      <c r="A642" s="5"/>
      <c r="B642" s="10"/>
      <c r="F642" s="3"/>
      <c r="H642" s="3"/>
      <c r="I642" s="4"/>
    </row>
    <row r="643">
      <c r="A643" s="5"/>
      <c r="B643" s="10"/>
      <c r="F643" s="3"/>
      <c r="H643" s="3"/>
      <c r="I643" s="4"/>
    </row>
    <row r="644">
      <c r="A644" s="5"/>
      <c r="B644" s="10"/>
      <c r="F644" s="3"/>
      <c r="H644" s="3"/>
      <c r="I644" s="4"/>
    </row>
    <row r="645">
      <c r="A645" s="5"/>
      <c r="B645" s="10"/>
      <c r="F645" s="3"/>
      <c r="H645" s="3"/>
      <c r="I645" s="4"/>
    </row>
    <row r="646">
      <c r="A646" s="5"/>
      <c r="B646" s="10"/>
      <c r="F646" s="3"/>
      <c r="H646" s="3"/>
      <c r="I646" s="4"/>
    </row>
    <row r="647">
      <c r="A647" s="5"/>
      <c r="B647" s="10"/>
      <c r="F647" s="3"/>
      <c r="H647" s="3"/>
      <c r="I647" s="4"/>
    </row>
    <row r="648">
      <c r="A648" s="5"/>
      <c r="B648" s="10"/>
      <c r="F648" s="3"/>
      <c r="H648" s="3"/>
      <c r="I648" s="4"/>
    </row>
    <row r="649">
      <c r="A649" s="5"/>
      <c r="B649" s="10"/>
      <c r="F649" s="3"/>
      <c r="H649" s="3"/>
      <c r="I649" s="4"/>
    </row>
    <row r="650">
      <c r="A650" s="5"/>
      <c r="B650" s="10"/>
      <c r="F650" s="3"/>
      <c r="H650" s="3"/>
      <c r="I650" s="4"/>
    </row>
    <row r="651">
      <c r="A651" s="5"/>
      <c r="B651" s="10"/>
      <c r="F651" s="3"/>
      <c r="H651" s="3"/>
      <c r="I651" s="4"/>
    </row>
    <row r="652">
      <c r="A652" s="5"/>
      <c r="B652" s="10"/>
      <c r="F652" s="3"/>
      <c r="H652" s="3"/>
      <c r="I652" s="4"/>
    </row>
    <row r="653">
      <c r="A653" s="5"/>
      <c r="B653" s="10"/>
      <c r="F653" s="3"/>
      <c r="H653" s="3"/>
      <c r="I653" s="4"/>
    </row>
    <row r="654">
      <c r="A654" s="5"/>
      <c r="B654" s="10"/>
      <c r="F654" s="3"/>
      <c r="H654" s="3"/>
      <c r="I654" s="4"/>
    </row>
    <row r="655">
      <c r="A655" s="5"/>
      <c r="B655" s="10"/>
      <c r="F655" s="3"/>
      <c r="H655" s="3"/>
      <c r="I655" s="4"/>
    </row>
    <row r="656">
      <c r="A656" s="5"/>
      <c r="B656" s="10"/>
      <c r="F656" s="3"/>
      <c r="H656" s="3"/>
      <c r="I656" s="4"/>
    </row>
    <row r="657">
      <c r="A657" s="5"/>
      <c r="B657" s="10"/>
      <c r="F657" s="3"/>
      <c r="H657" s="3"/>
      <c r="I657" s="4"/>
    </row>
    <row r="658">
      <c r="A658" s="5"/>
      <c r="B658" s="10"/>
      <c r="F658" s="3"/>
      <c r="H658" s="3"/>
      <c r="I658" s="4"/>
    </row>
    <row r="659">
      <c r="A659" s="5"/>
      <c r="B659" s="10"/>
      <c r="F659" s="3"/>
      <c r="H659" s="3"/>
      <c r="I659" s="4"/>
    </row>
    <row r="660">
      <c r="A660" s="5"/>
      <c r="B660" s="10"/>
      <c r="F660" s="3"/>
      <c r="H660" s="3"/>
      <c r="I660" s="4"/>
    </row>
    <row r="661">
      <c r="A661" s="5"/>
      <c r="B661" s="10"/>
      <c r="F661" s="3"/>
      <c r="H661" s="3"/>
      <c r="I661" s="4"/>
    </row>
    <row r="662">
      <c r="A662" s="5"/>
      <c r="B662" s="10"/>
      <c r="F662" s="3"/>
      <c r="H662" s="3"/>
      <c r="I662" s="4"/>
    </row>
    <row r="663">
      <c r="A663" s="5"/>
      <c r="B663" s="10"/>
      <c r="F663" s="3"/>
      <c r="H663" s="3"/>
      <c r="I663" s="4"/>
    </row>
    <row r="664">
      <c r="A664" s="5"/>
      <c r="B664" s="10"/>
      <c r="F664" s="3"/>
      <c r="H664" s="3"/>
      <c r="I664" s="4"/>
    </row>
    <row r="665">
      <c r="A665" s="5"/>
      <c r="B665" s="10"/>
      <c r="F665" s="3"/>
      <c r="H665" s="3"/>
      <c r="I665" s="4"/>
    </row>
    <row r="666">
      <c r="A666" s="5"/>
      <c r="B666" s="10"/>
      <c r="F666" s="3"/>
      <c r="H666" s="3"/>
      <c r="I666" s="4"/>
    </row>
    <row r="667">
      <c r="A667" s="5"/>
      <c r="B667" s="10"/>
      <c r="F667" s="3"/>
      <c r="H667" s="3"/>
      <c r="I667" s="4"/>
    </row>
    <row r="668">
      <c r="A668" s="5"/>
      <c r="B668" s="10"/>
      <c r="F668" s="3"/>
      <c r="H668" s="3"/>
      <c r="I668" s="4"/>
    </row>
    <row r="669">
      <c r="A669" s="5"/>
      <c r="B669" s="10"/>
      <c r="F669" s="3"/>
      <c r="H669" s="3"/>
      <c r="I669" s="4"/>
    </row>
    <row r="670">
      <c r="A670" s="5"/>
      <c r="B670" s="10"/>
      <c r="F670" s="3"/>
      <c r="H670" s="3"/>
      <c r="I670" s="4"/>
    </row>
    <row r="671">
      <c r="A671" s="5"/>
      <c r="B671" s="10"/>
      <c r="F671" s="3"/>
      <c r="H671" s="3"/>
      <c r="I671" s="4"/>
    </row>
    <row r="672">
      <c r="A672" s="5"/>
      <c r="B672" s="10"/>
      <c r="F672" s="3"/>
      <c r="H672" s="3"/>
      <c r="I672" s="4"/>
    </row>
    <row r="673">
      <c r="A673" s="5"/>
      <c r="B673" s="10"/>
      <c r="F673" s="3"/>
      <c r="H673" s="3"/>
      <c r="I673" s="4"/>
    </row>
    <row r="674">
      <c r="A674" s="5"/>
      <c r="B674" s="10"/>
      <c r="F674" s="3"/>
      <c r="H674" s="3"/>
      <c r="I674" s="4"/>
    </row>
    <row r="675">
      <c r="A675" s="5"/>
      <c r="B675" s="10"/>
      <c r="F675" s="3"/>
      <c r="H675" s="3"/>
      <c r="I675" s="4"/>
    </row>
    <row r="676">
      <c r="A676" s="5"/>
      <c r="B676" s="10"/>
      <c r="F676" s="3"/>
      <c r="H676" s="3"/>
      <c r="I676" s="4"/>
    </row>
    <row r="677">
      <c r="A677" s="5"/>
      <c r="B677" s="10"/>
      <c r="F677" s="3"/>
      <c r="H677" s="3"/>
      <c r="I677" s="4"/>
    </row>
    <row r="678">
      <c r="A678" s="5"/>
      <c r="B678" s="10"/>
      <c r="F678" s="3"/>
      <c r="H678" s="3"/>
      <c r="I678" s="4"/>
    </row>
    <row r="679">
      <c r="A679" s="5"/>
      <c r="B679" s="10"/>
      <c r="F679" s="3"/>
      <c r="H679" s="3"/>
      <c r="I679" s="4"/>
    </row>
    <row r="680">
      <c r="A680" s="5"/>
      <c r="B680" s="10"/>
      <c r="F680" s="3"/>
      <c r="H680" s="3"/>
      <c r="I680" s="4"/>
    </row>
    <row r="681">
      <c r="A681" s="5"/>
      <c r="B681" s="10"/>
      <c r="F681" s="3"/>
      <c r="H681" s="3"/>
      <c r="I681" s="4"/>
    </row>
    <row r="682">
      <c r="A682" s="5"/>
      <c r="B682" s="10"/>
      <c r="F682" s="3"/>
      <c r="H682" s="3"/>
      <c r="I682" s="4"/>
    </row>
    <row r="683">
      <c r="A683" s="5"/>
      <c r="B683" s="10"/>
      <c r="F683" s="3"/>
      <c r="H683" s="3"/>
      <c r="I683" s="4"/>
    </row>
    <row r="684">
      <c r="A684" s="5"/>
      <c r="B684" s="10"/>
      <c r="F684" s="3"/>
      <c r="H684" s="3"/>
      <c r="I684" s="4"/>
    </row>
    <row r="685">
      <c r="A685" s="5"/>
      <c r="B685" s="10"/>
      <c r="F685" s="3"/>
      <c r="H685" s="3"/>
      <c r="I685" s="4"/>
    </row>
    <row r="686">
      <c r="A686" s="5"/>
      <c r="B686" s="10"/>
      <c r="F686" s="3"/>
      <c r="H686" s="3"/>
      <c r="I686" s="4"/>
    </row>
    <row r="687">
      <c r="A687" s="5"/>
      <c r="B687" s="10"/>
      <c r="F687" s="3"/>
      <c r="H687" s="3"/>
      <c r="I687" s="4"/>
    </row>
    <row r="688">
      <c r="A688" s="5"/>
      <c r="B688" s="10"/>
      <c r="F688" s="3"/>
      <c r="H688" s="3"/>
      <c r="I688" s="4"/>
    </row>
    <row r="689">
      <c r="A689" s="5"/>
      <c r="B689" s="10"/>
      <c r="F689" s="3"/>
      <c r="H689" s="3"/>
      <c r="I689" s="4"/>
    </row>
    <row r="690">
      <c r="A690" s="5"/>
      <c r="B690" s="10"/>
      <c r="F690" s="3"/>
      <c r="H690" s="3"/>
      <c r="I690" s="4"/>
    </row>
    <row r="691">
      <c r="A691" s="5"/>
      <c r="B691" s="10"/>
      <c r="F691" s="3"/>
      <c r="H691" s="3"/>
      <c r="I691" s="4"/>
    </row>
    <row r="692">
      <c r="A692" s="5"/>
      <c r="B692" s="10"/>
      <c r="F692" s="3"/>
      <c r="H692" s="3"/>
      <c r="I692" s="4"/>
    </row>
    <row r="693">
      <c r="A693" s="5"/>
      <c r="B693" s="10"/>
      <c r="F693" s="3"/>
      <c r="H693" s="3"/>
      <c r="I693" s="4"/>
    </row>
    <row r="694">
      <c r="A694" s="5"/>
      <c r="B694" s="10"/>
      <c r="F694" s="3"/>
      <c r="H694" s="3"/>
      <c r="I694" s="4"/>
    </row>
    <row r="695">
      <c r="A695" s="5"/>
      <c r="B695" s="10"/>
      <c r="F695" s="3"/>
      <c r="H695" s="3"/>
      <c r="I695" s="4"/>
    </row>
    <row r="696">
      <c r="A696" s="5"/>
      <c r="B696" s="10"/>
      <c r="F696" s="3"/>
      <c r="H696" s="3"/>
      <c r="I696" s="4"/>
    </row>
    <row r="697">
      <c r="A697" s="5"/>
      <c r="B697" s="10"/>
      <c r="F697" s="3"/>
      <c r="H697" s="3"/>
      <c r="I697" s="4"/>
    </row>
    <row r="698">
      <c r="A698" s="5"/>
      <c r="B698" s="10"/>
      <c r="F698" s="3"/>
      <c r="H698" s="3"/>
      <c r="I698" s="4"/>
    </row>
    <row r="699">
      <c r="A699" s="5"/>
      <c r="B699" s="10"/>
      <c r="F699" s="3"/>
      <c r="H699" s="3"/>
      <c r="I699" s="4"/>
    </row>
    <row r="700">
      <c r="A700" s="5"/>
      <c r="B700" s="10"/>
      <c r="F700" s="3"/>
      <c r="H700" s="3"/>
      <c r="I700" s="4"/>
    </row>
    <row r="701">
      <c r="A701" s="5"/>
      <c r="B701" s="10"/>
      <c r="F701" s="3"/>
      <c r="H701" s="3"/>
      <c r="I701" s="4"/>
    </row>
    <row r="702">
      <c r="A702" s="5"/>
      <c r="B702" s="10"/>
      <c r="F702" s="3"/>
      <c r="H702" s="3"/>
      <c r="I702" s="4"/>
    </row>
    <row r="703">
      <c r="A703" s="5"/>
      <c r="B703" s="10"/>
      <c r="F703" s="3"/>
      <c r="H703" s="3"/>
      <c r="I703" s="4"/>
    </row>
    <row r="704">
      <c r="A704" s="5"/>
      <c r="B704" s="10"/>
      <c r="F704" s="3"/>
      <c r="H704" s="3"/>
      <c r="I704" s="4"/>
    </row>
    <row r="705">
      <c r="A705" s="5"/>
      <c r="B705" s="10"/>
      <c r="F705" s="3"/>
      <c r="H705" s="3"/>
      <c r="I705" s="4"/>
    </row>
    <row r="706">
      <c r="A706" s="5"/>
      <c r="B706" s="10"/>
      <c r="F706" s="3"/>
      <c r="H706" s="3"/>
      <c r="I706" s="4"/>
    </row>
    <row r="707">
      <c r="A707" s="5"/>
      <c r="B707" s="10"/>
      <c r="F707" s="3"/>
      <c r="H707" s="3"/>
      <c r="I707" s="4"/>
    </row>
    <row r="708">
      <c r="A708" s="5"/>
      <c r="B708" s="10"/>
      <c r="F708" s="3"/>
      <c r="H708" s="3"/>
      <c r="I708" s="4"/>
    </row>
    <row r="709">
      <c r="A709" s="5"/>
      <c r="B709" s="10"/>
      <c r="F709" s="3"/>
      <c r="H709" s="3"/>
      <c r="I709" s="4"/>
    </row>
    <row r="710">
      <c r="A710" s="5"/>
      <c r="B710" s="10"/>
      <c r="F710" s="3"/>
      <c r="H710" s="3"/>
      <c r="I710" s="4"/>
    </row>
    <row r="711">
      <c r="A711" s="5"/>
      <c r="B711" s="10"/>
      <c r="F711" s="3"/>
      <c r="H711" s="3"/>
      <c r="I711" s="4"/>
    </row>
    <row r="712">
      <c r="A712" s="5"/>
      <c r="B712" s="10"/>
      <c r="F712" s="3"/>
      <c r="H712" s="3"/>
      <c r="I712" s="4"/>
    </row>
    <row r="713">
      <c r="A713" s="5"/>
      <c r="B713" s="10"/>
      <c r="F713" s="3"/>
      <c r="H713" s="3"/>
      <c r="I713" s="4"/>
    </row>
    <row r="714">
      <c r="A714" s="5"/>
      <c r="B714" s="10"/>
      <c r="F714" s="3"/>
      <c r="H714" s="3"/>
      <c r="I714" s="4"/>
    </row>
    <row r="715">
      <c r="A715" s="5"/>
      <c r="B715" s="10"/>
      <c r="F715" s="3"/>
      <c r="H715" s="3"/>
      <c r="I715" s="4"/>
    </row>
    <row r="716">
      <c r="A716" s="5"/>
      <c r="B716" s="10"/>
      <c r="F716" s="3"/>
      <c r="H716" s="3"/>
      <c r="I716" s="4"/>
    </row>
    <row r="717">
      <c r="A717" s="5"/>
      <c r="B717" s="10"/>
      <c r="F717" s="3"/>
      <c r="H717" s="3"/>
      <c r="I717" s="4"/>
    </row>
    <row r="718">
      <c r="A718" s="5"/>
      <c r="B718" s="10"/>
      <c r="F718" s="3"/>
      <c r="H718" s="3"/>
      <c r="I718" s="4"/>
    </row>
    <row r="719">
      <c r="A719" s="5"/>
      <c r="B719" s="10"/>
      <c r="F719" s="3"/>
      <c r="H719" s="3"/>
      <c r="I719" s="4"/>
    </row>
    <row r="720">
      <c r="A720" s="5"/>
      <c r="B720" s="10"/>
      <c r="F720" s="3"/>
      <c r="H720" s="3"/>
      <c r="I720" s="4"/>
    </row>
    <row r="721">
      <c r="A721" s="5"/>
      <c r="B721" s="10"/>
      <c r="F721" s="3"/>
      <c r="H721" s="3"/>
      <c r="I721" s="4"/>
    </row>
    <row r="722">
      <c r="A722" s="5"/>
      <c r="B722" s="10"/>
      <c r="F722" s="3"/>
      <c r="H722" s="3"/>
      <c r="I722" s="4"/>
    </row>
    <row r="723">
      <c r="A723" s="5"/>
      <c r="B723" s="10"/>
      <c r="F723" s="3"/>
      <c r="H723" s="3"/>
      <c r="I723" s="4"/>
    </row>
    <row r="724">
      <c r="A724" s="5"/>
      <c r="B724" s="10"/>
      <c r="F724" s="3"/>
      <c r="H724" s="3"/>
      <c r="I724" s="4"/>
    </row>
    <row r="725">
      <c r="A725" s="5"/>
      <c r="B725" s="10"/>
      <c r="F725" s="3"/>
      <c r="H725" s="3"/>
      <c r="I725" s="4"/>
    </row>
    <row r="726">
      <c r="A726" s="5"/>
      <c r="B726" s="10"/>
      <c r="F726" s="3"/>
      <c r="H726" s="3"/>
      <c r="I726" s="4"/>
    </row>
    <row r="727">
      <c r="A727" s="5"/>
      <c r="B727" s="10"/>
      <c r="F727" s="3"/>
      <c r="H727" s="3"/>
      <c r="I727" s="4"/>
    </row>
    <row r="728">
      <c r="A728" s="5"/>
      <c r="B728" s="10"/>
      <c r="F728" s="3"/>
      <c r="H728" s="3"/>
      <c r="I728" s="4"/>
    </row>
    <row r="729">
      <c r="A729" s="5"/>
      <c r="B729" s="10"/>
      <c r="F729" s="3"/>
      <c r="H729" s="3"/>
      <c r="I729" s="4"/>
    </row>
    <row r="730">
      <c r="A730" s="5"/>
      <c r="B730" s="10"/>
      <c r="F730" s="3"/>
      <c r="H730" s="3"/>
      <c r="I730" s="4"/>
    </row>
    <row r="731">
      <c r="A731" s="5"/>
      <c r="B731" s="10"/>
      <c r="F731" s="3"/>
      <c r="H731" s="3"/>
      <c r="I731" s="4"/>
    </row>
    <row r="732">
      <c r="A732" s="5"/>
      <c r="B732" s="10"/>
      <c r="F732" s="3"/>
      <c r="H732" s="3"/>
      <c r="I732" s="4"/>
    </row>
    <row r="733">
      <c r="A733" s="5"/>
      <c r="B733" s="10"/>
      <c r="F733" s="3"/>
      <c r="H733" s="3"/>
      <c r="I733" s="4"/>
    </row>
    <row r="734">
      <c r="A734" s="5"/>
      <c r="B734" s="10"/>
      <c r="F734" s="3"/>
      <c r="H734" s="3"/>
      <c r="I734" s="4"/>
    </row>
    <row r="735">
      <c r="A735" s="5"/>
      <c r="B735" s="10"/>
      <c r="F735" s="3"/>
      <c r="H735" s="3"/>
      <c r="I735" s="4"/>
    </row>
    <row r="736">
      <c r="A736" s="5"/>
      <c r="B736" s="10"/>
      <c r="F736" s="3"/>
      <c r="H736" s="3"/>
      <c r="I736" s="4"/>
    </row>
    <row r="737">
      <c r="A737" s="5"/>
      <c r="B737" s="10"/>
      <c r="F737" s="3"/>
      <c r="H737" s="3"/>
      <c r="I737" s="4"/>
    </row>
    <row r="738">
      <c r="A738" s="5"/>
      <c r="B738" s="10"/>
      <c r="F738" s="3"/>
      <c r="H738" s="3"/>
      <c r="I738" s="4"/>
    </row>
    <row r="739">
      <c r="A739" s="5"/>
      <c r="B739" s="10"/>
      <c r="F739" s="3"/>
      <c r="H739" s="3"/>
      <c r="I739" s="4"/>
    </row>
    <row r="740">
      <c r="A740" s="5"/>
      <c r="B740" s="10"/>
      <c r="F740" s="3"/>
      <c r="H740" s="3"/>
      <c r="I740" s="4"/>
    </row>
    <row r="741">
      <c r="A741" s="5"/>
      <c r="B741" s="10"/>
      <c r="F741" s="3"/>
      <c r="H741" s="3"/>
      <c r="I741" s="4"/>
    </row>
    <row r="742">
      <c r="A742" s="5"/>
      <c r="B742" s="10"/>
      <c r="F742" s="3"/>
      <c r="H742" s="3"/>
      <c r="I742" s="4"/>
    </row>
    <row r="743">
      <c r="A743" s="5"/>
      <c r="B743" s="10"/>
      <c r="F743" s="3"/>
      <c r="H743" s="3"/>
      <c r="I743" s="4"/>
    </row>
    <row r="744">
      <c r="A744" s="5"/>
      <c r="B744" s="10"/>
      <c r="F744" s="3"/>
      <c r="H744" s="3"/>
      <c r="I744" s="4"/>
    </row>
    <row r="745">
      <c r="A745" s="5"/>
      <c r="B745" s="10"/>
      <c r="F745" s="3"/>
      <c r="H745" s="3"/>
      <c r="I745" s="4"/>
    </row>
    <row r="746">
      <c r="A746" s="5"/>
      <c r="B746" s="10"/>
      <c r="F746" s="3"/>
      <c r="H746" s="3"/>
      <c r="I746" s="4"/>
    </row>
    <row r="747">
      <c r="A747" s="5"/>
      <c r="B747" s="10"/>
      <c r="F747" s="3"/>
      <c r="H747" s="3"/>
      <c r="I747" s="4"/>
    </row>
    <row r="748">
      <c r="A748" s="5"/>
      <c r="B748" s="10"/>
      <c r="F748" s="3"/>
      <c r="H748" s="3"/>
      <c r="I748" s="4"/>
    </row>
    <row r="749">
      <c r="A749" s="5"/>
      <c r="B749" s="10"/>
      <c r="F749" s="3"/>
      <c r="H749" s="3"/>
      <c r="I749" s="4"/>
    </row>
    <row r="750">
      <c r="A750" s="5"/>
      <c r="B750" s="10"/>
      <c r="F750" s="3"/>
      <c r="H750" s="3"/>
      <c r="I750" s="4"/>
    </row>
    <row r="751">
      <c r="A751" s="5"/>
      <c r="B751" s="10"/>
      <c r="F751" s="3"/>
      <c r="H751" s="3"/>
      <c r="I751" s="4"/>
    </row>
    <row r="752">
      <c r="A752" s="5"/>
      <c r="B752" s="10"/>
      <c r="F752" s="3"/>
      <c r="H752" s="3"/>
      <c r="I752" s="4"/>
    </row>
    <row r="753">
      <c r="A753" s="5"/>
      <c r="B753" s="10"/>
      <c r="F753" s="3"/>
      <c r="H753" s="3"/>
      <c r="I753" s="4"/>
    </row>
    <row r="754">
      <c r="A754" s="5"/>
      <c r="B754" s="10"/>
      <c r="F754" s="3"/>
      <c r="H754" s="3"/>
      <c r="I754" s="4"/>
    </row>
    <row r="755">
      <c r="A755" s="5"/>
      <c r="B755" s="10"/>
      <c r="F755" s="3"/>
      <c r="H755" s="3"/>
      <c r="I755" s="4"/>
    </row>
    <row r="756">
      <c r="A756" s="5"/>
      <c r="B756" s="10"/>
      <c r="F756" s="3"/>
      <c r="H756" s="3"/>
      <c r="I756" s="4"/>
    </row>
    <row r="757">
      <c r="A757" s="5"/>
      <c r="B757" s="10"/>
      <c r="F757" s="3"/>
      <c r="H757" s="3"/>
      <c r="I757" s="4"/>
    </row>
    <row r="758">
      <c r="A758" s="5"/>
      <c r="B758" s="10"/>
      <c r="F758" s="3"/>
      <c r="H758" s="3"/>
      <c r="I758" s="4"/>
    </row>
    <row r="759">
      <c r="A759" s="5"/>
      <c r="B759" s="10"/>
      <c r="F759" s="3"/>
      <c r="H759" s="3"/>
      <c r="I759" s="4"/>
    </row>
    <row r="760">
      <c r="A760" s="5"/>
      <c r="B760" s="10"/>
      <c r="F760" s="3"/>
      <c r="H760" s="3"/>
      <c r="I760" s="4"/>
    </row>
    <row r="761">
      <c r="A761" s="5"/>
      <c r="B761" s="10"/>
      <c r="F761" s="3"/>
      <c r="H761" s="3"/>
      <c r="I761" s="4"/>
    </row>
    <row r="762">
      <c r="A762" s="5"/>
      <c r="B762" s="10"/>
      <c r="F762" s="3"/>
      <c r="H762" s="3"/>
      <c r="I762" s="4"/>
    </row>
    <row r="763">
      <c r="A763" s="5"/>
      <c r="B763" s="10"/>
      <c r="F763" s="3"/>
      <c r="H763" s="3"/>
      <c r="I763" s="4"/>
    </row>
    <row r="764">
      <c r="A764" s="5"/>
      <c r="B764" s="10"/>
      <c r="F764" s="3"/>
      <c r="H764" s="3"/>
      <c r="I764" s="4"/>
    </row>
    <row r="765">
      <c r="A765" s="5"/>
      <c r="B765" s="10"/>
      <c r="F765" s="3"/>
      <c r="H765" s="3"/>
      <c r="I765" s="4"/>
    </row>
    <row r="766">
      <c r="A766" s="5"/>
      <c r="B766" s="10"/>
      <c r="F766" s="3"/>
      <c r="H766" s="3"/>
      <c r="I766" s="4"/>
    </row>
    <row r="767">
      <c r="A767" s="5"/>
      <c r="B767" s="10"/>
      <c r="F767" s="3"/>
      <c r="H767" s="3"/>
      <c r="I767" s="4"/>
    </row>
    <row r="768">
      <c r="A768" s="5"/>
      <c r="B768" s="10"/>
      <c r="F768" s="3"/>
      <c r="H768" s="3"/>
      <c r="I768" s="4"/>
    </row>
    <row r="769">
      <c r="A769" s="5"/>
      <c r="B769" s="10"/>
      <c r="F769" s="3"/>
      <c r="H769" s="3"/>
      <c r="I769" s="4"/>
    </row>
    <row r="770">
      <c r="A770" s="5"/>
      <c r="B770" s="10"/>
      <c r="F770" s="3"/>
      <c r="H770" s="3"/>
      <c r="I770" s="4"/>
    </row>
    <row r="771">
      <c r="A771" s="5"/>
      <c r="B771" s="10"/>
      <c r="F771" s="3"/>
      <c r="H771" s="3"/>
      <c r="I771" s="4"/>
    </row>
    <row r="772">
      <c r="A772" s="5"/>
      <c r="B772" s="10"/>
      <c r="F772" s="3"/>
      <c r="H772" s="3"/>
      <c r="I772" s="4"/>
    </row>
    <row r="773">
      <c r="A773" s="5"/>
      <c r="B773" s="10"/>
      <c r="F773" s="3"/>
      <c r="H773" s="3"/>
      <c r="I773" s="4"/>
    </row>
    <row r="774">
      <c r="A774" s="5"/>
      <c r="B774" s="10"/>
      <c r="F774" s="3"/>
      <c r="H774" s="3"/>
      <c r="I774" s="4"/>
    </row>
    <row r="775">
      <c r="A775" s="5"/>
      <c r="B775" s="10"/>
      <c r="F775" s="3"/>
      <c r="H775" s="3"/>
      <c r="I775" s="4"/>
    </row>
    <row r="776">
      <c r="A776" s="5"/>
      <c r="B776" s="10"/>
      <c r="F776" s="3"/>
      <c r="H776" s="3"/>
      <c r="I776" s="4"/>
    </row>
    <row r="777">
      <c r="A777" s="5"/>
      <c r="B777" s="10"/>
      <c r="F777" s="3"/>
      <c r="H777" s="3"/>
      <c r="I777" s="4"/>
    </row>
    <row r="778">
      <c r="A778" s="5"/>
      <c r="B778" s="10"/>
      <c r="F778" s="3"/>
      <c r="H778" s="3"/>
      <c r="I778" s="4"/>
    </row>
    <row r="779">
      <c r="A779" s="5"/>
      <c r="B779" s="10"/>
      <c r="F779" s="3"/>
      <c r="H779" s="3"/>
      <c r="I779" s="4"/>
    </row>
    <row r="780">
      <c r="A780" s="5"/>
      <c r="B780" s="10"/>
      <c r="F780" s="3"/>
      <c r="H780" s="3"/>
      <c r="I780" s="4"/>
    </row>
    <row r="781">
      <c r="A781" s="5"/>
      <c r="B781" s="10"/>
      <c r="F781" s="3"/>
      <c r="H781" s="3"/>
      <c r="I781" s="4"/>
    </row>
    <row r="782">
      <c r="A782" s="5"/>
      <c r="B782" s="10"/>
      <c r="F782" s="3"/>
      <c r="H782" s="3"/>
      <c r="I782" s="4"/>
    </row>
    <row r="783">
      <c r="A783" s="5"/>
      <c r="B783" s="10"/>
      <c r="F783" s="3"/>
      <c r="H783" s="3"/>
      <c r="I783" s="4"/>
    </row>
    <row r="784">
      <c r="A784" s="5"/>
      <c r="B784" s="10"/>
      <c r="F784" s="3"/>
      <c r="H784" s="3"/>
      <c r="I784" s="4"/>
    </row>
    <row r="785">
      <c r="A785" s="5"/>
      <c r="B785" s="10"/>
      <c r="F785" s="3"/>
      <c r="H785" s="3"/>
      <c r="I785" s="4"/>
    </row>
    <row r="786">
      <c r="A786" s="5"/>
      <c r="B786" s="10"/>
      <c r="F786" s="3"/>
      <c r="H786" s="3"/>
      <c r="I786" s="4"/>
    </row>
    <row r="787">
      <c r="A787" s="5"/>
      <c r="B787" s="10"/>
      <c r="F787" s="3"/>
      <c r="H787" s="3"/>
      <c r="I787" s="4"/>
    </row>
    <row r="788">
      <c r="A788" s="5"/>
      <c r="B788" s="10"/>
      <c r="F788" s="3"/>
      <c r="H788" s="3"/>
      <c r="I788" s="4"/>
    </row>
    <row r="789">
      <c r="A789" s="5"/>
      <c r="B789" s="10"/>
      <c r="F789" s="3"/>
      <c r="H789" s="3"/>
      <c r="I789" s="4"/>
    </row>
    <row r="790">
      <c r="A790" s="5"/>
      <c r="B790" s="10"/>
      <c r="F790" s="3"/>
      <c r="H790" s="3"/>
      <c r="I790" s="4"/>
    </row>
    <row r="791">
      <c r="A791" s="5"/>
      <c r="B791" s="10"/>
      <c r="F791" s="3"/>
      <c r="H791" s="3"/>
      <c r="I791" s="4"/>
    </row>
    <row r="792">
      <c r="A792" s="5"/>
      <c r="B792" s="10"/>
      <c r="F792" s="3"/>
      <c r="H792" s="3"/>
      <c r="I792" s="4"/>
    </row>
    <row r="793">
      <c r="A793" s="5"/>
      <c r="B793" s="10"/>
      <c r="F793" s="3"/>
      <c r="H793" s="3"/>
      <c r="I793" s="4"/>
    </row>
    <row r="794">
      <c r="A794" s="5"/>
      <c r="B794" s="10"/>
      <c r="F794" s="3"/>
      <c r="H794" s="3"/>
      <c r="I794" s="4"/>
    </row>
    <row r="795">
      <c r="A795" s="5"/>
      <c r="B795" s="10"/>
      <c r="F795" s="3"/>
      <c r="H795" s="3"/>
      <c r="I795" s="4"/>
    </row>
    <row r="796">
      <c r="A796" s="5"/>
      <c r="B796" s="10"/>
      <c r="F796" s="3"/>
      <c r="H796" s="3"/>
      <c r="I796" s="4"/>
    </row>
    <row r="797">
      <c r="A797" s="5"/>
      <c r="B797" s="10"/>
      <c r="F797" s="3"/>
      <c r="H797" s="3"/>
      <c r="I797" s="4"/>
    </row>
    <row r="798">
      <c r="A798" s="5"/>
      <c r="B798" s="10"/>
      <c r="F798" s="3"/>
      <c r="H798" s="3"/>
      <c r="I798" s="4"/>
    </row>
    <row r="799">
      <c r="A799" s="5"/>
      <c r="B799" s="10"/>
      <c r="F799" s="3"/>
      <c r="H799" s="3"/>
      <c r="I799" s="4"/>
    </row>
    <row r="800">
      <c r="A800" s="5"/>
      <c r="B800" s="10"/>
      <c r="F800" s="3"/>
      <c r="H800" s="3"/>
      <c r="I800" s="4"/>
    </row>
    <row r="801">
      <c r="A801" s="5"/>
      <c r="B801" s="10"/>
      <c r="F801" s="3"/>
      <c r="H801" s="3"/>
      <c r="I801" s="4"/>
    </row>
    <row r="802">
      <c r="A802" s="5"/>
      <c r="B802" s="10"/>
      <c r="F802" s="3"/>
      <c r="H802" s="3"/>
      <c r="I802" s="4"/>
    </row>
    <row r="803">
      <c r="A803" s="5"/>
      <c r="B803" s="10"/>
      <c r="F803" s="3"/>
      <c r="H803" s="3"/>
      <c r="I803" s="4"/>
    </row>
    <row r="804">
      <c r="A804" s="5"/>
      <c r="B804" s="10"/>
      <c r="F804" s="3"/>
      <c r="H804" s="3"/>
      <c r="I804" s="4"/>
    </row>
    <row r="805">
      <c r="A805" s="5"/>
      <c r="B805" s="10"/>
      <c r="F805" s="3"/>
      <c r="H805" s="3"/>
      <c r="I805" s="4"/>
    </row>
    <row r="806">
      <c r="A806" s="5"/>
      <c r="B806" s="10"/>
      <c r="F806" s="3"/>
      <c r="H806" s="3"/>
      <c r="I806" s="4"/>
    </row>
    <row r="807">
      <c r="A807" s="5"/>
      <c r="B807" s="10"/>
      <c r="F807" s="3"/>
      <c r="H807" s="3"/>
      <c r="I807" s="4"/>
    </row>
    <row r="808">
      <c r="A808" s="5"/>
      <c r="B808" s="10"/>
      <c r="F808" s="3"/>
      <c r="H808" s="3"/>
      <c r="I808" s="4"/>
    </row>
    <row r="809">
      <c r="A809" s="5"/>
      <c r="B809" s="10"/>
      <c r="F809" s="3"/>
      <c r="H809" s="3"/>
      <c r="I809" s="4"/>
    </row>
    <row r="810">
      <c r="A810" s="5"/>
      <c r="B810" s="10"/>
      <c r="F810" s="3"/>
      <c r="H810" s="3"/>
      <c r="I810" s="4"/>
    </row>
    <row r="811">
      <c r="A811" s="5"/>
      <c r="B811" s="10"/>
      <c r="F811" s="3"/>
      <c r="H811" s="3"/>
      <c r="I811" s="4"/>
    </row>
    <row r="812">
      <c r="A812" s="5"/>
      <c r="B812" s="10"/>
      <c r="F812" s="3"/>
      <c r="H812" s="3"/>
      <c r="I812" s="4"/>
    </row>
    <row r="813">
      <c r="A813" s="5"/>
      <c r="B813" s="10"/>
      <c r="F813" s="3"/>
      <c r="H813" s="3"/>
      <c r="I813" s="4"/>
    </row>
    <row r="814">
      <c r="A814" s="5"/>
      <c r="B814" s="10"/>
      <c r="F814" s="3"/>
      <c r="H814" s="3"/>
      <c r="I814" s="4"/>
    </row>
    <row r="815">
      <c r="A815" s="5"/>
      <c r="B815" s="10"/>
      <c r="F815" s="3"/>
      <c r="H815" s="3"/>
      <c r="I815" s="4"/>
    </row>
    <row r="816">
      <c r="A816" s="5"/>
      <c r="B816" s="10"/>
      <c r="F816" s="3"/>
      <c r="H816" s="3"/>
      <c r="I816" s="4"/>
    </row>
    <row r="817">
      <c r="A817" s="5"/>
      <c r="B817" s="10"/>
      <c r="F817" s="3"/>
      <c r="H817" s="3"/>
      <c r="I817" s="4"/>
    </row>
    <row r="818">
      <c r="A818" s="5"/>
      <c r="B818" s="10"/>
      <c r="F818" s="3"/>
      <c r="H818" s="3"/>
      <c r="I818" s="4"/>
    </row>
    <row r="819">
      <c r="A819" s="5"/>
      <c r="B819" s="10"/>
      <c r="F819" s="3"/>
      <c r="H819" s="3"/>
      <c r="I819" s="4"/>
    </row>
    <row r="820">
      <c r="A820" s="5"/>
      <c r="B820" s="10"/>
      <c r="F820" s="3"/>
      <c r="H820" s="3"/>
      <c r="I820" s="4"/>
    </row>
    <row r="821">
      <c r="A821" s="5"/>
      <c r="B821" s="10"/>
      <c r="F821" s="3"/>
      <c r="H821" s="3"/>
      <c r="I821" s="4"/>
    </row>
    <row r="822">
      <c r="A822" s="5"/>
      <c r="B822" s="10"/>
      <c r="F822" s="3"/>
      <c r="H822" s="3"/>
      <c r="I822" s="4"/>
    </row>
    <row r="823">
      <c r="A823" s="5"/>
      <c r="B823" s="10"/>
      <c r="F823" s="3"/>
      <c r="H823" s="3"/>
      <c r="I823" s="4"/>
    </row>
    <row r="824">
      <c r="A824" s="5"/>
      <c r="B824" s="10"/>
      <c r="F824" s="3"/>
      <c r="H824" s="3"/>
      <c r="I824" s="4"/>
    </row>
    <row r="825">
      <c r="A825" s="5"/>
      <c r="B825" s="10"/>
      <c r="F825" s="3"/>
      <c r="H825" s="3"/>
      <c r="I825" s="4"/>
    </row>
    <row r="826">
      <c r="A826" s="5"/>
      <c r="B826" s="10"/>
      <c r="F826" s="3"/>
      <c r="H826" s="3"/>
      <c r="I826" s="4"/>
    </row>
    <row r="827">
      <c r="A827" s="5"/>
      <c r="B827" s="10"/>
      <c r="F827" s="3"/>
      <c r="H827" s="3"/>
      <c r="I827" s="4"/>
    </row>
    <row r="828">
      <c r="A828" s="5"/>
      <c r="B828" s="10"/>
      <c r="F828" s="3"/>
      <c r="H828" s="3"/>
      <c r="I828" s="4"/>
    </row>
    <row r="829">
      <c r="A829" s="5"/>
      <c r="B829" s="10"/>
      <c r="F829" s="3"/>
      <c r="H829" s="3"/>
      <c r="I829" s="4"/>
    </row>
    <row r="830">
      <c r="A830" s="5"/>
      <c r="B830" s="10"/>
      <c r="F830" s="3"/>
      <c r="H830" s="3"/>
      <c r="I830" s="4"/>
    </row>
    <row r="831">
      <c r="A831" s="5"/>
      <c r="B831" s="10"/>
      <c r="F831" s="3"/>
      <c r="H831" s="3"/>
      <c r="I831" s="4"/>
    </row>
    <row r="832">
      <c r="A832" s="5"/>
      <c r="B832" s="10"/>
      <c r="F832" s="3"/>
      <c r="H832" s="3"/>
      <c r="I832" s="4"/>
    </row>
    <row r="833">
      <c r="A833" s="5"/>
      <c r="B833" s="10"/>
      <c r="F833" s="3"/>
      <c r="H833" s="3"/>
      <c r="I833" s="4"/>
    </row>
    <row r="834">
      <c r="A834" s="5"/>
      <c r="B834" s="10"/>
      <c r="F834" s="3"/>
      <c r="H834" s="3"/>
      <c r="I834" s="4"/>
    </row>
    <row r="835">
      <c r="A835" s="5"/>
      <c r="B835" s="10"/>
      <c r="F835" s="3"/>
      <c r="H835" s="3"/>
      <c r="I835" s="4"/>
    </row>
    <row r="836">
      <c r="A836" s="5"/>
      <c r="B836" s="10"/>
      <c r="F836" s="3"/>
      <c r="H836" s="3"/>
      <c r="I836" s="4"/>
    </row>
    <row r="837">
      <c r="A837" s="5"/>
      <c r="B837" s="10"/>
      <c r="F837" s="3"/>
      <c r="H837" s="3"/>
      <c r="I837" s="4"/>
    </row>
    <row r="838">
      <c r="A838" s="5"/>
      <c r="B838" s="10"/>
      <c r="F838" s="3"/>
      <c r="H838" s="3"/>
      <c r="I838" s="4"/>
    </row>
    <row r="839">
      <c r="A839" s="5"/>
      <c r="B839" s="10"/>
      <c r="F839" s="3"/>
      <c r="H839" s="3"/>
      <c r="I839" s="4"/>
    </row>
    <row r="840">
      <c r="A840" s="5"/>
      <c r="B840" s="10"/>
      <c r="F840" s="3"/>
      <c r="H840" s="3"/>
      <c r="I840" s="4"/>
    </row>
    <row r="841">
      <c r="A841" s="5"/>
      <c r="B841" s="10"/>
      <c r="F841" s="3"/>
      <c r="H841" s="3"/>
      <c r="I841" s="4"/>
    </row>
    <row r="842">
      <c r="A842" s="5"/>
      <c r="B842" s="10"/>
      <c r="F842" s="3"/>
      <c r="H842" s="3"/>
      <c r="I842" s="4"/>
    </row>
    <row r="843">
      <c r="A843" s="5"/>
      <c r="B843" s="10"/>
      <c r="F843" s="3"/>
      <c r="H843" s="3"/>
      <c r="I843" s="4"/>
    </row>
    <row r="844">
      <c r="A844" s="5"/>
      <c r="B844" s="10"/>
      <c r="F844" s="3"/>
      <c r="H844" s="3"/>
      <c r="I844" s="4"/>
    </row>
    <row r="845">
      <c r="A845" s="5"/>
      <c r="B845" s="10"/>
      <c r="F845" s="3"/>
      <c r="H845" s="3"/>
      <c r="I845" s="4"/>
    </row>
    <row r="846">
      <c r="A846" s="5"/>
      <c r="B846" s="10"/>
      <c r="F846" s="3"/>
      <c r="H846" s="3"/>
      <c r="I846" s="4"/>
    </row>
    <row r="847">
      <c r="A847" s="5"/>
      <c r="B847" s="10"/>
      <c r="F847" s="3"/>
      <c r="H847" s="3"/>
      <c r="I847" s="4"/>
    </row>
    <row r="848">
      <c r="A848" s="5"/>
      <c r="B848" s="10"/>
      <c r="F848" s="3"/>
      <c r="H848" s="3"/>
      <c r="I848" s="4"/>
    </row>
    <row r="849">
      <c r="A849" s="5"/>
      <c r="B849" s="10"/>
      <c r="F849" s="3"/>
      <c r="H849" s="3"/>
      <c r="I849" s="4"/>
    </row>
    <row r="850">
      <c r="A850" s="5"/>
      <c r="B850" s="10"/>
      <c r="F850" s="3"/>
      <c r="H850" s="3"/>
      <c r="I850" s="4"/>
    </row>
    <row r="851">
      <c r="A851" s="5"/>
      <c r="B851" s="10"/>
      <c r="F851" s="3"/>
      <c r="H851" s="3"/>
      <c r="I851" s="4"/>
    </row>
    <row r="852">
      <c r="A852" s="5"/>
      <c r="B852" s="10"/>
      <c r="F852" s="3"/>
      <c r="H852" s="3"/>
      <c r="I852" s="4"/>
    </row>
    <row r="853">
      <c r="A853" s="5"/>
      <c r="B853" s="10"/>
      <c r="F853" s="3"/>
      <c r="H853" s="3"/>
      <c r="I853" s="4"/>
    </row>
    <row r="854">
      <c r="A854" s="5"/>
      <c r="B854" s="10"/>
      <c r="F854" s="3"/>
      <c r="H854" s="3"/>
      <c r="I854" s="4"/>
    </row>
    <row r="855">
      <c r="A855" s="5"/>
      <c r="B855" s="10"/>
      <c r="F855" s="3"/>
      <c r="H855" s="3"/>
      <c r="I855" s="4"/>
    </row>
    <row r="856">
      <c r="A856" s="5"/>
      <c r="B856" s="10"/>
      <c r="F856" s="3"/>
      <c r="H856" s="3"/>
      <c r="I856" s="4"/>
    </row>
    <row r="857">
      <c r="A857" s="5"/>
      <c r="B857" s="10"/>
      <c r="F857" s="3"/>
      <c r="H857" s="3"/>
      <c r="I857" s="4"/>
    </row>
    <row r="858">
      <c r="A858" s="5"/>
      <c r="B858" s="10"/>
      <c r="F858" s="3"/>
      <c r="H858" s="3"/>
      <c r="I858" s="4"/>
    </row>
    <row r="859">
      <c r="A859" s="5"/>
      <c r="B859" s="10"/>
      <c r="F859" s="3"/>
      <c r="H859" s="3"/>
      <c r="I859" s="4"/>
    </row>
    <row r="860">
      <c r="A860" s="5"/>
      <c r="B860" s="10"/>
      <c r="F860" s="3"/>
      <c r="H860" s="3"/>
      <c r="I860" s="4"/>
    </row>
    <row r="861">
      <c r="A861" s="5"/>
      <c r="B861" s="10"/>
      <c r="F861" s="3"/>
      <c r="H861" s="3"/>
      <c r="I861" s="4"/>
    </row>
    <row r="862">
      <c r="A862" s="5"/>
      <c r="B862" s="10"/>
      <c r="F862" s="3"/>
      <c r="H862" s="3"/>
      <c r="I862" s="4"/>
    </row>
    <row r="863">
      <c r="A863" s="5"/>
      <c r="B863" s="10"/>
      <c r="F863" s="3"/>
      <c r="H863" s="3"/>
      <c r="I863" s="4"/>
    </row>
    <row r="864">
      <c r="A864" s="5"/>
      <c r="B864" s="10"/>
      <c r="F864" s="3"/>
      <c r="H864" s="3"/>
      <c r="I864" s="4"/>
    </row>
    <row r="865">
      <c r="A865" s="5"/>
      <c r="B865" s="10"/>
      <c r="F865" s="3"/>
      <c r="H865" s="3"/>
      <c r="I865" s="4"/>
    </row>
    <row r="866">
      <c r="A866" s="5"/>
      <c r="B866" s="10"/>
      <c r="F866" s="3"/>
      <c r="H866" s="3"/>
      <c r="I866" s="4"/>
    </row>
    <row r="867">
      <c r="A867" s="5"/>
      <c r="B867" s="10"/>
      <c r="F867" s="3"/>
      <c r="H867" s="3"/>
      <c r="I867" s="4"/>
    </row>
    <row r="868">
      <c r="A868" s="5"/>
      <c r="B868" s="10"/>
      <c r="F868" s="3"/>
      <c r="H868" s="3"/>
      <c r="I868" s="4"/>
    </row>
    <row r="869">
      <c r="A869" s="5"/>
      <c r="B869" s="10"/>
      <c r="F869" s="3"/>
      <c r="H869" s="3"/>
      <c r="I869" s="4"/>
    </row>
    <row r="870">
      <c r="A870" s="5"/>
      <c r="B870" s="10"/>
      <c r="F870" s="3"/>
      <c r="H870" s="3"/>
      <c r="I870" s="4"/>
    </row>
    <row r="871">
      <c r="A871" s="5"/>
      <c r="B871" s="10"/>
      <c r="F871" s="3"/>
      <c r="H871" s="3"/>
      <c r="I871" s="4"/>
    </row>
    <row r="872">
      <c r="A872" s="5"/>
      <c r="B872" s="10"/>
      <c r="F872" s="3"/>
      <c r="H872" s="3"/>
      <c r="I872" s="4"/>
    </row>
    <row r="873">
      <c r="A873" s="5"/>
      <c r="B873" s="10"/>
      <c r="F873" s="3"/>
      <c r="H873" s="3"/>
      <c r="I873" s="4"/>
    </row>
    <row r="874">
      <c r="A874" s="5"/>
      <c r="B874" s="10"/>
      <c r="F874" s="3"/>
      <c r="H874" s="3"/>
      <c r="I874" s="4"/>
    </row>
    <row r="875">
      <c r="A875" s="5"/>
      <c r="B875" s="10"/>
      <c r="F875" s="3"/>
      <c r="H875" s="3"/>
      <c r="I875" s="4"/>
    </row>
    <row r="876">
      <c r="A876" s="5"/>
      <c r="B876" s="10"/>
      <c r="F876" s="3"/>
      <c r="H876" s="3"/>
      <c r="I876" s="4"/>
    </row>
    <row r="877">
      <c r="A877" s="5"/>
      <c r="B877" s="10"/>
      <c r="F877" s="3"/>
      <c r="H877" s="3"/>
      <c r="I877" s="4"/>
    </row>
    <row r="878">
      <c r="A878" s="5"/>
      <c r="B878" s="10"/>
      <c r="F878" s="3"/>
      <c r="H878" s="3"/>
      <c r="I878" s="4"/>
    </row>
    <row r="879">
      <c r="A879" s="5"/>
      <c r="B879" s="10"/>
      <c r="F879" s="3"/>
      <c r="H879" s="3"/>
      <c r="I879" s="4"/>
    </row>
    <row r="880">
      <c r="A880" s="5"/>
      <c r="B880" s="10"/>
      <c r="F880" s="3"/>
      <c r="H880" s="3"/>
      <c r="I880" s="4"/>
    </row>
    <row r="881">
      <c r="A881" s="5"/>
      <c r="B881" s="10"/>
      <c r="F881" s="3"/>
      <c r="H881" s="3"/>
      <c r="I881" s="4"/>
    </row>
    <row r="882">
      <c r="A882" s="5"/>
      <c r="B882" s="10"/>
      <c r="F882" s="3"/>
      <c r="H882" s="3"/>
      <c r="I882" s="4"/>
    </row>
    <row r="883">
      <c r="A883" s="5"/>
      <c r="B883" s="10"/>
      <c r="F883" s="3"/>
      <c r="H883" s="3"/>
      <c r="I883" s="4"/>
    </row>
    <row r="884">
      <c r="A884" s="5"/>
      <c r="B884" s="10"/>
      <c r="F884" s="3"/>
      <c r="H884" s="3"/>
      <c r="I884" s="4"/>
    </row>
    <row r="885">
      <c r="A885" s="5"/>
      <c r="B885" s="10"/>
      <c r="F885" s="3"/>
      <c r="H885" s="3"/>
      <c r="I885" s="4"/>
    </row>
    <row r="886">
      <c r="A886" s="5"/>
      <c r="B886" s="10"/>
      <c r="F886" s="3"/>
      <c r="H886" s="3"/>
      <c r="I886" s="4"/>
    </row>
    <row r="887">
      <c r="A887" s="5"/>
      <c r="B887" s="10"/>
      <c r="F887" s="3"/>
      <c r="H887" s="3"/>
      <c r="I887" s="4"/>
    </row>
    <row r="888">
      <c r="A888" s="5"/>
      <c r="B888" s="10"/>
      <c r="F888" s="3"/>
      <c r="H888" s="3"/>
      <c r="I888" s="4"/>
    </row>
    <row r="889">
      <c r="A889" s="5"/>
      <c r="B889" s="10"/>
      <c r="F889" s="3"/>
      <c r="H889" s="3"/>
      <c r="I889" s="4"/>
    </row>
    <row r="890">
      <c r="A890" s="5"/>
      <c r="B890" s="10"/>
      <c r="F890" s="3"/>
      <c r="H890" s="3"/>
      <c r="I890" s="4"/>
    </row>
    <row r="891">
      <c r="A891" s="5"/>
      <c r="B891" s="10"/>
      <c r="F891" s="3"/>
      <c r="H891" s="3"/>
      <c r="I891" s="4"/>
    </row>
    <row r="892">
      <c r="A892" s="5"/>
      <c r="B892" s="10"/>
      <c r="F892" s="3"/>
      <c r="H892" s="3"/>
      <c r="I892" s="4"/>
    </row>
    <row r="893">
      <c r="A893" s="5"/>
      <c r="B893" s="10"/>
      <c r="F893" s="3"/>
      <c r="H893" s="3"/>
      <c r="I893" s="4"/>
    </row>
    <row r="894">
      <c r="A894" s="5"/>
      <c r="B894" s="10"/>
      <c r="F894" s="3"/>
      <c r="H894" s="3"/>
      <c r="I894" s="4"/>
    </row>
    <row r="895">
      <c r="A895" s="5"/>
      <c r="B895" s="10"/>
      <c r="F895" s="3"/>
      <c r="H895" s="3"/>
      <c r="I895" s="4"/>
    </row>
    <row r="896">
      <c r="A896" s="5"/>
      <c r="B896" s="10"/>
      <c r="F896" s="3"/>
      <c r="H896" s="3"/>
      <c r="I896" s="4"/>
    </row>
    <row r="897">
      <c r="A897" s="5"/>
      <c r="B897" s="10"/>
      <c r="F897" s="3"/>
      <c r="H897" s="3"/>
      <c r="I897" s="4"/>
    </row>
    <row r="898">
      <c r="A898" s="5"/>
      <c r="B898" s="10"/>
      <c r="F898" s="3"/>
      <c r="H898" s="3"/>
      <c r="I898" s="4"/>
    </row>
    <row r="899">
      <c r="A899" s="5"/>
      <c r="B899" s="10"/>
      <c r="F899" s="3"/>
      <c r="H899" s="3"/>
      <c r="I899" s="4"/>
    </row>
    <row r="900">
      <c r="A900" s="5"/>
      <c r="B900" s="10"/>
      <c r="F900" s="3"/>
      <c r="H900" s="3"/>
      <c r="I900" s="4"/>
    </row>
    <row r="901">
      <c r="A901" s="5"/>
      <c r="B901" s="10"/>
      <c r="F901" s="3"/>
      <c r="H901" s="3"/>
      <c r="I901" s="4"/>
    </row>
    <row r="902">
      <c r="A902" s="5"/>
      <c r="B902" s="10"/>
      <c r="F902" s="3"/>
      <c r="H902" s="3"/>
      <c r="I902" s="4"/>
    </row>
    <row r="903">
      <c r="A903" s="5"/>
      <c r="B903" s="10"/>
      <c r="F903" s="3"/>
      <c r="H903" s="3"/>
      <c r="I903" s="4"/>
    </row>
    <row r="904">
      <c r="A904" s="5"/>
      <c r="B904" s="10"/>
      <c r="F904" s="3"/>
      <c r="H904" s="3"/>
      <c r="I904" s="4"/>
    </row>
    <row r="905">
      <c r="A905" s="5"/>
      <c r="B905" s="10"/>
      <c r="F905" s="3"/>
      <c r="H905" s="3"/>
      <c r="I905" s="4"/>
    </row>
    <row r="906">
      <c r="A906" s="5"/>
      <c r="B906" s="10"/>
      <c r="F906" s="3"/>
      <c r="H906" s="3"/>
      <c r="I906" s="4"/>
    </row>
    <row r="907">
      <c r="A907" s="5"/>
      <c r="B907" s="10"/>
      <c r="F907" s="3"/>
      <c r="H907" s="3"/>
      <c r="I907" s="4"/>
    </row>
    <row r="908">
      <c r="A908" s="5"/>
      <c r="B908" s="10"/>
      <c r="F908" s="3"/>
      <c r="H908" s="3"/>
      <c r="I908" s="4"/>
    </row>
    <row r="909">
      <c r="A909" s="5"/>
      <c r="B909" s="10"/>
      <c r="F909" s="3"/>
      <c r="H909" s="3"/>
      <c r="I909" s="4"/>
    </row>
    <row r="910">
      <c r="A910" s="5"/>
      <c r="B910" s="10"/>
      <c r="F910" s="3"/>
      <c r="H910" s="3"/>
      <c r="I910" s="4"/>
    </row>
    <row r="911">
      <c r="A911" s="5"/>
      <c r="B911" s="10"/>
      <c r="F911" s="3"/>
      <c r="H911" s="3"/>
      <c r="I911" s="4"/>
    </row>
    <row r="912">
      <c r="A912" s="5"/>
      <c r="B912" s="10"/>
      <c r="F912" s="3"/>
      <c r="H912" s="3"/>
      <c r="I912" s="4"/>
    </row>
    <row r="913">
      <c r="A913" s="5"/>
      <c r="B913" s="10"/>
      <c r="F913" s="3"/>
      <c r="H913" s="3"/>
      <c r="I913" s="4"/>
    </row>
    <row r="914">
      <c r="A914" s="5"/>
      <c r="B914" s="10"/>
      <c r="F914" s="3"/>
      <c r="H914" s="3"/>
      <c r="I914" s="4"/>
    </row>
    <row r="915">
      <c r="A915" s="5"/>
      <c r="B915" s="10"/>
      <c r="F915" s="3"/>
      <c r="H915" s="3"/>
      <c r="I915" s="4"/>
    </row>
    <row r="916">
      <c r="A916" s="5"/>
      <c r="B916" s="10"/>
      <c r="F916" s="3"/>
      <c r="H916" s="3"/>
      <c r="I916" s="4"/>
    </row>
    <row r="917">
      <c r="A917" s="5"/>
      <c r="B917" s="10"/>
      <c r="F917" s="3"/>
      <c r="H917" s="3"/>
      <c r="I917" s="4"/>
    </row>
    <row r="918">
      <c r="A918" s="5"/>
      <c r="B918" s="10"/>
      <c r="F918" s="3"/>
      <c r="H918" s="3"/>
      <c r="I918" s="4"/>
    </row>
    <row r="919">
      <c r="A919" s="5"/>
      <c r="B919" s="10"/>
      <c r="F919" s="3"/>
      <c r="H919" s="3"/>
      <c r="I919" s="4"/>
    </row>
    <row r="920">
      <c r="A920" s="5"/>
      <c r="B920" s="10"/>
      <c r="F920" s="3"/>
      <c r="H920" s="3"/>
      <c r="I920" s="4"/>
    </row>
    <row r="921">
      <c r="A921" s="5"/>
      <c r="B921" s="10"/>
      <c r="F921" s="3"/>
      <c r="H921" s="3"/>
      <c r="I921" s="4"/>
    </row>
    <row r="922">
      <c r="A922" s="5"/>
      <c r="B922" s="10"/>
      <c r="F922" s="3"/>
      <c r="H922" s="3"/>
      <c r="I922" s="4"/>
    </row>
    <row r="923">
      <c r="A923" s="5"/>
      <c r="B923" s="10"/>
      <c r="F923" s="3"/>
      <c r="H923" s="3"/>
      <c r="I923" s="4"/>
    </row>
    <row r="924">
      <c r="A924" s="5"/>
      <c r="B924" s="10"/>
      <c r="F924" s="3"/>
      <c r="H924" s="3"/>
      <c r="I924" s="4"/>
    </row>
    <row r="925">
      <c r="A925" s="5"/>
      <c r="B925" s="10"/>
      <c r="F925" s="3"/>
      <c r="H925" s="3"/>
      <c r="I925" s="4"/>
    </row>
    <row r="926">
      <c r="A926" s="5"/>
      <c r="B926" s="10"/>
      <c r="F926" s="3"/>
      <c r="H926" s="3"/>
      <c r="I926" s="4"/>
    </row>
    <row r="927">
      <c r="A927" s="5"/>
      <c r="B927" s="10"/>
      <c r="F927" s="3"/>
      <c r="H927" s="3"/>
      <c r="I927" s="4"/>
    </row>
    <row r="928">
      <c r="A928" s="5"/>
      <c r="B928" s="10"/>
      <c r="F928" s="3"/>
      <c r="H928" s="3"/>
      <c r="I928" s="4"/>
    </row>
    <row r="929">
      <c r="A929" s="5"/>
      <c r="B929" s="10"/>
      <c r="F929" s="3"/>
      <c r="H929" s="3"/>
      <c r="I929" s="4"/>
    </row>
    <row r="930">
      <c r="A930" s="5"/>
      <c r="B930" s="10"/>
      <c r="F930" s="3"/>
      <c r="H930" s="3"/>
      <c r="I930" s="4"/>
    </row>
    <row r="931">
      <c r="A931" s="5"/>
      <c r="B931" s="10"/>
      <c r="F931" s="3"/>
      <c r="H931" s="3"/>
      <c r="I931" s="4"/>
    </row>
    <row r="932">
      <c r="A932" s="5"/>
      <c r="B932" s="10"/>
      <c r="F932" s="3"/>
      <c r="H932" s="3"/>
      <c r="I932" s="4"/>
    </row>
    <row r="933">
      <c r="A933" s="5"/>
      <c r="B933" s="10"/>
      <c r="F933" s="3"/>
      <c r="H933" s="3"/>
      <c r="I933" s="4"/>
    </row>
    <row r="934">
      <c r="A934" s="5"/>
      <c r="B934" s="10"/>
      <c r="F934" s="3"/>
      <c r="H934" s="3"/>
      <c r="I934" s="4"/>
    </row>
    <row r="935">
      <c r="A935" s="5"/>
      <c r="B935" s="10"/>
      <c r="F935" s="3"/>
      <c r="H935" s="3"/>
      <c r="I935" s="4"/>
    </row>
    <row r="936">
      <c r="A936" s="5"/>
      <c r="B936" s="10"/>
      <c r="F936" s="3"/>
      <c r="H936" s="3"/>
      <c r="I936" s="4"/>
    </row>
    <row r="937">
      <c r="A937" s="5"/>
      <c r="B937" s="10"/>
      <c r="F937" s="3"/>
      <c r="H937" s="3"/>
      <c r="I937" s="4"/>
    </row>
    <row r="938">
      <c r="A938" s="5"/>
      <c r="B938" s="10"/>
      <c r="F938" s="3"/>
      <c r="H938" s="3"/>
      <c r="I938" s="4"/>
    </row>
    <row r="939">
      <c r="A939" s="5"/>
      <c r="B939" s="10"/>
      <c r="F939" s="3"/>
      <c r="H939" s="3"/>
      <c r="I939" s="4"/>
    </row>
    <row r="940">
      <c r="A940" s="5"/>
      <c r="B940" s="10"/>
      <c r="F940" s="3"/>
      <c r="H940" s="3"/>
      <c r="I940" s="4"/>
    </row>
    <row r="941">
      <c r="A941" s="5"/>
      <c r="B941" s="10"/>
      <c r="F941" s="3"/>
      <c r="H941" s="3"/>
      <c r="I941" s="4"/>
    </row>
    <row r="942">
      <c r="A942" s="5"/>
      <c r="B942" s="10"/>
      <c r="F942" s="3"/>
      <c r="H942" s="3"/>
      <c r="I942" s="4"/>
    </row>
    <row r="943">
      <c r="A943" s="5"/>
      <c r="B943" s="10"/>
      <c r="F943" s="3"/>
      <c r="H943" s="3"/>
      <c r="I943" s="4"/>
    </row>
    <row r="944">
      <c r="A944" s="5"/>
      <c r="B944" s="10"/>
      <c r="F944" s="3"/>
      <c r="H944" s="3"/>
      <c r="I944" s="4"/>
    </row>
    <row r="945">
      <c r="A945" s="5"/>
      <c r="B945" s="10"/>
      <c r="F945" s="3"/>
      <c r="H945" s="3"/>
      <c r="I945" s="4"/>
    </row>
    <row r="946">
      <c r="A946" s="5"/>
      <c r="B946" s="10"/>
      <c r="F946" s="3"/>
      <c r="H946" s="3"/>
      <c r="I946" s="4"/>
    </row>
    <row r="947">
      <c r="A947" s="5"/>
      <c r="B947" s="10"/>
      <c r="F947" s="3"/>
      <c r="H947" s="3"/>
      <c r="I947" s="4"/>
    </row>
    <row r="948">
      <c r="A948" s="5"/>
      <c r="B948" s="10"/>
      <c r="F948" s="3"/>
      <c r="H948" s="3"/>
      <c r="I948" s="4"/>
    </row>
    <row r="949">
      <c r="A949" s="5"/>
      <c r="B949" s="10"/>
      <c r="F949" s="3"/>
      <c r="H949" s="3"/>
      <c r="I949" s="4"/>
    </row>
    <row r="950">
      <c r="A950" s="5"/>
      <c r="B950" s="10"/>
      <c r="F950" s="3"/>
      <c r="H950" s="3"/>
      <c r="I950" s="4"/>
    </row>
    <row r="951">
      <c r="A951" s="5"/>
      <c r="B951" s="10"/>
      <c r="F951" s="3"/>
      <c r="H951" s="3"/>
      <c r="I951" s="4"/>
    </row>
    <row r="952">
      <c r="A952" s="5"/>
      <c r="B952" s="10"/>
      <c r="F952" s="3"/>
      <c r="H952" s="3"/>
      <c r="I952" s="4"/>
    </row>
    <row r="953">
      <c r="A953" s="5"/>
      <c r="B953" s="10"/>
      <c r="F953" s="3"/>
      <c r="H953" s="3"/>
      <c r="I953" s="4"/>
    </row>
    <row r="954">
      <c r="A954" s="5"/>
      <c r="B954" s="10"/>
      <c r="F954" s="3"/>
      <c r="H954" s="3"/>
      <c r="I954" s="4"/>
    </row>
    <row r="955">
      <c r="A955" s="5"/>
      <c r="B955" s="10"/>
      <c r="F955" s="3"/>
      <c r="H955" s="3"/>
      <c r="I955" s="4"/>
    </row>
    <row r="956">
      <c r="A956" s="5"/>
      <c r="B956" s="10"/>
      <c r="F956" s="3"/>
      <c r="H956" s="3"/>
      <c r="I956" s="4"/>
    </row>
    <row r="957">
      <c r="A957" s="5"/>
      <c r="B957" s="10"/>
      <c r="F957" s="3"/>
      <c r="H957" s="3"/>
      <c r="I957" s="4"/>
    </row>
    <row r="958">
      <c r="A958" s="5"/>
      <c r="B958" s="10"/>
      <c r="F958" s="3"/>
      <c r="H958" s="3"/>
      <c r="I958" s="4"/>
    </row>
    <row r="959">
      <c r="A959" s="5"/>
      <c r="B959" s="10"/>
      <c r="F959" s="3"/>
      <c r="H959" s="3"/>
      <c r="I959" s="4"/>
    </row>
    <row r="960">
      <c r="A960" s="5"/>
      <c r="B960" s="10"/>
      <c r="F960" s="3"/>
      <c r="H960" s="3"/>
      <c r="I960" s="4"/>
    </row>
    <row r="961">
      <c r="A961" s="5"/>
      <c r="B961" s="10"/>
      <c r="F961" s="3"/>
      <c r="H961" s="3"/>
      <c r="I961" s="4"/>
    </row>
    <row r="962">
      <c r="A962" s="5"/>
      <c r="B962" s="10"/>
      <c r="F962" s="3"/>
      <c r="H962" s="3"/>
      <c r="I962" s="4"/>
    </row>
    <row r="963">
      <c r="A963" s="5"/>
      <c r="B963" s="10"/>
      <c r="F963" s="3"/>
      <c r="H963" s="3"/>
      <c r="I963" s="4"/>
    </row>
    <row r="964">
      <c r="A964" s="5"/>
      <c r="B964" s="10"/>
      <c r="F964" s="3"/>
      <c r="H964" s="3"/>
      <c r="I964" s="4"/>
    </row>
    <row r="965">
      <c r="A965" s="5"/>
      <c r="B965" s="10"/>
      <c r="F965" s="3"/>
      <c r="H965" s="3"/>
      <c r="I965" s="4"/>
    </row>
    <row r="966">
      <c r="A966" s="5"/>
      <c r="B966" s="10"/>
      <c r="F966" s="3"/>
      <c r="H966" s="3"/>
      <c r="I966" s="4"/>
    </row>
    <row r="967">
      <c r="A967" s="5"/>
      <c r="B967" s="10"/>
      <c r="F967" s="3"/>
      <c r="H967" s="3"/>
      <c r="I967" s="4"/>
    </row>
    <row r="968">
      <c r="A968" s="5"/>
      <c r="B968" s="10"/>
      <c r="F968" s="3"/>
      <c r="H968" s="3"/>
      <c r="I968" s="4"/>
    </row>
    <row r="969">
      <c r="A969" s="5"/>
      <c r="B969" s="10"/>
      <c r="F969" s="3"/>
      <c r="H969" s="3"/>
      <c r="I969" s="4"/>
    </row>
    <row r="970">
      <c r="A970" s="5"/>
      <c r="B970" s="10"/>
      <c r="F970" s="3"/>
      <c r="H970" s="3"/>
      <c r="I970" s="4"/>
    </row>
    <row r="971">
      <c r="A971" s="5"/>
      <c r="B971" s="10"/>
      <c r="F971" s="3"/>
      <c r="H971" s="3"/>
      <c r="I971" s="4"/>
    </row>
    <row r="972">
      <c r="A972" s="5"/>
      <c r="B972" s="10"/>
      <c r="F972" s="3"/>
      <c r="H972" s="3"/>
      <c r="I972" s="4"/>
    </row>
    <row r="973">
      <c r="A973" s="5"/>
      <c r="B973" s="10"/>
      <c r="F973" s="3"/>
      <c r="H973" s="3"/>
      <c r="I973" s="4"/>
    </row>
    <row r="974">
      <c r="A974" s="5"/>
      <c r="B974" s="10"/>
      <c r="F974" s="3"/>
      <c r="H974" s="3"/>
      <c r="I974" s="4"/>
    </row>
    <row r="975">
      <c r="A975" s="5"/>
      <c r="B975" s="10"/>
      <c r="F975" s="3"/>
      <c r="H975" s="3"/>
      <c r="I975" s="4"/>
    </row>
    <row r="976">
      <c r="A976" s="5"/>
      <c r="B976" s="10"/>
      <c r="F976" s="3"/>
      <c r="H976" s="3"/>
      <c r="I976" s="4"/>
    </row>
    <row r="977">
      <c r="A977" s="5"/>
      <c r="B977" s="10"/>
      <c r="F977" s="3"/>
      <c r="H977" s="3"/>
      <c r="I977" s="4"/>
    </row>
    <row r="978">
      <c r="A978" s="5"/>
      <c r="B978" s="10"/>
      <c r="F978" s="3"/>
      <c r="H978" s="3"/>
      <c r="I978" s="4"/>
    </row>
    <row r="979">
      <c r="A979" s="5"/>
      <c r="B979" s="10"/>
      <c r="F979" s="3"/>
      <c r="H979" s="3"/>
      <c r="I979" s="4"/>
    </row>
    <row r="980">
      <c r="A980" s="5"/>
      <c r="B980" s="10"/>
      <c r="F980" s="3"/>
      <c r="H980" s="3"/>
      <c r="I980" s="4"/>
    </row>
    <row r="981">
      <c r="A981" s="5"/>
      <c r="B981" s="10"/>
      <c r="F981" s="3"/>
      <c r="H981" s="3"/>
      <c r="I981" s="4"/>
    </row>
    <row r="982">
      <c r="A982" s="5"/>
      <c r="B982" s="10"/>
      <c r="F982" s="3"/>
      <c r="H982" s="3"/>
      <c r="I982" s="4"/>
    </row>
    <row r="983">
      <c r="A983" s="5"/>
      <c r="B983" s="10"/>
      <c r="F983" s="3"/>
      <c r="H983" s="3"/>
      <c r="I983" s="4"/>
    </row>
    <row r="984">
      <c r="A984" s="5"/>
      <c r="B984" s="10"/>
      <c r="F984" s="3"/>
      <c r="H984" s="3"/>
      <c r="I984" s="4"/>
    </row>
    <row r="985">
      <c r="A985" s="5"/>
      <c r="B985" s="10"/>
      <c r="F985" s="3"/>
      <c r="H985" s="3"/>
      <c r="I985" s="4"/>
    </row>
    <row r="986">
      <c r="A986" s="5"/>
      <c r="B986" s="10"/>
      <c r="F986" s="3"/>
      <c r="H986" s="3"/>
      <c r="I986" s="4"/>
    </row>
    <row r="987">
      <c r="A987" s="5"/>
      <c r="B987" s="10"/>
      <c r="F987" s="3"/>
      <c r="H987" s="3"/>
      <c r="I987" s="4"/>
    </row>
    <row r="988">
      <c r="A988" s="5"/>
      <c r="B988" s="10"/>
      <c r="F988" s="3"/>
      <c r="H988" s="3"/>
      <c r="I988" s="4"/>
    </row>
    <row r="989">
      <c r="A989" s="5"/>
      <c r="B989" s="10"/>
      <c r="F989" s="3"/>
      <c r="H989" s="3"/>
      <c r="I989" s="4"/>
    </row>
    <row r="990">
      <c r="A990" s="5"/>
      <c r="B990" s="10"/>
      <c r="F990" s="3"/>
      <c r="H990" s="3"/>
      <c r="I990" s="4"/>
    </row>
    <row r="991">
      <c r="A991" s="5"/>
      <c r="B991" s="10"/>
      <c r="F991" s="3"/>
      <c r="H991" s="3"/>
      <c r="I991" s="4"/>
    </row>
    <row r="992">
      <c r="A992" s="5"/>
      <c r="B992" s="10"/>
      <c r="F992" s="3"/>
      <c r="H992" s="3"/>
      <c r="I992" s="4"/>
    </row>
    <row r="993">
      <c r="A993" s="5"/>
      <c r="B993" s="10"/>
      <c r="F993" s="3"/>
      <c r="H993" s="3"/>
      <c r="I993" s="4"/>
    </row>
    <row r="994">
      <c r="A994" s="5"/>
      <c r="B994" s="10"/>
      <c r="F994" s="3"/>
      <c r="H994" s="3"/>
      <c r="I994" s="4"/>
    </row>
    <row r="995">
      <c r="A995" s="5"/>
      <c r="B995" s="10"/>
      <c r="F995" s="3"/>
      <c r="H995" s="3"/>
      <c r="I995" s="4"/>
    </row>
    <row r="996">
      <c r="A996" s="5"/>
      <c r="B996" s="10"/>
      <c r="F996" s="3"/>
      <c r="H996" s="3"/>
      <c r="I996" s="4"/>
    </row>
    <row r="997">
      <c r="A997" s="5"/>
      <c r="B997" s="10"/>
      <c r="F997" s="3"/>
      <c r="H997" s="3"/>
      <c r="I997" s="4"/>
    </row>
    <row r="998">
      <c r="A998" s="5"/>
      <c r="B998" s="10"/>
      <c r="F998" s="3"/>
      <c r="H998" s="3"/>
      <c r="I998" s="4"/>
    </row>
    <row r="999">
      <c r="A999" s="5"/>
      <c r="B999" s="10"/>
      <c r="F999" s="3"/>
      <c r="H999" s="3"/>
      <c r="I999" s="4"/>
    </row>
    <row r="1000">
      <c r="A1000" s="5"/>
      <c r="B1000" s="10"/>
      <c r="F1000" s="3"/>
      <c r="H1000" s="3"/>
      <c r="I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11.75"/>
  </cols>
  <sheetData>
    <row r="1">
      <c r="A1" s="13" t="str">
        <f>IFERROR(__xludf.DUMMYFUNCTION("GOOGLEFINANCE(""META"",""price"",DATE(2016,1,1), DATE(2016,12,31), ""DAILY"")"),"Date")</f>
        <v>Date</v>
      </c>
      <c r="B1" s="13" t="str">
        <f>IFERROR(__xludf.DUMMYFUNCTION("""COMPUTED_VALUE"""),"Close")</f>
        <v>Close</v>
      </c>
      <c r="C1" s="12" t="s">
        <v>11</v>
      </c>
    </row>
    <row r="2">
      <c r="A2" s="14">
        <f>IFERROR(__xludf.DUMMYFUNCTION("""COMPUTED_VALUE"""),42373.66666666667)</f>
        <v>42373.66667</v>
      </c>
      <c r="B2" s="13">
        <f>IFERROR(__xludf.DUMMYFUNCTION("""COMPUTED_VALUE"""),102.22)</f>
        <v>102.22</v>
      </c>
      <c r="C2" s="4"/>
    </row>
    <row r="3">
      <c r="A3" s="14">
        <f>IFERROR(__xludf.DUMMYFUNCTION("""COMPUTED_VALUE"""),42374.66666666667)</f>
        <v>42374.66667</v>
      </c>
      <c r="B3" s="13">
        <f>IFERROR(__xludf.DUMMYFUNCTION("""COMPUTED_VALUE"""),102.73)</f>
        <v>102.73</v>
      </c>
      <c r="C3" s="4">
        <f t="shared" ref="C3:C253" si="1">B3/B2-1</f>
        <v>0.004989238896</v>
      </c>
    </row>
    <row r="4">
      <c r="A4" s="14">
        <f>IFERROR(__xludf.DUMMYFUNCTION("""COMPUTED_VALUE"""),42375.66666666667)</f>
        <v>42375.66667</v>
      </c>
      <c r="B4" s="13">
        <f>IFERROR(__xludf.DUMMYFUNCTION("""COMPUTED_VALUE"""),102.97)</f>
        <v>102.97</v>
      </c>
      <c r="C4" s="4">
        <f t="shared" si="1"/>
        <v>0.002336221162</v>
      </c>
    </row>
    <row r="5">
      <c r="A5" s="14">
        <f>IFERROR(__xludf.DUMMYFUNCTION("""COMPUTED_VALUE"""),42376.66666666667)</f>
        <v>42376.66667</v>
      </c>
      <c r="B5" s="13">
        <f>IFERROR(__xludf.DUMMYFUNCTION("""COMPUTED_VALUE"""),97.92)</f>
        <v>97.92</v>
      </c>
      <c r="C5" s="4">
        <f t="shared" si="1"/>
        <v>-0.0490434107</v>
      </c>
    </row>
    <row r="6">
      <c r="A6" s="14">
        <f>IFERROR(__xludf.DUMMYFUNCTION("""COMPUTED_VALUE"""),42377.66666666667)</f>
        <v>42377.66667</v>
      </c>
      <c r="B6" s="13">
        <f>IFERROR(__xludf.DUMMYFUNCTION("""COMPUTED_VALUE"""),97.33)</f>
        <v>97.33</v>
      </c>
      <c r="C6" s="4">
        <f t="shared" si="1"/>
        <v>-0.006025326797</v>
      </c>
    </row>
    <row r="7">
      <c r="A7" s="14">
        <f>IFERROR(__xludf.DUMMYFUNCTION("""COMPUTED_VALUE"""),42380.66666666667)</f>
        <v>42380.66667</v>
      </c>
      <c r="B7" s="13">
        <f>IFERROR(__xludf.DUMMYFUNCTION("""COMPUTED_VALUE"""),97.51)</f>
        <v>97.51</v>
      </c>
      <c r="C7" s="4">
        <f t="shared" si="1"/>
        <v>0.001849378403</v>
      </c>
    </row>
    <row r="8">
      <c r="A8" s="14">
        <f>IFERROR(__xludf.DUMMYFUNCTION("""COMPUTED_VALUE"""),42381.66666666667)</f>
        <v>42381.66667</v>
      </c>
      <c r="B8" s="13">
        <f>IFERROR(__xludf.DUMMYFUNCTION("""COMPUTED_VALUE"""),99.37)</f>
        <v>99.37</v>
      </c>
      <c r="C8" s="4">
        <f t="shared" si="1"/>
        <v>0.01907496667</v>
      </c>
    </row>
    <row r="9">
      <c r="A9" s="14">
        <f>IFERROR(__xludf.DUMMYFUNCTION("""COMPUTED_VALUE"""),42382.66666666667)</f>
        <v>42382.66667</v>
      </c>
      <c r="B9" s="13">
        <f>IFERROR(__xludf.DUMMYFUNCTION("""COMPUTED_VALUE"""),95.44)</f>
        <v>95.44</v>
      </c>
      <c r="C9" s="4">
        <f t="shared" si="1"/>
        <v>-0.03954915971</v>
      </c>
    </row>
    <row r="10">
      <c r="A10" s="14">
        <f>IFERROR(__xludf.DUMMYFUNCTION("""COMPUTED_VALUE"""),42383.66666666667)</f>
        <v>42383.66667</v>
      </c>
      <c r="B10" s="13">
        <f>IFERROR(__xludf.DUMMYFUNCTION("""COMPUTED_VALUE"""),98.37)</f>
        <v>98.37</v>
      </c>
      <c r="C10" s="4">
        <f t="shared" si="1"/>
        <v>0.03069991618</v>
      </c>
    </row>
    <row r="11">
      <c r="A11" s="14">
        <f>IFERROR(__xludf.DUMMYFUNCTION("""COMPUTED_VALUE"""),42384.66666666667)</f>
        <v>42384.66667</v>
      </c>
      <c r="B11" s="13">
        <f>IFERROR(__xludf.DUMMYFUNCTION("""COMPUTED_VALUE"""),94.97)</f>
        <v>94.97</v>
      </c>
      <c r="C11" s="4">
        <f t="shared" si="1"/>
        <v>-0.03456338315</v>
      </c>
    </row>
    <row r="12">
      <c r="A12" s="14">
        <f>IFERROR(__xludf.DUMMYFUNCTION("""COMPUTED_VALUE"""),42388.66666666667)</f>
        <v>42388.66667</v>
      </c>
      <c r="B12" s="13">
        <f>IFERROR(__xludf.DUMMYFUNCTION("""COMPUTED_VALUE"""),95.26)</f>
        <v>95.26</v>
      </c>
      <c r="C12" s="4">
        <f t="shared" si="1"/>
        <v>0.003053595872</v>
      </c>
    </row>
    <row r="13">
      <c r="A13" s="14">
        <f>IFERROR(__xludf.DUMMYFUNCTION("""COMPUTED_VALUE"""),42389.66666666667)</f>
        <v>42389.66667</v>
      </c>
      <c r="B13" s="13">
        <f>IFERROR(__xludf.DUMMYFUNCTION("""COMPUTED_VALUE"""),94.35)</f>
        <v>94.35</v>
      </c>
      <c r="C13" s="4">
        <f t="shared" si="1"/>
        <v>-0.009552802855</v>
      </c>
    </row>
    <row r="14">
      <c r="A14" s="14">
        <f>IFERROR(__xludf.DUMMYFUNCTION("""COMPUTED_VALUE"""),42390.66666666667)</f>
        <v>42390.66667</v>
      </c>
      <c r="B14" s="13">
        <f>IFERROR(__xludf.DUMMYFUNCTION("""COMPUTED_VALUE"""),94.16)</f>
        <v>94.16</v>
      </c>
      <c r="C14" s="4">
        <f t="shared" si="1"/>
        <v>-0.002013778484</v>
      </c>
    </row>
    <row r="15">
      <c r="A15" s="14">
        <f>IFERROR(__xludf.DUMMYFUNCTION("""COMPUTED_VALUE"""),42391.66666666667)</f>
        <v>42391.66667</v>
      </c>
      <c r="B15" s="13">
        <f>IFERROR(__xludf.DUMMYFUNCTION("""COMPUTED_VALUE"""),97.94)</f>
        <v>97.94</v>
      </c>
      <c r="C15" s="4">
        <f t="shared" si="1"/>
        <v>0.040144435</v>
      </c>
    </row>
    <row r="16">
      <c r="A16" s="14">
        <f>IFERROR(__xludf.DUMMYFUNCTION("""COMPUTED_VALUE"""),42394.66666666667)</f>
        <v>42394.66667</v>
      </c>
      <c r="B16" s="13">
        <f>IFERROR(__xludf.DUMMYFUNCTION("""COMPUTED_VALUE"""),97.01)</f>
        <v>97.01</v>
      </c>
      <c r="C16" s="4">
        <f t="shared" si="1"/>
        <v>-0.009495609557</v>
      </c>
    </row>
    <row r="17">
      <c r="A17" s="14">
        <f>IFERROR(__xludf.DUMMYFUNCTION("""COMPUTED_VALUE"""),42395.66666666667)</f>
        <v>42395.66667</v>
      </c>
      <c r="B17" s="13">
        <f>IFERROR(__xludf.DUMMYFUNCTION("""COMPUTED_VALUE"""),97.34)</f>
        <v>97.34</v>
      </c>
      <c r="C17" s="4">
        <f t="shared" si="1"/>
        <v>0.003401711164</v>
      </c>
    </row>
    <row r="18">
      <c r="A18" s="14">
        <f>IFERROR(__xludf.DUMMYFUNCTION("""COMPUTED_VALUE"""),42396.66666666667)</f>
        <v>42396.66667</v>
      </c>
      <c r="B18" s="13">
        <f>IFERROR(__xludf.DUMMYFUNCTION("""COMPUTED_VALUE"""),94.45)</f>
        <v>94.45</v>
      </c>
      <c r="C18" s="4">
        <f t="shared" si="1"/>
        <v>-0.02968974728</v>
      </c>
    </row>
    <row r="19">
      <c r="A19" s="14">
        <f>IFERROR(__xludf.DUMMYFUNCTION("""COMPUTED_VALUE"""),42397.66666666667)</f>
        <v>42397.66667</v>
      </c>
      <c r="B19" s="13">
        <f>IFERROR(__xludf.DUMMYFUNCTION("""COMPUTED_VALUE"""),109.11)</f>
        <v>109.11</v>
      </c>
      <c r="C19" s="4">
        <f t="shared" si="1"/>
        <v>0.1552143992</v>
      </c>
    </row>
    <row r="20">
      <c r="A20" s="14">
        <f>IFERROR(__xludf.DUMMYFUNCTION("""COMPUTED_VALUE"""),42398.66666666667)</f>
        <v>42398.66667</v>
      </c>
      <c r="B20" s="13">
        <f>IFERROR(__xludf.DUMMYFUNCTION("""COMPUTED_VALUE"""),112.21)</f>
        <v>112.21</v>
      </c>
      <c r="C20" s="4">
        <f t="shared" si="1"/>
        <v>0.02841169462</v>
      </c>
    </row>
    <row r="21">
      <c r="A21" s="14">
        <f>IFERROR(__xludf.DUMMYFUNCTION("""COMPUTED_VALUE"""),42401.66666666667)</f>
        <v>42401.66667</v>
      </c>
      <c r="B21" s="13">
        <f>IFERROR(__xludf.DUMMYFUNCTION("""COMPUTED_VALUE"""),115.09)</f>
        <v>115.09</v>
      </c>
      <c r="C21" s="4">
        <f t="shared" si="1"/>
        <v>0.02566616166</v>
      </c>
    </row>
    <row r="22">
      <c r="A22" s="14">
        <f>IFERROR(__xludf.DUMMYFUNCTION("""COMPUTED_VALUE"""),42402.66666666667)</f>
        <v>42402.66667</v>
      </c>
      <c r="B22" s="13">
        <f>IFERROR(__xludf.DUMMYFUNCTION("""COMPUTED_VALUE"""),114.61)</f>
        <v>114.61</v>
      </c>
      <c r="C22" s="4">
        <f t="shared" si="1"/>
        <v>-0.004170649057</v>
      </c>
    </row>
    <row r="23">
      <c r="A23" s="14">
        <f>IFERROR(__xludf.DUMMYFUNCTION("""COMPUTED_VALUE"""),42403.66666666667)</f>
        <v>42403.66667</v>
      </c>
      <c r="B23" s="13">
        <f>IFERROR(__xludf.DUMMYFUNCTION("""COMPUTED_VALUE"""),112.69)</f>
        <v>112.69</v>
      </c>
      <c r="C23" s="4">
        <f t="shared" si="1"/>
        <v>-0.01675246488</v>
      </c>
    </row>
    <row r="24">
      <c r="A24" s="14">
        <f>IFERROR(__xludf.DUMMYFUNCTION("""COMPUTED_VALUE"""),42404.66666666667)</f>
        <v>42404.66667</v>
      </c>
      <c r="B24" s="13">
        <f>IFERROR(__xludf.DUMMYFUNCTION("""COMPUTED_VALUE"""),110.49)</f>
        <v>110.49</v>
      </c>
      <c r="C24" s="4">
        <f t="shared" si="1"/>
        <v>-0.01952258408</v>
      </c>
    </row>
    <row r="25">
      <c r="A25" s="14">
        <f>IFERROR(__xludf.DUMMYFUNCTION("""COMPUTED_VALUE"""),42405.66666666667)</f>
        <v>42405.66667</v>
      </c>
      <c r="B25" s="13">
        <f>IFERROR(__xludf.DUMMYFUNCTION("""COMPUTED_VALUE"""),104.07)</f>
        <v>104.07</v>
      </c>
      <c r="C25" s="4">
        <f t="shared" si="1"/>
        <v>-0.05810480586</v>
      </c>
    </row>
    <row r="26">
      <c r="A26" s="14">
        <f>IFERROR(__xludf.DUMMYFUNCTION("""COMPUTED_VALUE"""),42408.66666666667)</f>
        <v>42408.66667</v>
      </c>
      <c r="B26" s="13">
        <f>IFERROR(__xludf.DUMMYFUNCTION("""COMPUTED_VALUE"""),99.75)</f>
        <v>99.75</v>
      </c>
      <c r="C26" s="4">
        <f t="shared" si="1"/>
        <v>-0.04151052176</v>
      </c>
    </row>
    <row r="27">
      <c r="A27" s="14">
        <f>IFERROR(__xludf.DUMMYFUNCTION("""COMPUTED_VALUE"""),42409.66666666667)</f>
        <v>42409.66667</v>
      </c>
      <c r="B27" s="13">
        <f>IFERROR(__xludf.DUMMYFUNCTION("""COMPUTED_VALUE"""),99.54)</f>
        <v>99.54</v>
      </c>
      <c r="C27" s="4">
        <f t="shared" si="1"/>
        <v>-0.002105263158</v>
      </c>
    </row>
    <row r="28">
      <c r="A28" s="14">
        <f>IFERROR(__xludf.DUMMYFUNCTION("""COMPUTED_VALUE"""),42410.66666666667)</f>
        <v>42410.66667</v>
      </c>
      <c r="B28" s="13">
        <f>IFERROR(__xludf.DUMMYFUNCTION("""COMPUTED_VALUE"""),101.0)</f>
        <v>101</v>
      </c>
      <c r="C28" s="4">
        <f t="shared" si="1"/>
        <v>0.01466747036</v>
      </c>
    </row>
    <row r="29">
      <c r="A29" s="14">
        <f>IFERROR(__xludf.DUMMYFUNCTION("""COMPUTED_VALUE"""),42411.66666666667)</f>
        <v>42411.66667</v>
      </c>
      <c r="B29" s="13">
        <f>IFERROR(__xludf.DUMMYFUNCTION("""COMPUTED_VALUE"""),101.91)</f>
        <v>101.91</v>
      </c>
      <c r="C29" s="4">
        <f t="shared" si="1"/>
        <v>0.00900990099</v>
      </c>
    </row>
    <row r="30">
      <c r="A30" s="14">
        <f>IFERROR(__xludf.DUMMYFUNCTION("""COMPUTED_VALUE"""),42412.66666666667)</f>
        <v>42412.66667</v>
      </c>
      <c r="B30" s="13">
        <f>IFERROR(__xludf.DUMMYFUNCTION("""COMPUTED_VALUE"""),102.01)</f>
        <v>102.01</v>
      </c>
      <c r="C30" s="4">
        <f t="shared" si="1"/>
        <v>0.0009812579727</v>
      </c>
    </row>
    <row r="31">
      <c r="A31" s="14">
        <f>IFERROR(__xludf.DUMMYFUNCTION("""COMPUTED_VALUE"""),42416.66666666667)</f>
        <v>42416.66667</v>
      </c>
      <c r="B31" s="13">
        <f>IFERROR(__xludf.DUMMYFUNCTION("""COMPUTED_VALUE"""),101.61)</f>
        <v>101.61</v>
      </c>
      <c r="C31" s="4">
        <f t="shared" si="1"/>
        <v>-0.003921184198</v>
      </c>
    </row>
    <row r="32">
      <c r="A32" s="14">
        <f>IFERROR(__xludf.DUMMYFUNCTION("""COMPUTED_VALUE"""),42417.66666666667)</f>
        <v>42417.66667</v>
      </c>
      <c r="B32" s="13">
        <f>IFERROR(__xludf.DUMMYFUNCTION("""COMPUTED_VALUE"""),105.2)</f>
        <v>105.2</v>
      </c>
      <c r="C32" s="4">
        <f t="shared" si="1"/>
        <v>0.03533116819</v>
      </c>
    </row>
    <row r="33">
      <c r="A33" s="14">
        <f>IFERROR(__xludf.DUMMYFUNCTION("""COMPUTED_VALUE"""),42418.66666666667)</f>
        <v>42418.66667</v>
      </c>
      <c r="B33" s="13">
        <f>IFERROR(__xludf.DUMMYFUNCTION("""COMPUTED_VALUE"""),103.47)</f>
        <v>103.47</v>
      </c>
      <c r="C33" s="4">
        <f t="shared" si="1"/>
        <v>-0.01644486692</v>
      </c>
    </row>
    <row r="34">
      <c r="A34" s="14">
        <f>IFERROR(__xludf.DUMMYFUNCTION("""COMPUTED_VALUE"""),42419.66666666667)</f>
        <v>42419.66667</v>
      </c>
      <c r="B34" s="13">
        <f>IFERROR(__xludf.DUMMYFUNCTION("""COMPUTED_VALUE"""),104.57)</f>
        <v>104.57</v>
      </c>
      <c r="C34" s="4">
        <f t="shared" si="1"/>
        <v>0.0106311008</v>
      </c>
    </row>
    <row r="35">
      <c r="A35" s="14">
        <f>IFERROR(__xludf.DUMMYFUNCTION("""COMPUTED_VALUE"""),42422.66666666667)</f>
        <v>42422.66667</v>
      </c>
      <c r="B35" s="13">
        <f>IFERROR(__xludf.DUMMYFUNCTION("""COMPUTED_VALUE"""),107.16)</f>
        <v>107.16</v>
      </c>
      <c r="C35" s="4">
        <f t="shared" si="1"/>
        <v>0.02476809792</v>
      </c>
    </row>
    <row r="36">
      <c r="A36" s="14">
        <f>IFERROR(__xludf.DUMMYFUNCTION("""COMPUTED_VALUE"""),42423.66666666667)</f>
        <v>42423.66667</v>
      </c>
      <c r="B36" s="13">
        <f>IFERROR(__xludf.DUMMYFUNCTION("""COMPUTED_VALUE"""),105.46)</f>
        <v>105.46</v>
      </c>
      <c r="C36" s="4">
        <f t="shared" si="1"/>
        <v>-0.01586412841</v>
      </c>
    </row>
    <row r="37">
      <c r="A37" s="14">
        <f>IFERROR(__xludf.DUMMYFUNCTION("""COMPUTED_VALUE"""),42424.66666666667)</f>
        <v>42424.66667</v>
      </c>
      <c r="B37" s="13">
        <f>IFERROR(__xludf.DUMMYFUNCTION("""COMPUTED_VALUE"""),106.88)</f>
        <v>106.88</v>
      </c>
      <c r="C37" s="4">
        <f t="shared" si="1"/>
        <v>0.01346482079</v>
      </c>
    </row>
    <row r="38">
      <c r="A38" s="14">
        <f>IFERROR(__xludf.DUMMYFUNCTION("""COMPUTED_VALUE"""),42425.66666666667)</f>
        <v>42425.66667</v>
      </c>
      <c r="B38" s="13">
        <f>IFERROR(__xludf.DUMMYFUNCTION("""COMPUTED_VALUE"""),108.07)</f>
        <v>108.07</v>
      </c>
      <c r="C38" s="4">
        <f t="shared" si="1"/>
        <v>0.01113398204</v>
      </c>
    </row>
    <row r="39">
      <c r="A39" s="14">
        <f>IFERROR(__xludf.DUMMYFUNCTION("""COMPUTED_VALUE"""),42426.66666666667)</f>
        <v>42426.66667</v>
      </c>
      <c r="B39" s="13">
        <f>IFERROR(__xludf.DUMMYFUNCTION("""COMPUTED_VALUE"""),107.92)</f>
        <v>107.92</v>
      </c>
      <c r="C39" s="4">
        <f t="shared" si="1"/>
        <v>-0.001387989266</v>
      </c>
    </row>
    <row r="40">
      <c r="A40" s="14">
        <f>IFERROR(__xludf.DUMMYFUNCTION("""COMPUTED_VALUE"""),42429.66666666667)</f>
        <v>42429.66667</v>
      </c>
      <c r="B40" s="13">
        <f>IFERROR(__xludf.DUMMYFUNCTION("""COMPUTED_VALUE"""),106.92)</f>
        <v>106.92</v>
      </c>
      <c r="C40" s="4">
        <f t="shared" si="1"/>
        <v>-0.009266123054</v>
      </c>
    </row>
    <row r="41">
      <c r="A41" s="14">
        <f>IFERROR(__xludf.DUMMYFUNCTION("""COMPUTED_VALUE"""),42430.66666666667)</f>
        <v>42430.66667</v>
      </c>
      <c r="B41" s="13">
        <f>IFERROR(__xludf.DUMMYFUNCTION("""COMPUTED_VALUE"""),109.82)</f>
        <v>109.82</v>
      </c>
      <c r="C41" s="4">
        <f t="shared" si="1"/>
        <v>0.02712308268</v>
      </c>
    </row>
    <row r="42">
      <c r="A42" s="14">
        <f>IFERROR(__xludf.DUMMYFUNCTION("""COMPUTED_VALUE"""),42431.66666666667)</f>
        <v>42431.66667</v>
      </c>
      <c r="B42" s="13">
        <f>IFERROR(__xludf.DUMMYFUNCTION("""COMPUTED_VALUE"""),109.95)</f>
        <v>109.95</v>
      </c>
      <c r="C42" s="4">
        <f t="shared" si="1"/>
        <v>0.001183755236</v>
      </c>
    </row>
    <row r="43">
      <c r="A43" s="14">
        <f>IFERROR(__xludf.DUMMYFUNCTION("""COMPUTED_VALUE"""),42432.66666666667)</f>
        <v>42432.66667</v>
      </c>
      <c r="B43" s="13">
        <f>IFERROR(__xludf.DUMMYFUNCTION("""COMPUTED_VALUE"""),109.58)</f>
        <v>109.58</v>
      </c>
      <c r="C43" s="4">
        <f t="shared" si="1"/>
        <v>-0.003365165985</v>
      </c>
    </row>
    <row r="44">
      <c r="A44" s="14">
        <f>IFERROR(__xludf.DUMMYFUNCTION("""COMPUTED_VALUE"""),42433.66666666667)</f>
        <v>42433.66667</v>
      </c>
      <c r="B44" s="13">
        <f>IFERROR(__xludf.DUMMYFUNCTION("""COMPUTED_VALUE"""),108.39)</f>
        <v>108.39</v>
      </c>
      <c r="C44" s="4">
        <f t="shared" si="1"/>
        <v>-0.01085964592</v>
      </c>
    </row>
    <row r="45">
      <c r="A45" s="14">
        <f>IFERROR(__xludf.DUMMYFUNCTION("""COMPUTED_VALUE"""),42436.66666666667)</f>
        <v>42436.66667</v>
      </c>
      <c r="B45" s="13">
        <f>IFERROR(__xludf.DUMMYFUNCTION("""COMPUTED_VALUE"""),105.73)</f>
        <v>105.73</v>
      </c>
      <c r="C45" s="4">
        <f t="shared" si="1"/>
        <v>-0.02454100932</v>
      </c>
    </row>
    <row r="46">
      <c r="A46" s="14">
        <f>IFERROR(__xludf.DUMMYFUNCTION("""COMPUTED_VALUE"""),42437.66666666667)</f>
        <v>42437.66667</v>
      </c>
      <c r="B46" s="13">
        <f>IFERROR(__xludf.DUMMYFUNCTION("""COMPUTED_VALUE"""),105.93)</f>
        <v>105.93</v>
      </c>
      <c r="C46" s="4">
        <f t="shared" si="1"/>
        <v>0.001891610707</v>
      </c>
    </row>
    <row r="47">
      <c r="A47" s="14">
        <f>IFERROR(__xludf.DUMMYFUNCTION("""COMPUTED_VALUE"""),42438.66666666667)</f>
        <v>42438.66667</v>
      </c>
      <c r="B47" s="13">
        <f>IFERROR(__xludf.DUMMYFUNCTION("""COMPUTED_VALUE"""),107.51)</f>
        <v>107.51</v>
      </c>
      <c r="C47" s="4">
        <f t="shared" si="1"/>
        <v>0.01491551024</v>
      </c>
    </row>
    <row r="48">
      <c r="A48" s="14">
        <f>IFERROR(__xludf.DUMMYFUNCTION("""COMPUTED_VALUE"""),42439.66666666667)</f>
        <v>42439.66667</v>
      </c>
      <c r="B48" s="13">
        <f>IFERROR(__xludf.DUMMYFUNCTION("""COMPUTED_VALUE"""),107.32)</f>
        <v>107.32</v>
      </c>
      <c r="C48" s="4">
        <f t="shared" si="1"/>
        <v>-0.001767277463</v>
      </c>
    </row>
    <row r="49">
      <c r="A49" s="14">
        <f>IFERROR(__xludf.DUMMYFUNCTION("""COMPUTED_VALUE"""),42440.66666666667)</f>
        <v>42440.66667</v>
      </c>
      <c r="B49" s="13">
        <f>IFERROR(__xludf.DUMMYFUNCTION("""COMPUTED_VALUE"""),109.41)</f>
        <v>109.41</v>
      </c>
      <c r="C49" s="4">
        <f t="shared" si="1"/>
        <v>0.01947446888</v>
      </c>
    </row>
    <row r="50">
      <c r="A50" s="14">
        <f>IFERROR(__xludf.DUMMYFUNCTION("""COMPUTED_VALUE"""),42443.66666666667)</f>
        <v>42443.66667</v>
      </c>
      <c r="B50" s="13">
        <f>IFERROR(__xludf.DUMMYFUNCTION("""COMPUTED_VALUE"""),109.89)</f>
        <v>109.89</v>
      </c>
      <c r="C50" s="4">
        <f t="shared" si="1"/>
        <v>0.004387167535</v>
      </c>
    </row>
    <row r="51">
      <c r="A51" s="14">
        <f>IFERROR(__xludf.DUMMYFUNCTION("""COMPUTED_VALUE"""),42444.66666666667)</f>
        <v>42444.66667</v>
      </c>
      <c r="B51" s="13">
        <f>IFERROR(__xludf.DUMMYFUNCTION("""COMPUTED_VALUE"""),110.67)</f>
        <v>110.67</v>
      </c>
      <c r="C51" s="4">
        <f t="shared" si="1"/>
        <v>0.007098007098</v>
      </c>
    </row>
    <row r="52">
      <c r="A52" s="14">
        <f>IFERROR(__xludf.DUMMYFUNCTION("""COMPUTED_VALUE"""),42445.66666666667)</f>
        <v>42445.66667</v>
      </c>
      <c r="B52" s="13">
        <f>IFERROR(__xludf.DUMMYFUNCTION("""COMPUTED_VALUE"""),112.18)</f>
        <v>112.18</v>
      </c>
      <c r="C52" s="4">
        <f t="shared" si="1"/>
        <v>0.01364416734</v>
      </c>
    </row>
    <row r="53">
      <c r="A53" s="14">
        <f>IFERROR(__xludf.DUMMYFUNCTION("""COMPUTED_VALUE"""),42446.66666666667)</f>
        <v>42446.66667</v>
      </c>
      <c r="B53" s="13">
        <f>IFERROR(__xludf.DUMMYFUNCTION("""COMPUTED_VALUE"""),111.02)</f>
        <v>111.02</v>
      </c>
      <c r="C53" s="4">
        <f t="shared" si="1"/>
        <v>-0.01034052416</v>
      </c>
    </row>
    <row r="54">
      <c r="A54" s="14">
        <f>IFERROR(__xludf.DUMMYFUNCTION("""COMPUTED_VALUE"""),42447.66666666667)</f>
        <v>42447.66667</v>
      </c>
      <c r="B54" s="13">
        <f>IFERROR(__xludf.DUMMYFUNCTION("""COMPUTED_VALUE"""),111.45)</f>
        <v>111.45</v>
      </c>
      <c r="C54" s="4">
        <f t="shared" si="1"/>
        <v>0.003873176004</v>
      </c>
    </row>
    <row r="55">
      <c r="A55" s="14">
        <f>IFERROR(__xludf.DUMMYFUNCTION("""COMPUTED_VALUE"""),42450.66666666667)</f>
        <v>42450.66667</v>
      </c>
      <c r="B55" s="13">
        <f>IFERROR(__xludf.DUMMYFUNCTION("""COMPUTED_VALUE"""),111.85)</f>
        <v>111.85</v>
      </c>
      <c r="C55" s="4">
        <f t="shared" si="1"/>
        <v>0.003589053387</v>
      </c>
    </row>
    <row r="56">
      <c r="A56" s="14">
        <f>IFERROR(__xludf.DUMMYFUNCTION("""COMPUTED_VALUE"""),42451.66666666667)</f>
        <v>42451.66667</v>
      </c>
      <c r="B56" s="13">
        <f>IFERROR(__xludf.DUMMYFUNCTION("""COMPUTED_VALUE"""),112.25)</f>
        <v>112.25</v>
      </c>
      <c r="C56" s="4">
        <f t="shared" si="1"/>
        <v>0.003576218149</v>
      </c>
    </row>
    <row r="57">
      <c r="A57" s="14">
        <f>IFERROR(__xludf.DUMMYFUNCTION("""COMPUTED_VALUE"""),42452.66666666667)</f>
        <v>42452.66667</v>
      </c>
      <c r="B57" s="13">
        <f>IFERROR(__xludf.DUMMYFUNCTION("""COMPUTED_VALUE"""),112.54)</f>
        <v>112.54</v>
      </c>
      <c r="C57" s="4">
        <f t="shared" si="1"/>
        <v>0.002583518931</v>
      </c>
    </row>
    <row r="58">
      <c r="A58" s="14">
        <f>IFERROR(__xludf.DUMMYFUNCTION("""COMPUTED_VALUE"""),42453.66666666667)</f>
        <v>42453.66667</v>
      </c>
      <c r="B58" s="13">
        <f>IFERROR(__xludf.DUMMYFUNCTION("""COMPUTED_VALUE"""),113.05)</f>
        <v>113.05</v>
      </c>
      <c r="C58" s="4">
        <f t="shared" si="1"/>
        <v>0.004531722054</v>
      </c>
    </row>
    <row r="59">
      <c r="A59" s="14">
        <f>IFERROR(__xludf.DUMMYFUNCTION("""COMPUTED_VALUE"""),42457.66666666667)</f>
        <v>42457.66667</v>
      </c>
      <c r="B59" s="13">
        <f>IFERROR(__xludf.DUMMYFUNCTION("""COMPUTED_VALUE"""),113.69)</f>
        <v>113.69</v>
      </c>
      <c r="C59" s="4">
        <f t="shared" si="1"/>
        <v>0.005661211853</v>
      </c>
    </row>
    <row r="60">
      <c r="A60" s="14">
        <f>IFERROR(__xludf.DUMMYFUNCTION("""COMPUTED_VALUE"""),42458.66666666667)</f>
        <v>42458.66667</v>
      </c>
      <c r="B60" s="13">
        <f>IFERROR(__xludf.DUMMYFUNCTION("""COMPUTED_VALUE"""),116.14)</f>
        <v>116.14</v>
      </c>
      <c r="C60" s="4">
        <f t="shared" si="1"/>
        <v>0.02154982848</v>
      </c>
    </row>
    <row r="61">
      <c r="A61" s="14">
        <f>IFERROR(__xludf.DUMMYFUNCTION("""COMPUTED_VALUE"""),42459.66666666667)</f>
        <v>42459.66667</v>
      </c>
      <c r="B61" s="13">
        <f>IFERROR(__xludf.DUMMYFUNCTION("""COMPUTED_VALUE"""),114.7)</f>
        <v>114.7</v>
      </c>
      <c r="C61" s="4">
        <f t="shared" si="1"/>
        <v>-0.012398829</v>
      </c>
    </row>
    <row r="62">
      <c r="A62" s="14">
        <f>IFERROR(__xludf.DUMMYFUNCTION("""COMPUTED_VALUE"""),42460.66666666667)</f>
        <v>42460.66667</v>
      </c>
      <c r="B62" s="13">
        <f>IFERROR(__xludf.DUMMYFUNCTION("""COMPUTED_VALUE"""),114.1)</f>
        <v>114.1</v>
      </c>
      <c r="C62" s="4">
        <f t="shared" si="1"/>
        <v>-0.005231037489</v>
      </c>
    </row>
    <row r="63">
      <c r="A63" s="14">
        <f>IFERROR(__xludf.DUMMYFUNCTION("""COMPUTED_VALUE"""),42461.66666666667)</f>
        <v>42461.66667</v>
      </c>
      <c r="B63" s="13">
        <f>IFERROR(__xludf.DUMMYFUNCTION("""COMPUTED_VALUE"""),116.06)</f>
        <v>116.06</v>
      </c>
      <c r="C63" s="4">
        <f t="shared" si="1"/>
        <v>0.01717791411</v>
      </c>
    </row>
    <row r="64">
      <c r="A64" s="14">
        <f>IFERROR(__xludf.DUMMYFUNCTION("""COMPUTED_VALUE"""),42464.66666666667)</f>
        <v>42464.66667</v>
      </c>
      <c r="B64" s="13">
        <f>IFERROR(__xludf.DUMMYFUNCTION("""COMPUTED_VALUE"""),112.55)</f>
        <v>112.55</v>
      </c>
      <c r="C64" s="4">
        <f t="shared" si="1"/>
        <v>-0.03024297777</v>
      </c>
    </row>
    <row r="65">
      <c r="A65" s="14">
        <f>IFERROR(__xludf.DUMMYFUNCTION("""COMPUTED_VALUE"""),42465.66666666667)</f>
        <v>42465.66667</v>
      </c>
      <c r="B65" s="13">
        <f>IFERROR(__xludf.DUMMYFUNCTION("""COMPUTED_VALUE"""),112.22)</f>
        <v>112.22</v>
      </c>
      <c r="C65" s="4">
        <f t="shared" si="1"/>
        <v>-0.002932030209</v>
      </c>
    </row>
    <row r="66">
      <c r="A66" s="14">
        <f>IFERROR(__xludf.DUMMYFUNCTION("""COMPUTED_VALUE"""),42466.66666666667)</f>
        <v>42466.66667</v>
      </c>
      <c r="B66" s="13">
        <f>IFERROR(__xludf.DUMMYFUNCTION("""COMPUTED_VALUE"""),113.71)</f>
        <v>113.71</v>
      </c>
      <c r="C66" s="4">
        <f t="shared" si="1"/>
        <v>0.01327749064</v>
      </c>
    </row>
    <row r="67">
      <c r="A67" s="14">
        <f>IFERROR(__xludf.DUMMYFUNCTION("""COMPUTED_VALUE"""),42467.66666666667)</f>
        <v>42467.66667</v>
      </c>
      <c r="B67" s="13">
        <f>IFERROR(__xludf.DUMMYFUNCTION("""COMPUTED_VALUE"""),113.64)</f>
        <v>113.64</v>
      </c>
      <c r="C67" s="4">
        <f t="shared" si="1"/>
        <v>-0.0006156010905</v>
      </c>
    </row>
    <row r="68">
      <c r="A68" s="14">
        <f>IFERROR(__xludf.DUMMYFUNCTION("""COMPUTED_VALUE"""),42468.66666666667)</f>
        <v>42468.66667</v>
      </c>
      <c r="B68" s="13">
        <f>IFERROR(__xludf.DUMMYFUNCTION("""COMPUTED_VALUE"""),110.63)</f>
        <v>110.63</v>
      </c>
      <c r="C68" s="4">
        <f t="shared" si="1"/>
        <v>-0.02648715241</v>
      </c>
    </row>
    <row r="69">
      <c r="A69" s="14">
        <f>IFERROR(__xludf.DUMMYFUNCTION("""COMPUTED_VALUE"""),42471.66666666667)</f>
        <v>42471.66667</v>
      </c>
      <c r="B69" s="13">
        <f>IFERROR(__xludf.DUMMYFUNCTION("""COMPUTED_VALUE"""),108.99)</f>
        <v>108.99</v>
      </c>
      <c r="C69" s="4">
        <f t="shared" si="1"/>
        <v>-0.01482418874</v>
      </c>
    </row>
    <row r="70">
      <c r="A70" s="14">
        <f>IFERROR(__xludf.DUMMYFUNCTION("""COMPUTED_VALUE"""),42472.66666666667)</f>
        <v>42472.66667</v>
      </c>
      <c r="B70" s="13">
        <f>IFERROR(__xludf.DUMMYFUNCTION("""COMPUTED_VALUE"""),110.61)</f>
        <v>110.61</v>
      </c>
      <c r="C70" s="4">
        <f t="shared" si="1"/>
        <v>0.01486374897</v>
      </c>
    </row>
    <row r="71">
      <c r="A71" s="14">
        <f>IFERROR(__xludf.DUMMYFUNCTION("""COMPUTED_VALUE"""),42473.66666666667)</f>
        <v>42473.66667</v>
      </c>
      <c r="B71" s="13">
        <f>IFERROR(__xludf.DUMMYFUNCTION("""COMPUTED_VALUE"""),110.51)</f>
        <v>110.51</v>
      </c>
      <c r="C71" s="4">
        <f t="shared" si="1"/>
        <v>-0.000904077389</v>
      </c>
    </row>
    <row r="72">
      <c r="A72" s="14">
        <f>IFERROR(__xludf.DUMMYFUNCTION("""COMPUTED_VALUE"""),42474.66666666667)</f>
        <v>42474.66667</v>
      </c>
      <c r="B72" s="13">
        <f>IFERROR(__xludf.DUMMYFUNCTION("""COMPUTED_VALUE"""),110.84)</f>
        <v>110.84</v>
      </c>
      <c r="C72" s="4">
        <f t="shared" si="1"/>
        <v>0.002986155099</v>
      </c>
    </row>
    <row r="73">
      <c r="A73" s="14">
        <f>IFERROR(__xludf.DUMMYFUNCTION("""COMPUTED_VALUE"""),42475.66666666667)</f>
        <v>42475.66667</v>
      </c>
      <c r="B73" s="13">
        <f>IFERROR(__xludf.DUMMYFUNCTION("""COMPUTED_VALUE"""),109.64)</f>
        <v>109.64</v>
      </c>
      <c r="C73" s="4">
        <f t="shared" si="1"/>
        <v>-0.01082641646</v>
      </c>
    </row>
    <row r="74">
      <c r="A74" s="14">
        <f>IFERROR(__xludf.DUMMYFUNCTION("""COMPUTED_VALUE"""),42478.66666666667)</f>
        <v>42478.66667</v>
      </c>
      <c r="B74" s="13">
        <f>IFERROR(__xludf.DUMMYFUNCTION("""COMPUTED_VALUE"""),110.45)</f>
        <v>110.45</v>
      </c>
      <c r="C74" s="4">
        <f t="shared" si="1"/>
        <v>0.007387814666</v>
      </c>
    </row>
    <row r="75">
      <c r="A75" s="14">
        <f>IFERROR(__xludf.DUMMYFUNCTION("""COMPUTED_VALUE"""),42479.66666666667)</f>
        <v>42479.66667</v>
      </c>
      <c r="B75" s="13">
        <f>IFERROR(__xludf.DUMMYFUNCTION("""COMPUTED_VALUE"""),112.29)</f>
        <v>112.29</v>
      </c>
      <c r="C75" s="4">
        <f t="shared" si="1"/>
        <v>0.01665912177</v>
      </c>
    </row>
    <row r="76">
      <c r="A76" s="14">
        <f>IFERROR(__xludf.DUMMYFUNCTION("""COMPUTED_VALUE"""),42480.66666666667)</f>
        <v>42480.66667</v>
      </c>
      <c r="B76" s="13">
        <f>IFERROR(__xludf.DUMMYFUNCTION("""COMPUTED_VALUE"""),112.42)</f>
        <v>112.42</v>
      </c>
      <c r="C76" s="4">
        <f t="shared" si="1"/>
        <v>0.001157716627</v>
      </c>
    </row>
    <row r="77">
      <c r="A77" s="14">
        <f>IFERROR(__xludf.DUMMYFUNCTION("""COMPUTED_VALUE"""),42481.66666666667)</f>
        <v>42481.66667</v>
      </c>
      <c r="B77" s="13">
        <f>IFERROR(__xludf.DUMMYFUNCTION("""COMPUTED_VALUE"""),113.44)</f>
        <v>113.44</v>
      </c>
      <c r="C77" s="4">
        <f t="shared" si="1"/>
        <v>0.009073118662</v>
      </c>
    </row>
    <row r="78">
      <c r="A78" s="14">
        <f>IFERROR(__xludf.DUMMYFUNCTION("""COMPUTED_VALUE"""),42482.66666666667)</f>
        <v>42482.66667</v>
      </c>
      <c r="B78" s="13">
        <f>IFERROR(__xludf.DUMMYFUNCTION("""COMPUTED_VALUE"""),110.56)</f>
        <v>110.56</v>
      </c>
      <c r="C78" s="4">
        <f t="shared" si="1"/>
        <v>-0.02538787024</v>
      </c>
    </row>
    <row r="79">
      <c r="A79" s="14">
        <f>IFERROR(__xludf.DUMMYFUNCTION("""COMPUTED_VALUE"""),42485.66666666667)</f>
        <v>42485.66667</v>
      </c>
      <c r="B79" s="13">
        <f>IFERROR(__xludf.DUMMYFUNCTION("""COMPUTED_VALUE"""),110.1)</f>
        <v>110.1</v>
      </c>
      <c r="C79" s="4">
        <f t="shared" si="1"/>
        <v>-0.004160636758</v>
      </c>
    </row>
    <row r="80">
      <c r="A80" s="14">
        <f>IFERROR(__xludf.DUMMYFUNCTION("""COMPUTED_VALUE"""),42486.66666666667)</f>
        <v>42486.66667</v>
      </c>
      <c r="B80" s="13">
        <f>IFERROR(__xludf.DUMMYFUNCTION("""COMPUTED_VALUE"""),108.76)</f>
        <v>108.76</v>
      </c>
      <c r="C80" s="4">
        <f t="shared" si="1"/>
        <v>-0.01217075386</v>
      </c>
    </row>
    <row r="81">
      <c r="A81" s="14">
        <f>IFERROR(__xludf.DUMMYFUNCTION("""COMPUTED_VALUE"""),42487.66666666667)</f>
        <v>42487.66667</v>
      </c>
      <c r="B81" s="13">
        <f>IFERROR(__xludf.DUMMYFUNCTION("""COMPUTED_VALUE"""),108.89)</f>
        <v>108.89</v>
      </c>
      <c r="C81" s="4">
        <f t="shared" si="1"/>
        <v>0.001195292387</v>
      </c>
    </row>
    <row r="82">
      <c r="A82" s="14">
        <f>IFERROR(__xludf.DUMMYFUNCTION("""COMPUTED_VALUE"""),42488.66666666667)</f>
        <v>42488.66667</v>
      </c>
      <c r="B82" s="13">
        <f>IFERROR(__xludf.DUMMYFUNCTION("""COMPUTED_VALUE"""),116.73)</f>
        <v>116.73</v>
      </c>
      <c r="C82" s="4">
        <f t="shared" si="1"/>
        <v>0.07199926531</v>
      </c>
    </row>
    <row r="83">
      <c r="A83" s="14">
        <f>IFERROR(__xludf.DUMMYFUNCTION("""COMPUTED_VALUE"""),42489.66666666667)</f>
        <v>42489.66667</v>
      </c>
      <c r="B83" s="13">
        <f>IFERROR(__xludf.DUMMYFUNCTION("""COMPUTED_VALUE"""),117.58)</f>
        <v>117.58</v>
      </c>
      <c r="C83" s="4">
        <f t="shared" si="1"/>
        <v>0.00728176133</v>
      </c>
    </row>
    <row r="84">
      <c r="A84" s="14">
        <f>IFERROR(__xludf.DUMMYFUNCTION("""COMPUTED_VALUE"""),42492.66666666667)</f>
        <v>42492.66667</v>
      </c>
      <c r="B84" s="13">
        <f>IFERROR(__xludf.DUMMYFUNCTION("""COMPUTED_VALUE"""),118.57)</f>
        <v>118.57</v>
      </c>
      <c r="C84" s="4">
        <f t="shared" si="1"/>
        <v>0.008419799286</v>
      </c>
    </row>
    <row r="85">
      <c r="A85" s="14">
        <f>IFERROR(__xludf.DUMMYFUNCTION("""COMPUTED_VALUE"""),42493.66666666667)</f>
        <v>42493.66667</v>
      </c>
      <c r="B85" s="13">
        <f>IFERROR(__xludf.DUMMYFUNCTION("""COMPUTED_VALUE"""),117.43)</f>
        <v>117.43</v>
      </c>
      <c r="C85" s="4">
        <f t="shared" si="1"/>
        <v>-0.00961457367</v>
      </c>
    </row>
    <row r="86">
      <c r="A86" s="14">
        <f>IFERROR(__xludf.DUMMYFUNCTION("""COMPUTED_VALUE"""),42494.66666666667)</f>
        <v>42494.66667</v>
      </c>
      <c r="B86" s="13">
        <f>IFERROR(__xludf.DUMMYFUNCTION("""COMPUTED_VALUE"""),118.06)</f>
        <v>118.06</v>
      </c>
      <c r="C86" s="4">
        <f t="shared" si="1"/>
        <v>0.005364898237</v>
      </c>
    </row>
    <row r="87">
      <c r="A87" s="14">
        <f>IFERROR(__xludf.DUMMYFUNCTION("""COMPUTED_VALUE"""),42495.66666666667)</f>
        <v>42495.66667</v>
      </c>
      <c r="B87" s="13">
        <f>IFERROR(__xludf.DUMMYFUNCTION("""COMPUTED_VALUE"""),117.81)</f>
        <v>117.81</v>
      </c>
      <c r="C87" s="4">
        <f t="shared" si="1"/>
        <v>-0.002117567339</v>
      </c>
    </row>
    <row r="88">
      <c r="A88" s="14">
        <f>IFERROR(__xludf.DUMMYFUNCTION("""COMPUTED_VALUE"""),42496.66666666667)</f>
        <v>42496.66667</v>
      </c>
      <c r="B88" s="13">
        <f>IFERROR(__xludf.DUMMYFUNCTION("""COMPUTED_VALUE"""),119.49)</f>
        <v>119.49</v>
      </c>
      <c r="C88" s="4">
        <f t="shared" si="1"/>
        <v>0.01426024955</v>
      </c>
    </row>
    <row r="89">
      <c r="A89" s="14">
        <f>IFERROR(__xludf.DUMMYFUNCTION("""COMPUTED_VALUE"""),42499.66666666667)</f>
        <v>42499.66667</v>
      </c>
      <c r="B89" s="13">
        <f>IFERROR(__xludf.DUMMYFUNCTION("""COMPUTED_VALUE"""),119.24)</f>
        <v>119.24</v>
      </c>
      <c r="C89" s="4">
        <f t="shared" si="1"/>
        <v>-0.002092225291</v>
      </c>
    </row>
    <row r="90">
      <c r="A90" s="14">
        <f>IFERROR(__xludf.DUMMYFUNCTION("""COMPUTED_VALUE"""),42500.66666666667)</f>
        <v>42500.66667</v>
      </c>
      <c r="B90" s="13">
        <f>IFERROR(__xludf.DUMMYFUNCTION("""COMPUTED_VALUE"""),120.5)</f>
        <v>120.5</v>
      </c>
      <c r="C90" s="4">
        <f t="shared" si="1"/>
        <v>0.01056692385</v>
      </c>
    </row>
    <row r="91">
      <c r="A91" s="14">
        <f>IFERROR(__xludf.DUMMYFUNCTION("""COMPUTED_VALUE"""),42501.66666666667)</f>
        <v>42501.66667</v>
      </c>
      <c r="B91" s="13">
        <f>IFERROR(__xludf.DUMMYFUNCTION("""COMPUTED_VALUE"""),119.52)</f>
        <v>119.52</v>
      </c>
      <c r="C91" s="4">
        <f t="shared" si="1"/>
        <v>-0.008132780083</v>
      </c>
    </row>
    <row r="92">
      <c r="A92" s="14">
        <f>IFERROR(__xludf.DUMMYFUNCTION("""COMPUTED_VALUE"""),42502.66666666667)</f>
        <v>42502.66667</v>
      </c>
      <c r="B92" s="13">
        <f>IFERROR(__xludf.DUMMYFUNCTION("""COMPUTED_VALUE"""),120.28)</f>
        <v>120.28</v>
      </c>
      <c r="C92" s="4">
        <f t="shared" si="1"/>
        <v>0.006358768407</v>
      </c>
    </row>
    <row r="93">
      <c r="A93" s="14">
        <f>IFERROR(__xludf.DUMMYFUNCTION("""COMPUTED_VALUE"""),42503.66666666667)</f>
        <v>42503.66667</v>
      </c>
      <c r="B93" s="13">
        <f>IFERROR(__xludf.DUMMYFUNCTION("""COMPUTED_VALUE"""),119.81)</f>
        <v>119.81</v>
      </c>
      <c r="C93" s="4">
        <f t="shared" si="1"/>
        <v>-0.003907549052</v>
      </c>
    </row>
    <row r="94">
      <c r="A94" s="14">
        <f>IFERROR(__xludf.DUMMYFUNCTION("""COMPUTED_VALUE"""),42506.66666666667)</f>
        <v>42506.66667</v>
      </c>
      <c r="B94" s="13">
        <f>IFERROR(__xludf.DUMMYFUNCTION("""COMPUTED_VALUE"""),118.67)</f>
        <v>118.67</v>
      </c>
      <c r="C94" s="4">
        <f t="shared" si="1"/>
        <v>-0.00951506552</v>
      </c>
    </row>
    <row r="95">
      <c r="A95" s="14">
        <f>IFERROR(__xludf.DUMMYFUNCTION("""COMPUTED_VALUE"""),42507.66666666667)</f>
        <v>42507.66667</v>
      </c>
      <c r="B95" s="13">
        <f>IFERROR(__xludf.DUMMYFUNCTION("""COMPUTED_VALUE"""),117.35)</f>
        <v>117.35</v>
      </c>
      <c r="C95" s="4">
        <f t="shared" si="1"/>
        <v>-0.01112328305</v>
      </c>
    </row>
    <row r="96">
      <c r="A96" s="14">
        <f>IFERROR(__xludf.DUMMYFUNCTION("""COMPUTED_VALUE"""),42508.66666666667)</f>
        <v>42508.66667</v>
      </c>
      <c r="B96" s="13">
        <f>IFERROR(__xludf.DUMMYFUNCTION("""COMPUTED_VALUE"""),117.65)</f>
        <v>117.65</v>
      </c>
      <c r="C96" s="4">
        <f t="shared" si="1"/>
        <v>0.002556455049</v>
      </c>
    </row>
    <row r="97">
      <c r="A97" s="14">
        <f>IFERROR(__xludf.DUMMYFUNCTION("""COMPUTED_VALUE"""),42509.66666666667)</f>
        <v>42509.66667</v>
      </c>
      <c r="B97" s="13">
        <f>IFERROR(__xludf.DUMMYFUNCTION("""COMPUTED_VALUE"""),116.81)</f>
        <v>116.81</v>
      </c>
      <c r="C97" s="4">
        <f t="shared" si="1"/>
        <v>-0.007139821504</v>
      </c>
    </row>
    <row r="98">
      <c r="A98" s="14">
        <f>IFERROR(__xludf.DUMMYFUNCTION("""COMPUTED_VALUE"""),42510.66666666667)</f>
        <v>42510.66667</v>
      </c>
      <c r="B98" s="13">
        <f>IFERROR(__xludf.DUMMYFUNCTION("""COMPUTED_VALUE"""),117.35)</f>
        <v>117.35</v>
      </c>
      <c r="C98" s="4">
        <f t="shared" si="1"/>
        <v>0.004622891876</v>
      </c>
    </row>
    <row r="99">
      <c r="A99" s="14">
        <f>IFERROR(__xludf.DUMMYFUNCTION("""COMPUTED_VALUE"""),42513.66666666667)</f>
        <v>42513.66667</v>
      </c>
      <c r="B99" s="13">
        <f>IFERROR(__xludf.DUMMYFUNCTION("""COMPUTED_VALUE"""),115.97)</f>
        <v>115.97</v>
      </c>
      <c r="C99" s="4">
        <f t="shared" si="1"/>
        <v>-0.01175969323</v>
      </c>
    </row>
    <row r="100">
      <c r="A100" s="14">
        <f>IFERROR(__xludf.DUMMYFUNCTION("""COMPUTED_VALUE"""),42514.66666666667)</f>
        <v>42514.66667</v>
      </c>
      <c r="B100" s="13">
        <f>IFERROR(__xludf.DUMMYFUNCTION("""COMPUTED_VALUE"""),117.7)</f>
        <v>117.7</v>
      </c>
      <c r="C100" s="4">
        <f t="shared" si="1"/>
        <v>0.01491765112</v>
      </c>
    </row>
    <row r="101">
      <c r="A101" s="14">
        <f>IFERROR(__xludf.DUMMYFUNCTION("""COMPUTED_VALUE"""),42515.66666666667)</f>
        <v>42515.66667</v>
      </c>
      <c r="B101" s="13">
        <f>IFERROR(__xludf.DUMMYFUNCTION("""COMPUTED_VALUE"""),117.89)</f>
        <v>117.89</v>
      </c>
      <c r="C101" s="4">
        <f t="shared" si="1"/>
        <v>0.001614273577</v>
      </c>
    </row>
    <row r="102">
      <c r="A102" s="14">
        <f>IFERROR(__xludf.DUMMYFUNCTION("""COMPUTED_VALUE"""),42516.66666666667)</f>
        <v>42516.66667</v>
      </c>
      <c r="B102" s="13">
        <f>IFERROR(__xludf.DUMMYFUNCTION("""COMPUTED_VALUE"""),119.47)</f>
        <v>119.47</v>
      </c>
      <c r="C102" s="4">
        <f t="shared" si="1"/>
        <v>0.0134023242</v>
      </c>
    </row>
    <row r="103">
      <c r="A103" s="14">
        <f>IFERROR(__xludf.DUMMYFUNCTION("""COMPUTED_VALUE"""),42517.66666666667)</f>
        <v>42517.66667</v>
      </c>
      <c r="B103" s="13">
        <f>IFERROR(__xludf.DUMMYFUNCTION("""COMPUTED_VALUE"""),119.38)</f>
        <v>119.38</v>
      </c>
      <c r="C103" s="4">
        <f t="shared" si="1"/>
        <v>-0.0007533271951</v>
      </c>
    </row>
    <row r="104">
      <c r="A104" s="14">
        <f>IFERROR(__xludf.DUMMYFUNCTION("""COMPUTED_VALUE"""),42521.66666666667)</f>
        <v>42521.66667</v>
      </c>
      <c r="B104" s="13">
        <f>IFERROR(__xludf.DUMMYFUNCTION("""COMPUTED_VALUE"""),118.81)</f>
        <v>118.81</v>
      </c>
      <c r="C104" s="4">
        <f t="shared" si="1"/>
        <v>-0.004774669124</v>
      </c>
    </row>
    <row r="105">
      <c r="A105" s="14">
        <f>IFERROR(__xludf.DUMMYFUNCTION("""COMPUTED_VALUE"""),42522.66666666667)</f>
        <v>42522.66667</v>
      </c>
      <c r="B105" s="13">
        <f>IFERROR(__xludf.DUMMYFUNCTION("""COMPUTED_VALUE"""),118.78)</f>
        <v>118.78</v>
      </c>
      <c r="C105" s="4">
        <f t="shared" si="1"/>
        <v>-0.000252503998</v>
      </c>
    </row>
    <row r="106">
      <c r="A106" s="14">
        <f>IFERROR(__xludf.DUMMYFUNCTION("""COMPUTED_VALUE"""),42523.66666666667)</f>
        <v>42523.66667</v>
      </c>
      <c r="B106" s="13">
        <f>IFERROR(__xludf.DUMMYFUNCTION("""COMPUTED_VALUE"""),118.93)</f>
        <v>118.93</v>
      </c>
      <c r="C106" s="4">
        <f t="shared" si="1"/>
        <v>0.001262838862</v>
      </c>
    </row>
    <row r="107">
      <c r="A107" s="14">
        <f>IFERROR(__xludf.DUMMYFUNCTION("""COMPUTED_VALUE"""),42524.66666666667)</f>
        <v>42524.66667</v>
      </c>
      <c r="B107" s="13">
        <f>IFERROR(__xludf.DUMMYFUNCTION("""COMPUTED_VALUE"""),118.47)</f>
        <v>118.47</v>
      </c>
      <c r="C107" s="4">
        <f t="shared" si="1"/>
        <v>-0.003867821408</v>
      </c>
    </row>
    <row r="108">
      <c r="A108" s="14">
        <f>IFERROR(__xludf.DUMMYFUNCTION("""COMPUTED_VALUE"""),42527.66666666667)</f>
        <v>42527.66667</v>
      </c>
      <c r="B108" s="13">
        <f>IFERROR(__xludf.DUMMYFUNCTION("""COMPUTED_VALUE"""),118.79)</f>
        <v>118.79</v>
      </c>
      <c r="C108" s="4">
        <f t="shared" si="1"/>
        <v>0.002701105765</v>
      </c>
    </row>
    <row r="109">
      <c r="A109" s="14">
        <f>IFERROR(__xludf.DUMMYFUNCTION("""COMPUTED_VALUE"""),42528.66666666667)</f>
        <v>42528.66667</v>
      </c>
      <c r="B109" s="13">
        <f>IFERROR(__xludf.DUMMYFUNCTION("""COMPUTED_VALUE"""),117.76)</f>
        <v>117.76</v>
      </c>
      <c r="C109" s="4">
        <f t="shared" si="1"/>
        <v>-0.008670763532</v>
      </c>
    </row>
    <row r="110">
      <c r="A110" s="14">
        <f>IFERROR(__xludf.DUMMYFUNCTION("""COMPUTED_VALUE"""),42529.66666666667)</f>
        <v>42529.66667</v>
      </c>
      <c r="B110" s="13">
        <f>IFERROR(__xludf.DUMMYFUNCTION("""COMPUTED_VALUE"""),118.39)</f>
        <v>118.39</v>
      </c>
      <c r="C110" s="4">
        <f t="shared" si="1"/>
        <v>0.00534986413</v>
      </c>
    </row>
    <row r="111">
      <c r="A111" s="14">
        <f>IFERROR(__xludf.DUMMYFUNCTION("""COMPUTED_VALUE"""),42530.66666666667)</f>
        <v>42530.66667</v>
      </c>
      <c r="B111" s="13">
        <f>IFERROR(__xludf.DUMMYFUNCTION("""COMPUTED_VALUE"""),118.56)</f>
        <v>118.56</v>
      </c>
      <c r="C111" s="4">
        <f t="shared" si="1"/>
        <v>0.001435932089</v>
      </c>
    </row>
    <row r="112">
      <c r="A112" s="14">
        <f>IFERROR(__xludf.DUMMYFUNCTION("""COMPUTED_VALUE"""),42531.66666666667)</f>
        <v>42531.66667</v>
      </c>
      <c r="B112" s="13">
        <f>IFERROR(__xludf.DUMMYFUNCTION("""COMPUTED_VALUE"""),116.62)</f>
        <v>116.62</v>
      </c>
      <c r="C112" s="4">
        <f t="shared" si="1"/>
        <v>-0.01636302294</v>
      </c>
    </row>
    <row r="113">
      <c r="A113" s="14">
        <f>IFERROR(__xludf.DUMMYFUNCTION("""COMPUTED_VALUE"""),42534.66666666667)</f>
        <v>42534.66667</v>
      </c>
      <c r="B113" s="13">
        <f>IFERROR(__xludf.DUMMYFUNCTION("""COMPUTED_VALUE"""),113.95)</f>
        <v>113.95</v>
      </c>
      <c r="C113" s="4">
        <f t="shared" si="1"/>
        <v>-0.02289487223</v>
      </c>
    </row>
    <row r="114">
      <c r="A114" s="14">
        <f>IFERROR(__xludf.DUMMYFUNCTION("""COMPUTED_VALUE"""),42535.66666666667)</f>
        <v>42535.66667</v>
      </c>
      <c r="B114" s="13">
        <f>IFERROR(__xludf.DUMMYFUNCTION("""COMPUTED_VALUE"""),114.94)</f>
        <v>114.94</v>
      </c>
      <c r="C114" s="4">
        <f t="shared" si="1"/>
        <v>0.008688021062</v>
      </c>
    </row>
    <row r="115">
      <c r="A115" s="14">
        <f>IFERROR(__xludf.DUMMYFUNCTION("""COMPUTED_VALUE"""),42536.66666666667)</f>
        <v>42536.66667</v>
      </c>
      <c r="B115" s="13">
        <f>IFERROR(__xludf.DUMMYFUNCTION("""COMPUTED_VALUE"""),114.6)</f>
        <v>114.6</v>
      </c>
      <c r="C115" s="4">
        <f t="shared" si="1"/>
        <v>-0.002958065077</v>
      </c>
    </row>
    <row r="116">
      <c r="A116" s="14">
        <f>IFERROR(__xludf.DUMMYFUNCTION("""COMPUTED_VALUE"""),42537.66666666667)</f>
        <v>42537.66667</v>
      </c>
      <c r="B116" s="13">
        <f>IFERROR(__xludf.DUMMYFUNCTION("""COMPUTED_VALUE"""),114.39)</f>
        <v>114.39</v>
      </c>
      <c r="C116" s="4">
        <f t="shared" si="1"/>
        <v>-0.001832460733</v>
      </c>
    </row>
    <row r="117">
      <c r="A117" s="14">
        <f>IFERROR(__xludf.DUMMYFUNCTION("""COMPUTED_VALUE"""),42538.66666666667)</f>
        <v>42538.66667</v>
      </c>
      <c r="B117" s="13">
        <f>IFERROR(__xludf.DUMMYFUNCTION("""COMPUTED_VALUE"""),113.02)</f>
        <v>113.02</v>
      </c>
      <c r="C117" s="4">
        <f t="shared" si="1"/>
        <v>-0.01197657138</v>
      </c>
    </row>
    <row r="118">
      <c r="A118" s="14">
        <f>IFERROR(__xludf.DUMMYFUNCTION("""COMPUTED_VALUE"""),42541.66666666667)</f>
        <v>42541.66667</v>
      </c>
      <c r="B118" s="13">
        <f>IFERROR(__xludf.DUMMYFUNCTION("""COMPUTED_VALUE"""),113.37)</f>
        <v>113.37</v>
      </c>
      <c r="C118" s="4">
        <f t="shared" si="1"/>
        <v>0.003096797027</v>
      </c>
    </row>
    <row r="119">
      <c r="A119" s="14">
        <f>IFERROR(__xludf.DUMMYFUNCTION("""COMPUTED_VALUE"""),42542.66666666667)</f>
        <v>42542.66667</v>
      </c>
      <c r="B119" s="13">
        <f>IFERROR(__xludf.DUMMYFUNCTION("""COMPUTED_VALUE"""),114.38)</f>
        <v>114.38</v>
      </c>
      <c r="C119" s="4">
        <f t="shared" si="1"/>
        <v>0.00890888242</v>
      </c>
    </row>
    <row r="120">
      <c r="A120" s="14">
        <f>IFERROR(__xludf.DUMMYFUNCTION("""COMPUTED_VALUE"""),42543.66666666667)</f>
        <v>42543.66667</v>
      </c>
      <c r="B120" s="13">
        <f>IFERROR(__xludf.DUMMYFUNCTION("""COMPUTED_VALUE"""),113.91)</f>
        <v>113.91</v>
      </c>
      <c r="C120" s="4">
        <f t="shared" si="1"/>
        <v>-0.004109109984</v>
      </c>
    </row>
    <row r="121">
      <c r="A121" s="14">
        <f>IFERROR(__xludf.DUMMYFUNCTION("""COMPUTED_VALUE"""),42544.66666666667)</f>
        <v>42544.66667</v>
      </c>
      <c r="B121" s="13">
        <f>IFERROR(__xludf.DUMMYFUNCTION("""COMPUTED_VALUE"""),115.08)</f>
        <v>115.08</v>
      </c>
      <c r="C121" s="4">
        <f t="shared" si="1"/>
        <v>0.01027126679</v>
      </c>
    </row>
    <row r="122">
      <c r="A122" s="14">
        <f>IFERROR(__xludf.DUMMYFUNCTION("""COMPUTED_VALUE"""),42545.66666666667)</f>
        <v>42545.66667</v>
      </c>
      <c r="B122" s="13">
        <f>IFERROR(__xludf.DUMMYFUNCTION("""COMPUTED_VALUE"""),112.08)</f>
        <v>112.08</v>
      </c>
      <c r="C122" s="4">
        <f t="shared" si="1"/>
        <v>-0.02606882169</v>
      </c>
    </row>
    <row r="123">
      <c r="A123" s="14">
        <f>IFERROR(__xludf.DUMMYFUNCTION("""COMPUTED_VALUE"""),42548.66666666667)</f>
        <v>42548.66667</v>
      </c>
      <c r="B123" s="13">
        <f>IFERROR(__xludf.DUMMYFUNCTION("""COMPUTED_VALUE"""),108.97)</f>
        <v>108.97</v>
      </c>
      <c r="C123" s="4">
        <f t="shared" si="1"/>
        <v>-0.02774803712</v>
      </c>
    </row>
    <row r="124">
      <c r="A124" s="14">
        <f>IFERROR(__xludf.DUMMYFUNCTION("""COMPUTED_VALUE"""),42549.66666666667)</f>
        <v>42549.66667</v>
      </c>
      <c r="B124" s="13">
        <f>IFERROR(__xludf.DUMMYFUNCTION("""COMPUTED_VALUE"""),112.7)</f>
        <v>112.7</v>
      </c>
      <c r="C124" s="4">
        <f t="shared" si="1"/>
        <v>0.03422960448</v>
      </c>
    </row>
    <row r="125">
      <c r="A125" s="14">
        <f>IFERROR(__xludf.DUMMYFUNCTION("""COMPUTED_VALUE"""),42550.66666666667)</f>
        <v>42550.66667</v>
      </c>
      <c r="B125" s="13">
        <f>IFERROR(__xludf.DUMMYFUNCTION("""COMPUTED_VALUE"""),114.16)</f>
        <v>114.16</v>
      </c>
      <c r="C125" s="4">
        <f t="shared" si="1"/>
        <v>0.01295474712</v>
      </c>
    </row>
    <row r="126">
      <c r="A126" s="14">
        <f>IFERROR(__xludf.DUMMYFUNCTION("""COMPUTED_VALUE"""),42551.66666666667)</f>
        <v>42551.66667</v>
      </c>
      <c r="B126" s="13">
        <f>IFERROR(__xludf.DUMMYFUNCTION("""COMPUTED_VALUE"""),114.28)</f>
        <v>114.28</v>
      </c>
      <c r="C126" s="4">
        <f t="shared" si="1"/>
        <v>0.001051156272</v>
      </c>
    </row>
    <row r="127">
      <c r="A127" s="14">
        <f>IFERROR(__xludf.DUMMYFUNCTION("""COMPUTED_VALUE"""),42552.66666666667)</f>
        <v>42552.66667</v>
      </c>
      <c r="B127" s="13">
        <f>IFERROR(__xludf.DUMMYFUNCTION("""COMPUTED_VALUE"""),114.19)</f>
        <v>114.19</v>
      </c>
      <c r="C127" s="4">
        <f t="shared" si="1"/>
        <v>-0.000787539377</v>
      </c>
    </row>
    <row r="128">
      <c r="A128" s="14">
        <f>IFERROR(__xludf.DUMMYFUNCTION("""COMPUTED_VALUE"""),42556.66666666667)</f>
        <v>42556.66667</v>
      </c>
      <c r="B128" s="13">
        <f>IFERROR(__xludf.DUMMYFUNCTION("""COMPUTED_VALUE"""),114.0)</f>
        <v>114</v>
      </c>
      <c r="C128" s="4">
        <f t="shared" si="1"/>
        <v>-0.001663893511</v>
      </c>
    </row>
    <row r="129">
      <c r="A129" s="14">
        <f>IFERROR(__xludf.DUMMYFUNCTION("""COMPUTED_VALUE"""),42557.66666666667)</f>
        <v>42557.66667</v>
      </c>
      <c r="B129" s="13">
        <f>IFERROR(__xludf.DUMMYFUNCTION("""COMPUTED_VALUE"""),116.7)</f>
        <v>116.7</v>
      </c>
      <c r="C129" s="4">
        <f t="shared" si="1"/>
        <v>0.02368421053</v>
      </c>
    </row>
    <row r="130">
      <c r="A130" s="14">
        <f>IFERROR(__xludf.DUMMYFUNCTION("""COMPUTED_VALUE"""),42558.66666666667)</f>
        <v>42558.66667</v>
      </c>
      <c r="B130" s="13">
        <f>IFERROR(__xludf.DUMMYFUNCTION("""COMPUTED_VALUE"""),115.85)</f>
        <v>115.85</v>
      </c>
      <c r="C130" s="4">
        <f t="shared" si="1"/>
        <v>-0.007283633248</v>
      </c>
    </row>
    <row r="131">
      <c r="A131" s="14">
        <f>IFERROR(__xludf.DUMMYFUNCTION("""COMPUTED_VALUE"""),42559.66666666667)</f>
        <v>42559.66667</v>
      </c>
      <c r="B131" s="13">
        <f>IFERROR(__xludf.DUMMYFUNCTION("""COMPUTED_VALUE"""),117.24)</f>
        <v>117.24</v>
      </c>
      <c r="C131" s="4">
        <f t="shared" si="1"/>
        <v>0.01199827363</v>
      </c>
    </row>
    <row r="132">
      <c r="A132" s="14">
        <f>IFERROR(__xludf.DUMMYFUNCTION("""COMPUTED_VALUE"""),42562.66666666667)</f>
        <v>42562.66667</v>
      </c>
      <c r="B132" s="13">
        <f>IFERROR(__xludf.DUMMYFUNCTION("""COMPUTED_VALUE"""),117.87)</f>
        <v>117.87</v>
      </c>
      <c r="C132" s="4">
        <f t="shared" si="1"/>
        <v>0.005373592631</v>
      </c>
    </row>
    <row r="133">
      <c r="A133" s="14">
        <f>IFERROR(__xludf.DUMMYFUNCTION("""COMPUTED_VALUE"""),42563.66666666667)</f>
        <v>42563.66667</v>
      </c>
      <c r="B133" s="13">
        <f>IFERROR(__xludf.DUMMYFUNCTION("""COMPUTED_VALUE"""),117.93)</f>
        <v>117.93</v>
      </c>
      <c r="C133" s="4">
        <f t="shared" si="1"/>
        <v>0.000509035378</v>
      </c>
    </row>
    <row r="134">
      <c r="A134" s="14">
        <f>IFERROR(__xludf.DUMMYFUNCTION("""COMPUTED_VALUE"""),42564.66666666667)</f>
        <v>42564.66667</v>
      </c>
      <c r="B134" s="13">
        <f>IFERROR(__xludf.DUMMYFUNCTION("""COMPUTED_VALUE"""),116.78)</f>
        <v>116.78</v>
      </c>
      <c r="C134" s="4">
        <f t="shared" si="1"/>
        <v>-0.009751547528</v>
      </c>
    </row>
    <row r="135">
      <c r="A135" s="14">
        <f>IFERROR(__xludf.DUMMYFUNCTION("""COMPUTED_VALUE"""),42565.66666666667)</f>
        <v>42565.66667</v>
      </c>
      <c r="B135" s="13">
        <f>IFERROR(__xludf.DUMMYFUNCTION("""COMPUTED_VALUE"""),117.29)</f>
        <v>117.29</v>
      </c>
      <c r="C135" s="4">
        <f t="shared" si="1"/>
        <v>0.004367186162</v>
      </c>
    </row>
    <row r="136">
      <c r="A136" s="14">
        <f>IFERROR(__xludf.DUMMYFUNCTION("""COMPUTED_VALUE"""),42566.66666666667)</f>
        <v>42566.66667</v>
      </c>
      <c r="B136" s="13">
        <f>IFERROR(__xludf.DUMMYFUNCTION("""COMPUTED_VALUE"""),116.86)</f>
        <v>116.86</v>
      </c>
      <c r="C136" s="4">
        <f t="shared" si="1"/>
        <v>-0.003666126695</v>
      </c>
    </row>
    <row r="137">
      <c r="A137" s="14">
        <f>IFERROR(__xludf.DUMMYFUNCTION("""COMPUTED_VALUE"""),42569.66666666667)</f>
        <v>42569.66667</v>
      </c>
      <c r="B137" s="13">
        <f>IFERROR(__xludf.DUMMYFUNCTION("""COMPUTED_VALUE"""),119.37)</f>
        <v>119.37</v>
      </c>
      <c r="C137" s="4">
        <f t="shared" si="1"/>
        <v>0.02147869245</v>
      </c>
    </row>
    <row r="138">
      <c r="A138" s="14">
        <f>IFERROR(__xludf.DUMMYFUNCTION("""COMPUTED_VALUE"""),42570.66666666667)</f>
        <v>42570.66667</v>
      </c>
      <c r="B138" s="13">
        <f>IFERROR(__xludf.DUMMYFUNCTION("""COMPUTED_VALUE"""),120.61)</f>
        <v>120.61</v>
      </c>
      <c r="C138" s="4">
        <f t="shared" si="1"/>
        <v>0.01038786965</v>
      </c>
    </row>
    <row r="139">
      <c r="A139" s="14">
        <f>IFERROR(__xludf.DUMMYFUNCTION("""COMPUTED_VALUE"""),42571.66666666667)</f>
        <v>42571.66667</v>
      </c>
      <c r="B139" s="13">
        <f>IFERROR(__xludf.DUMMYFUNCTION("""COMPUTED_VALUE"""),121.92)</f>
        <v>121.92</v>
      </c>
      <c r="C139" s="4">
        <f t="shared" si="1"/>
        <v>0.01086145427</v>
      </c>
    </row>
    <row r="140">
      <c r="A140" s="14">
        <f>IFERROR(__xludf.DUMMYFUNCTION("""COMPUTED_VALUE"""),42572.66666666667)</f>
        <v>42572.66667</v>
      </c>
      <c r="B140" s="13">
        <f>IFERROR(__xludf.DUMMYFUNCTION("""COMPUTED_VALUE"""),120.61)</f>
        <v>120.61</v>
      </c>
      <c r="C140" s="4">
        <f t="shared" si="1"/>
        <v>-0.01074475066</v>
      </c>
    </row>
    <row r="141">
      <c r="A141" s="14">
        <f>IFERROR(__xludf.DUMMYFUNCTION("""COMPUTED_VALUE"""),42573.66666666667)</f>
        <v>42573.66667</v>
      </c>
      <c r="B141" s="13">
        <f>IFERROR(__xludf.DUMMYFUNCTION("""COMPUTED_VALUE"""),121.0)</f>
        <v>121</v>
      </c>
      <c r="C141" s="4">
        <f t="shared" si="1"/>
        <v>0.003233562723</v>
      </c>
    </row>
    <row r="142">
      <c r="A142" s="14">
        <f>IFERROR(__xludf.DUMMYFUNCTION("""COMPUTED_VALUE"""),42576.66666666667)</f>
        <v>42576.66667</v>
      </c>
      <c r="B142" s="13">
        <f>IFERROR(__xludf.DUMMYFUNCTION("""COMPUTED_VALUE"""),121.63)</f>
        <v>121.63</v>
      </c>
      <c r="C142" s="4">
        <f t="shared" si="1"/>
        <v>0.00520661157</v>
      </c>
    </row>
    <row r="143">
      <c r="A143" s="14">
        <f>IFERROR(__xludf.DUMMYFUNCTION("""COMPUTED_VALUE"""),42577.66666666667)</f>
        <v>42577.66667</v>
      </c>
      <c r="B143" s="13">
        <f>IFERROR(__xludf.DUMMYFUNCTION("""COMPUTED_VALUE"""),121.22)</f>
        <v>121.22</v>
      </c>
      <c r="C143" s="4">
        <f t="shared" si="1"/>
        <v>-0.003370878895</v>
      </c>
    </row>
    <row r="144">
      <c r="A144" s="14">
        <f>IFERROR(__xludf.DUMMYFUNCTION("""COMPUTED_VALUE"""),42578.66666666667)</f>
        <v>42578.66667</v>
      </c>
      <c r="B144" s="13">
        <f>IFERROR(__xludf.DUMMYFUNCTION("""COMPUTED_VALUE"""),123.34)</f>
        <v>123.34</v>
      </c>
      <c r="C144" s="4">
        <f t="shared" si="1"/>
        <v>0.01748886322</v>
      </c>
    </row>
    <row r="145">
      <c r="A145" s="14">
        <f>IFERROR(__xludf.DUMMYFUNCTION("""COMPUTED_VALUE"""),42579.66666666667)</f>
        <v>42579.66667</v>
      </c>
      <c r="B145" s="13">
        <f>IFERROR(__xludf.DUMMYFUNCTION("""COMPUTED_VALUE"""),125.0)</f>
        <v>125</v>
      </c>
      <c r="C145" s="4">
        <f t="shared" si="1"/>
        <v>0.01345873196</v>
      </c>
    </row>
    <row r="146">
      <c r="A146" s="14">
        <f>IFERROR(__xludf.DUMMYFUNCTION("""COMPUTED_VALUE"""),42580.66666666667)</f>
        <v>42580.66667</v>
      </c>
      <c r="B146" s="13">
        <f>IFERROR(__xludf.DUMMYFUNCTION("""COMPUTED_VALUE"""),123.94)</f>
        <v>123.94</v>
      </c>
      <c r="C146" s="4">
        <f t="shared" si="1"/>
        <v>-0.00848</v>
      </c>
    </row>
    <row r="147">
      <c r="A147" s="14">
        <f>IFERROR(__xludf.DUMMYFUNCTION("""COMPUTED_VALUE"""),42583.66666666667)</f>
        <v>42583.66667</v>
      </c>
      <c r="B147" s="13">
        <f>IFERROR(__xludf.DUMMYFUNCTION("""COMPUTED_VALUE"""),124.31)</f>
        <v>124.31</v>
      </c>
      <c r="C147" s="4">
        <f t="shared" si="1"/>
        <v>0.002985315475</v>
      </c>
    </row>
    <row r="148">
      <c r="A148" s="14">
        <f>IFERROR(__xludf.DUMMYFUNCTION("""COMPUTED_VALUE"""),42584.66666666667)</f>
        <v>42584.66667</v>
      </c>
      <c r="B148" s="13">
        <f>IFERROR(__xludf.DUMMYFUNCTION("""COMPUTED_VALUE"""),123.09)</f>
        <v>123.09</v>
      </c>
      <c r="C148" s="4">
        <f t="shared" si="1"/>
        <v>-0.009814174242</v>
      </c>
    </row>
    <row r="149">
      <c r="A149" s="14">
        <f>IFERROR(__xludf.DUMMYFUNCTION("""COMPUTED_VALUE"""),42585.66666666667)</f>
        <v>42585.66667</v>
      </c>
      <c r="B149" s="13">
        <f>IFERROR(__xludf.DUMMYFUNCTION("""COMPUTED_VALUE"""),122.51)</f>
        <v>122.51</v>
      </c>
      <c r="C149" s="4">
        <f t="shared" si="1"/>
        <v>-0.00471199935</v>
      </c>
    </row>
    <row r="150">
      <c r="A150" s="14">
        <f>IFERROR(__xludf.DUMMYFUNCTION("""COMPUTED_VALUE"""),42586.66666666667)</f>
        <v>42586.66667</v>
      </c>
      <c r="B150" s="13">
        <f>IFERROR(__xludf.DUMMYFUNCTION("""COMPUTED_VALUE"""),124.36)</f>
        <v>124.36</v>
      </c>
      <c r="C150" s="4">
        <f t="shared" si="1"/>
        <v>0.0151008081</v>
      </c>
    </row>
    <row r="151">
      <c r="A151" s="14">
        <f>IFERROR(__xludf.DUMMYFUNCTION("""COMPUTED_VALUE"""),42587.66666666667)</f>
        <v>42587.66667</v>
      </c>
      <c r="B151" s="13">
        <f>IFERROR(__xludf.DUMMYFUNCTION("""COMPUTED_VALUE"""),125.15)</f>
        <v>125.15</v>
      </c>
      <c r="C151" s="4">
        <f t="shared" si="1"/>
        <v>0.006352524928</v>
      </c>
    </row>
    <row r="152">
      <c r="A152" s="14">
        <f>IFERROR(__xludf.DUMMYFUNCTION("""COMPUTED_VALUE"""),42590.66666666667)</f>
        <v>42590.66667</v>
      </c>
      <c r="B152" s="13">
        <f>IFERROR(__xludf.DUMMYFUNCTION("""COMPUTED_VALUE"""),125.26)</f>
        <v>125.26</v>
      </c>
      <c r="C152" s="4">
        <f t="shared" si="1"/>
        <v>0.0008789452657</v>
      </c>
    </row>
    <row r="153">
      <c r="A153" s="14">
        <f>IFERROR(__xludf.DUMMYFUNCTION("""COMPUTED_VALUE"""),42591.66666666667)</f>
        <v>42591.66667</v>
      </c>
      <c r="B153" s="13">
        <f>IFERROR(__xludf.DUMMYFUNCTION("""COMPUTED_VALUE"""),125.06)</f>
        <v>125.06</v>
      </c>
      <c r="C153" s="4">
        <f t="shared" si="1"/>
        <v>-0.001596678908</v>
      </c>
    </row>
    <row r="154">
      <c r="A154" s="14">
        <f>IFERROR(__xludf.DUMMYFUNCTION("""COMPUTED_VALUE"""),42592.66666666667)</f>
        <v>42592.66667</v>
      </c>
      <c r="B154" s="13">
        <f>IFERROR(__xludf.DUMMYFUNCTION("""COMPUTED_VALUE"""),124.88)</f>
        <v>124.88</v>
      </c>
      <c r="C154" s="4">
        <f t="shared" si="1"/>
        <v>-0.001439309132</v>
      </c>
    </row>
    <row r="155">
      <c r="A155" s="14">
        <f>IFERROR(__xludf.DUMMYFUNCTION("""COMPUTED_VALUE"""),42593.66666666667)</f>
        <v>42593.66667</v>
      </c>
      <c r="B155" s="13">
        <f>IFERROR(__xludf.DUMMYFUNCTION("""COMPUTED_VALUE"""),124.9)</f>
        <v>124.9</v>
      </c>
      <c r="C155" s="4">
        <f t="shared" si="1"/>
        <v>0.0001601537476</v>
      </c>
    </row>
    <row r="156">
      <c r="A156" s="14">
        <f>IFERROR(__xludf.DUMMYFUNCTION("""COMPUTED_VALUE"""),42594.66666666667)</f>
        <v>42594.66667</v>
      </c>
      <c r="B156" s="13">
        <f>IFERROR(__xludf.DUMMYFUNCTION("""COMPUTED_VALUE"""),124.88)</f>
        <v>124.88</v>
      </c>
      <c r="C156" s="4">
        <f t="shared" si="1"/>
        <v>-0.0001601281025</v>
      </c>
    </row>
    <row r="157">
      <c r="A157" s="14">
        <f>IFERROR(__xludf.DUMMYFUNCTION("""COMPUTED_VALUE"""),42597.66666666667)</f>
        <v>42597.66667</v>
      </c>
      <c r="B157" s="13">
        <f>IFERROR(__xludf.DUMMYFUNCTION("""COMPUTED_VALUE"""),123.9)</f>
        <v>123.9</v>
      </c>
      <c r="C157" s="4">
        <f t="shared" si="1"/>
        <v>-0.007847533632</v>
      </c>
    </row>
    <row r="158">
      <c r="A158" s="14">
        <f>IFERROR(__xludf.DUMMYFUNCTION("""COMPUTED_VALUE"""),42598.66666666667)</f>
        <v>42598.66667</v>
      </c>
      <c r="B158" s="13">
        <f>IFERROR(__xludf.DUMMYFUNCTION("""COMPUTED_VALUE"""),123.3)</f>
        <v>123.3</v>
      </c>
      <c r="C158" s="4">
        <f t="shared" si="1"/>
        <v>-0.004842615012</v>
      </c>
    </row>
    <row r="159">
      <c r="A159" s="14">
        <f>IFERROR(__xludf.DUMMYFUNCTION("""COMPUTED_VALUE"""),42599.66666666667)</f>
        <v>42599.66667</v>
      </c>
      <c r="B159" s="13">
        <f>IFERROR(__xludf.DUMMYFUNCTION("""COMPUTED_VALUE"""),124.37)</f>
        <v>124.37</v>
      </c>
      <c r="C159" s="4">
        <f t="shared" si="1"/>
        <v>0.008678021087</v>
      </c>
    </row>
    <row r="160">
      <c r="A160" s="14">
        <f>IFERROR(__xludf.DUMMYFUNCTION("""COMPUTED_VALUE"""),42600.66666666667)</f>
        <v>42600.66667</v>
      </c>
      <c r="B160" s="13">
        <f>IFERROR(__xludf.DUMMYFUNCTION("""COMPUTED_VALUE"""),123.91)</f>
        <v>123.91</v>
      </c>
      <c r="C160" s="4">
        <f t="shared" si="1"/>
        <v>-0.003698641151</v>
      </c>
    </row>
    <row r="161">
      <c r="A161" s="14">
        <f>IFERROR(__xludf.DUMMYFUNCTION("""COMPUTED_VALUE"""),42601.66666666667)</f>
        <v>42601.66667</v>
      </c>
      <c r="B161" s="13">
        <f>IFERROR(__xludf.DUMMYFUNCTION("""COMPUTED_VALUE"""),123.56)</f>
        <v>123.56</v>
      </c>
      <c r="C161" s="4">
        <f t="shared" si="1"/>
        <v>-0.00282463078</v>
      </c>
    </row>
    <row r="162">
      <c r="A162" s="14">
        <f>IFERROR(__xludf.DUMMYFUNCTION("""COMPUTED_VALUE"""),42604.66666666667)</f>
        <v>42604.66667</v>
      </c>
      <c r="B162" s="13">
        <f>IFERROR(__xludf.DUMMYFUNCTION("""COMPUTED_VALUE"""),124.15)</f>
        <v>124.15</v>
      </c>
      <c r="C162" s="4">
        <f t="shared" si="1"/>
        <v>0.004775008093</v>
      </c>
    </row>
    <row r="163">
      <c r="A163" s="14">
        <f>IFERROR(__xludf.DUMMYFUNCTION("""COMPUTED_VALUE"""),42605.66666666667)</f>
        <v>42605.66667</v>
      </c>
      <c r="B163" s="13">
        <f>IFERROR(__xludf.DUMMYFUNCTION("""COMPUTED_VALUE"""),124.37)</f>
        <v>124.37</v>
      </c>
      <c r="C163" s="4">
        <f t="shared" si="1"/>
        <v>0.00177204994</v>
      </c>
    </row>
    <row r="164">
      <c r="A164" s="14">
        <f>IFERROR(__xludf.DUMMYFUNCTION("""COMPUTED_VALUE"""),42606.66666666667)</f>
        <v>42606.66667</v>
      </c>
      <c r="B164" s="13">
        <f>IFERROR(__xludf.DUMMYFUNCTION("""COMPUTED_VALUE"""),123.48)</f>
        <v>123.48</v>
      </c>
      <c r="C164" s="4">
        <f t="shared" si="1"/>
        <v>-0.007156066576</v>
      </c>
    </row>
    <row r="165">
      <c r="A165" s="14">
        <f>IFERROR(__xludf.DUMMYFUNCTION("""COMPUTED_VALUE"""),42607.66666666667)</f>
        <v>42607.66667</v>
      </c>
      <c r="B165" s="13">
        <f>IFERROR(__xludf.DUMMYFUNCTION("""COMPUTED_VALUE"""),123.89)</f>
        <v>123.89</v>
      </c>
      <c r="C165" s="4">
        <f t="shared" si="1"/>
        <v>0.003320375769</v>
      </c>
    </row>
    <row r="166">
      <c r="A166" s="14">
        <f>IFERROR(__xludf.DUMMYFUNCTION("""COMPUTED_VALUE"""),42608.66666666667)</f>
        <v>42608.66667</v>
      </c>
      <c r="B166" s="13">
        <f>IFERROR(__xludf.DUMMYFUNCTION("""COMPUTED_VALUE"""),124.96)</f>
        <v>124.96</v>
      </c>
      <c r="C166" s="4">
        <f t="shared" si="1"/>
        <v>0.008636693841</v>
      </c>
    </row>
    <row r="167">
      <c r="A167" s="14">
        <f>IFERROR(__xludf.DUMMYFUNCTION("""COMPUTED_VALUE"""),42611.66666666667)</f>
        <v>42611.66667</v>
      </c>
      <c r="B167" s="13">
        <f>IFERROR(__xludf.DUMMYFUNCTION("""COMPUTED_VALUE"""),126.54)</f>
        <v>126.54</v>
      </c>
      <c r="C167" s="4">
        <f t="shared" si="1"/>
        <v>0.01264404609</v>
      </c>
    </row>
    <row r="168">
      <c r="A168" s="14">
        <f>IFERROR(__xludf.DUMMYFUNCTION("""COMPUTED_VALUE"""),42612.66666666667)</f>
        <v>42612.66667</v>
      </c>
      <c r="B168" s="13">
        <f>IFERROR(__xludf.DUMMYFUNCTION("""COMPUTED_VALUE"""),125.84)</f>
        <v>125.84</v>
      </c>
      <c r="C168" s="4">
        <f t="shared" si="1"/>
        <v>-0.005531847637</v>
      </c>
    </row>
    <row r="169">
      <c r="A169" s="14">
        <f>IFERROR(__xludf.DUMMYFUNCTION("""COMPUTED_VALUE"""),42613.66666666667)</f>
        <v>42613.66667</v>
      </c>
      <c r="B169" s="13">
        <f>IFERROR(__xludf.DUMMYFUNCTION("""COMPUTED_VALUE"""),126.12)</f>
        <v>126.12</v>
      </c>
      <c r="C169" s="4">
        <f t="shared" si="1"/>
        <v>0.00222504768</v>
      </c>
    </row>
    <row r="170">
      <c r="A170" s="14">
        <f>IFERROR(__xludf.DUMMYFUNCTION("""COMPUTED_VALUE"""),42614.66666666667)</f>
        <v>42614.66667</v>
      </c>
      <c r="B170" s="13">
        <f>IFERROR(__xludf.DUMMYFUNCTION("""COMPUTED_VALUE"""),126.17)</f>
        <v>126.17</v>
      </c>
      <c r="C170" s="4">
        <f t="shared" si="1"/>
        <v>0.0003964478275</v>
      </c>
    </row>
    <row r="171">
      <c r="A171" s="14">
        <f>IFERROR(__xludf.DUMMYFUNCTION("""COMPUTED_VALUE"""),42615.66666666667)</f>
        <v>42615.66667</v>
      </c>
      <c r="B171" s="13">
        <f>IFERROR(__xludf.DUMMYFUNCTION("""COMPUTED_VALUE"""),126.51)</f>
        <v>126.51</v>
      </c>
      <c r="C171" s="4">
        <f t="shared" si="1"/>
        <v>0.002694776888</v>
      </c>
    </row>
    <row r="172">
      <c r="A172" s="14">
        <f>IFERROR(__xludf.DUMMYFUNCTION("""COMPUTED_VALUE"""),42619.66666666667)</f>
        <v>42619.66667</v>
      </c>
      <c r="B172" s="13">
        <f>IFERROR(__xludf.DUMMYFUNCTION("""COMPUTED_VALUE"""),129.73)</f>
        <v>129.73</v>
      </c>
      <c r="C172" s="4">
        <f t="shared" si="1"/>
        <v>0.0254525334</v>
      </c>
    </row>
    <row r="173">
      <c r="A173" s="14">
        <f>IFERROR(__xludf.DUMMYFUNCTION("""COMPUTED_VALUE"""),42620.66666666667)</f>
        <v>42620.66667</v>
      </c>
      <c r="B173" s="13">
        <f>IFERROR(__xludf.DUMMYFUNCTION("""COMPUTED_VALUE"""),131.05)</f>
        <v>131.05</v>
      </c>
      <c r="C173" s="4">
        <f t="shared" si="1"/>
        <v>0.0101749788</v>
      </c>
    </row>
    <row r="174">
      <c r="A174" s="14">
        <f>IFERROR(__xludf.DUMMYFUNCTION("""COMPUTED_VALUE"""),42621.66666666667)</f>
        <v>42621.66667</v>
      </c>
      <c r="B174" s="13">
        <f>IFERROR(__xludf.DUMMYFUNCTION("""COMPUTED_VALUE"""),130.27)</f>
        <v>130.27</v>
      </c>
      <c r="C174" s="4">
        <f t="shared" si="1"/>
        <v>-0.005951926746</v>
      </c>
    </row>
    <row r="175">
      <c r="A175" s="14">
        <f>IFERROR(__xludf.DUMMYFUNCTION("""COMPUTED_VALUE"""),42622.66666666667)</f>
        <v>42622.66667</v>
      </c>
      <c r="B175" s="13">
        <f>IFERROR(__xludf.DUMMYFUNCTION("""COMPUTED_VALUE"""),127.1)</f>
        <v>127.1</v>
      </c>
      <c r="C175" s="4">
        <f t="shared" si="1"/>
        <v>-0.02433407538</v>
      </c>
    </row>
    <row r="176">
      <c r="A176" s="14">
        <f>IFERROR(__xludf.DUMMYFUNCTION("""COMPUTED_VALUE"""),42625.66666666667)</f>
        <v>42625.66667</v>
      </c>
      <c r="B176" s="13">
        <f>IFERROR(__xludf.DUMMYFUNCTION("""COMPUTED_VALUE"""),128.69)</f>
        <v>128.69</v>
      </c>
      <c r="C176" s="4">
        <f t="shared" si="1"/>
        <v>0.01250983478</v>
      </c>
    </row>
    <row r="177">
      <c r="A177" s="14">
        <f>IFERROR(__xludf.DUMMYFUNCTION("""COMPUTED_VALUE"""),42626.66666666667)</f>
        <v>42626.66667</v>
      </c>
      <c r="B177" s="13">
        <f>IFERROR(__xludf.DUMMYFUNCTION("""COMPUTED_VALUE"""),127.21)</f>
        <v>127.21</v>
      </c>
      <c r="C177" s="4">
        <f t="shared" si="1"/>
        <v>-0.01150050509</v>
      </c>
    </row>
    <row r="178">
      <c r="A178" s="14">
        <f>IFERROR(__xludf.DUMMYFUNCTION("""COMPUTED_VALUE"""),42627.66666666667)</f>
        <v>42627.66667</v>
      </c>
      <c r="B178" s="13">
        <f>IFERROR(__xludf.DUMMYFUNCTION("""COMPUTED_VALUE"""),127.77)</f>
        <v>127.77</v>
      </c>
      <c r="C178" s="4">
        <f t="shared" si="1"/>
        <v>0.004402169641</v>
      </c>
    </row>
    <row r="179">
      <c r="A179" s="14">
        <f>IFERROR(__xludf.DUMMYFUNCTION("""COMPUTED_VALUE"""),42628.66666666667)</f>
        <v>42628.66667</v>
      </c>
      <c r="B179" s="13">
        <f>IFERROR(__xludf.DUMMYFUNCTION("""COMPUTED_VALUE"""),128.35)</f>
        <v>128.35</v>
      </c>
      <c r="C179" s="4">
        <f t="shared" si="1"/>
        <v>0.004539406746</v>
      </c>
    </row>
    <row r="180">
      <c r="A180" s="14">
        <f>IFERROR(__xludf.DUMMYFUNCTION("""COMPUTED_VALUE"""),42629.66666666667)</f>
        <v>42629.66667</v>
      </c>
      <c r="B180" s="13">
        <f>IFERROR(__xludf.DUMMYFUNCTION("""COMPUTED_VALUE"""),129.07)</f>
        <v>129.07</v>
      </c>
      <c r="C180" s="4">
        <f t="shared" si="1"/>
        <v>0.005609661083</v>
      </c>
    </row>
    <row r="181">
      <c r="A181" s="14">
        <f>IFERROR(__xludf.DUMMYFUNCTION("""COMPUTED_VALUE"""),42632.66666666667)</f>
        <v>42632.66667</v>
      </c>
      <c r="B181" s="13">
        <f>IFERROR(__xludf.DUMMYFUNCTION("""COMPUTED_VALUE"""),128.65)</f>
        <v>128.65</v>
      </c>
      <c r="C181" s="4">
        <f t="shared" si="1"/>
        <v>-0.003254048191</v>
      </c>
    </row>
    <row r="182">
      <c r="A182" s="14">
        <f>IFERROR(__xludf.DUMMYFUNCTION("""COMPUTED_VALUE"""),42633.66666666667)</f>
        <v>42633.66667</v>
      </c>
      <c r="B182" s="13">
        <f>IFERROR(__xludf.DUMMYFUNCTION("""COMPUTED_VALUE"""),128.64)</f>
        <v>128.64</v>
      </c>
      <c r="C182" s="4">
        <f t="shared" si="1"/>
        <v>-0.00007773027594</v>
      </c>
    </row>
    <row r="183">
      <c r="A183" s="14">
        <f>IFERROR(__xludf.DUMMYFUNCTION("""COMPUTED_VALUE"""),42634.66666666667)</f>
        <v>42634.66667</v>
      </c>
      <c r="B183" s="13">
        <f>IFERROR(__xludf.DUMMYFUNCTION("""COMPUTED_VALUE"""),129.94)</f>
        <v>129.94</v>
      </c>
      <c r="C183" s="4">
        <f t="shared" si="1"/>
        <v>0.01010572139</v>
      </c>
    </row>
    <row r="184">
      <c r="A184" s="14">
        <f>IFERROR(__xludf.DUMMYFUNCTION("""COMPUTED_VALUE"""),42635.66666666667)</f>
        <v>42635.66667</v>
      </c>
      <c r="B184" s="13">
        <f>IFERROR(__xludf.DUMMYFUNCTION("""COMPUTED_VALUE"""),130.08)</f>
        <v>130.08</v>
      </c>
      <c r="C184" s="4">
        <f t="shared" si="1"/>
        <v>0.001077420348</v>
      </c>
    </row>
    <row r="185">
      <c r="A185" s="14">
        <f>IFERROR(__xludf.DUMMYFUNCTION("""COMPUTED_VALUE"""),42636.66666666667)</f>
        <v>42636.66667</v>
      </c>
      <c r="B185" s="13">
        <f>IFERROR(__xludf.DUMMYFUNCTION("""COMPUTED_VALUE"""),127.96)</f>
        <v>127.96</v>
      </c>
      <c r="C185" s="4">
        <f t="shared" si="1"/>
        <v>-0.01629766298</v>
      </c>
    </row>
    <row r="186">
      <c r="A186" s="14">
        <f>IFERROR(__xludf.DUMMYFUNCTION("""COMPUTED_VALUE"""),42639.66666666667)</f>
        <v>42639.66667</v>
      </c>
      <c r="B186" s="13">
        <f>IFERROR(__xludf.DUMMYFUNCTION("""COMPUTED_VALUE"""),127.31)</f>
        <v>127.31</v>
      </c>
      <c r="C186" s="4">
        <f t="shared" si="1"/>
        <v>-0.00507971241</v>
      </c>
    </row>
    <row r="187">
      <c r="A187" s="14">
        <f>IFERROR(__xludf.DUMMYFUNCTION("""COMPUTED_VALUE"""),42640.66666666667)</f>
        <v>42640.66667</v>
      </c>
      <c r="B187" s="13">
        <f>IFERROR(__xludf.DUMMYFUNCTION("""COMPUTED_VALUE"""),128.69)</f>
        <v>128.69</v>
      </c>
      <c r="C187" s="4">
        <f t="shared" si="1"/>
        <v>0.01083968266</v>
      </c>
    </row>
    <row r="188">
      <c r="A188" s="14">
        <f>IFERROR(__xludf.DUMMYFUNCTION("""COMPUTED_VALUE"""),42641.66666666667)</f>
        <v>42641.66667</v>
      </c>
      <c r="B188" s="13">
        <f>IFERROR(__xludf.DUMMYFUNCTION("""COMPUTED_VALUE"""),129.23)</f>
        <v>129.23</v>
      </c>
      <c r="C188" s="4">
        <f t="shared" si="1"/>
        <v>0.004196130235</v>
      </c>
    </row>
    <row r="189">
      <c r="A189" s="14">
        <f>IFERROR(__xludf.DUMMYFUNCTION("""COMPUTED_VALUE"""),42642.66666666667)</f>
        <v>42642.66667</v>
      </c>
      <c r="B189" s="13">
        <f>IFERROR(__xludf.DUMMYFUNCTION("""COMPUTED_VALUE"""),128.09)</f>
        <v>128.09</v>
      </c>
      <c r="C189" s="4">
        <f t="shared" si="1"/>
        <v>-0.00882148108</v>
      </c>
    </row>
    <row r="190">
      <c r="A190" s="14">
        <f>IFERROR(__xludf.DUMMYFUNCTION("""COMPUTED_VALUE"""),42643.66666666667)</f>
        <v>42643.66667</v>
      </c>
      <c r="B190" s="13">
        <f>IFERROR(__xludf.DUMMYFUNCTION("""COMPUTED_VALUE"""),128.27)</f>
        <v>128.27</v>
      </c>
      <c r="C190" s="4">
        <f t="shared" si="1"/>
        <v>0.001405261925</v>
      </c>
    </row>
    <row r="191">
      <c r="A191" s="14">
        <f>IFERROR(__xludf.DUMMYFUNCTION("""COMPUTED_VALUE"""),42646.66666666667)</f>
        <v>42646.66667</v>
      </c>
      <c r="B191" s="13">
        <f>IFERROR(__xludf.DUMMYFUNCTION("""COMPUTED_VALUE"""),128.77)</f>
        <v>128.77</v>
      </c>
      <c r="C191" s="4">
        <f t="shared" si="1"/>
        <v>0.003898027598</v>
      </c>
    </row>
    <row r="192">
      <c r="A192" s="14">
        <f>IFERROR(__xludf.DUMMYFUNCTION("""COMPUTED_VALUE"""),42647.66666666667)</f>
        <v>42647.66667</v>
      </c>
      <c r="B192" s="13">
        <f>IFERROR(__xludf.DUMMYFUNCTION("""COMPUTED_VALUE"""),128.19)</f>
        <v>128.19</v>
      </c>
      <c r="C192" s="4">
        <f t="shared" si="1"/>
        <v>-0.004504154694</v>
      </c>
    </row>
    <row r="193">
      <c r="A193" s="14">
        <f>IFERROR(__xludf.DUMMYFUNCTION("""COMPUTED_VALUE"""),42648.66666666667)</f>
        <v>42648.66667</v>
      </c>
      <c r="B193" s="13">
        <f>IFERROR(__xludf.DUMMYFUNCTION("""COMPUTED_VALUE"""),128.47)</f>
        <v>128.47</v>
      </c>
      <c r="C193" s="4">
        <f t="shared" si="1"/>
        <v>0.002184257742</v>
      </c>
    </row>
    <row r="194">
      <c r="A194" s="14">
        <f>IFERROR(__xludf.DUMMYFUNCTION("""COMPUTED_VALUE"""),42649.66666666667)</f>
        <v>42649.66667</v>
      </c>
      <c r="B194" s="13">
        <f>IFERROR(__xludf.DUMMYFUNCTION("""COMPUTED_VALUE"""),128.74)</f>
        <v>128.74</v>
      </c>
      <c r="C194" s="4">
        <f t="shared" si="1"/>
        <v>0.002101657975</v>
      </c>
    </row>
    <row r="195">
      <c r="A195" s="14">
        <f>IFERROR(__xludf.DUMMYFUNCTION("""COMPUTED_VALUE"""),42650.66666666667)</f>
        <v>42650.66667</v>
      </c>
      <c r="B195" s="13">
        <f>IFERROR(__xludf.DUMMYFUNCTION("""COMPUTED_VALUE"""),128.99)</f>
        <v>128.99</v>
      </c>
      <c r="C195" s="4">
        <f t="shared" si="1"/>
        <v>0.0019418984</v>
      </c>
    </row>
    <row r="196">
      <c r="A196" s="14">
        <f>IFERROR(__xludf.DUMMYFUNCTION("""COMPUTED_VALUE"""),42653.66666666667)</f>
        <v>42653.66667</v>
      </c>
      <c r="B196" s="13">
        <f>IFERROR(__xludf.DUMMYFUNCTION("""COMPUTED_VALUE"""),130.24)</f>
        <v>130.24</v>
      </c>
      <c r="C196" s="4">
        <f t="shared" si="1"/>
        <v>0.009690673696</v>
      </c>
    </row>
    <row r="197">
      <c r="A197" s="14">
        <f>IFERROR(__xludf.DUMMYFUNCTION("""COMPUTED_VALUE"""),42654.66666666667)</f>
        <v>42654.66667</v>
      </c>
      <c r="B197" s="13">
        <f>IFERROR(__xludf.DUMMYFUNCTION("""COMPUTED_VALUE"""),128.88)</f>
        <v>128.88</v>
      </c>
      <c r="C197" s="4">
        <f t="shared" si="1"/>
        <v>-0.01044226044</v>
      </c>
    </row>
    <row r="198">
      <c r="A198" s="14">
        <f>IFERROR(__xludf.DUMMYFUNCTION("""COMPUTED_VALUE"""),42655.66666666667)</f>
        <v>42655.66667</v>
      </c>
      <c r="B198" s="13">
        <f>IFERROR(__xludf.DUMMYFUNCTION("""COMPUTED_VALUE"""),129.05)</f>
        <v>129.05</v>
      </c>
      <c r="C198" s="4">
        <f t="shared" si="1"/>
        <v>0.001319056487</v>
      </c>
    </row>
    <row r="199">
      <c r="A199" s="14">
        <f>IFERROR(__xludf.DUMMYFUNCTION("""COMPUTED_VALUE"""),42656.66666666667)</f>
        <v>42656.66667</v>
      </c>
      <c r="B199" s="13">
        <f>IFERROR(__xludf.DUMMYFUNCTION("""COMPUTED_VALUE"""),127.82)</f>
        <v>127.82</v>
      </c>
      <c r="C199" s="4">
        <f t="shared" si="1"/>
        <v>-0.009531189461</v>
      </c>
    </row>
    <row r="200">
      <c r="A200" s="14">
        <f>IFERROR(__xludf.DUMMYFUNCTION("""COMPUTED_VALUE"""),42657.66666666667)</f>
        <v>42657.66667</v>
      </c>
      <c r="B200" s="13">
        <f>IFERROR(__xludf.DUMMYFUNCTION("""COMPUTED_VALUE"""),127.88)</f>
        <v>127.88</v>
      </c>
      <c r="C200" s="4">
        <f t="shared" si="1"/>
        <v>0.000469410108</v>
      </c>
    </row>
    <row r="201">
      <c r="A201" s="14">
        <f>IFERROR(__xludf.DUMMYFUNCTION("""COMPUTED_VALUE"""),42660.66666666667)</f>
        <v>42660.66667</v>
      </c>
      <c r="B201" s="13">
        <f>IFERROR(__xludf.DUMMYFUNCTION("""COMPUTED_VALUE"""),127.54)</f>
        <v>127.54</v>
      </c>
      <c r="C201" s="4">
        <f t="shared" si="1"/>
        <v>-0.002658742571</v>
      </c>
    </row>
    <row r="202">
      <c r="A202" s="14">
        <f>IFERROR(__xludf.DUMMYFUNCTION("""COMPUTED_VALUE"""),42661.66666666667)</f>
        <v>42661.66667</v>
      </c>
      <c r="B202" s="13">
        <f>IFERROR(__xludf.DUMMYFUNCTION("""COMPUTED_VALUE"""),128.57)</f>
        <v>128.57</v>
      </c>
      <c r="C202" s="4">
        <f t="shared" si="1"/>
        <v>0.008075897758</v>
      </c>
    </row>
    <row r="203">
      <c r="A203" s="14">
        <f>IFERROR(__xludf.DUMMYFUNCTION("""COMPUTED_VALUE"""),42662.66666666667)</f>
        <v>42662.66667</v>
      </c>
      <c r="B203" s="13">
        <f>IFERROR(__xludf.DUMMYFUNCTION("""COMPUTED_VALUE"""),130.11)</f>
        <v>130.11</v>
      </c>
      <c r="C203" s="4">
        <f t="shared" si="1"/>
        <v>0.01197791087</v>
      </c>
    </row>
    <row r="204">
      <c r="A204" s="14">
        <f>IFERROR(__xludf.DUMMYFUNCTION("""COMPUTED_VALUE"""),42663.66666666667)</f>
        <v>42663.66667</v>
      </c>
      <c r="B204" s="13">
        <f>IFERROR(__xludf.DUMMYFUNCTION("""COMPUTED_VALUE"""),130.0)</f>
        <v>130</v>
      </c>
      <c r="C204" s="4">
        <f t="shared" si="1"/>
        <v>-0.0008454384751</v>
      </c>
    </row>
    <row r="205">
      <c r="A205" s="14">
        <f>IFERROR(__xludf.DUMMYFUNCTION("""COMPUTED_VALUE"""),42664.66666666667)</f>
        <v>42664.66667</v>
      </c>
      <c r="B205" s="13">
        <f>IFERROR(__xludf.DUMMYFUNCTION("""COMPUTED_VALUE"""),132.07)</f>
        <v>132.07</v>
      </c>
      <c r="C205" s="4">
        <f t="shared" si="1"/>
        <v>0.01592307692</v>
      </c>
    </row>
    <row r="206">
      <c r="A206" s="14">
        <f>IFERROR(__xludf.DUMMYFUNCTION("""COMPUTED_VALUE"""),42667.66666666667)</f>
        <v>42667.66667</v>
      </c>
      <c r="B206" s="13">
        <f>IFERROR(__xludf.DUMMYFUNCTION("""COMPUTED_VALUE"""),133.28)</f>
        <v>133.28</v>
      </c>
      <c r="C206" s="4">
        <f t="shared" si="1"/>
        <v>0.009161808132</v>
      </c>
    </row>
    <row r="207">
      <c r="A207" s="14">
        <f>IFERROR(__xludf.DUMMYFUNCTION("""COMPUTED_VALUE"""),42668.66666666667)</f>
        <v>42668.66667</v>
      </c>
      <c r="B207" s="13">
        <f>IFERROR(__xludf.DUMMYFUNCTION("""COMPUTED_VALUE"""),132.29)</f>
        <v>132.29</v>
      </c>
      <c r="C207" s="4">
        <f t="shared" si="1"/>
        <v>-0.007427971188</v>
      </c>
    </row>
    <row r="208">
      <c r="A208" s="14">
        <f>IFERROR(__xludf.DUMMYFUNCTION("""COMPUTED_VALUE"""),42669.66666666667)</f>
        <v>42669.66667</v>
      </c>
      <c r="B208" s="13">
        <f>IFERROR(__xludf.DUMMYFUNCTION("""COMPUTED_VALUE"""),131.04)</f>
        <v>131.04</v>
      </c>
      <c r="C208" s="4">
        <f t="shared" si="1"/>
        <v>-0.009448937939</v>
      </c>
    </row>
    <row r="209">
      <c r="A209" s="14">
        <f>IFERROR(__xludf.DUMMYFUNCTION("""COMPUTED_VALUE"""),42670.66666666667)</f>
        <v>42670.66667</v>
      </c>
      <c r="B209" s="13">
        <f>IFERROR(__xludf.DUMMYFUNCTION("""COMPUTED_VALUE"""),129.69)</f>
        <v>129.69</v>
      </c>
      <c r="C209" s="4">
        <f t="shared" si="1"/>
        <v>-0.0103021978</v>
      </c>
    </row>
    <row r="210">
      <c r="A210" s="14">
        <f>IFERROR(__xludf.DUMMYFUNCTION("""COMPUTED_VALUE"""),42671.66666666667)</f>
        <v>42671.66667</v>
      </c>
      <c r="B210" s="13">
        <f>IFERROR(__xludf.DUMMYFUNCTION("""COMPUTED_VALUE"""),131.29)</f>
        <v>131.29</v>
      </c>
      <c r="C210" s="4">
        <f t="shared" si="1"/>
        <v>0.01233711157</v>
      </c>
    </row>
    <row r="211">
      <c r="A211" s="14">
        <f>IFERROR(__xludf.DUMMYFUNCTION("""COMPUTED_VALUE"""),42674.66666666667)</f>
        <v>42674.66667</v>
      </c>
      <c r="B211" s="13">
        <f>IFERROR(__xludf.DUMMYFUNCTION("""COMPUTED_VALUE"""),130.99)</f>
        <v>130.99</v>
      </c>
      <c r="C211" s="4">
        <f t="shared" si="1"/>
        <v>-0.002285017899</v>
      </c>
    </row>
    <row r="212">
      <c r="A212" s="14">
        <f>IFERROR(__xludf.DUMMYFUNCTION("""COMPUTED_VALUE"""),42675.66666666667)</f>
        <v>42675.66667</v>
      </c>
      <c r="B212" s="13">
        <f>IFERROR(__xludf.DUMMYFUNCTION("""COMPUTED_VALUE"""),129.5)</f>
        <v>129.5</v>
      </c>
      <c r="C212" s="4">
        <f t="shared" si="1"/>
        <v>-0.01137491412</v>
      </c>
    </row>
    <row r="213">
      <c r="A213" s="14">
        <f>IFERROR(__xludf.DUMMYFUNCTION("""COMPUTED_VALUE"""),42676.66666666667)</f>
        <v>42676.66667</v>
      </c>
      <c r="B213" s="13">
        <f>IFERROR(__xludf.DUMMYFUNCTION("""COMPUTED_VALUE"""),127.17)</f>
        <v>127.17</v>
      </c>
      <c r="C213" s="4">
        <f t="shared" si="1"/>
        <v>-0.01799227799</v>
      </c>
    </row>
    <row r="214">
      <c r="A214" s="14">
        <f>IFERROR(__xludf.DUMMYFUNCTION("""COMPUTED_VALUE"""),42677.66666666667)</f>
        <v>42677.66667</v>
      </c>
      <c r="B214" s="13">
        <f>IFERROR(__xludf.DUMMYFUNCTION("""COMPUTED_VALUE"""),120.0)</f>
        <v>120</v>
      </c>
      <c r="C214" s="4">
        <f t="shared" si="1"/>
        <v>-0.05638122199</v>
      </c>
    </row>
    <row r="215">
      <c r="A215" s="14">
        <f>IFERROR(__xludf.DUMMYFUNCTION("""COMPUTED_VALUE"""),42678.66666666667)</f>
        <v>42678.66667</v>
      </c>
      <c r="B215" s="13">
        <f>IFERROR(__xludf.DUMMYFUNCTION("""COMPUTED_VALUE"""),120.75)</f>
        <v>120.75</v>
      </c>
      <c r="C215" s="4">
        <f t="shared" si="1"/>
        <v>0.00625</v>
      </c>
    </row>
    <row r="216">
      <c r="A216" s="14">
        <f>IFERROR(__xludf.DUMMYFUNCTION("""COMPUTED_VALUE"""),42681.66666666667)</f>
        <v>42681.66667</v>
      </c>
      <c r="B216" s="13">
        <f>IFERROR(__xludf.DUMMYFUNCTION("""COMPUTED_VALUE"""),122.15)</f>
        <v>122.15</v>
      </c>
      <c r="C216" s="4">
        <f t="shared" si="1"/>
        <v>0.0115942029</v>
      </c>
    </row>
    <row r="217">
      <c r="A217" s="14">
        <f>IFERROR(__xludf.DUMMYFUNCTION("""COMPUTED_VALUE"""),42682.66666666667)</f>
        <v>42682.66667</v>
      </c>
      <c r="B217" s="13">
        <f>IFERROR(__xludf.DUMMYFUNCTION("""COMPUTED_VALUE"""),124.22)</f>
        <v>124.22</v>
      </c>
      <c r="C217" s="4">
        <f t="shared" si="1"/>
        <v>0.0169463774</v>
      </c>
    </row>
    <row r="218">
      <c r="A218" s="14">
        <f>IFERROR(__xludf.DUMMYFUNCTION("""COMPUTED_VALUE"""),42683.66666666667)</f>
        <v>42683.66667</v>
      </c>
      <c r="B218" s="13">
        <f>IFERROR(__xludf.DUMMYFUNCTION("""COMPUTED_VALUE"""),123.18)</f>
        <v>123.18</v>
      </c>
      <c r="C218" s="4">
        <f t="shared" si="1"/>
        <v>-0.008372242795</v>
      </c>
    </row>
    <row r="219">
      <c r="A219" s="14">
        <f>IFERROR(__xludf.DUMMYFUNCTION("""COMPUTED_VALUE"""),42684.66666666667)</f>
        <v>42684.66667</v>
      </c>
      <c r="B219" s="13">
        <f>IFERROR(__xludf.DUMMYFUNCTION("""COMPUTED_VALUE"""),120.8)</f>
        <v>120.8</v>
      </c>
      <c r="C219" s="4">
        <f t="shared" si="1"/>
        <v>-0.0193213184</v>
      </c>
    </row>
    <row r="220">
      <c r="A220" s="14">
        <f>IFERROR(__xludf.DUMMYFUNCTION("""COMPUTED_VALUE"""),42685.66666666667)</f>
        <v>42685.66667</v>
      </c>
      <c r="B220" s="13">
        <f>IFERROR(__xludf.DUMMYFUNCTION("""COMPUTED_VALUE"""),119.02)</f>
        <v>119.02</v>
      </c>
      <c r="C220" s="4">
        <f t="shared" si="1"/>
        <v>-0.01473509934</v>
      </c>
    </row>
    <row r="221">
      <c r="A221" s="14">
        <f>IFERROR(__xludf.DUMMYFUNCTION("""COMPUTED_VALUE"""),42688.66666666667)</f>
        <v>42688.66667</v>
      </c>
      <c r="B221" s="13">
        <f>IFERROR(__xludf.DUMMYFUNCTION("""COMPUTED_VALUE"""),115.08)</f>
        <v>115.08</v>
      </c>
      <c r="C221" s="4">
        <f t="shared" si="1"/>
        <v>-0.03310368005</v>
      </c>
    </row>
    <row r="222">
      <c r="A222" s="14">
        <f>IFERROR(__xludf.DUMMYFUNCTION("""COMPUTED_VALUE"""),42689.66666666667)</f>
        <v>42689.66667</v>
      </c>
      <c r="B222" s="13">
        <f>IFERROR(__xludf.DUMMYFUNCTION("""COMPUTED_VALUE"""),117.2)</f>
        <v>117.2</v>
      </c>
      <c r="C222" s="4">
        <f t="shared" si="1"/>
        <v>0.01842196733</v>
      </c>
    </row>
    <row r="223">
      <c r="A223" s="14">
        <f>IFERROR(__xludf.DUMMYFUNCTION("""COMPUTED_VALUE"""),42690.66666666667)</f>
        <v>42690.66667</v>
      </c>
      <c r="B223" s="13">
        <f>IFERROR(__xludf.DUMMYFUNCTION("""COMPUTED_VALUE"""),116.34)</f>
        <v>116.34</v>
      </c>
      <c r="C223" s="4">
        <f t="shared" si="1"/>
        <v>-0.007337883959</v>
      </c>
    </row>
    <row r="224">
      <c r="A224" s="14">
        <f>IFERROR(__xludf.DUMMYFUNCTION("""COMPUTED_VALUE"""),42691.66666666667)</f>
        <v>42691.66667</v>
      </c>
      <c r="B224" s="13">
        <f>IFERROR(__xludf.DUMMYFUNCTION("""COMPUTED_VALUE"""),117.79)</f>
        <v>117.79</v>
      </c>
      <c r="C224" s="4">
        <f t="shared" si="1"/>
        <v>0.01246346914</v>
      </c>
    </row>
    <row r="225">
      <c r="A225" s="14">
        <f>IFERROR(__xludf.DUMMYFUNCTION("""COMPUTED_VALUE"""),42692.66666666667)</f>
        <v>42692.66667</v>
      </c>
      <c r="B225" s="13">
        <f>IFERROR(__xludf.DUMMYFUNCTION("""COMPUTED_VALUE"""),117.02)</f>
        <v>117.02</v>
      </c>
      <c r="C225" s="4">
        <f t="shared" si="1"/>
        <v>-0.006537057475</v>
      </c>
    </row>
    <row r="226">
      <c r="A226" s="14">
        <f>IFERROR(__xludf.DUMMYFUNCTION("""COMPUTED_VALUE"""),42695.66666666667)</f>
        <v>42695.66667</v>
      </c>
      <c r="B226" s="13">
        <f>IFERROR(__xludf.DUMMYFUNCTION("""COMPUTED_VALUE"""),121.77)</f>
        <v>121.77</v>
      </c>
      <c r="C226" s="4">
        <f t="shared" si="1"/>
        <v>0.04059135191</v>
      </c>
    </row>
    <row r="227">
      <c r="A227" s="14">
        <f>IFERROR(__xludf.DUMMYFUNCTION("""COMPUTED_VALUE"""),42696.66666666667)</f>
        <v>42696.66667</v>
      </c>
      <c r="B227" s="13">
        <f>IFERROR(__xludf.DUMMYFUNCTION("""COMPUTED_VALUE"""),121.47)</f>
        <v>121.47</v>
      </c>
      <c r="C227" s="4">
        <f t="shared" si="1"/>
        <v>-0.002463661</v>
      </c>
    </row>
    <row r="228">
      <c r="A228" s="14">
        <f>IFERROR(__xludf.DUMMYFUNCTION("""COMPUTED_VALUE"""),42697.66666666667)</f>
        <v>42697.66667</v>
      </c>
      <c r="B228" s="13">
        <f>IFERROR(__xludf.DUMMYFUNCTION("""COMPUTED_VALUE"""),120.84)</f>
        <v>120.84</v>
      </c>
      <c r="C228" s="4">
        <f t="shared" si="1"/>
        <v>-0.005186465794</v>
      </c>
    </row>
    <row r="229">
      <c r="A229" s="14">
        <f>IFERROR(__xludf.DUMMYFUNCTION("""COMPUTED_VALUE"""),42699.66666666667)</f>
        <v>42699.66667</v>
      </c>
      <c r="B229" s="13">
        <f>IFERROR(__xludf.DUMMYFUNCTION("""COMPUTED_VALUE"""),120.38)</f>
        <v>120.38</v>
      </c>
      <c r="C229" s="4">
        <f t="shared" si="1"/>
        <v>-0.003806686528</v>
      </c>
    </row>
    <row r="230">
      <c r="A230" s="14">
        <f>IFERROR(__xludf.DUMMYFUNCTION("""COMPUTED_VALUE"""),42702.66666666667)</f>
        <v>42702.66667</v>
      </c>
      <c r="B230" s="13">
        <f>IFERROR(__xludf.DUMMYFUNCTION("""COMPUTED_VALUE"""),120.41)</f>
        <v>120.41</v>
      </c>
      <c r="C230" s="4">
        <f t="shared" si="1"/>
        <v>0.0002492108324</v>
      </c>
    </row>
    <row r="231">
      <c r="A231" s="14">
        <f>IFERROR(__xludf.DUMMYFUNCTION("""COMPUTED_VALUE"""),42703.66666666667)</f>
        <v>42703.66667</v>
      </c>
      <c r="B231" s="13">
        <f>IFERROR(__xludf.DUMMYFUNCTION("""COMPUTED_VALUE"""),120.87)</f>
        <v>120.87</v>
      </c>
      <c r="C231" s="4">
        <f t="shared" si="1"/>
        <v>0.003820280708</v>
      </c>
    </row>
    <row r="232">
      <c r="A232" s="14">
        <f>IFERROR(__xludf.DUMMYFUNCTION("""COMPUTED_VALUE"""),42704.66666666667)</f>
        <v>42704.66667</v>
      </c>
      <c r="B232" s="13">
        <f>IFERROR(__xludf.DUMMYFUNCTION("""COMPUTED_VALUE"""),118.42)</f>
        <v>118.42</v>
      </c>
      <c r="C232" s="4">
        <f t="shared" si="1"/>
        <v>-0.02026971126</v>
      </c>
    </row>
    <row r="233">
      <c r="A233" s="14">
        <f>IFERROR(__xludf.DUMMYFUNCTION("""COMPUTED_VALUE"""),42705.66666666667)</f>
        <v>42705.66667</v>
      </c>
      <c r="B233" s="13">
        <f>IFERROR(__xludf.DUMMYFUNCTION("""COMPUTED_VALUE"""),115.1)</f>
        <v>115.1</v>
      </c>
      <c r="C233" s="4">
        <f t="shared" si="1"/>
        <v>-0.02803580476</v>
      </c>
    </row>
    <row r="234">
      <c r="A234" s="14">
        <f>IFERROR(__xludf.DUMMYFUNCTION("""COMPUTED_VALUE"""),42706.66666666667)</f>
        <v>42706.66667</v>
      </c>
      <c r="B234" s="13">
        <f>IFERROR(__xludf.DUMMYFUNCTION("""COMPUTED_VALUE"""),115.4)</f>
        <v>115.4</v>
      </c>
      <c r="C234" s="4">
        <f t="shared" si="1"/>
        <v>0.002606429192</v>
      </c>
    </row>
    <row r="235">
      <c r="A235" s="14">
        <f>IFERROR(__xludf.DUMMYFUNCTION("""COMPUTED_VALUE"""),42709.66666666667)</f>
        <v>42709.66667</v>
      </c>
      <c r="B235" s="13">
        <f>IFERROR(__xludf.DUMMYFUNCTION("""COMPUTED_VALUE"""),117.43)</f>
        <v>117.43</v>
      </c>
      <c r="C235" s="4">
        <f t="shared" si="1"/>
        <v>0.01759098787</v>
      </c>
    </row>
    <row r="236">
      <c r="A236" s="14">
        <f>IFERROR(__xludf.DUMMYFUNCTION("""COMPUTED_VALUE"""),42710.66666666667)</f>
        <v>42710.66667</v>
      </c>
      <c r="B236" s="13">
        <f>IFERROR(__xludf.DUMMYFUNCTION("""COMPUTED_VALUE"""),117.31)</f>
        <v>117.31</v>
      </c>
      <c r="C236" s="4">
        <f t="shared" si="1"/>
        <v>-0.001021885379</v>
      </c>
    </row>
    <row r="237">
      <c r="A237" s="14">
        <f>IFERROR(__xludf.DUMMYFUNCTION("""COMPUTED_VALUE"""),42711.66666666667)</f>
        <v>42711.66667</v>
      </c>
      <c r="B237" s="13">
        <f>IFERROR(__xludf.DUMMYFUNCTION("""COMPUTED_VALUE"""),117.95)</f>
        <v>117.95</v>
      </c>
      <c r="C237" s="4">
        <f t="shared" si="1"/>
        <v>0.005455630381</v>
      </c>
    </row>
    <row r="238">
      <c r="A238" s="14">
        <f>IFERROR(__xludf.DUMMYFUNCTION("""COMPUTED_VALUE"""),42712.66666666667)</f>
        <v>42712.66667</v>
      </c>
      <c r="B238" s="13">
        <f>IFERROR(__xludf.DUMMYFUNCTION("""COMPUTED_VALUE"""),118.91)</f>
        <v>118.91</v>
      </c>
      <c r="C238" s="4">
        <f t="shared" si="1"/>
        <v>0.008139041967</v>
      </c>
    </row>
    <row r="239">
      <c r="A239" s="14">
        <f>IFERROR(__xludf.DUMMYFUNCTION("""COMPUTED_VALUE"""),42713.66666666667)</f>
        <v>42713.66667</v>
      </c>
      <c r="B239" s="13">
        <f>IFERROR(__xludf.DUMMYFUNCTION("""COMPUTED_VALUE"""),119.68)</f>
        <v>119.68</v>
      </c>
      <c r="C239" s="4">
        <f t="shared" si="1"/>
        <v>0.006475485661</v>
      </c>
    </row>
    <row r="240">
      <c r="A240" s="14">
        <f>IFERROR(__xludf.DUMMYFUNCTION("""COMPUTED_VALUE"""),42716.66666666667)</f>
        <v>42716.66667</v>
      </c>
      <c r="B240" s="13">
        <f>IFERROR(__xludf.DUMMYFUNCTION("""COMPUTED_VALUE"""),117.77)</f>
        <v>117.77</v>
      </c>
      <c r="C240" s="4">
        <f t="shared" si="1"/>
        <v>-0.0159592246</v>
      </c>
    </row>
    <row r="241">
      <c r="A241" s="14">
        <f>IFERROR(__xludf.DUMMYFUNCTION("""COMPUTED_VALUE"""),42717.66666666667)</f>
        <v>42717.66667</v>
      </c>
      <c r="B241" s="13">
        <f>IFERROR(__xludf.DUMMYFUNCTION("""COMPUTED_VALUE"""),120.31)</f>
        <v>120.31</v>
      </c>
      <c r="C241" s="4">
        <f t="shared" si="1"/>
        <v>0.021567462</v>
      </c>
    </row>
    <row r="242">
      <c r="A242" s="14">
        <f>IFERROR(__xludf.DUMMYFUNCTION("""COMPUTED_VALUE"""),42718.66666666667)</f>
        <v>42718.66667</v>
      </c>
      <c r="B242" s="13">
        <f>IFERROR(__xludf.DUMMYFUNCTION("""COMPUTED_VALUE"""),120.21)</f>
        <v>120.21</v>
      </c>
      <c r="C242" s="4">
        <f t="shared" si="1"/>
        <v>-0.0008311861026</v>
      </c>
    </row>
    <row r="243">
      <c r="A243" s="14">
        <f>IFERROR(__xludf.DUMMYFUNCTION("""COMPUTED_VALUE"""),42719.66666666667)</f>
        <v>42719.66667</v>
      </c>
      <c r="B243" s="13">
        <f>IFERROR(__xludf.DUMMYFUNCTION("""COMPUTED_VALUE"""),120.57)</f>
        <v>120.57</v>
      </c>
      <c r="C243" s="4">
        <f t="shared" si="1"/>
        <v>0.002994759171</v>
      </c>
    </row>
    <row r="244">
      <c r="A244" s="14">
        <f>IFERROR(__xludf.DUMMYFUNCTION("""COMPUTED_VALUE"""),42720.66666666667)</f>
        <v>42720.66667</v>
      </c>
      <c r="B244" s="13">
        <f>IFERROR(__xludf.DUMMYFUNCTION("""COMPUTED_VALUE"""),119.87)</f>
        <v>119.87</v>
      </c>
      <c r="C244" s="4">
        <f t="shared" si="1"/>
        <v>-0.005805755992</v>
      </c>
    </row>
    <row r="245">
      <c r="A245" s="14">
        <f>IFERROR(__xludf.DUMMYFUNCTION("""COMPUTED_VALUE"""),42723.66666666667)</f>
        <v>42723.66667</v>
      </c>
      <c r="B245" s="13">
        <f>IFERROR(__xludf.DUMMYFUNCTION("""COMPUTED_VALUE"""),119.24)</f>
        <v>119.24</v>
      </c>
      <c r="C245" s="4">
        <f t="shared" si="1"/>
        <v>-0.005255693668</v>
      </c>
    </row>
    <row r="246">
      <c r="A246" s="14">
        <f>IFERROR(__xludf.DUMMYFUNCTION("""COMPUTED_VALUE"""),42724.66666666667)</f>
        <v>42724.66667</v>
      </c>
      <c r="B246" s="13">
        <f>IFERROR(__xludf.DUMMYFUNCTION("""COMPUTED_VALUE"""),119.09)</f>
        <v>119.09</v>
      </c>
      <c r="C246" s="4">
        <f t="shared" si="1"/>
        <v>-0.001257967125</v>
      </c>
    </row>
    <row r="247">
      <c r="A247" s="14">
        <f>IFERROR(__xludf.DUMMYFUNCTION("""COMPUTED_VALUE"""),42725.66666666667)</f>
        <v>42725.66667</v>
      </c>
      <c r="B247" s="13">
        <f>IFERROR(__xludf.DUMMYFUNCTION("""COMPUTED_VALUE"""),119.04)</f>
        <v>119.04</v>
      </c>
      <c r="C247" s="4">
        <f t="shared" si="1"/>
        <v>-0.0004198505332</v>
      </c>
    </row>
    <row r="248">
      <c r="A248" s="14">
        <f>IFERROR(__xludf.DUMMYFUNCTION("""COMPUTED_VALUE"""),42726.66666666667)</f>
        <v>42726.66667</v>
      </c>
      <c r="B248" s="13">
        <f>IFERROR(__xludf.DUMMYFUNCTION("""COMPUTED_VALUE"""),117.4)</f>
        <v>117.4</v>
      </c>
      <c r="C248" s="4">
        <f t="shared" si="1"/>
        <v>-0.01377688172</v>
      </c>
    </row>
    <row r="249">
      <c r="A249" s="14">
        <f>IFERROR(__xludf.DUMMYFUNCTION("""COMPUTED_VALUE"""),42727.66666666667)</f>
        <v>42727.66667</v>
      </c>
      <c r="B249" s="13">
        <f>IFERROR(__xludf.DUMMYFUNCTION("""COMPUTED_VALUE"""),117.27)</f>
        <v>117.27</v>
      </c>
      <c r="C249" s="4">
        <f t="shared" si="1"/>
        <v>-0.001107325383</v>
      </c>
    </row>
    <row r="250">
      <c r="A250" s="14">
        <f>IFERROR(__xludf.DUMMYFUNCTION("""COMPUTED_VALUE"""),42731.66666666667)</f>
        <v>42731.66667</v>
      </c>
      <c r="B250" s="13">
        <f>IFERROR(__xludf.DUMMYFUNCTION("""COMPUTED_VALUE"""),118.01)</f>
        <v>118.01</v>
      </c>
      <c r="C250" s="4">
        <f t="shared" si="1"/>
        <v>0.006310224269</v>
      </c>
    </row>
    <row r="251">
      <c r="A251" s="14">
        <f>IFERROR(__xludf.DUMMYFUNCTION("""COMPUTED_VALUE"""),42732.66666666667)</f>
        <v>42732.66667</v>
      </c>
      <c r="B251" s="13">
        <f>IFERROR(__xludf.DUMMYFUNCTION("""COMPUTED_VALUE"""),116.92)</f>
        <v>116.92</v>
      </c>
      <c r="C251" s="4">
        <f t="shared" si="1"/>
        <v>-0.009236505381</v>
      </c>
    </row>
    <row r="252">
      <c r="A252" s="14">
        <f>IFERROR(__xludf.DUMMYFUNCTION("""COMPUTED_VALUE"""),42733.66666666667)</f>
        <v>42733.66667</v>
      </c>
      <c r="B252" s="13">
        <f>IFERROR(__xludf.DUMMYFUNCTION("""COMPUTED_VALUE"""),116.35)</f>
        <v>116.35</v>
      </c>
      <c r="C252" s="4">
        <f t="shared" si="1"/>
        <v>-0.004875128293</v>
      </c>
    </row>
    <row r="253">
      <c r="A253" s="14">
        <f>IFERROR(__xludf.DUMMYFUNCTION("""COMPUTED_VALUE"""),42734.66666666667)</f>
        <v>42734.66667</v>
      </c>
      <c r="B253" s="13">
        <f>IFERROR(__xludf.DUMMYFUNCTION("""COMPUTED_VALUE"""),115.05)</f>
        <v>115.05</v>
      </c>
      <c r="C253" s="4">
        <f t="shared" si="1"/>
        <v>-0.01117318436</v>
      </c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11.63"/>
  </cols>
  <sheetData>
    <row r="1">
      <c r="A1" s="15" t="str">
        <f>IFERROR(__xludf.DUMMYFUNCTION("GOOGLEFINANCE(""AMZN"",""price"",DATE(2016,1,1), DATE(2016,12,31), ""DAILY"")"),"Date")</f>
        <v>Date</v>
      </c>
      <c r="B1" s="13" t="str">
        <f>IFERROR(__xludf.DUMMYFUNCTION("""COMPUTED_VALUE"""),"Close")</f>
        <v>Close</v>
      </c>
      <c r="C1" s="4" t="s">
        <v>11</v>
      </c>
    </row>
    <row r="2">
      <c r="A2" s="14">
        <f>IFERROR(__xludf.DUMMYFUNCTION("""COMPUTED_VALUE"""),42373.66666666667)</f>
        <v>42373.66667</v>
      </c>
      <c r="B2" s="13">
        <f>IFERROR(__xludf.DUMMYFUNCTION("""COMPUTED_VALUE"""),31.85)</f>
        <v>31.85</v>
      </c>
      <c r="C2" s="4"/>
    </row>
    <row r="3">
      <c r="A3" s="14">
        <f>IFERROR(__xludf.DUMMYFUNCTION("""COMPUTED_VALUE"""),42374.66666666667)</f>
        <v>42374.66667</v>
      </c>
      <c r="B3" s="13">
        <f>IFERROR(__xludf.DUMMYFUNCTION("""COMPUTED_VALUE"""),31.69)</f>
        <v>31.69</v>
      </c>
      <c r="C3" s="4">
        <f t="shared" ref="C3:C253" si="1">B3/B2-1</f>
        <v>-0.005023547881</v>
      </c>
    </row>
    <row r="4">
      <c r="A4" s="14">
        <f>IFERROR(__xludf.DUMMYFUNCTION("""COMPUTED_VALUE"""),42375.66666666667)</f>
        <v>42375.66667</v>
      </c>
      <c r="B4" s="13">
        <f>IFERROR(__xludf.DUMMYFUNCTION("""COMPUTED_VALUE"""),31.63)</f>
        <v>31.63</v>
      </c>
      <c r="C4" s="4">
        <f t="shared" si="1"/>
        <v>-0.001893341748</v>
      </c>
    </row>
    <row r="5">
      <c r="A5" s="14">
        <f>IFERROR(__xludf.DUMMYFUNCTION("""COMPUTED_VALUE"""),42376.66666666667)</f>
        <v>42376.66667</v>
      </c>
      <c r="B5" s="13">
        <f>IFERROR(__xludf.DUMMYFUNCTION("""COMPUTED_VALUE"""),30.4)</f>
        <v>30.4</v>
      </c>
      <c r="C5" s="4">
        <f t="shared" si="1"/>
        <v>-0.03888713247</v>
      </c>
    </row>
    <row r="6">
      <c r="A6" s="14">
        <f>IFERROR(__xludf.DUMMYFUNCTION("""COMPUTED_VALUE"""),42377.66666666667)</f>
        <v>42377.66667</v>
      </c>
      <c r="B6" s="13">
        <f>IFERROR(__xludf.DUMMYFUNCTION("""COMPUTED_VALUE"""),30.35)</f>
        <v>30.35</v>
      </c>
      <c r="C6" s="4">
        <f t="shared" si="1"/>
        <v>-0.001644736842</v>
      </c>
    </row>
    <row r="7">
      <c r="A7" s="14">
        <f>IFERROR(__xludf.DUMMYFUNCTION("""COMPUTED_VALUE"""),42380.66666666667)</f>
        <v>42380.66667</v>
      </c>
      <c r="B7" s="13">
        <f>IFERROR(__xludf.DUMMYFUNCTION("""COMPUTED_VALUE"""),30.89)</f>
        <v>30.89</v>
      </c>
      <c r="C7" s="4">
        <f t="shared" si="1"/>
        <v>0.01779242175</v>
      </c>
    </row>
    <row r="8">
      <c r="A8" s="14">
        <f>IFERROR(__xludf.DUMMYFUNCTION("""COMPUTED_VALUE"""),42381.66666666667)</f>
        <v>42381.66667</v>
      </c>
      <c r="B8" s="13">
        <f>IFERROR(__xludf.DUMMYFUNCTION("""COMPUTED_VALUE"""),30.89)</f>
        <v>30.89</v>
      </c>
      <c r="C8" s="4">
        <f t="shared" si="1"/>
        <v>0</v>
      </c>
    </row>
    <row r="9">
      <c r="A9" s="14">
        <f>IFERROR(__xludf.DUMMYFUNCTION("""COMPUTED_VALUE"""),42382.66666666667)</f>
        <v>42382.66667</v>
      </c>
      <c r="B9" s="13">
        <f>IFERROR(__xludf.DUMMYFUNCTION("""COMPUTED_VALUE"""),29.09)</f>
        <v>29.09</v>
      </c>
      <c r="C9" s="4">
        <f t="shared" si="1"/>
        <v>-0.05827128521</v>
      </c>
    </row>
    <row r="10">
      <c r="A10" s="14">
        <f>IFERROR(__xludf.DUMMYFUNCTION("""COMPUTED_VALUE"""),42383.66666666667)</f>
        <v>42383.66667</v>
      </c>
      <c r="B10" s="13">
        <f>IFERROR(__xludf.DUMMYFUNCTION("""COMPUTED_VALUE"""),29.65)</f>
        <v>29.65</v>
      </c>
      <c r="C10" s="4">
        <f t="shared" si="1"/>
        <v>0.01925060158</v>
      </c>
    </row>
    <row r="11">
      <c r="A11" s="14">
        <f>IFERROR(__xludf.DUMMYFUNCTION("""COMPUTED_VALUE"""),42384.66666666667)</f>
        <v>42384.66667</v>
      </c>
      <c r="B11" s="13">
        <f>IFERROR(__xludf.DUMMYFUNCTION("""COMPUTED_VALUE"""),28.51)</f>
        <v>28.51</v>
      </c>
      <c r="C11" s="4">
        <f t="shared" si="1"/>
        <v>-0.03844856661</v>
      </c>
    </row>
    <row r="12">
      <c r="A12" s="14">
        <f>IFERROR(__xludf.DUMMYFUNCTION("""COMPUTED_VALUE"""),42388.66666666667)</f>
        <v>42388.66667</v>
      </c>
      <c r="B12" s="13">
        <f>IFERROR(__xludf.DUMMYFUNCTION("""COMPUTED_VALUE"""),28.72)</f>
        <v>28.72</v>
      </c>
      <c r="C12" s="4">
        <f t="shared" si="1"/>
        <v>0.007365836549</v>
      </c>
    </row>
    <row r="13">
      <c r="A13" s="14">
        <f>IFERROR(__xludf.DUMMYFUNCTION("""COMPUTED_VALUE"""),42389.66666666667)</f>
        <v>42389.66667</v>
      </c>
      <c r="B13" s="13">
        <f>IFERROR(__xludf.DUMMYFUNCTION("""COMPUTED_VALUE"""),28.59)</f>
        <v>28.59</v>
      </c>
      <c r="C13" s="4">
        <f t="shared" si="1"/>
        <v>-0.004526462396</v>
      </c>
    </row>
    <row r="14">
      <c r="A14" s="14">
        <f>IFERROR(__xludf.DUMMYFUNCTION("""COMPUTED_VALUE"""),42390.66666666667)</f>
        <v>42390.66667</v>
      </c>
      <c r="B14" s="13">
        <f>IFERROR(__xludf.DUMMYFUNCTION("""COMPUTED_VALUE"""),28.75)</f>
        <v>28.75</v>
      </c>
      <c r="C14" s="4">
        <f t="shared" si="1"/>
        <v>0.005596362364</v>
      </c>
    </row>
    <row r="15">
      <c r="A15" s="14">
        <f>IFERROR(__xludf.DUMMYFUNCTION("""COMPUTED_VALUE"""),42391.66666666667)</f>
        <v>42391.66667</v>
      </c>
      <c r="B15" s="13">
        <f>IFERROR(__xludf.DUMMYFUNCTION("""COMPUTED_VALUE"""),29.82)</f>
        <v>29.82</v>
      </c>
      <c r="C15" s="4">
        <f t="shared" si="1"/>
        <v>0.0372173913</v>
      </c>
    </row>
    <row r="16">
      <c r="A16" s="14">
        <f>IFERROR(__xludf.DUMMYFUNCTION("""COMPUTED_VALUE"""),42394.66666666667)</f>
        <v>42394.66667</v>
      </c>
      <c r="B16" s="13">
        <f>IFERROR(__xludf.DUMMYFUNCTION("""COMPUTED_VALUE"""),29.83)</f>
        <v>29.83</v>
      </c>
      <c r="C16" s="4">
        <f t="shared" si="1"/>
        <v>0.0003353454058</v>
      </c>
    </row>
    <row r="17">
      <c r="A17" s="14">
        <f>IFERROR(__xludf.DUMMYFUNCTION("""COMPUTED_VALUE"""),42395.66666666667)</f>
        <v>42395.66667</v>
      </c>
      <c r="B17" s="13">
        <f>IFERROR(__xludf.DUMMYFUNCTION("""COMPUTED_VALUE"""),30.06)</f>
        <v>30.06</v>
      </c>
      <c r="C17" s="4">
        <f t="shared" si="1"/>
        <v>0.007710358699</v>
      </c>
    </row>
    <row r="18">
      <c r="A18" s="14">
        <f>IFERROR(__xludf.DUMMYFUNCTION("""COMPUTED_VALUE"""),42396.66666666667)</f>
        <v>42396.66667</v>
      </c>
      <c r="B18" s="13">
        <f>IFERROR(__xludf.DUMMYFUNCTION("""COMPUTED_VALUE"""),29.17)</f>
        <v>29.17</v>
      </c>
      <c r="C18" s="4">
        <f t="shared" si="1"/>
        <v>-0.02960745176</v>
      </c>
    </row>
    <row r="19">
      <c r="A19" s="14">
        <f>IFERROR(__xludf.DUMMYFUNCTION("""COMPUTED_VALUE"""),42397.66666666667)</f>
        <v>42397.66667</v>
      </c>
      <c r="B19" s="13">
        <f>IFERROR(__xludf.DUMMYFUNCTION("""COMPUTED_VALUE"""),31.77)</f>
        <v>31.77</v>
      </c>
      <c r="C19" s="4">
        <f t="shared" si="1"/>
        <v>0.08913267055</v>
      </c>
    </row>
    <row r="20">
      <c r="A20" s="14">
        <f>IFERROR(__xludf.DUMMYFUNCTION("""COMPUTED_VALUE"""),42398.66666666667)</f>
        <v>42398.66667</v>
      </c>
      <c r="B20" s="13">
        <f>IFERROR(__xludf.DUMMYFUNCTION("""COMPUTED_VALUE"""),29.35)</f>
        <v>29.35</v>
      </c>
      <c r="C20" s="4">
        <f t="shared" si="1"/>
        <v>-0.07617248977</v>
      </c>
    </row>
    <row r="21">
      <c r="A21" s="14">
        <f>IFERROR(__xludf.DUMMYFUNCTION("""COMPUTED_VALUE"""),42401.66666666667)</f>
        <v>42401.66667</v>
      </c>
      <c r="B21" s="13">
        <f>IFERROR(__xludf.DUMMYFUNCTION("""COMPUTED_VALUE"""),28.74)</f>
        <v>28.74</v>
      </c>
      <c r="C21" s="4">
        <f t="shared" si="1"/>
        <v>-0.02078364566</v>
      </c>
    </row>
    <row r="22">
      <c r="A22" s="14">
        <f>IFERROR(__xludf.DUMMYFUNCTION("""COMPUTED_VALUE"""),42402.66666666667)</f>
        <v>42402.66667</v>
      </c>
      <c r="B22" s="13">
        <f>IFERROR(__xludf.DUMMYFUNCTION("""COMPUTED_VALUE"""),27.61)</f>
        <v>27.61</v>
      </c>
      <c r="C22" s="4">
        <f t="shared" si="1"/>
        <v>-0.03931802366</v>
      </c>
    </row>
    <row r="23">
      <c r="A23" s="14">
        <f>IFERROR(__xludf.DUMMYFUNCTION("""COMPUTED_VALUE"""),42403.66666666667)</f>
        <v>42403.66667</v>
      </c>
      <c r="B23" s="13">
        <f>IFERROR(__xludf.DUMMYFUNCTION("""COMPUTED_VALUE"""),26.55)</f>
        <v>26.55</v>
      </c>
      <c r="C23" s="4">
        <f t="shared" si="1"/>
        <v>-0.038391887</v>
      </c>
    </row>
    <row r="24">
      <c r="A24" s="14">
        <f>IFERROR(__xludf.DUMMYFUNCTION("""COMPUTED_VALUE"""),42404.66666666667)</f>
        <v>42404.66667</v>
      </c>
      <c r="B24" s="13">
        <f>IFERROR(__xludf.DUMMYFUNCTION("""COMPUTED_VALUE"""),26.81)</f>
        <v>26.81</v>
      </c>
      <c r="C24" s="4">
        <f t="shared" si="1"/>
        <v>0.009792843691</v>
      </c>
    </row>
    <row r="25">
      <c r="A25" s="14">
        <f>IFERROR(__xludf.DUMMYFUNCTION("""COMPUTED_VALUE"""),42405.66666666667)</f>
        <v>42405.66667</v>
      </c>
      <c r="B25" s="13">
        <f>IFERROR(__xludf.DUMMYFUNCTION("""COMPUTED_VALUE"""),25.11)</f>
        <v>25.11</v>
      </c>
      <c r="C25" s="4">
        <f t="shared" si="1"/>
        <v>-0.06340917568</v>
      </c>
    </row>
    <row r="26">
      <c r="A26" s="14">
        <f>IFERROR(__xludf.DUMMYFUNCTION("""COMPUTED_VALUE"""),42408.66666666667)</f>
        <v>42408.66667</v>
      </c>
      <c r="B26" s="13">
        <f>IFERROR(__xludf.DUMMYFUNCTION("""COMPUTED_VALUE"""),24.41)</f>
        <v>24.41</v>
      </c>
      <c r="C26" s="4">
        <f t="shared" si="1"/>
        <v>-0.02787733971</v>
      </c>
    </row>
    <row r="27">
      <c r="A27" s="14">
        <f>IFERROR(__xludf.DUMMYFUNCTION("""COMPUTED_VALUE"""),42409.66666666667)</f>
        <v>42409.66667</v>
      </c>
      <c r="B27" s="13">
        <f>IFERROR(__xludf.DUMMYFUNCTION("""COMPUTED_VALUE"""),24.1)</f>
        <v>24.1</v>
      </c>
      <c r="C27" s="4">
        <f t="shared" si="1"/>
        <v>-0.01269971323</v>
      </c>
    </row>
    <row r="28">
      <c r="A28" s="14">
        <f>IFERROR(__xludf.DUMMYFUNCTION("""COMPUTED_VALUE"""),42410.66666666667)</f>
        <v>42410.66667</v>
      </c>
      <c r="B28" s="13">
        <f>IFERROR(__xludf.DUMMYFUNCTION("""COMPUTED_VALUE"""),24.52)</f>
        <v>24.52</v>
      </c>
      <c r="C28" s="4">
        <f t="shared" si="1"/>
        <v>0.01742738589</v>
      </c>
    </row>
    <row r="29">
      <c r="A29" s="14">
        <f>IFERROR(__xludf.DUMMYFUNCTION("""COMPUTED_VALUE"""),42411.66666666667)</f>
        <v>42411.66667</v>
      </c>
      <c r="B29" s="13">
        <f>IFERROR(__xludf.DUMMYFUNCTION("""COMPUTED_VALUE"""),25.19)</f>
        <v>25.19</v>
      </c>
      <c r="C29" s="4">
        <f t="shared" si="1"/>
        <v>0.02732463295</v>
      </c>
    </row>
    <row r="30">
      <c r="A30" s="14">
        <f>IFERROR(__xludf.DUMMYFUNCTION("""COMPUTED_VALUE"""),42412.66666666667)</f>
        <v>42412.66667</v>
      </c>
      <c r="B30" s="13">
        <f>IFERROR(__xludf.DUMMYFUNCTION("""COMPUTED_VALUE"""),25.35)</f>
        <v>25.35</v>
      </c>
      <c r="C30" s="4">
        <f t="shared" si="1"/>
        <v>0.006351726876</v>
      </c>
    </row>
    <row r="31">
      <c r="A31" s="14">
        <f>IFERROR(__xludf.DUMMYFUNCTION("""COMPUTED_VALUE"""),42416.66666666667)</f>
        <v>42416.66667</v>
      </c>
      <c r="B31" s="13">
        <f>IFERROR(__xludf.DUMMYFUNCTION("""COMPUTED_VALUE"""),26.06)</f>
        <v>26.06</v>
      </c>
      <c r="C31" s="4">
        <f t="shared" si="1"/>
        <v>0.02800788955</v>
      </c>
    </row>
    <row r="32">
      <c r="A32" s="14">
        <f>IFERROR(__xludf.DUMMYFUNCTION("""COMPUTED_VALUE"""),42417.66666666667)</f>
        <v>42417.66667</v>
      </c>
      <c r="B32" s="13">
        <f>IFERROR(__xludf.DUMMYFUNCTION("""COMPUTED_VALUE"""),26.71)</f>
        <v>26.71</v>
      </c>
      <c r="C32" s="4">
        <f t="shared" si="1"/>
        <v>0.02494244052</v>
      </c>
    </row>
    <row r="33">
      <c r="A33" s="14">
        <f>IFERROR(__xludf.DUMMYFUNCTION("""COMPUTED_VALUE"""),42418.66666666667)</f>
        <v>42418.66667</v>
      </c>
      <c r="B33" s="13">
        <f>IFERROR(__xludf.DUMMYFUNCTION("""COMPUTED_VALUE"""),26.25)</f>
        <v>26.25</v>
      </c>
      <c r="C33" s="4">
        <f t="shared" si="1"/>
        <v>-0.01722201423</v>
      </c>
    </row>
    <row r="34">
      <c r="A34" s="14">
        <f>IFERROR(__xludf.DUMMYFUNCTION("""COMPUTED_VALUE"""),42419.66666666667)</f>
        <v>42419.66667</v>
      </c>
      <c r="B34" s="13">
        <f>IFERROR(__xludf.DUMMYFUNCTION("""COMPUTED_VALUE"""),26.75)</f>
        <v>26.75</v>
      </c>
      <c r="C34" s="4">
        <f t="shared" si="1"/>
        <v>0.01904761905</v>
      </c>
    </row>
    <row r="35">
      <c r="A35" s="14">
        <f>IFERROR(__xludf.DUMMYFUNCTION("""COMPUTED_VALUE"""),42422.66666666667)</f>
        <v>42422.66667</v>
      </c>
      <c r="B35" s="13">
        <f>IFERROR(__xludf.DUMMYFUNCTION("""COMPUTED_VALUE"""),27.98)</f>
        <v>27.98</v>
      </c>
      <c r="C35" s="4">
        <f t="shared" si="1"/>
        <v>0.04598130841</v>
      </c>
    </row>
    <row r="36">
      <c r="A36" s="14">
        <f>IFERROR(__xludf.DUMMYFUNCTION("""COMPUTED_VALUE"""),42423.66666666667)</f>
        <v>42423.66667</v>
      </c>
      <c r="B36" s="13">
        <f>IFERROR(__xludf.DUMMYFUNCTION("""COMPUTED_VALUE"""),27.65)</f>
        <v>27.65</v>
      </c>
      <c r="C36" s="4">
        <f t="shared" si="1"/>
        <v>-0.01179413867</v>
      </c>
    </row>
    <row r="37">
      <c r="A37" s="14">
        <f>IFERROR(__xludf.DUMMYFUNCTION("""COMPUTED_VALUE"""),42424.66666666667)</f>
        <v>42424.66667</v>
      </c>
      <c r="B37" s="13">
        <f>IFERROR(__xludf.DUMMYFUNCTION("""COMPUTED_VALUE"""),27.7)</f>
        <v>27.7</v>
      </c>
      <c r="C37" s="4">
        <f t="shared" si="1"/>
        <v>0.001808318264</v>
      </c>
    </row>
    <row r="38">
      <c r="A38" s="14">
        <f>IFERROR(__xludf.DUMMYFUNCTION("""COMPUTED_VALUE"""),42425.66666666667)</f>
        <v>42425.66667</v>
      </c>
      <c r="B38" s="13">
        <f>IFERROR(__xludf.DUMMYFUNCTION("""COMPUTED_VALUE"""),27.76)</f>
        <v>27.76</v>
      </c>
      <c r="C38" s="4">
        <f t="shared" si="1"/>
        <v>0.002166064982</v>
      </c>
    </row>
    <row r="39">
      <c r="A39" s="14">
        <f>IFERROR(__xludf.DUMMYFUNCTION("""COMPUTED_VALUE"""),42426.66666666667)</f>
        <v>42426.66667</v>
      </c>
      <c r="B39" s="13">
        <f>IFERROR(__xludf.DUMMYFUNCTION("""COMPUTED_VALUE"""),27.76)</f>
        <v>27.76</v>
      </c>
      <c r="C39" s="4">
        <f t="shared" si="1"/>
        <v>0</v>
      </c>
    </row>
    <row r="40">
      <c r="A40" s="14">
        <f>IFERROR(__xludf.DUMMYFUNCTION("""COMPUTED_VALUE"""),42429.66666666667)</f>
        <v>42429.66667</v>
      </c>
      <c r="B40" s="13">
        <f>IFERROR(__xludf.DUMMYFUNCTION("""COMPUTED_VALUE"""),27.63)</f>
        <v>27.63</v>
      </c>
      <c r="C40" s="4">
        <f t="shared" si="1"/>
        <v>-0.004682997118</v>
      </c>
    </row>
    <row r="41">
      <c r="A41" s="14">
        <f>IFERROR(__xludf.DUMMYFUNCTION("""COMPUTED_VALUE"""),42430.66666666667)</f>
        <v>42430.66667</v>
      </c>
      <c r="B41" s="13">
        <f>IFERROR(__xludf.DUMMYFUNCTION("""COMPUTED_VALUE"""),28.95)</f>
        <v>28.95</v>
      </c>
      <c r="C41" s="4">
        <f t="shared" si="1"/>
        <v>0.04777415852</v>
      </c>
    </row>
    <row r="42">
      <c r="A42" s="14">
        <f>IFERROR(__xludf.DUMMYFUNCTION("""COMPUTED_VALUE"""),42431.66666666667)</f>
        <v>42431.66667</v>
      </c>
      <c r="B42" s="13">
        <f>IFERROR(__xludf.DUMMYFUNCTION("""COMPUTED_VALUE"""),29.01)</f>
        <v>29.01</v>
      </c>
      <c r="C42" s="4">
        <f t="shared" si="1"/>
        <v>0.00207253886</v>
      </c>
    </row>
    <row r="43">
      <c r="A43" s="14">
        <f>IFERROR(__xludf.DUMMYFUNCTION("""COMPUTED_VALUE"""),42432.66666666667)</f>
        <v>42432.66667</v>
      </c>
      <c r="B43" s="13">
        <f>IFERROR(__xludf.DUMMYFUNCTION("""COMPUTED_VALUE"""),28.87)</f>
        <v>28.87</v>
      </c>
      <c r="C43" s="4">
        <f t="shared" si="1"/>
        <v>-0.004825922096</v>
      </c>
    </row>
    <row r="44">
      <c r="A44" s="14">
        <f>IFERROR(__xludf.DUMMYFUNCTION("""COMPUTED_VALUE"""),42433.66666666667)</f>
        <v>42433.66667</v>
      </c>
      <c r="B44" s="13">
        <f>IFERROR(__xludf.DUMMYFUNCTION("""COMPUTED_VALUE"""),28.76)</f>
        <v>28.76</v>
      </c>
      <c r="C44" s="4">
        <f t="shared" si="1"/>
        <v>-0.003810183582</v>
      </c>
    </row>
    <row r="45">
      <c r="A45" s="14">
        <f>IFERROR(__xludf.DUMMYFUNCTION("""COMPUTED_VALUE"""),42436.66666666667)</f>
        <v>42436.66667</v>
      </c>
      <c r="B45" s="13">
        <f>IFERROR(__xludf.DUMMYFUNCTION("""COMPUTED_VALUE"""),28.14)</f>
        <v>28.14</v>
      </c>
      <c r="C45" s="4">
        <f t="shared" si="1"/>
        <v>-0.02155771905</v>
      </c>
    </row>
    <row r="46">
      <c r="A46" s="14">
        <f>IFERROR(__xludf.DUMMYFUNCTION("""COMPUTED_VALUE"""),42437.66666666667)</f>
        <v>42437.66667</v>
      </c>
      <c r="B46" s="13">
        <f>IFERROR(__xludf.DUMMYFUNCTION("""COMPUTED_VALUE"""),28.01)</f>
        <v>28.01</v>
      </c>
      <c r="C46" s="4">
        <f t="shared" si="1"/>
        <v>-0.004619758351</v>
      </c>
    </row>
    <row r="47">
      <c r="A47" s="14">
        <f>IFERROR(__xludf.DUMMYFUNCTION("""COMPUTED_VALUE"""),42438.66666666667)</f>
        <v>42438.66667</v>
      </c>
      <c r="B47" s="13">
        <f>IFERROR(__xludf.DUMMYFUNCTION("""COMPUTED_VALUE"""),27.97)</f>
        <v>27.97</v>
      </c>
      <c r="C47" s="4">
        <f t="shared" si="1"/>
        <v>-0.001428061407</v>
      </c>
    </row>
    <row r="48">
      <c r="A48" s="14">
        <f>IFERROR(__xludf.DUMMYFUNCTION("""COMPUTED_VALUE"""),42439.66666666667)</f>
        <v>42439.66667</v>
      </c>
      <c r="B48" s="13">
        <f>IFERROR(__xludf.DUMMYFUNCTION("""COMPUTED_VALUE"""),27.95)</f>
        <v>27.95</v>
      </c>
      <c r="C48" s="4">
        <f t="shared" si="1"/>
        <v>-0.0007150518413</v>
      </c>
    </row>
    <row r="49">
      <c r="A49" s="14">
        <f>IFERROR(__xludf.DUMMYFUNCTION("""COMPUTED_VALUE"""),42440.66666666667)</f>
        <v>42440.66667</v>
      </c>
      <c r="B49" s="13">
        <f>IFERROR(__xludf.DUMMYFUNCTION("""COMPUTED_VALUE"""),28.48)</f>
        <v>28.48</v>
      </c>
      <c r="C49" s="4">
        <f t="shared" si="1"/>
        <v>0.01896243292</v>
      </c>
    </row>
    <row r="50">
      <c r="A50" s="14">
        <f>IFERROR(__xludf.DUMMYFUNCTION("""COMPUTED_VALUE"""),42443.66666666667)</f>
        <v>42443.66667</v>
      </c>
      <c r="B50" s="13">
        <f>IFERROR(__xludf.DUMMYFUNCTION("""COMPUTED_VALUE"""),28.67)</f>
        <v>28.67</v>
      </c>
      <c r="C50" s="4">
        <f t="shared" si="1"/>
        <v>0.006671348315</v>
      </c>
    </row>
    <row r="51">
      <c r="A51" s="14">
        <f>IFERROR(__xludf.DUMMYFUNCTION("""COMPUTED_VALUE"""),42444.66666666667)</f>
        <v>42444.66667</v>
      </c>
      <c r="B51" s="13">
        <f>IFERROR(__xludf.DUMMYFUNCTION("""COMPUTED_VALUE"""),28.85)</f>
        <v>28.85</v>
      </c>
      <c r="C51" s="4">
        <f t="shared" si="1"/>
        <v>0.006278339728</v>
      </c>
    </row>
    <row r="52">
      <c r="A52" s="14">
        <f>IFERROR(__xludf.DUMMYFUNCTION("""COMPUTED_VALUE"""),42445.66666666667)</f>
        <v>42445.66667</v>
      </c>
      <c r="B52" s="13">
        <f>IFERROR(__xludf.DUMMYFUNCTION("""COMPUTED_VALUE"""),28.71)</f>
        <v>28.71</v>
      </c>
      <c r="C52" s="4">
        <f t="shared" si="1"/>
        <v>-0.004852686308</v>
      </c>
    </row>
    <row r="53">
      <c r="A53" s="14">
        <f>IFERROR(__xludf.DUMMYFUNCTION("""COMPUTED_VALUE"""),42446.66666666667)</f>
        <v>42446.66667</v>
      </c>
      <c r="B53" s="13">
        <f>IFERROR(__xludf.DUMMYFUNCTION("""COMPUTED_VALUE"""),27.97)</f>
        <v>27.97</v>
      </c>
      <c r="C53" s="4">
        <f t="shared" si="1"/>
        <v>-0.02577499129</v>
      </c>
    </row>
    <row r="54">
      <c r="A54" s="14">
        <f>IFERROR(__xludf.DUMMYFUNCTION("""COMPUTED_VALUE"""),42447.66666666667)</f>
        <v>42447.66667</v>
      </c>
      <c r="B54" s="13">
        <f>IFERROR(__xludf.DUMMYFUNCTION("""COMPUTED_VALUE"""),27.6)</f>
        <v>27.6</v>
      </c>
      <c r="C54" s="4">
        <f t="shared" si="1"/>
        <v>-0.01322845906</v>
      </c>
    </row>
    <row r="55">
      <c r="A55" s="14">
        <f>IFERROR(__xludf.DUMMYFUNCTION("""COMPUTED_VALUE"""),42450.66666666667)</f>
        <v>42450.66667</v>
      </c>
      <c r="B55" s="13">
        <f>IFERROR(__xludf.DUMMYFUNCTION("""COMPUTED_VALUE"""),27.7)</f>
        <v>27.7</v>
      </c>
      <c r="C55" s="4">
        <f t="shared" si="1"/>
        <v>0.003623188406</v>
      </c>
    </row>
    <row r="56">
      <c r="A56" s="14">
        <f>IFERROR(__xludf.DUMMYFUNCTION("""COMPUTED_VALUE"""),42451.66666666667)</f>
        <v>42451.66667</v>
      </c>
      <c r="B56" s="13">
        <f>IFERROR(__xludf.DUMMYFUNCTION("""COMPUTED_VALUE"""),28.02)</f>
        <v>28.02</v>
      </c>
      <c r="C56" s="4">
        <f t="shared" si="1"/>
        <v>0.01155234657</v>
      </c>
    </row>
    <row r="57">
      <c r="A57" s="14">
        <f>IFERROR(__xludf.DUMMYFUNCTION("""COMPUTED_VALUE"""),42452.66666666667)</f>
        <v>42452.66667</v>
      </c>
      <c r="B57" s="13">
        <f>IFERROR(__xludf.DUMMYFUNCTION("""COMPUTED_VALUE"""),28.48)</f>
        <v>28.48</v>
      </c>
      <c r="C57" s="4">
        <f t="shared" si="1"/>
        <v>0.01641684511</v>
      </c>
    </row>
    <row r="58">
      <c r="A58" s="14">
        <f>IFERROR(__xludf.DUMMYFUNCTION("""COMPUTED_VALUE"""),42453.66666666667)</f>
        <v>42453.66667</v>
      </c>
      <c r="B58" s="13">
        <f>IFERROR(__xludf.DUMMYFUNCTION("""COMPUTED_VALUE"""),29.15)</f>
        <v>29.15</v>
      </c>
      <c r="C58" s="4">
        <f t="shared" si="1"/>
        <v>0.0235252809</v>
      </c>
    </row>
    <row r="59">
      <c r="A59" s="14">
        <f>IFERROR(__xludf.DUMMYFUNCTION("""COMPUTED_VALUE"""),42457.66666666667)</f>
        <v>42457.66667</v>
      </c>
      <c r="B59" s="13">
        <f>IFERROR(__xludf.DUMMYFUNCTION("""COMPUTED_VALUE"""),28.99)</f>
        <v>28.99</v>
      </c>
      <c r="C59" s="4">
        <f t="shared" si="1"/>
        <v>-0.005488850772</v>
      </c>
    </row>
    <row r="60">
      <c r="A60" s="14">
        <f>IFERROR(__xludf.DUMMYFUNCTION("""COMPUTED_VALUE"""),42458.66666666667)</f>
        <v>42458.66667</v>
      </c>
      <c r="B60" s="13">
        <f>IFERROR(__xludf.DUMMYFUNCTION("""COMPUTED_VALUE"""),29.69)</f>
        <v>29.69</v>
      </c>
      <c r="C60" s="4">
        <f t="shared" si="1"/>
        <v>0.02414625733</v>
      </c>
    </row>
    <row r="61">
      <c r="A61" s="14">
        <f>IFERROR(__xludf.DUMMYFUNCTION("""COMPUTED_VALUE"""),42459.66666666667)</f>
        <v>42459.66667</v>
      </c>
      <c r="B61" s="13">
        <f>IFERROR(__xludf.DUMMYFUNCTION("""COMPUTED_VALUE"""),29.93)</f>
        <v>29.93</v>
      </c>
      <c r="C61" s="4">
        <f t="shared" si="1"/>
        <v>0.008083529808</v>
      </c>
    </row>
    <row r="62">
      <c r="A62" s="14">
        <f>IFERROR(__xludf.DUMMYFUNCTION("""COMPUTED_VALUE"""),42460.66666666667)</f>
        <v>42460.66667</v>
      </c>
      <c r="B62" s="13">
        <f>IFERROR(__xludf.DUMMYFUNCTION("""COMPUTED_VALUE"""),29.68)</f>
        <v>29.68</v>
      </c>
      <c r="C62" s="4">
        <f t="shared" si="1"/>
        <v>-0.008352823254</v>
      </c>
    </row>
    <row r="63">
      <c r="A63" s="14">
        <f>IFERROR(__xludf.DUMMYFUNCTION("""COMPUTED_VALUE"""),42461.66666666667)</f>
        <v>42461.66667</v>
      </c>
      <c r="B63" s="13">
        <f>IFERROR(__xludf.DUMMYFUNCTION("""COMPUTED_VALUE"""),29.93)</f>
        <v>29.93</v>
      </c>
      <c r="C63" s="4">
        <f t="shared" si="1"/>
        <v>0.008423180593</v>
      </c>
    </row>
    <row r="64">
      <c r="A64" s="14">
        <f>IFERROR(__xludf.DUMMYFUNCTION("""COMPUTED_VALUE"""),42464.66666666667)</f>
        <v>42464.66667</v>
      </c>
      <c r="B64" s="13">
        <f>IFERROR(__xludf.DUMMYFUNCTION("""COMPUTED_VALUE"""),29.66)</f>
        <v>29.66</v>
      </c>
      <c r="C64" s="4">
        <f t="shared" si="1"/>
        <v>-0.009021049115</v>
      </c>
    </row>
    <row r="65">
      <c r="A65" s="14">
        <f>IFERROR(__xludf.DUMMYFUNCTION("""COMPUTED_VALUE"""),42465.66666666667)</f>
        <v>42465.66667</v>
      </c>
      <c r="B65" s="13">
        <f>IFERROR(__xludf.DUMMYFUNCTION("""COMPUTED_VALUE"""),29.31)</f>
        <v>29.31</v>
      </c>
      <c r="C65" s="4">
        <f t="shared" si="1"/>
        <v>-0.01180040459</v>
      </c>
    </row>
    <row r="66">
      <c r="A66" s="14">
        <f>IFERROR(__xludf.DUMMYFUNCTION("""COMPUTED_VALUE"""),42466.66666666667)</f>
        <v>42466.66667</v>
      </c>
      <c r="B66" s="13">
        <f>IFERROR(__xludf.DUMMYFUNCTION("""COMPUTED_VALUE"""),30.1)</f>
        <v>30.1</v>
      </c>
      <c r="C66" s="4">
        <f t="shared" si="1"/>
        <v>0.02695325827</v>
      </c>
    </row>
    <row r="67">
      <c r="A67" s="14">
        <f>IFERROR(__xludf.DUMMYFUNCTION("""COMPUTED_VALUE"""),42467.66666666667)</f>
        <v>42467.66667</v>
      </c>
      <c r="B67" s="13">
        <f>IFERROR(__xludf.DUMMYFUNCTION("""COMPUTED_VALUE"""),29.57)</f>
        <v>29.57</v>
      </c>
      <c r="C67" s="4">
        <f t="shared" si="1"/>
        <v>-0.01760797342</v>
      </c>
    </row>
    <row r="68">
      <c r="A68" s="14">
        <f>IFERROR(__xludf.DUMMYFUNCTION("""COMPUTED_VALUE"""),42468.66666666667)</f>
        <v>42468.66667</v>
      </c>
      <c r="B68" s="13">
        <f>IFERROR(__xludf.DUMMYFUNCTION("""COMPUTED_VALUE"""),29.73)</f>
        <v>29.73</v>
      </c>
      <c r="C68" s="4">
        <f t="shared" si="1"/>
        <v>0.005410889415</v>
      </c>
    </row>
    <row r="69">
      <c r="A69" s="14">
        <f>IFERROR(__xludf.DUMMYFUNCTION("""COMPUTED_VALUE"""),42471.66666666667)</f>
        <v>42471.66667</v>
      </c>
      <c r="B69" s="13">
        <f>IFERROR(__xludf.DUMMYFUNCTION("""COMPUTED_VALUE"""),29.8)</f>
        <v>29.8</v>
      </c>
      <c r="C69" s="4">
        <f t="shared" si="1"/>
        <v>0.00235452405</v>
      </c>
    </row>
    <row r="70">
      <c r="A70" s="14">
        <f>IFERROR(__xludf.DUMMYFUNCTION("""COMPUTED_VALUE"""),42472.66666666667)</f>
        <v>42472.66667</v>
      </c>
      <c r="B70" s="13">
        <f>IFERROR(__xludf.DUMMYFUNCTION("""COMPUTED_VALUE"""),30.16)</f>
        <v>30.16</v>
      </c>
      <c r="C70" s="4">
        <f t="shared" si="1"/>
        <v>0.01208053691</v>
      </c>
    </row>
    <row r="71">
      <c r="A71" s="14">
        <f>IFERROR(__xludf.DUMMYFUNCTION("""COMPUTED_VALUE"""),42473.66666666667)</f>
        <v>42473.66667</v>
      </c>
      <c r="B71" s="13">
        <f>IFERROR(__xludf.DUMMYFUNCTION("""COMPUTED_VALUE"""),30.74)</f>
        <v>30.74</v>
      </c>
      <c r="C71" s="4">
        <f t="shared" si="1"/>
        <v>0.01923076923</v>
      </c>
    </row>
    <row r="72">
      <c r="A72" s="14">
        <f>IFERROR(__xludf.DUMMYFUNCTION("""COMPUTED_VALUE"""),42474.66666666667)</f>
        <v>42474.66667</v>
      </c>
      <c r="B72" s="13">
        <f>IFERROR(__xludf.DUMMYFUNCTION("""COMPUTED_VALUE"""),31.04)</f>
        <v>31.04</v>
      </c>
      <c r="C72" s="4">
        <f t="shared" si="1"/>
        <v>0.009759271308</v>
      </c>
    </row>
    <row r="73">
      <c r="A73" s="14">
        <f>IFERROR(__xludf.DUMMYFUNCTION("""COMPUTED_VALUE"""),42475.66666666667)</f>
        <v>42475.66667</v>
      </c>
      <c r="B73" s="13">
        <f>IFERROR(__xludf.DUMMYFUNCTION("""COMPUTED_VALUE"""),31.29)</f>
        <v>31.29</v>
      </c>
      <c r="C73" s="4">
        <f t="shared" si="1"/>
        <v>0.008054123711</v>
      </c>
    </row>
    <row r="74">
      <c r="A74" s="14">
        <f>IFERROR(__xludf.DUMMYFUNCTION("""COMPUTED_VALUE"""),42478.66666666667)</f>
        <v>42478.66667</v>
      </c>
      <c r="B74" s="13">
        <f>IFERROR(__xludf.DUMMYFUNCTION("""COMPUTED_VALUE"""),31.77)</f>
        <v>31.77</v>
      </c>
      <c r="C74" s="4">
        <f t="shared" si="1"/>
        <v>0.01534036433</v>
      </c>
    </row>
    <row r="75">
      <c r="A75" s="14">
        <f>IFERROR(__xludf.DUMMYFUNCTION("""COMPUTED_VALUE"""),42479.66666666667)</f>
        <v>42479.66667</v>
      </c>
      <c r="B75" s="13">
        <f>IFERROR(__xludf.DUMMYFUNCTION("""COMPUTED_VALUE"""),31.4)</f>
        <v>31.4</v>
      </c>
      <c r="C75" s="4">
        <f t="shared" si="1"/>
        <v>-0.01164620711</v>
      </c>
    </row>
    <row r="76">
      <c r="A76" s="14">
        <f>IFERROR(__xludf.DUMMYFUNCTION("""COMPUTED_VALUE"""),42480.66666666667)</f>
        <v>42480.66667</v>
      </c>
      <c r="B76" s="13">
        <f>IFERROR(__xludf.DUMMYFUNCTION("""COMPUTED_VALUE"""),31.65)</f>
        <v>31.65</v>
      </c>
      <c r="C76" s="4">
        <f t="shared" si="1"/>
        <v>0.007961783439</v>
      </c>
    </row>
    <row r="77">
      <c r="A77" s="14">
        <f>IFERROR(__xludf.DUMMYFUNCTION("""COMPUTED_VALUE"""),42481.66666666667)</f>
        <v>42481.66667</v>
      </c>
      <c r="B77" s="13">
        <f>IFERROR(__xludf.DUMMYFUNCTION("""COMPUTED_VALUE"""),31.55)</f>
        <v>31.55</v>
      </c>
      <c r="C77" s="4">
        <f t="shared" si="1"/>
        <v>-0.003159557662</v>
      </c>
    </row>
    <row r="78">
      <c r="A78" s="14">
        <f>IFERROR(__xludf.DUMMYFUNCTION("""COMPUTED_VALUE"""),42482.66666666667)</f>
        <v>42482.66667</v>
      </c>
      <c r="B78" s="13">
        <f>IFERROR(__xludf.DUMMYFUNCTION("""COMPUTED_VALUE"""),31.03)</f>
        <v>31.03</v>
      </c>
      <c r="C78" s="4">
        <f t="shared" si="1"/>
        <v>-0.01648177496</v>
      </c>
    </row>
    <row r="79">
      <c r="A79" s="14">
        <f>IFERROR(__xludf.DUMMYFUNCTION("""COMPUTED_VALUE"""),42485.66666666667)</f>
        <v>42485.66667</v>
      </c>
      <c r="B79" s="13">
        <f>IFERROR(__xludf.DUMMYFUNCTION("""COMPUTED_VALUE"""),31.31)</f>
        <v>31.31</v>
      </c>
      <c r="C79" s="4">
        <f t="shared" si="1"/>
        <v>0.00902352562</v>
      </c>
    </row>
    <row r="80">
      <c r="A80" s="14">
        <f>IFERROR(__xludf.DUMMYFUNCTION("""COMPUTED_VALUE"""),42486.66666666667)</f>
        <v>42486.66667</v>
      </c>
      <c r="B80" s="13">
        <f>IFERROR(__xludf.DUMMYFUNCTION("""COMPUTED_VALUE"""),30.84)</f>
        <v>30.84</v>
      </c>
      <c r="C80" s="4">
        <f t="shared" si="1"/>
        <v>-0.01501117854</v>
      </c>
    </row>
    <row r="81">
      <c r="A81" s="14">
        <f>IFERROR(__xludf.DUMMYFUNCTION("""COMPUTED_VALUE"""),42487.66666666667)</f>
        <v>42487.66667</v>
      </c>
      <c r="B81" s="13">
        <f>IFERROR(__xludf.DUMMYFUNCTION("""COMPUTED_VALUE"""),30.33)</f>
        <v>30.33</v>
      </c>
      <c r="C81" s="4">
        <f t="shared" si="1"/>
        <v>-0.01653696498</v>
      </c>
    </row>
    <row r="82">
      <c r="A82" s="14">
        <f>IFERROR(__xludf.DUMMYFUNCTION("""COMPUTED_VALUE"""),42488.66666666667)</f>
        <v>42488.66667</v>
      </c>
      <c r="B82" s="13">
        <f>IFERROR(__xludf.DUMMYFUNCTION("""COMPUTED_VALUE"""),30.1)</f>
        <v>30.1</v>
      </c>
      <c r="C82" s="4">
        <f t="shared" si="1"/>
        <v>-0.007583250907</v>
      </c>
    </row>
    <row r="83">
      <c r="A83" s="14">
        <f>IFERROR(__xludf.DUMMYFUNCTION("""COMPUTED_VALUE"""),42489.66666666667)</f>
        <v>42489.66667</v>
      </c>
      <c r="B83" s="13">
        <f>IFERROR(__xludf.DUMMYFUNCTION("""COMPUTED_VALUE"""),32.98)</f>
        <v>32.98</v>
      </c>
      <c r="C83" s="4">
        <f t="shared" si="1"/>
        <v>0.09568106312</v>
      </c>
    </row>
    <row r="84">
      <c r="A84" s="14">
        <f>IFERROR(__xludf.DUMMYFUNCTION("""COMPUTED_VALUE"""),42492.66666666667)</f>
        <v>42492.66667</v>
      </c>
      <c r="B84" s="13">
        <f>IFERROR(__xludf.DUMMYFUNCTION("""COMPUTED_VALUE"""),34.19)</f>
        <v>34.19</v>
      </c>
      <c r="C84" s="4">
        <f t="shared" si="1"/>
        <v>0.03668890237</v>
      </c>
    </row>
    <row r="85">
      <c r="A85" s="14">
        <f>IFERROR(__xludf.DUMMYFUNCTION("""COMPUTED_VALUE"""),42493.66666666667)</f>
        <v>42493.66667</v>
      </c>
      <c r="B85" s="13">
        <f>IFERROR(__xludf.DUMMYFUNCTION("""COMPUTED_VALUE"""),33.57)</f>
        <v>33.57</v>
      </c>
      <c r="C85" s="4">
        <f t="shared" si="1"/>
        <v>-0.0181339573</v>
      </c>
    </row>
    <row r="86">
      <c r="A86" s="14">
        <f>IFERROR(__xludf.DUMMYFUNCTION("""COMPUTED_VALUE"""),42494.66666666667)</f>
        <v>42494.66667</v>
      </c>
      <c r="B86" s="13">
        <f>IFERROR(__xludf.DUMMYFUNCTION("""COMPUTED_VALUE"""),33.55)</f>
        <v>33.55</v>
      </c>
      <c r="C86" s="4">
        <f t="shared" si="1"/>
        <v>-0.0005957700328</v>
      </c>
    </row>
    <row r="87">
      <c r="A87" s="14">
        <f>IFERROR(__xludf.DUMMYFUNCTION("""COMPUTED_VALUE"""),42495.66666666667)</f>
        <v>42495.66667</v>
      </c>
      <c r="B87" s="13">
        <f>IFERROR(__xludf.DUMMYFUNCTION("""COMPUTED_VALUE"""),32.95)</f>
        <v>32.95</v>
      </c>
      <c r="C87" s="4">
        <f t="shared" si="1"/>
        <v>-0.01788375559</v>
      </c>
    </row>
    <row r="88">
      <c r="A88" s="14">
        <f>IFERROR(__xludf.DUMMYFUNCTION("""COMPUTED_VALUE"""),42496.66666666667)</f>
        <v>42496.66667</v>
      </c>
      <c r="B88" s="13">
        <f>IFERROR(__xludf.DUMMYFUNCTION("""COMPUTED_VALUE"""),33.7)</f>
        <v>33.7</v>
      </c>
      <c r="C88" s="4">
        <f t="shared" si="1"/>
        <v>0.02276176024</v>
      </c>
    </row>
    <row r="89">
      <c r="A89" s="14">
        <f>IFERROR(__xludf.DUMMYFUNCTION("""COMPUTED_VALUE"""),42499.66666666667)</f>
        <v>42499.66667</v>
      </c>
      <c r="B89" s="13">
        <f>IFERROR(__xludf.DUMMYFUNCTION("""COMPUTED_VALUE"""),33.99)</f>
        <v>33.99</v>
      </c>
      <c r="C89" s="4">
        <f t="shared" si="1"/>
        <v>0.008605341246</v>
      </c>
    </row>
    <row r="90">
      <c r="A90" s="14">
        <f>IFERROR(__xludf.DUMMYFUNCTION("""COMPUTED_VALUE"""),42500.66666666667)</f>
        <v>42500.66667</v>
      </c>
      <c r="B90" s="13">
        <f>IFERROR(__xludf.DUMMYFUNCTION("""COMPUTED_VALUE"""),35.15)</f>
        <v>35.15</v>
      </c>
      <c r="C90" s="4">
        <f t="shared" si="1"/>
        <v>0.03412768461</v>
      </c>
    </row>
    <row r="91">
      <c r="A91" s="14">
        <f>IFERROR(__xludf.DUMMYFUNCTION("""COMPUTED_VALUE"""),42501.66666666667)</f>
        <v>42501.66667</v>
      </c>
      <c r="B91" s="13">
        <f>IFERROR(__xludf.DUMMYFUNCTION("""COMPUTED_VALUE"""),35.66)</f>
        <v>35.66</v>
      </c>
      <c r="C91" s="4">
        <f t="shared" si="1"/>
        <v>0.01450924609</v>
      </c>
    </row>
    <row r="92">
      <c r="A92" s="14">
        <f>IFERROR(__xludf.DUMMYFUNCTION("""COMPUTED_VALUE"""),42502.66666666667)</f>
        <v>42502.66667</v>
      </c>
      <c r="B92" s="13">
        <f>IFERROR(__xludf.DUMMYFUNCTION("""COMPUTED_VALUE"""),35.9)</f>
        <v>35.9</v>
      </c>
      <c r="C92" s="4">
        <f t="shared" si="1"/>
        <v>0.00673022995</v>
      </c>
    </row>
    <row r="93">
      <c r="A93" s="14">
        <f>IFERROR(__xludf.DUMMYFUNCTION("""COMPUTED_VALUE"""),42503.66666666667)</f>
        <v>42503.66667</v>
      </c>
      <c r="B93" s="13">
        <f>IFERROR(__xludf.DUMMYFUNCTION("""COMPUTED_VALUE"""),35.5)</f>
        <v>35.5</v>
      </c>
      <c r="C93" s="4">
        <f t="shared" si="1"/>
        <v>-0.01114206128</v>
      </c>
    </row>
    <row r="94">
      <c r="A94" s="14">
        <f>IFERROR(__xludf.DUMMYFUNCTION("""COMPUTED_VALUE"""),42506.66666666667)</f>
        <v>42506.66667</v>
      </c>
      <c r="B94" s="13">
        <f>IFERROR(__xludf.DUMMYFUNCTION("""COMPUTED_VALUE"""),35.53)</f>
        <v>35.53</v>
      </c>
      <c r="C94" s="4">
        <f t="shared" si="1"/>
        <v>0.0008450704225</v>
      </c>
    </row>
    <row r="95">
      <c r="A95" s="14">
        <f>IFERROR(__xludf.DUMMYFUNCTION("""COMPUTED_VALUE"""),42507.66666666667)</f>
        <v>42507.66667</v>
      </c>
      <c r="B95" s="13">
        <f>IFERROR(__xludf.DUMMYFUNCTION("""COMPUTED_VALUE"""),34.76)</f>
        <v>34.76</v>
      </c>
      <c r="C95" s="4">
        <f t="shared" si="1"/>
        <v>-0.02167182663</v>
      </c>
    </row>
    <row r="96">
      <c r="A96" s="14">
        <f>IFERROR(__xludf.DUMMYFUNCTION("""COMPUTED_VALUE"""),42508.66666666667)</f>
        <v>42508.66667</v>
      </c>
      <c r="B96" s="13">
        <f>IFERROR(__xludf.DUMMYFUNCTION("""COMPUTED_VALUE"""),34.87)</f>
        <v>34.87</v>
      </c>
      <c r="C96" s="4">
        <f t="shared" si="1"/>
        <v>0.003164556962</v>
      </c>
    </row>
    <row r="97">
      <c r="A97" s="14">
        <f>IFERROR(__xludf.DUMMYFUNCTION("""COMPUTED_VALUE"""),42509.66666666667)</f>
        <v>42509.66667</v>
      </c>
      <c r="B97" s="13">
        <f>IFERROR(__xludf.DUMMYFUNCTION("""COMPUTED_VALUE"""),34.93)</f>
        <v>34.93</v>
      </c>
      <c r="C97" s="4">
        <f t="shared" si="1"/>
        <v>0.0017206768</v>
      </c>
    </row>
    <row r="98">
      <c r="A98" s="14">
        <f>IFERROR(__xludf.DUMMYFUNCTION("""COMPUTED_VALUE"""),42510.66666666667)</f>
        <v>42510.66667</v>
      </c>
      <c r="B98" s="13">
        <f>IFERROR(__xludf.DUMMYFUNCTION("""COMPUTED_VALUE"""),35.14)</f>
        <v>35.14</v>
      </c>
      <c r="C98" s="4">
        <f t="shared" si="1"/>
        <v>0.006012024048</v>
      </c>
    </row>
    <row r="99">
      <c r="A99" s="14">
        <f>IFERROR(__xludf.DUMMYFUNCTION("""COMPUTED_VALUE"""),42513.66666666667)</f>
        <v>42513.66667</v>
      </c>
      <c r="B99" s="13">
        <f>IFERROR(__xludf.DUMMYFUNCTION("""COMPUTED_VALUE"""),34.84)</f>
        <v>34.84</v>
      </c>
      <c r="C99" s="4">
        <f t="shared" si="1"/>
        <v>-0.008537279454</v>
      </c>
    </row>
    <row r="100">
      <c r="A100" s="14">
        <f>IFERROR(__xludf.DUMMYFUNCTION("""COMPUTED_VALUE"""),42514.66666666667)</f>
        <v>42514.66667</v>
      </c>
      <c r="B100" s="13">
        <f>IFERROR(__xludf.DUMMYFUNCTION("""COMPUTED_VALUE"""),35.21)</f>
        <v>35.21</v>
      </c>
      <c r="C100" s="4">
        <f t="shared" si="1"/>
        <v>0.01061997704</v>
      </c>
    </row>
    <row r="101">
      <c r="A101" s="14">
        <f>IFERROR(__xludf.DUMMYFUNCTION("""COMPUTED_VALUE"""),42515.66666666667)</f>
        <v>42515.66667</v>
      </c>
      <c r="B101" s="13">
        <f>IFERROR(__xludf.DUMMYFUNCTION("""COMPUTED_VALUE"""),35.42)</f>
        <v>35.42</v>
      </c>
      <c r="C101" s="4">
        <f t="shared" si="1"/>
        <v>0.005964214712</v>
      </c>
    </row>
    <row r="102">
      <c r="A102" s="14">
        <f>IFERROR(__xludf.DUMMYFUNCTION("""COMPUTED_VALUE"""),42516.66666666667)</f>
        <v>42516.66667</v>
      </c>
      <c r="B102" s="13">
        <f>IFERROR(__xludf.DUMMYFUNCTION("""COMPUTED_VALUE"""),35.75)</f>
        <v>35.75</v>
      </c>
      <c r="C102" s="4">
        <f t="shared" si="1"/>
        <v>0.009316770186</v>
      </c>
    </row>
    <row r="103">
      <c r="A103" s="14">
        <f>IFERROR(__xludf.DUMMYFUNCTION("""COMPUTED_VALUE"""),42517.66666666667)</f>
        <v>42517.66667</v>
      </c>
      <c r="B103" s="13">
        <f>IFERROR(__xludf.DUMMYFUNCTION("""COMPUTED_VALUE"""),35.61)</f>
        <v>35.61</v>
      </c>
      <c r="C103" s="4">
        <f t="shared" si="1"/>
        <v>-0.003916083916</v>
      </c>
    </row>
    <row r="104">
      <c r="A104" s="14">
        <f>IFERROR(__xludf.DUMMYFUNCTION("""COMPUTED_VALUE"""),42521.66666666667)</f>
        <v>42521.66667</v>
      </c>
      <c r="B104" s="13">
        <f>IFERROR(__xludf.DUMMYFUNCTION("""COMPUTED_VALUE"""),36.14)</f>
        <v>36.14</v>
      </c>
      <c r="C104" s="4">
        <f t="shared" si="1"/>
        <v>0.0148834597</v>
      </c>
    </row>
    <row r="105">
      <c r="A105" s="14">
        <f>IFERROR(__xludf.DUMMYFUNCTION("""COMPUTED_VALUE"""),42522.66666666667)</f>
        <v>42522.66667</v>
      </c>
      <c r="B105" s="13">
        <f>IFERROR(__xludf.DUMMYFUNCTION("""COMPUTED_VALUE"""),35.97)</f>
        <v>35.97</v>
      </c>
      <c r="C105" s="4">
        <f t="shared" si="1"/>
        <v>-0.004703929164</v>
      </c>
    </row>
    <row r="106">
      <c r="A106" s="14">
        <f>IFERROR(__xludf.DUMMYFUNCTION("""COMPUTED_VALUE"""),42523.66666666667)</f>
        <v>42523.66667</v>
      </c>
      <c r="B106" s="13">
        <f>IFERROR(__xludf.DUMMYFUNCTION("""COMPUTED_VALUE"""),36.41)</f>
        <v>36.41</v>
      </c>
      <c r="C106" s="4">
        <f t="shared" si="1"/>
        <v>0.0122324159</v>
      </c>
    </row>
    <row r="107">
      <c r="A107" s="14">
        <f>IFERROR(__xludf.DUMMYFUNCTION("""COMPUTED_VALUE"""),42524.66666666667)</f>
        <v>42524.66667</v>
      </c>
      <c r="B107" s="13">
        <f>IFERROR(__xludf.DUMMYFUNCTION("""COMPUTED_VALUE"""),36.28)</f>
        <v>36.28</v>
      </c>
      <c r="C107" s="4">
        <f t="shared" si="1"/>
        <v>-0.003570447679</v>
      </c>
    </row>
    <row r="108">
      <c r="A108" s="14">
        <f>IFERROR(__xludf.DUMMYFUNCTION("""COMPUTED_VALUE"""),42527.66666666667)</f>
        <v>42527.66667</v>
      </c>
      <c r="B108" s="13">
        <f>IFERROR(__xludf.DUMMYFUNCTION("""COMPUTED_VALUE"""),36.34)</f>
        <v>36.34</v>
      </c>
      <c r="C108" s="4">
        <f t="shared" si="1"/>
        <v>0.001653803749</v>
      </c>
    </row>
    <row r="109">
      <c r="A109" s="14">
        <f>IFERROR(__xludf.DUMMYFUNCTION("""COMPUTED_VALUE"""),42528.66666666667)</f>
        <v>42528.66667</v>
      </c>
      <c r="B109" s="13">
        <f>IFERROR(__xludf.DUMMYFUNCTION("""COMPUTED_VALUE"""),36.19)</f>
        <v>36.19</v>
      </c>
      <c r="C109" s="4">
        <f t="shared" si="1"/>
        <v>-0.004127682994</v>
      </c>
    </row>
    <row r="110">
      <c r="A110" s="14">
        <f>IFERROR(__xludf.DUMMYFUNCTION("""COMPUTED_VALUE"""),42529.66666666667)</f>
        <v>42529.66667</v>
      </c>
      <c r="B110" s="13">
        <f>IFERROR(__xludf.DUMMYFUNCTION("""COMPUTED_VALUE"""),36.33)</f>
        <v>36.33</v>
      </c>
      <c r="C110" s="4">
        <f t="shared" si="1"/>
        <v>0.003868471954</v>
      </c>
    </row>
    <row r="111">
      <c r="A111" s="14">
        <f>IFERROR(__xludf.DUMMYFUNCTION("""COMPUTED_VALUE"""),42530.66666666667)</f>
        <v>42530.66667</v>
      </c>
      <c r="B111" s="13">
        <f>IFERROR(__xludf.DUMMYFUNCTION("""COMPUTED_VALUE"""),36.38)</f>
        <v>36.38</v>
      </c>
      <c r="C111" s="4">
        <f t="shared" si="1"/>
        <v>0.001376273053</v>
      </c>
    </row>
    <row r="112">
      <c r="A112" s="14">
        <f>IFERROR(__xludf.DUMMYFUNCTION("""COMPUTED_VALUE"""),42531.66666666667)</f>
        <v>42531.66667</v>
      </c>
      <c r="B112" s="13">
        <f>IFERROR(__xludf.DUMMYFUNCTION("""COMPUTED_VALUE"""),35.9)</f>
        <v>35.9</v>
      </c>
      <c r="C112" s="4">
        <f t="shared" si="1"/>
        <v>-0.01319406267</v>
      </c>
    </row>
    <row r="113">
      <c r="A113" s="14">
        <f>IFERROR(__xludf.DUMMYFUNCTION("""COMPUTED_VALUE"""),42534.66666666667)</f>
        <v>42534.66667</v>
      </c>
      <c r="B113" s="13">
        <f>IFERROR(__xludf.DUMMYFUNCTION("""COMPUTED_VALUE"""),35.76)</f>
        <v>35.76</v>
      </c>
      <c r="C113" s="4">
        <f t="shared" si="1"/>
        <v>-0.003899721448</v>
      </c>
    </row>
    <row r="114">
      <c r="A114" s="14">
        <f>IFERROR(__xludf.DUMMYFUNCTION("""COMPUTED_VALUE"""),42535.66666666667)</f>
        <v>42535.66667</v>
      </c>
      <c r="B114" s="13">
        <f>IFERROR(__xludf.DUMMYFUNCTION("""COMPUTED_VALUE"""),35.97)</f>
        <v>35.97</v>
      </c>
      <c r="C114" s="4">
        <f t="shared" si="1"/>
        <v>0.005872483221</v>
      </c>
    </row>
    <row r="115">
      <c r="A115" s="14">
        <f>IFERROR(__xludf.DUMMYFUNCTION("""COMPUTED_VALUE"""),42536.66666666667)</f>
        <v>42536.66667</v>
      </c>
      <c r="B115" s="13">
        <f>IFERROR(__xludf.DUMMYFUNCTION("""COMPUTED_VALUE"""),35.71)</f>
        <v>35.71</v>
      </c>
      <c r="C115" s="4">
        <f t="shared" si="1"/>
        <v>-0.00722824576</v>
      </c>
    </row>
    <row r="116">
      <c r="A116" s="14">
        <f>IFERROR(__xludf.DUMMYFUNCTION("""COMPUTED_VALUE"""),42537.66666666667)</f>
        <v>42537.66667</v>
      </c>
      <c r="B116" s="13">
        <f>IFERROR(__xludf.DUMMYFUNCTION("""COMPUTED_VALUE"""),35.88)</f>
        <v>35.88</v>
      </c>
      <c r="C116" s="4">
        <f t="shared" si="1"/>
        <v>0.004760571269</v>
      </c>
    </row>
    <row r="117">
      <c r="A117" s="14">
        <f>IFERROR(__xludf.DUMMYFUNCTION("""COMPUTED_VALUE"""),42538.66666666667)</f>
        <v>42538.66667</v>
      </c>
      <c r="B117" s="13">
        <f>IFERROR(__xludf.DUMMYFUNCTION("""COMPUTED_VALUE"""),35.32)</f>
        <v>35.32</v>
      </c>
      <c r="C117" s="4">
        <f t="shared" si="1"/>
        <v>-0.01560758082</v>
      </c>
    </row>
    <row r="118">
      <c r="A118" s="14">
        <f>IFERROR(__xludf.DUMMYFUNCTION("""COMPUTED_VALUE"""),42541.66666666667)</f>
        <v>42541.66667</v>
      </c>
      <c r="B118" s="13">
        <f>IFERROR(__xludf.DUMMYFUNCTION("""COMPUTED_VALUE"""),35.7)</f>
        <v>35.7</v>
      </c>
      <c r="C118" s="4">
        <f t="shared" si="1"/>
        <v>0.0107587769</v>
      </c>
    </row>
    <row r="119">
      <c r="A119" s="14">
        <f>IFERROR(__xludf.DUMMYFUNCTION("""COMPUTED_VALUE"""),42542.66666666667)</f>
        <v>42542.66667</v>
      </c>
      <c r="B119" s="13">
        <f>IFERROR(__xludf.DUMMYFUNCTION("""COMPUTED_VALUE"""),35.79)</f>
        <v>35.79</v>
      </c>
      <c r="C119" s="4">
        <f t="shared" si="1"/>
        <v>0.002521008403</v>
      </c>
    </row>
    <row r="120">
      <c r="A120" s="14">
        <f>IFERROR(__xludf.DUMMYFUNCTION("""COMPUTED_VALUE"""),42543.66666666667)</f>
        <v>42543.66667</v>
      </c>
      <c r="B120" s="13">
        <f>IFERROR(__xludf.DUMMYFUNCTION("""COMPUTED_VALUE"""),35.53)</f>
        <v>35.53</v>
      </c>
      <c r="C120" s="4">
        <f t="shared" si="1"/>
        <v>-0.00726459905</v>
      </c>
    </row>
    <row r="121">
      <c r="A121" s="14">
        <f>IFERROR(__xludf.DUMMYFUNCTION("""COMPUTED_VALUE"""),42544.66666666667)</f>
        <v>42544.66667</v>
      </c>
      <c r="B121" s="13">
        <f>IFERROR(__xludf.DUMMYFUNCTION("""COMPUTED_VALUE"""),36.1)</f>
        <v>36.1</v>
      </c>
      <c r="C121" s="4">
        <f t="shared" si="1"/>
        <v>0.01604278075</v>
      </c>
    </row>
    <row r="122">
      <c r="A122" s="14">
        <f>IFERROR(__xludf.DUMMYFUNCTION("""COMPUTED_VALUE"""),42545.66666666667)</f>
        <v>42545.66667</v>
      </c>
      <c r="B122" s="13">
        <f>IFERROR(__xludf.DUMMYFUNCTION("""COMPUTED_VALUE"""),34.95)</f>
        <v>34.95</v>
      </c>
      <c r="C122" s="4">
        <f t="shared" si="1"/>
        <v>-0.03185595568</v>
      </c>
    </row>
    <row r="123">
      <c r="A123" s="14">
        <f>IFERROR(__xludf.DUMMYFUNCTION("""COMPUTED_VALUE"""),42548.66666666667)</f>
        <v>42548.66667</v>
      </c>
      <c r="B123" s="13">
        <f>IFERROR(__xludf.DUMMYFUNCTION("""COMPUTED_VALUE"""),34.57)</f>
        <v>34.57</v>
      </c>
      <c r="C123" s="4">
        <f t="shared" si="1"/>
        <v>-0.01087267525</v>
      </c>
    </row>
    <row r="124">
      <c r="A124" s="14">
        <f>IFERROR(__xludf.DUMMYFUNCTION("""COMPUTED_VALUE"""),42549.66666666667)</f>
        <v>42549.66667</v>
      </c>
      <c r="B124" s="13">
        <f>IFERROR(__xludf.DUMMYFUNCTION("""COMPUTED_VALUE"""),35.4)</f>
        <v>35.4</v>
      </c>
      <c r="C124" s="4">
        <f t="shared" si="1"/>
        <v>0.02400925658</v>
      </c>
    </row>
    <row r="125">
      <c r="A125" s="14">
        <f>IFERROR(__xludf.DUMMYFUNCTION("""COMPUTED_VALUE"""),42550.66666666667)</f>
        <v>42550.66667</v>
      </c>
      <c r="B125" s="13">
        <f>IFERROR(__xludf.DUMMYFUNCTION("""COMPUTED_VALUE"""),35.78)</f>
        <v>35.78</v>
      </c>
      <c r="C125" s="4">
        <f t="shared" si="1"/>
        <v>0.01073446328</v>
      </c>
    </row>
    <row r="126">
      <c r="A126" s="14">
        <f>IFERROR(__xludf.DUMMYFUNCTION("""COMPUTED_VALUE"""),42551.66666666667)</f>
        <v>42551.66667</v>
      </c>
      <c r="B126" s="13">
        <f>IFERROR(__xludf.DUMMYFUNCTION("""COMPUTED_VALUE"""),35.78)</f>
        <v>35.78</v>
      </c>
      <c r="C126" s="4">
        <f t="shared" si="1"/>
        <v>0</v>
      </c>
    </row>
    <row r="127">
      <c r="A127" s="14">
        <f>IFERROR(__xludf.DUMMYFUNCTION("""COMPUTED_VALUE"""),42552.66666666667)</f>
        <v>42552.66667</v>
      </c>
      <c r="B127" s="13">
        <f>IFERROR(__xludf.DUMMYFUNCTION("""COMPUTED_VALUE"""),36.28)</f>
        <v>36.28</v>
      </c>
      <c r="C127" s="4">
        <f t="shared" si="1"/>
        <v>0.01397428731</v>
      </c>
    </row>
    <row r="128">
      <c r="A128" s="14">
        <f>IFERROR(__xludf.DUMMYFUNCTION("""COMPUTED_VALUE"""),42556.66666666667)</f>
        <v>42556.66667</v>
      </c>
      <c r="B128" s="13">
        <f>IFERROR(__xludf.DUMMYFUNCTION("""COMPUTED_VALUE"""),36.41)</f>
        <v>36.41</v>
      </c>
      <c r="C128" s="4">
        <f t="shared" si="1"/>
        <v>0.003583241455</v>
      </c>
    </row>
    <row r="129">
      <c r="A129" s="14">
        <f>IFERROR(__xludf.DUMMYFUNCTION("""COMPUTED_VALUE"""),42557.66666666667)</f>
        <v>42557.66667</v>
      </c>
      <c r="B129" s="13">
        <f>IFERROR(__xludf.DUMMYFUNCTION("""COMPUTED_VALUE"""),36.88)</f>
        <v>36.88</v>
      </c>
      <c r="C129" s="4">
        <f t="shared" si="1"/>
        <v>0.01290854161</v>
      </c>
    </row>
    <row r="130">
      <c r="A130" s="14">
        <f>IFERROR(__xludf.DUMMYFUNCTION("""COMPUTED_VALUE"""),42558.66666666667)</f>
        <v>42558.66667</v>
      </c>
      <c r="B130" s="13">
        <f>IFERROR(__xludf.DUMMYFUNCTION("""COMPUTED_VALUE"""),36.83)</f>
        <v>36.83</v>
      </c>
      <c r="C130" s="4">
        <f t="shared" si="1"/>
        <v>-0.001355748373</v>
      </c>
    </row>
    <row r="131">
      <c r="A131" s="14">
        <f>IFERROR(__xludf.DUMMYFUNCTION("""COMPUTED_VALUE"""),42559.66666666667)</f>
        <v>42559.66667</v>
      </c>
      <c r="B131" s="13">
        <f>IFERROR(__xludf.DUMMYFUNCTION("""COMPUTED_VALUE"""),37.29)</f>
        <v>37.29</v>
      </c>
      <c r="C131" s="4">
        <f t="shared" si="1"/>
        <v>0.01248981808</v>
      </c>
    </row>
    <row r="132">
      <c r="A132" s="14">
        <f>IFERROR(__xludf.DUMMYFUNCTION("""COMPUTED_VALUE"""),42562.66666666667)</f>
        <v>42562.66667</v>
      </c>
      <c r="B132" s="13">
        <f>IFERROR(__xludf.DUMMYFUNCTION("""COMPUTED_VALUE"""),37.69)</f>
        <v>37.69</v>
      </c>
      <c r="C132" s="4">
        <f t="shared" si="1"/>
        <v>0.01072673639</v>
      </c>
    </row>
    <row r="133">
      <c r="A133" s="14">
        <f>IFERROR(__xludf.DUMMYFUNCTION("""COMPUTED_VALUE"""),42563.66666666667)</f>
        <v>42563.66667</v>
      </c>
      <c r="B133" s="13">
        <f>IFERROR(__xludf.DUMMYFUNCTION("""COMPUTED_VALUE"""),37.41)</f>
        <v>37.41</v>
      </c>
      <c r="C133" s="4">
        <f t="shared" si="1"/>
        <v>-0.007429026267</v>
      </c>
    </row>
    <row r="134">
      <c r="A134" s="14">
        <f>IFERROR(__xludf.DUMMYFUNCTION("""COMPUTED_VALUE"""),42564.66666666667)</f>
        <v>42564.66667</v>
      </c>
      <c r="B134" s="13">
        <f>IFERROR(__xludf.DUMMYFUNCTION("""COMPUTED_VALUE"""),37.13)</f>
        <v>37.13</v>
      </c>
      <c r="C134" s="4">
        <f t="shared" si="1"/>
        <v>-0.007484629778</v>
      </c>
    </row>
    <row r="135">
      <c r="A135" s="14">
        <f>IFERROR(__xludf.DUMMYFUNCTION("""COMPUTED_VALUE"""),42565.66666666667)</f>
        <v>42565.66667</v>
      </c>
      <c r="B135" s="13">
        <f>IFERROR(__xludf.DUMMYFUNCTION("""COMPUTED_VALUE"""),37.06)</f>
        <v>37.06</v>
      </c>
      <c r="C135" s="4">
        <f t="shared" si="1"/>
        <v>-0.001885267977</v>
      </c>
    </row>
    <row r="136">
      <c r="A136" s="14">
        <f>IFERROR(__xludf.DUMMYFUNCTION("""COMPUTED_VALUE"""),42566.66666666667)</f>
        <v>42566.66667</v>
      </c>
      <c r="B136" s="13">
        <f>IFERROR(__xludf.DUMMYFUNCTION("""COMPUTED_VALUE"""),36.77)</f>
        <v>36.77</v>
      </c>
      <c r="C136" s="4">
        <f t="shared" si="1"/>
        <v>-0.007825148408</v>
      </c>
    </row>
    <row r="137">
      <c r="A137" s="14">
        <f>IFERROR(__xludf.DUMMYFUNCTION("""COMPUTED_VALUE"""),42569.66666666667)</f>
        <v>42569.66667</v>
      </c>
      <c r="B137" s="13">
        <f>IFERROR(__xludf.DUMMYFUNCTION("""COMPUTED_VALUE"""),36.8)</f>
        <v>36.8</v>
      </c>
      <c r="C137" s="4">
        <f t="shared" si="1"/>
        <v>0.0008158825129</v>
      </c>
    </row>
    <row r="138">
      <c r="A138" s="14">
        <f>IFERROR(__xludf.DUMMYFUNCTION("""COMPUTED_VALUE"""),42570.66666666667)</f>
        <v>42570.66667</v>
      </c>
      <c r="B138" s="13">
        <f>IFERROR(__xludf.DUMMYFUNCTION("""COMPUTED_VALUE"""),37.0)</f>
        <v>37</v>
      </c>
      <c r="C138" s="4">
        <f t="shared" si="1"/>
        <v>0.005434782609</v>
      </c>
    </row>
    <row r="139">
      <c r="A139" s="14">
        <f>IFERROR(__xludf.DUMMYFUNCTION("""COMPUTED_VALUE"""),42571.66666666667)</f>
        <v>42571.66667</v>
      </c>
      <c r="B139" s="13">
        <f>IFERROR(__xludf.DUMMYFUNCTION("""COMPUTED_VALUE"""),37.29)</f>
        <v>37.29</v>
      </c>
      <c r="C139" s="4">
        <f t="shared" si="1"/>
        <v>0.007837837838</v>
      </c>
    </row>
    <row r="140">
      <c r="A140" s="14">
        <f>IFERROR(__xludf.DUMMYFUNCTION("""COMPUTED_VALUE"""),42572.66666666667)</f>
        <v>42572.66667</v>
      </c>
      <c r="B140" s="13">
        <f>IFERROR(__xludf.DUMMYFUNCTION("""COMPUTED_VALUE"""),37.22)</f>
        <v>37.22</v>
      </c>
      <c r="C140" s="4">
        <f t="shared" si="1"/>
        <v>-0.001877178868</v>
      </c>
    </row>
    <row r="141">
      <c r="A141" s="14">
        <f>IFERROR(__xludf.DUMMYFUNCTION("""COMPUTED_VALUE"""),42573.66666666667)</f>
        <v>42573.66667</v>
      </c>
      <c r="B141" s="13">
        <f>IFERROR(__xludf.DUMMYFUNCTION("""COMPUTED_VALUE"""),37.24)</f>
        <v>37.24</v>
      </c>
      <c r="C141" s="4">
        <f t="shared" si="1"/>
        <v>0.0005373455132</v>
      </c>
    </row>
    <row r="142">
      <c r="A142" s="14">
        <f>IFERROR(__xludf.DUMMYFUNCTION("""COMPUTED_VALUE"""),42576.66666666667)</f>
        <v>42576.66667</v>
      </c>
      <c r="B142" s="13">
        <f>IFERROR(__xludf.DUMMYFUNCTION("""COMPUTED_VALUE"""),36.98)</f>
        <v>36.98</v>
      </c>
      <c r="C142" s="4">
        <f t="shared" si="1"/>
        <v>-0.006981740064</v>
      </c>
    </row>
    <row r="143">
      <c r="A143" s="14">
        <f>IFERROR(__xludf.DUMMYFUNCTION("""COMPUTED_VALUE"""),42577.66666666667)</f>
        <v>42577.66667</v>
      </c>
      <c r="B143" s="13">
        <f>IFERROR(__xludf.DUMMYFUNCTION("""COMPUTED_VALUE"""),36.78)</f>
        <v>36.78</v>
      </c>
      <c r="C143" s="4">
        <f t="shared" si="1"/>
        <v>-0.005408328826</v>
      </c>
    </row>
    <row r="144">
      <c r="A144" s="14">
        <f>IFERROR(__xludf.DUMMYFUNCTION("""COMPUTED_VALUE"""),42578.66666666667)</f>
        <v>42578.66667</v>
      </c>
      <c r="B144" s="13">
        <f>IFERROR(__xludf.DUMMYFUNCTION("""COMPUTED_VALUE"""),36.83)</f>
        <v>36.83</v>
      </c>
      <c r="C144" s="4">
        <f t="shared" si="1"/>
        <v>0.001359434475</v>
      </c>
    </row>
    <row r="145">
      <c r="A145" s="14">
        <f>IFERROR(__xludf.DUMMYFUNCTION("""COMPUTED_VALUE"""),42579.66666666667)</f>
        <v>42579.66667</v>
      </c>
      <c r="B145" s="13">
        <f>IFERROR(__xludf.DUMMYFUNCTION("""COMPUTED_VALUE"""),37.63)</f>
        <v>37.63</v>
      </c>
      <c r="C145" s="4">
        <f t="shared" si="1"/>
        <v>0.02172142275</v>
      </c>
    </row>
    <row r="146">
      <c r="A146" s="14">
        <f>IFERROR(__xludf.DUMMYFUNCTION("""COMPUTED_VALUE"""),42580.66666666667)</f>
        <v>42580.66667</v>
      </c>
      <c r="B146" s="13">
        <f>IFERROR(__xludf.DUMMYFUNCTION("""COMPUTED_VALUE"""),37.94)</f>
        <v>37.94</v>
      </c>
      <c r="C146" s="4">
        <f t="shared" si="1"/>
        <v>0.008238107893</v>
      </c>
    </row>
    <row r="147">
      <c r="A147" s="14">
        <f>IFERROR(__xludf.DUMMYFUNCTION("""COMPUTED_VALUE"""),42583.66666666667)</f>
        <v>42583.66667</v>
      </c>
      <c r="B147" s="13">
        <f>IFERROR(__xludf.DUMMYFUNCTION("""COMPUTED_VALUE"""),38.39)</f>
        <v>38.39</v>
      </c>
      <c r="C147" s="4">
        <f t="shared" si="1"/>
        <v>0.01186083289</v>
      </c>
    </row>
    <row r="148">
      <c r="A148" s="14">
        <f>IFERROR(__xludf.DUMMYFUNCTION("""COMPUTED_VALUE"""),42584.66666666667)</f>
        <v>42584.66667</v>
      </c>
      <c r="B148" s="13">
        <f>IFERROR(__xludf.DUMMYFUNCTION("""COMPUTED_VALUE"""),38.03)</f>
        <v>38.03</v>
      </c>
      <c r="C148" s="4">
        <f t="shared" si="1"/>
        <v>-0.009377442042</v>
      </c>
    </row>
    <row r="149">
      <c r="A149" s="14">
        <f>IFERROR(__xludf.DUMMYFUNCTION("""COMPUTED_VALUE"""),42585.66666666667)</f>
        <v>42585.66667</v>
      </c>
      <c r="B149" s="13">
        <f>IFERROR(__xludf.DUMMYFUNCTION("""COMPUTED_VALUE"""),37.73)</f>
        <v>37.73</v>
      </c>
      <c r="C149" s="4">
        <f t="shared" si="1"/>
        <v>-0.007888509072</v>
      </c>
    </row>
    <row r="150">
      <c r="A150" s="14">
        <f>IFERROR(__xludf.DUMMYFUNCTION("""COMPUTED_VALUE"""),42586.66666666667)</f>
        <v>42586.66667</v>
      </c>
      <c r="B150" s="13">
        <f>IFERROR(__xludf.DUMMYFUNCTION("""COMPUTED_VALUE"""),38.04)</f>
        <v>38.04</v>
      </c>
      <c r="C150" s="4">
        <f t="shared" si="1"/>
        <v>0.008216273522</v>
      </c>
    </row>
    <row r="151">
      <c r="A151" s="14">
        <f>IFERROR(__xludf.DUMMYFUNCTION("""COMPUTED_VALUE"""),42587.66666666667)</f>
        <v>42587.66667</v>
      </c>
      <c r="B151" s="13">
        <f>IFERROR(__xludf.DUMMYFUNCTION("""COMPUTED_VALUE"""),38.3)</f>
        <v>38.3</v>
      </c>
      <c r="C151" s="4">
        <f t="shared" si="1"/>
        <v>0.00683491062</v>
      </c>
    </row>
    <row r="152">
      <c r="A152" s="14">
        <f>IFERROR(__xludf.DUMMYFUNCTION("""COMPUTED_VALUE"""),42590.66666666667)</f>
        <v>42590.66667</v>
      </c>
      <c r="B152" s="13">
        <f>IFERROR(__xludf.DUMMYFUNCTION("""COMPUTED_VALUE"""),38.33)</f>
        <v>38.33</v>
      </c>
      <c r="C152" s="4">
        <f t="shared" si="1"/>
        <v>0.0007832898172</v>
      </c>
    </row>
    <row r="153">
      <c r="A153" s="14">
        <f>IFERROR(__xludf.DUMMYFUNCTION("""COMPUTED_VALUE"""),42591.66666666667)</f>
        <v>42591.66667</v>
      </c>
      <c r="B153" s="13">
        <f>IFERROR(__xludf.DUMMYFUNCTION("""COMPUTED_VALUE"""),38.42)</f>
        <v>38.42</v>
      </c>
      <c r="C153" s="4">
        <f t="shared" si="1"/>
        <v>0.002348030264</v>
      </c>
    </row>
    <row r="154">
      <c r="A154" s="14">
        <f>IFERROR(__xludf.DUMMYFUNCTION("""COMPUTED_VALUE"""),42592.66666666667)</f>
        <v>42592.66667</v>
      </c>
      <c r="B154" s="13">
        <f>IFERROR(__xludf.DUMMYFUNCTION("""COMPUTED_VALUE"""),38.43)</f>
        <v>38.43</v>
      </c>
      <c r="C154" s="4">
        <f t="shared" si="1"/>
        <v>0.0002602811036</v>
      </c>
    </row>
    <row r="155">
      <c r="A155" s="14">
        <f>IFERROR(__xludf.DUMMYFUNCTION("""COMPUTED_VALUE"""),42593.66666666667)</f>
        <v>42593.66667</v>
      </c>
      <c r="B155" s="13">
        <f>IFERROR(__xludf.DUMMYFUNCTION("""COMPUTED_VALUE"""),38.56)</f>
        <v>38.56</v>
      </c>
      <c r="C155" s="4">
        <f t="shared" si="1"/>
        <v>0.003382773875</v>
      </c>
    </row>
    <row r="156">
      <c r="A156" s="14">
        <f>IFERROR(__xludf.DUMMYFUNCTION("""COMPUTED_VALUE"""),42594.66666666667)</f>
        <v>42594.66667</v>
      </c>
      <c r="B156" s="13">
        <f>IFERROR(__xludf.DUMMYFUNCTION("""COMPUTED_VALUE"""),38.63)</f>
        <v>38.63</v>
      </c>
      <c r="C156" s="4">
        <f t="shared" si="1"/>
        <v>0.001815352697</v>
      </c>
    </row>
    <row r="157">
      <c r="A157" s="14">
        <f>IFERROR(__xludf.DUMMYFUNCTION("""COMPUTED_VALUE"""),42597.66666666667)</f>
        <v>42597.66667</v>
      </c>
      <c r="B157" s="13">
        <f>IFERROR(__xludf.DUMMYFUNCTION("""COMPUTED_VALUE"""),38.42)</f>
        <v>38.42</v>
      </c>
      <c r="C157" s="4">
        <f t="shared" si="1"/>
        <v>-0.00543618949</v>
      </c>
    </row>
    <row r="158">
      <c r="A158" s="14">
        <f>IFERROR(__xludf.DUMMYFUNCTION("""COMPUTED_VALUE"""),42598.66666666667)</f>
        <v>42598.66667</v>
      </c>
      <c r="B158" s="13">
        <f>IFERROR(__xludf.DUMMYFUNCTION("""COMPUTED_VALUE"""),38.2)</f>
        <v>38.2</v>
      </c>
      <c r="C158" s="4">
        <f t="shared" si="1"/>
        <v>-0.005726184279</v>
      </c>
    </row>
    <row r="159">
      <c r="A159" s="14">
        <f>IFERROR(__xludf.DUMMYFUNCTION("""COMPUTED_VALUE"""),42599.66666666667)</f>
        <v>42599.66667</v>
      </c>
      <c r="B159" s="13">
        <f>IFERROR(__xludf.DUMMYFUNCTION("""COMPUTED_VALUE"""),38.23)</f>
        <v>38.23</v>
      </c>
      <c r="C159" s="4">
        <f t="shared" si="1"/>
        <v>0.0007853403141</v>
      </c>
    </row>
    <row r="160">
      <c r="A160" s="14">
        <f>IFERROR(__xludf.DUMMYFUNCTION("""COMPUTED_VALUE"""),42600.66666666667)</f>
        <v>42600.66667</v>
      </c>
      <c r="B160" s="13">
        <f>IFERROR(__xludf.DUMMYFUNCTION("""COMPUTED_VALUE"""),38.22)</f>
        <v>38.22</v>
      </c>
      <c r="C160" s="4">
        <f t="shared" si="1"/>
        <v>-0.0002615746796</v>
      </c>
    </row>
    <row r="161">
      <c r="A161" s="14">
        <f>IFERROR(__xludf.DUMMYFUNCTION("""COMPUTED_VALUE"""),42601.66666666667)</f>
        <v>42601.66667</v>
      </c>
      <c r="B161" s="13">
        <f>IFERROR(__xludf.DUMMYFUNCTION("""COMPUTED_VALUE"""),37.87)</f>
        <v>37.87</v>
      </c>
      <c r="C161" s="4">
        <f t="shared" si="1"/>
        <v>-0.009157509158</v>
      </c>
    </row>
    <row r="162">
      <c r="A162" s="14">
        <f>IFERROR(__xludf.DUMMYFUNCTION("""COMPUTED_VALUE"""),42604.66666666667)</f>
        <v>42604.66667</v>
      </c>
      <c r="B162" s="13">
        <f>IFERROR(__xludf.DUMMYFUNCTION("""COMPUTED_VALUE"""),37.97)</f>
        <v>37.97</v>
      </c>
      <c r="C162" s="4">
        <f t="shared" si="1"/>
        <v>0.002640612622</v>
      </c>
    </row>
    <row r="163">
      <c r="A163" s="14">
        <f>IFERROR(__xludf.DUMMYFUNCTION("""COMPUTED_VALUE"""),42605.66666666667)</f>
        <v>42605.66667</v>
      </c>
      <c r="B163" s="13">
        <f>IFERROR(__xludf.DUMMYFUNCTION("""COMPUTED_VALUE"""),38.12)</f>
        <v>38.12</v>
      </c>
      <c r="C163" s="4">
        <f t="shared" si="1"/>
        <v>0.003950487227</v>
      </c>
    </row>
    <row r="164">
      <c r="A164" s="14">
        <f>IFERROR(__xludf.DUMMYFUNCTION("""COMPUTED_VALUE"""),42606.66666666667)</f>
        <v>42606.66667</v>
      </c>
      <c r="B164" s="13">
        <f>IFERROR(__xludf.DUMMYFUNCTION("""COMPUTED_VALUE"""),37.86)</f>
        <v>37.86</v>
      </c>
      <c r="C164" s="4">
        <f t="shared" si="1"/>
        <v>-0.006820566632</v>
      </c>
    </row>
    <row r="165">
      <c r="A165" s="14">
        <f>IFERROR(__xludf.DUMMYFUNCTION("""COMPUTED_VALUE"""),42607.66666666667)</f>
        <v>42607.66667</v>
      </c>
      <c r="B165" s="13">
        <f>IFERROR(__xludf.DUMMYFUNCTION("""COMPUTED_VALUE"""),37.96)</f>
        <v>37.96</v>
      </c>
      <c r="C165" s="4">
        <f t="shared" si="1"/>
        <v>0.00264131009</v>
      </c>
    </row>
    <row r="166">
      <c r="A166" s="14">
        <f>IFERROR(__xludf.DUMMYFUNCTION("""COMPUTED_VALUE"""),42608.66666666667)</f>
        <v>42608.66667</v>
      </c>
      <c r="B166" s="13">
        <f>IFERROR(__xludf.DUMMYFUNCTION("""COMPUTED_VALUE"""),38.45)</f>
        <v>38.45</v>
      </c>
      <c r="C166" s="4">
        <f t="shared" si="1"/>
        <v>0.01290832455</v>
      </c>
    </row>
    <row r="167">
      <c r="A167" s="14">
        <f>IFERROR(__xludf.DUMMYFUNCTION("""COMPUTED_VALUE"""),42611.66666666667)</f>
        <v>42611.66667</v>
      </c>
      <c r="B167" s="13">
        <f>IFERROR(__xludf.DUMMYFUNCTION("""COMPUTED_VALUE"""),38.56)</f>
        <v>38.56</v>
      </c>
      <c r="C167" s="4">
        <f t="shared" si="1"/>
        <v>0.002860858257</v>
      </c>
    </row>
    <row r="168">
      <c r="A168" s="14">
        <f>IFERROR(__xludf.DUMMYFUNCTION("""COMPUTED_VALUE"""),42612.66666666667)</f>
        <v>42612.66667</v>
      </c>
      <c r="B168" s="13">
        <f>IFERROR(__xludf.DUMMYFUNCTION("""COMPUTED_VALUE"""),38.38)</f>
        <v>38.38</v>
      </c>
      <c r="C168" s="4">
        <f t="shared" si="1"/>
        <v>-0.004668049793</v>
      </c>
    </row>
    <row r="169">
      <c r="A169" s="14">
        <f>IFERROR(__xludf.DUMMYFUNCTION("""COMPUTED_VALUE"""),42613.66666666667)</f>
        <v>42613.66667</v>
      </c>
      <c r="B169" s="13">
        <f>IFERROR(__xludf.DUMMYFUNCTION("""COMPUTED_VALUE"""),38.46)</f>
        <v>38.46</v>
      </c>
      <c r="C169" s="4">
        <f t="shared" si="1"/>
        <v>0.002084418968</v>
      </c>
    </row>
    <row r="170">
      <c r="A170" s="14">
        <f>IFERROR(__xludf.DUMMYFUNCTION("""COMPUTED_VALUE"""),42614.66666666667)</f>
        <v>42614.66667</v>
      </c>
      <c r="B170" s="13">
        <f>IFERROR(__xludf.DUMMYFUNCTION("""COMPUTED_VALUE"""),38.53)</f>
        <v>38.53</v>
      </c>
      <c r="C170" s="4">
        <f t="shared" si="1"/>
        <v>0.001820072803</v>
      </c>
    </row>
    <row r="171">
      <c r="A171" s="14">
        <f>IFERROR(__xludf.DUMMYFUNCTION("""COMPUTED_VALUE"""),42615.66666666667)</f>
        <v>42615.66667</v>
      </c>
      <c r="B171" s="13">
        <f>IFERROR(__xludf.DUMMYFUNCTION("""COMPUTED_VALUE"""),38.62)</f>
        <v>38.62</v>
      </c>
      <c r="C171" s="4">
        <f t="shared" si="1"/>
        <v>0.002335842201</v>
      </c>
    </row>
    <row r="172">
      <c r="A172" s="14">
        <f>IFERROR(__xludf.DUMMYFUNCTION("""COMPUTED_VALUE"""),42619.66666666667)</f>
        <v>42619.66667</v>
      </c>
      <c r="B172" s="13">
        <f>IFERROR(__xludf.DUMMYFUNCTION("""COMPUTED_VALUE"""),39.44)</f>
        <v>39.44</v>
      </c>
      <c r="C172" s="4">
        <f t="shared" si="1"/>
        <v>0.02123252201</v>
      </c>
    </row>
    <row r="173">
      <c r="A173" s="14">
        <f>IFERROR(__xludf.DUMMYFUNCTION("""COMPUTED_VALUE"""),42620.66666666667)</f>
        <v>42620.66667</v>
      </c>
      <c r="B173" s="13">
        <f>IFERROR(__xludf.DUMMYFUNCTION("""COMPUTED_VALUE"""),39.22)</f>
        <v>39.22</v>
      </c>
      <c r="C173" s="4">
        <f t="shared" si="1"/>
        <v>-0.005578093306</v>
      </c>
    </row>
    <row r="174">
      <c r="A174" s="14">
        <f>IFERROR(__xludf.DUMMYFUNCTION("""COMPUTED_VALUE"""),42621.66666666667)</f>
        <v>42621.66667</v>
      </c>
      <c r="B174" s="13">
        <f>IFERROR(__xludf.DUMMYFUNCTION("""COMPUTED_VALUE"""),39.2)</f>
        <v>39.2</v>
      </c>
      <c r="C174" s="4">
        <f t="shared" si="1"/>
        <v>-0.0005099439062</v>
      </c>
    </row>
    <row r="175">
      <c r="A175" s="14">
        <f>IFERROR(__xludf.DUMMYFUNCTION("""COMPUTED_VALUE"""),42622.66666666667)</f>
        <v>42622.66667</v>
      </c>
      <c r="B175" s="13">
        <f>IFERROR(__xludf.DUMMYFUNCTION("""COMPUTED_VALUE"""),38.01)</f>
        <v>38.01</v>
      </c>
      <c r="C175" s="4">
        <f t="shared" si="1"/>
        <v>-0.03035714286</v>
      </c>
    </row>
    <row r="176">
      <c r="A176" s="14">
        <f>IFERROR(__xludf.DUMMYFUNCTION("""COMPUTED_VALUE"""),42625.66666666667)</f>
        <v>42625.66667</v>
      </c>
      <c r="B176" s="13">
        <f>IFERROR(__xludf.DUMMYFUNCTION("""COMPUTED_VALUE"""),38.57)</f>
        <v>38.57</v>
      </c>
      <c r="C176" s="4">
        <f t="shared" si="1"/>
        <v>0.01473296501</v>
      </c>
    </row>
    <row r="177">
      <c r="A177" s="14">
        <f>IFERROR(__xludf.DUMMYFUNCTION("""COMPUTED_VALUE"""),42626.66666666667)</f>
        <v>42626.66667</v>
      </c>
      <c r="B177" s="13">
        <f>IFERROR(__xludf.DUMMYFUNCTION("""COMPUTED_VALUE"""),38.05)</f>
        <v>38.05</v>
      </c>
      <c r="C177" s="4">
        <f t="shared" si="1"/>
        <v>-0.01348198081</v>
      </c>
    </row>
    <row r="178">
      <c r="A178" s="14">
        <f>IFERROR(__xludf.DUMMYFUNCTION("""COMPUTED_VALUE"""),42627.66666666667)</f>
        <v>42627.66667</v>
      </c>
      <c r="B178" s="13">
        <f>IFERROR(__xludf.DUMMYFUNCTION("""COMPUTED_VALUE"""),38.05)</f>
        <v>38.05</v>
      </c>
      <c r="C178" s="4">
        <f t="shared" si="1"/>
        <v>0</v>
      </c>
    </row>
    <row r="179">
      <c r="A179" s="14">
        <f>IFERROR(__xludf.DUMMYFUNCTION("""COMPUTED_VALUE"""),42628.66666666667)</f>
        <v>42628.66667</v>
      </c>
      <c r="B179" s="13">
        <f>IFERROR(__xludf.DUMMYFUNCTION("""COMPUTED_VALUE"""),38.48)</f>
        <v>38.48</v>
      </c>
      <c r="C179" s="4">
        <f t="shared" si="1"/>
        <v>0.01130091984</v>
      </c>
    </row>
    <row r="180">
      <c r="A180" s="14">
        <f>IFERROR(__xludf.DUMMYFUNCTION("""COMPUTED_VALUE"""),42629.66666666667)</f>
        <v>42629.66667</v>
      </c>
      <c r="B180" s="13">
        <f>IFERROR(__xludf.DUMMYFUNCTION("""COMPUTED_VALUE"""),38.93)</f>
        <v>38.93</v>
      </c>
      <c r="C180" s="4">
        <f t="shared" si="1"/>
        <v>0.01169438669</v>
      </c>
    </row>
    <row r="181">
      <c r="A181" s="14">
        <f>IFERROR(__xludf.DUMMYFUNCTION("""COMPUTED_VALUE"""),42632.66666666667)</f>
        <v>42632.66667</v>
      </c>
      <c r="B181" s="13">
        <f>IFERROR(__xludf.DUMMYFUNCTION("""COMPUTED_VALUE"""),38.76)</f>
        <v>38.76</v>
      </c>
      <c r="C181" s="4">
        <f t="shared" si="1"/>
        <v>-0.004366812227</v>
      </c>
    </row>
    <row r="182">
      <c r="A182" s="14">
        <f>IFERROR(__xludf.DUMMYFUNCTION("""COMPUTED_VALUE"""),42633.66666666667)</f>
        <v>42633.66667</v>
      </c>
      <c r="B182" s="13">
        <f>IFERROR(__xludf.DUMMYFUNCTION("""COMPUTED_VALUE"""),39.01)</f>
        <v>39.01</v>
      </c>
      <c r="C182" s="4">
        <f t="shared" si="1"/>
        <v>0.0064499484</v>
      </c>
    </row>
    <row r="183">
      <c r="A183" s="14">
        <f>IFERROR(__xludf.DUMMYFUNCTION("""COMPUTED_VALUE"""),42634.66666666667)</f>
        <v>42634.66667</v>
      </c>
      <c r="B183" s="13">
        <f>IFERROR(__xludf.DUMMYFUNCTION("""COMPUTED_VALUE"""),39.49)</f>
        <v>39.49</v>
      </c>
      <c r="C183" s="4">
        <f t="shared" si="1"/>
        <v>0.0123045373</v>
      </c>
    </row>
    <row r="184">
      <c r="A184" s="14">
        <f>IFERROR(__xludf.DUMMYFUNCTION("""COMPUTED_VALUE"""),42635.66666666667)</f>
        <v>42635.66667</v>
      </c>
      <c r="B184" s="13">
        <f>IFERROR(__xludf.DUMMYFUNCTION("""COMPUTED_VALUE"""),40.24)</f>
        <v>40.24</v>
      </c>
      <c r="C184" s="4">
        <f t="shared" si="1"/>
        <v>0.01899214991</v>
      </c>
    </row>
    <row r="185">
      <c r="A185" s="14">
        <f>IFERROR(__xludf.DUMMYFUNCTION("""COMPUTED_VALUE"""),42636.66666666667)</f>
        <v>42636.66667</v>
      </c>
      <c r="B185" s="13">
        <f>IFERROR(__xludf.DUMMYFUNCTION("""COMPUTED_VALUE"""),40.29)</f>
        <v>40.29</v>
      </c>
      <c r="C185" s="4">
        <f t="shared" si="1"/>
        <v>0.001242544732</v>
      </c>
    </row>
    <row r="186">
      <c r="A186" s="14">
        <f>IFERROR(__xludf.DUMMYFUNCTION("""COMPUTED_VALUE"""),42639.66666666667)</f>
        <v>42639.66667</v>
      </c>
      <c r="B186" s="13">
        <f>IFERROR(__xludf.DUMMYFUNCTION("""COMPUTED_VALUE"""),39.96)</f>
        <v>39.96</v>
      </c>
      <c r="C186" s="4">
        <f t="shared" si="1"/>
        <v>-0.008190618019</v>
      </c>
    </row>
    <row r="187">
      <c r="A187" s="14">
        <f>IFERROR(__xludf.DUMMYFUNCTION("""COMPUTED_VALUE"""),42640.66666666667)</f>
        <v>42640.66667</v>
      </c>
      <c r="B187" s="13">
        <f>IFERROR(__xludf.DUMMYFUNCTION("""COMPUTED_VALUE"""),40.81)</f>
        <v>40.81</v>
      </c>
      <c r="C187" s="4">
        <f t="shared" si="1"/>
        <v>0.02127127127</v>
      </c>
    </row>
    <row r="188">
      <c r="A188" s="14">
        <f>IFERROR(__xludf.DUMMYFUNCTION("""COMPUTED_VALUE"""),42641.66666666667)</f>
        <v>42641.66667</v>
      </c>
      <c r="B188" s="13">
        <f>IFERROR(__xludf.DUMMYFUNCTION("""COMPUTED_VALUE"""),41.44)</f>
        <v>41.44</v>
      </c>
      <c r="C188" s="4">
        <f t="shared" si="1"/>
        <v>0.0154373928</v>
      </c>
    </row>
    <row r="189">
      <c r="A189" s="14">
        <f>IFERROR(__xludf.DUMMYFUNCTION("""COMPUTED_VALUE"""),42642.66666666667)</f>
        <v>42642.66667</v>
      </c>
      <c r="B189" s="13">
        <f>IFERROR(__xludf.DUMMYFUNCTION("""COMPUTED_VALUE"""),41.45)</f>
        <v>41.45</v>
      </c>
      <c r="C189" s="4">
        <f t="shared" si="1"/>
        <v>0.0002413127413</v>
      </c>
    </row>
    <row r="190">
      <c r="A190" s="14">
        <f>IFERROR(__xludf.DUMMYFUNCTION("""COMPUTED_VALUE"""),42643.66666666667)</f>
        <v>42643.66667</v>
      </c>
      <c r="B190" s="13">
        <f>IFERROR(__xludf.DUMMYFUNCTION("""COMPUTED_VALUE"""),41.87)</f>
        <v>41.87</v>
      </c>
      <c r="C190" s="4">
        <f t="shared" si="1"/>
        <v>0.01013268999</v>
      </c>
    </row>
    <row r="191">
      <c r="A191" s="14">
        <f>IFERROR(__xludf.DUMMYFUNCTION("""COMPUTED_VALUE"""),42646.66666666667)</f>
        <v>42646.66667</v>
      </c>
      <c r="B191" s="13">
        <f>IFERROR(__xludf.DUMMYFUNCTION("""COMPUTED_VALUE"""),41.84)</f>
        <v>41.84</v>
      </c>
      <c r="C191" s="4">
        <f t="shared" si="1"/>
        <v>-0.0007165034631</v>
      </c>
    </row>
    <row r="192">
      <c r="A192" s="14">
        <f>IFERROR(__xludf.DUMMYFUNCTION("""COMPUTED_VALUE"""),42647.66666666667)</f>
        <v>42647.66667</v>
      </c>
      <c r="B192" s="13">
        <f>IFERROR(__xludf.DUMMYFUNCTION("""COMPUTED_VALUE"""),41.7)</f>
        <v>41.7</v>
      </c>
      <c r="C192" s="4">
        <f t="shared" si="1"/>
        <v>-0.003346080306</v>
      </c>
    </row>
    <row r="193">
      <c r="A193" s="14">
        <f>IFERROR(__xludf.DUMMYFUNCTION("""COMPUTED_VALUE"""),42648.66666666667)</f>
        <v>42648.66667</v>
      </c>
      <c r="B193" s="13">
        <f>IFERROR(__xludf.DUMMYFUNCTION("""COMPUTED_VALUE"""),42.22)</f>
        <v>42.22</v>
      </c>
      <c r="C193" s="4">
        <f t="shared" si="1"/>
        <v>0.01247002398</v>
      </c>
    </row>
    <row r="194">
      <c r="A194" s="14">
        <f>IFERROR(__xludf.DUMMYFUNCTION("""COMPUTED_VALUE"""),42649.66666666667)</f>
        <v>42649.66667</v>
      </c>
      <c r="B194" s="13">
        <f>IFERROR(__xludf.DUMMYFUNCTION("""COMPUTED_VALUE"""),42.08)</f>
        <v>42.08</v>
      </c>
      <c r="C194" s="4">
        <f t="shared" si="1"/>
        <v>-0.003315963998</v>
      </c>
    </row>
    <row r="195">
      <c r="A195" s="14">
        <f>IFERROR(__xludf.DUMMYFUNCTION("""COMPUTED_VALUE"""),42650.66666666667)</f>
        <v>42650.66667</v>
      </c>
      <c r="B195" s="13">
        <f>IFERROR(__xludf.DUMMYFUNCTION("""COMPUTED_VALUE"""),41.97)</f>
        <v>41.97</v>
      </c>
      <c r="C195" s="4">
        <f t="shared" si="1"/>
        <v>-0.002614068441</v>
      </c>
    </row>
    <row r="196">
      <c r="A196" s="14">
        <f>IFERROR(__xludf.DUMMYFUNCTION("""COMPUTED_VALUE"""),42653.66666666667)</f>
        <v>42653.66667</v>
      </c>
      <c r="B196" s="13">
        <f>IFERROR(__xludf.DUMMYFUNCTION("""COMPUTED_VALUE"""),42.09)</f>
        <v>42.09</v>
      </c>
      <c r="C196" s="4">
        <f t="shared" si="1"/>
        <v>0.002859185132</v>
      </c>
    </row>
    <row r="197">
      <c r="A197" s="14">
        <f>IFERROR(__xludf.DUMMYFUNCTION("""COMPUTED_VALUE"""),42654.66666666667)</f>
        <v>42654.66667</v>
      </c>
      <c r="B197" s="13">
        <f>IFERROR(__xludf.DUMMYFUNCTION("""COMPUTED_VALUE"""),41.55)</f>
        <v>41.55</v>
      </c>
      <c r="C197" s="4">
        <f t="shared" si="1"/>
        <v>-0.01282965075</v>
      </c>
    </row>
    <row r="198">
      <c r="A198" s="14">
        <f>IFERROR(__xludf.DUMMYFUNCTION("""COMPUTED_VALUE"""),42655.66666666667)</f>
        <v>42655.66667</v>
      </c>
      <c r="B198" s="13">
        <f>IFERROR(__xludf.DUMMYFUNCTION("""COMPUTED_VALUE"""),41.7)</f>
        <v>41.7</v>
      </c>
      <c r="C198" s="4">
        <f t="shared" si="1"/>
        <v>0.003610108303</v>
      </c>
    </row>
    <row r="199">
      <c r="A199" s="14">
        <f>IFERROR(__xludf.DUMMYFUNCTION("""COMPUTED_VALUE"""),42656.66666666667)</f>
        <v>42656.66667</v>
      </c>
      <c r="B199" s="13">
        <f>IFERROR(__xludf.DUMMYFUNCTION("""COMPUTED_VALUE"""),41.46)</f>
        <v>41.46</v>
      </c>
      <c r="C199" s="4">
        <f t="shared" si="1"/>
        <v>-0.005755395683</v>
      </c>
    </row>
    <row r="200">
      <c r="A200" s="14">
        <f>IFERROR(__xludf.DUMMYFUNCTION("""COMPUTED_VALUE"""),42657.66666666667)</f>
        <v>42657.66667</v>
      </c>
      <c r="B200" s="13">
        <f>IFERROR(__xludf.DUMMYFUNCTION("""COMPUTED_VALUE"""),41.15)</f>
        <v>41.15</v>
      </c>
      <c r="C200" s="4">
        <f t="shared" si="1"/>
        <v>-0.007477086348</v>
      </c>
    </row>
    <row r="201">
      <c r="A201" s="14">
        <f>IFERROR(__xludf.DUMMYFUNCTION("""COMPUTED_VALUE"""),42660.66666666667)</f>
        <v>42660.66667</v>
      </c>
      <c r="B201" s="13">
        <f>IFERROR(__xludf.DUMMYFUNCTION("""COMPUTED_VALUE"""),40.65)</f>
        <v>40.65</v>
      </c>
      <c r="C201" s="4">
        <f t="shared" si="1"/>
        <v>-0.01215066829</v>
      </c>
    </row>
    <row r="202">
      <c r="A202" s="14">
        <f>IFERROR(__xludf.DUMMYFUNCTION("""COMPUTED_VALUE"""),42661.66666666667)</f>
        <v>42661.66667</v>
      </c>
      <c r="B202" s="13">
        <f>IFERROR(__xludf.DUMMYFUNCTION("""COMPUTED_VALUE"""),40.88)</f>
        <v>40.88</v>
      </c>
      <c r="C202" s="4">
        <f t="shared" si="1"/>
        <v>0.005658056581</v>
      </c>
    </row>
    <row r="203">
      <c r="A203" s="14">
        <f>IFERROR(__xludf.DUMMYFUNCTION("""COMPUTED_VALUE"""),42662.66666666667)</f>
        <v>42662.66667</v>
      </c>
      <c r="B203" s="13">
        <f>IFERROR(__xludf.DUMMYFUNCTION("""COMPUTED_VALUE"""),40.88)</f>
        <v>40.88</v>
      </c>
      <c r="C203" s="4">
        <f t="shared" si="1"/>
        <v>0</v>
      </c>
    </row>
    <row r="204">
      <c r="A204" s="14">
        <f>IFERROR(__xludf.DUMMYFUNCTION("""COMPUTED_VALUE"""),42663.66666666667)</f>
        <v>42663.66667</v>
      </c>
      <c r="B204" s="13">
        <f>IFERROR(__xludf.DUMMYFUNCTION("""COMPUTED_VALUE"""),40.52)</f>
        <v>40.52</v>
      </c>
      <c r="C204" s="4">
        <f t="shared" si="1"/>
        <v>-0.008806262231</v>
      </c>
    </row>
    <row r="205">
      <c r="A205" s="14">
        <f>IFERROR(__xludf.DUMMYFUNCTION("""COMPUTED_VALUE"""),42664.66666666667)</f>
        <v>42664.66667</v>
      </c>
      <c r="B205" s="13">
        <f>IFERROR(__xludf.DUMMYFUNCTION("""COMPUTED_VALUE"""),40.95)</f>
        <v>40.95</v>
      </c>
      <c r="C205" s="4">
        <f t="shared" si="1"/>
        <v>0.01061204344</v>
      </c>
    </row>
    <row r="206">
      <c r="A206" s="14">
        <f>IFERROR(__xludf.DUMMYFUNCTION("""COMPUTED_VALUE"""),42667.66666666667)</f>
        <v>42667.66667</v>
      </c>
      <c r="B206" s="13">
        <f>IFERROR(__xludf.DUMMYFUNCTION("""COMPUTED_VALUE"""),41.9)</f>
        <v>41.9</v>
      </c>
      <c r="C206" s="4">
        <f t="shared" si="1"/>
        <v>0.0231990232</v>
      </c>
    </row>
    <row r="207">
      <c r="A207" s="14">
        <f>IFERROR(__xludf.DUMMYFUNCTION("""COMPUTED_VALUE"""),42668.66666666667)</f>
        <v>42668.66667</v>
      </c>
      <c r="B207" s="13">
        <f>IFERROR(__xludf.DUMMYFUNCTION("""COMPUTED_VALUE"""),41.76)</f>
        <v>41.76</v>
      </c>
      <c r="C207" s="4">
        <f t="shared" si="1"/>
        <v>-0.003341288783</v>
      </c>
    </row>
    <row r="208">
      <c r="A208" s="14">
        <f>IFERROR(__xludf.DUMMYFUNCTION("""COMPUTED_VALUE"""),42669.66666666667)</f>
        <v>42669.66667</v>
      </c>
      <c r="B208" s="13">
        <f>IFERROR(__xludf.DUMMYFUNCTION("""COMPUTED_VALUE"""),41.13)</f>
        <v>41.13</v>
      </c>
      <c r="C208" s="4">
        <f t="shared" si="1"/>
        <v>-0.0150862069</v>
      </c>
    </row>
    <row r="209">
      <c r="A209" s="14">
        <f>IFERROR(__xludf.DUMMYFUNCTION("""COMPUTED_VALUE"""),42670.66666666667)</f>
        <v>42670.66667</v>
      </c>
      <c r="B209" s="13">
        <f>IFERROR(__xludf.DUMMYFUNCTION("""COMPUTED_VALUE"""),40.92)</f>
        <v>40.92</v>
      </c>
      <c r="C209" s="4">
        <f t="shared" si="1"/>
        <v>-0.005105762217</v>
      </c>
    </row>
    <row r="210">
      <c r="A210" s="14">
        <f>IFERROR(__xludf.DUMMYFUNCTION("""COMPUTED_VALUE"""),42671.66666666667)</f>
        <v>42671.66667</v>
      </c>
      <c r="B210" s="13">
        <f>IFERROR(__xludf.DUMMYFUNCTION("""COMPUTED_VALUE"""),38.82)</f>
        <v>38.82</v>
      </c>
      <c r="C210" s="4">
        <f t="shared" si="1"/>
        <v>-0.05131964809</v>
      </c>
    </row>
    <row r="211">
      <c r="A211" s="14">
        <f>IFERROR(__xludf.DUMMYFUNCTION("""COMPUTED_VALUE"""),42674.66666666667)</f>
        <v>42674.66667</v>
      </c>
      <c r="B211" s="13">
        <f>IFERROR(__xludf.DUMMYFUNCTION("""COMPUTED_VALUE"""),39.49)</f>
        <v>39.49</v>
      </c>
      <c r="C211" s="4">
        <f t="shared" si="1"/>
        <v>0.01725914477</v>
      </c>
    </row>
    <row r="212">
      <c r="A212" s="14">
        <f>IFERROR(__xludf.DUMMYFUNCTION("""COMPUTED_VALUE"""),42675.66666666667)</f>
        <v>42675.66667</v>
      </c>
      <c r="B212" s="13">
        <f>IFERROR(__xludf.DUMMYFUNCTION("""COMPUTED_VALUE"""),39.27)</f>
        <v>39.27</v>
      </c>
      <c r="C212" s="4">
        <f t="shared" si="1"/>
        <v>-0.005571030641</v>
      </c>
    </row>
    <row r="213">
      <c r="A213" s="14">
        <f>IFERROR(__xludf.DUMMYFUNCTION("""COMPUTED_VALUE"""),42676.66666666667)</f>
        <v>42676.66667</v>
      </c>
      <c r="B213" s="13">
        <f>IFERROR(__xludf.DUMMYFUNCTION("""COMPUTED_VALUE"""),38.28)</f>
        <v>38.28</v>
      </c>
      <c r="C213" s="4">
        <f t="shared" si="1"/>
        <v>-0.02521008403</v>
      </c>
    </row>
    <row r="214">
      <c r="A214" s="14">
        <f>IFERROR(__xludf.DUMMYFUNCTION("""COMPUTED_VALUE"""),42677.66666666667)</f>
        <v>42677.66667</v>
      </c>
      <c r="B214" s="13">
        <f>IFERROR(__xludf.DUMMYFUNCTION("""COMPUTED_VALUE"""),38.35)</f>
        <v>38.35</v>
      </c>
      <c r="C214" s="4">
        <f t="shared" si="1"/>
        <v>0.001828631139</v>
      </c>
    </row>
    <row r="215">
      <c r="A215" s="14">
        <f>IFERROR(__xludf.DUMMYFUNCTION("""COMPUTED_VALUE"""),42678.66666666667)</f>
        <v>42678.66667</v>
      </c>
      <c r="B215" s="13">
        <f>IFERROR(__xludf.DUMMYFUNCTION("""COMPUTED_VALUE"""),37.75)</f>
        <v>37.75</v>
      </c>
      <c r="C215" s="4">
        <f t="shared" si="1"/>
        <v>-0.01564537158</v>
      </c>
    </row>
    <row r="216">
      <c r="A216" s="14">
        <f>IFERROR(__xludf.DUMMYFUNCTION("""COMPUTED_VALUE"""),42681.66666666667)</f>
        <v>42681.66667</v>
      </c>
      <c r="B216" s="13">
        <f>IFERROR(__xludf.DUMMYFUNCTION("""COMPUTED_VALUE"""),39.25)</f>
        <v>39.25</v>
      </c>
      <c r="C216" s="4">
        <f t="shared" si="1"/>
        <v>0.03973509934</v>
      </c>
    </row>
    <row r="217">
      <c r="A217" s="14">
        <f>IFERROR(__xludf.DUMMYFUNCTION("""COMPUTED_VALUE"""),42682.66666666667)</f>
        <v>42682.66667</v>
      </c>
      <c r="B217" s="13">
        <f>IFERROR(__xludf.DUMMYFUNCTION("""COMPUTED_VALUE"""),39.39)</f>
        <v>39.39</v>
      </c>
      <c r="C217" s="4">
        <f t="shared" si="1"/>
        <v>0.003566878981</v>
      </c>
    </row>
    <row r="218">
      <c r="A218" s="14">
        <f>IFERROR(__xludf.DUMMYFUNCTION("""COMPUTED_VALUE"""),42683.66666666667)</f>
        <v>42683.66667</v>
      </c>
      <c r="B218" s="13">
        <f>IFERROR(__xludf.DUMMYFUNCTION("""COMPUTED_VALUE"""),38.59)</f>
        <v>38.59</v>
      </c>
      <c r="C218" s="4">
        <f t="shared" si="1"/>
        <v>-0.02030972328</v>
      </c>
    </row>
    <row r="219">
      <c r="A219" s="14">
        <f>IFERROR(__xludf.DUMMYFUNCTION("""COMPUTED_VALUE"""),42684.66666666667)</f>
        <v>42684.66667</v>
      </c>
      <c r="B219" s="13">
        <f>IFERROR(__xludf.DUMMYFUNCTION("""COMPUTED_VALUE"""),37.12)</f>
        <v>37.12</v>
      </c>
      <c r="C219" s="4">
        <f t="shared" si="1"/>
        <v>-0.03809277015</v>
      </c>
    </row>
    <row r="220">
      <c r="A220" s="14">
        <f>IFERROR(__xludf.DUMMYFUNCTION("""COMPUTED_VALUE"""),42685.66666666667)</f>
        <v>42685.66667</v>
      </c>
      <c r="B220" s="13">
        <f>IFERROR(__xludf.DUMMYFUNCTION("""COMPUTED_VALUE"""),36.95)</f>
        <v>36.95</v>
      </c>
      <c r="C220" s="4">
        <f t="shared" si="1"/>
        <v>-0.004579741379</v>
      </c>
    </row>
    <row r="221">
      <c r="A221" s="14">
        <f>IFERROR(__xludf.DUMMYFUNCTION("""COMPUTED_VALUE"""),42688.66666666667)</f>
        <v>42688.66667</v>
      </c>
      <c r="B221" s="13">
        <f>IFERROR(__xludf.DUMMYFUNCTION("""COMPUTED_VALUE"""),35.95)</f>
        <v>35.95</v>
      </c>
      <c r="C221" s="4">
        <f t="shared" si="1"/>
        <v>-0.02706359946</v>
      </c>
    </row>
    <row r="222">
      <c r="A222" s="14">
        <f>IFERROR(__xludf.DUMMYFUNCTION("""COMPUTED_VALUE"""),42689.66666666667)</f>
        <v>42689.66667</v>
      </c>
      <c r="B222" s="13">
        <f>IFERROR(__xludf.DUMMYFUNCTION("""COMPUTED_VALUE"""),37.16)</f>
        <v>37.16</v>
      </c>
      <c r="C222" s="4">
        <f t="shared" si="1"/>
        <v>0.03365785814</v>
      </c>
    </row>
    <row r="223">
      <c r="A223" s="14">
        <f>IFERROR(__xludf.DUMMYFUNCTION("""COMPUTED_VALUE"""),42690.66666666667)</f>
        <v>42690.66667</v>
      </c>
      <c r="B223" s="13">
        <f>IFERROR(__xludf.DUMMYFUNCTION("""COMPUTED_VALUE"""),37.32)</f>
        <v>37.32</v>
      </c>
      <c r="C223" s="4">
        <f t="shared" si="1"/>
        <v>0.004305705059</v>
      </c>
    </row>
    <row r="224">
      <c r="A224" s="14">
        <f>IFERROR(__xludf.DUMMYFUNCTION("""COMPUTED_VALUE"""),42691.66666666667)</f>
        <v>42691.66667</v>
      </c>
      <c r="B224" s="13">
        <f>IFERROR(__xludf.DUMMYFUNCTION("""COMPUTED_VALUE"""),37.82)</f>
        <v>37.82</v>
      </c>
      <c r="C224" s="4">
        <f t="shared" si="1"/>
        <v>0.01339764202</v>
      </c>
    </row>
    <row r="225">
      <c r="A225" s="14">
        <f>IFERROR(__xludf.DUMMYFUNCTION("""COMPUTED_VALUE"""),42692.66666666667)</f>
        <v>42692.66667</v>
      </c>
      <c r="B225" s="13">
        <f>IFERROR(__xludf.DUMMYFUNCTION("""COMPUTED_VALUE"""),38.01)</f>
        <v>38.01</v>
      </c>
      <c r="C225" s="4">
        <f t="shared" si="1"/>
        <v>0.005023796933</v>
      </c>
    </row>
    <row r="226">
      <c r="A226" s="14">
        <f>IFERROR(__xludf.DUMMYFUNCTION("""COMPUTED_VALUE"""),42695.66666666667)</f>
        <v>42695.66667</v>
      </c>
      <c r="B226" s="13">
        <f>IFERROR(__xludf.DUMMYFUNCTION("""COMPUTED_VALUE"""),39.0)</f>
        <v>39</v>
      </c>
      <c r="C226" s="4">
        <f t="shared" si="1"/>
        <v>0.02604577743</v>
      </c>
    </row>
    <row r="227">
      <c r="A227" s="14">
        <f>IFERROR(__xludf.DUMMYFUNCTION("""COMPUTED_VALUE"""),42696.66666666667)</f>
        <v>42696.66667</v>
      </c>
      <c r="B227" s="13">
        <f>IFERROR(__xludf.DUMMYFUNCTION("""COMPUTED_VALUE"""),39.27)</f>
        <v>39.27</v>
      </c>
      <c r="C227" s="4">
        <f t="shared" si="1"/>
        <v>0.006923076923</v>
      </c>
    </row>
    <row r="228">
      <c r="A228" s="14">
        <f>IFERROR(__xludf.DUMMYFUNCTION("""COMPUTED_VALUE"""),42697.66666666667)</f>
        <v>42697.66667</v>
      </c>
      <c r="B228" s="13">
        <f>IFERROR(__xludf.DUMMYFUNCTION("""COMPUTED_VALUE"""),39.01)</f>
        <v>39.01</v>
      </c>
      <c r="C228" s="4">
        <f t="shared" si="1"/>
        <v>-0.00662083015</v>
      </c>
    </row>
    <row r="229">
      <c r="A229" s="14">
        <f>IFERROR(__xludf.DUMMYFUNCTION("""COMPUTED_VALUE"""),42699.66666666667)</f>
        <v>42699.66667</v>
      </c>
      <c r="B229" s="13">
        <f>IFERROR(__xludf.DUMMYFUNCTION("""COMPUTED_VALUE"""),39.02)</f>
        <v>39.02</v>
      </c>
      <c r="C229" s="4">
        <f t="shared" si="1"/>
        <v>0.000256344527</v>
      </c>
    </row>
    <row r="230">
      <c r="A230" s="14">
        <f>IFERROR(__xludf.DUMMYFUNCTION("""COMPUTED_VALUE"""),42702.66666666667)</f>
        <v>42702.66667</v>
      </c>
      <c r="B230" s="13">
        <f>IFERROR(__xludf.DUMMYFUNCTION("""COMPUTED_VALUE"""),38.34)</f>
        <v>38.34</v>
      </c>
      <c r="C230" s="4">
        <f t="shared" si="1"/>
        <v>-0.01742696053</v>
      </c>
    </row>
    <row r="231">
      <c r="A231" s="14">
        <f>IFERROR(__xludf.DUMMYFUNCTION("""COMPUTED_VALUE"""),42703.66666666667)</f>
        <v>42703.66667</v>
      </c>
      <c r="B231" s="13">
        <f>IFERROR(__xludf.DUMMYFUNCTION("""COMPUTED_VALUE"""),38.13)</f>
        <v>38.13</v>
      </c>
      <c r="C231" s="4">
        <f t="shared" si="1"/>
        <v>-0.005477308294</v>
      </c>
    </row>
    <row r="232">
      <c r="A232" s="14">
        <f>IFERROR(__xludf.DUMMYFUNCTION("""COMPUTED_VALUE"""),42704.66666666667)</f>
        <v>42704.66667</v>
      </c>
      <c r="B232" s="13">
        <f>IFERROR(__xludf.DUMMYFUNCTION("""COMPUTED_VALUE"""),37.53)</f>
        <v>37.53</v>
      </c>
      <c r="C232" s="4">
        <f t="shared" si="1"/>
        <v>-0.01573564123</v>
      </c>
    </row>
    <row r="233">
      <c r="A233" s="14">
        <f>IFERROR(__xludf.DUMMYFUNCTION("""COMPUTED_VALUE"""),42705.66666666667)</f>
        <v>42705.66667</v>
      </c>
      <c r="B233" s="13">
        <f>IFERROR(__xludf.DUMMYFUNCTION("""COMPUTED_VALUE"""),37.18)</f>
        <v>37.18</v>
      </c>
      <c r="C233" s="4">
        <f t="shared" si="1"/>
        <v>-0.009325872635</v>
      </c>
    </row>
    <row r="234">
      <c r="A234" s="14">
        <f>IFERROR(__xludf.DUMMYFUNCTION("""COMPUTED_VALUE"""),42706.66666666667)</f>
        <v>42706.66667</v>
      </c>
      <c r="B234" s="13">
        <f>IFERROR(__xludf.DUMMYFUNCTION("""COMPUTED_VALUE"""),37.02)</f>
        <v>37.02</v>
      </c>
      <c r="C234" s="4">
        <f t="shared" si="1"/>
        <v>-0.004303388919</v>
      </c>
    </row>
    <row r="235">
      <c r="A235" s="14">
        <f>IFERROR(__xludf.DUMMYFUNCTION("""COMPUTED_VALUE"""),42709.66666666667)</f>
        <v>42709.66667</v>
      </c>
      <c r="B235" s="13">
        <f>IFERROR(__xludf.DUMMYFUNCTION("""COMPUTED_VALUE"""),37.97)</f>
        <v>37.97</v>
      </c>
      <c r="C235" s="4">
        <f t="shared" si="1"/>
        <v>0.02566180443</v>
      </c>
    </row>
    <row r="236">
      <c r="A236" s="14">
        <f>IFERROR(__xludf.DUMMYFUNCTION("""COMPUTED_VALUE"""),42710.66666666667)</f>
        <v>42710.66667</v>
      </c>
      <c r="B236" s="13">
        <f>IFERROR(__xludf.DUMMYFUNCTION("""COMPUTED_VALUE"""),38.24)</f>
        <v>38.24</v>
      </c>
      <c r="C236" s="4">
        <f t="shared" si="1"/>
        <v>0.007110877008</v>
      </c>
    </row>
    <row r="237">
      <c r="A237" s="14">
        <f>IFERROR(__xludf.DUMMYFUNCTION("""COMPUTED_VALUE"""),42711.66666666667)</f>
        <v>42711.66667</v>
      </c>
      <c r="B237" s="13">
        <f>IFERROR(__xludf.DUMMYFUNCTION("""COMPUTED_VALUE"""),38.52)</f>
        <v>38.52</v>
      </c>
      <c r="C237" s="4">
        <f t="shared" si="1"/>
        <v>0.007322175732</v>
      </c>
    </row>
    <row r="238">
      <c r="A238" s="14">
        <f>IFERROR(__xludf.DUMMYFUNCTION("""COMPUTED_VALUE"""),42712.66666666667)</f>
        <v>42712.66667</v>
      </c>
      <c r="B238" s="13">
        <f>IFERROR(__xludf.DUMMYFUNCTION("""COMPUTED_VALUE"""),38.37)</f>
        <v>38.37</v>
      </c>
      <c r="C238" s="4">
        <f t="shared" si="1"/>
        <v>-0.003894080997</v>
      </c>
    </row>
    <row r="239">
      <c r="A239" s="14">
        <f>IFERROR(__xludf.DUMMYFUNCTION("""COMPUTED_VALUE"""),42713.66666666667)</f>
        <v>42713.66667</v>
      </c>
      <c r="B239" s="13">
        <f>IFERROR(__xludf.DUMMYFUNCTION("""COMPUTED_VALUE"""),38.43)</f>
        <v>38.43</v>
      </c>
      <c r="C239" s="4">
        <f t="shared" si="1"/>
        <v>0.001563721658</v>
      </c>
    </row>
    <row r="240">
      <c r="A240" s="14">
        <f>IFERROR(__xludf.DUMMYFUNCTION("""COMPUTED_VALUE"""),42716.66666666667)</f>
        <v>42716.66667</v>
      </c>
      <c r="B240" s="13">
        <f>IFERROR(__xludf.DUMMYFUNCTION("""COMPUTED_VALUE"""),38.01)</f>
        <v>38.01</v>
      </c>
      <c r="C240" s="4">
        <f t="shared" si="1"/>
        <v>-0.01092896175</v>
      </c>
    </row>
    <row r="241">
      <c r="A241" s="14">
        <f>IFERROR(__xludf.DUMMYFUNCTION("""COMPUTED_VALUE"""),42717.66666666667)</f>
        <v>42717.66667</v>
      </c>
      <c r="B241" s="13">
        <f>IFERROR(__xludf.DUMMYFUNCTION("""COMPUTED_VALUE"""),38.72)</f>
        <v>38.72</v>
      </c>
      <c r="C241" s="4">
        <f t="shared" si="1"/>
        <v>0.01867929492</v>
      </c>
    </row>
    <row r="242">
      <c r="A242" s="14">
        <f>IFERROR(__xludf.DUMMYFUNCTION("""COMPUTED_VALUE"""),42718.66666666667)</f>
        <v>42718.66667</v>
      </c>
      <c r="B242" s="13">
        <f>IFERROR(__xludf.DUMMYFUNCTION("""COMPUTED_VALUE"""),38.44)</f>
        <v>38.44</v>
      </c>
      <c r="C242" s="4">
        <f t="shared" si="1"/>
        <v>-0.007231404959</v>
      </c>
    </row>
    <row r="243">
      <c r="A243" s="14">
        <f>IFERROR(__xludf.DUMMYFUNCTION("""COMPUTED_VALUE"""),42719.66666666667)</f>
        <v>42719.66667</v>
      </c>
      <c r="B243" s="13">
        <f>IFERROR(__xludf.DUMMYFUNCTION("""COMPUTED_VALUE"""),38.05)</f>
        <v>38.05</v>
      </c>
      <c r="C243" s="4">
        <f t="shared" si="1"/>
        <v>-0.01014568158</v>
      </c>
    </row>
    <row r="244">
      <c r="A244" s="14">
        <f>IFERROR(__xludf.DUMMYFUNCTION("""COMPUTED_VALUE"""),42720.66666666667)</f>
        <v>42720.66667</v>
      </c>
      <c r="B244" s="13">
        <f>IFERROR(__xludf.DUMMYFUNCTION("""COMPUTED_VALUE"""),37.89)</f>
        <v>37.89</v>
      </c>
      <c r="C244" s="4">
        <f t="shared" si="1"/>
        <v>-0.00420499343</v>
      </c>
    </row>
    <row r="245">
      <c r="A245" s="14">
        <f>IFERROR(__xludf.DUMMYFUNCTION("""COMPUTED_VALUE"""),42723.66666666667)</f>
        <v>42723.66667</v>
      </c>
      <c r="B245" s="13">
        <f>IFERROR(__xludf.DUMMYFUNCTION("""COMPUTED_VALUE"""),38.3)</f>
        <v>38.3</v>
      </c>
      <c r="C245" s="4">
        <f t="shared" si="1"/>
        <v>0.01082079704</v>
      </c>
    </row>
    <row r="246">
      <c r="A246" s="14">
        <f>IFERROR(__xludf.DUMMYFUNCTION("""COMPUTED_VALUE"""),42724.66666666667)</f>
        <v>42724.66667</v>
      </c>
      <c r="B246" s="13">
        <f>IFERROR(__xludf.DUMMYFUNCTION("""COMPUTED_VALUE"""),38.56)</f>
        <v>38.56</v>
      </c>
      <c r="C246" s="4">
        <f t="shared" si="1"/>
        <v>0.006788511749</v>
      </c>
    </row>
    <row r="247">
      <c r="A247" s="14">
        <f>IFERROR(__xludf.DUMMYFUNCTION("""COMPUTED_VALUE"""),42725.66666666667)</f>
        <v>42725.66667</v>
      </c>
      <c r="B247" s="13">
        <f>IFERROR(__xludf.DUMMYFUNCTION("""COMPUTED_VALUE"""),38.53)</f>
        <v>38.53</v>
      </c>
      <c r="C247" s="4">
        <f t="shared" si="1"/>
        <v>-0.0007780082988</v>
      </c>
    </row>
    <row r="248">
      <c r="A248" s="14">
        <f>IFERROR(__xludf.DUMMYFUNCTION("""COMPUTED_VALUE"""),42726.66666666667)</f>
        <v>42726.66667</v>
      </c>
      <c r="B248" s="13">
        <f>IFERROR(__xludf.DUMMYFUNCTION("""COMPUTED_VALUE"""),38.32)</f>
        <v>38.32</v>
      </c>
      <c r="C248" s="4">
        <f t="shared" si="1"/>
        <v>-0.005450298469</v>
      </c>
    </row>
    <row r="249">
      <c r="A249" s="14">
        <f>IFERROR(__xludf.DUMMYFUNCTION("""COMPUTED_VALUE"""),42727.66666666667)</f>
        <v>42727.66667</v>
      </c>
      <c r="B249" s="13">
        <f>IFERROR(__xludf.DUMMYFUNCTION("""COMPUTED_VALUE"""),38.03)</f>
        <v>38.03</v>
      </c>
      <c r="C249" s="4">
        <f t="shared" si="1"/>
        <v>-0.007567849687</v>
      </c>
    </row>
    <row r="250">
      <c r="A250" s="14">
        <f>IFERROR(__xludf.DUMMYFUNCTION("""COMPUTED_VALUE"""),42731.66666666667)</f>
        <v>42731.66667</v>
      </c>
      <c r="B250" s="13">
        <f>IFERROR(__xludf.DUMMYFUNCTION("""COMPUTED_VALUE"""),38.57)</f>
        <v>38.57</v>
      </c>
      <c r="C250" s="4">
        <f t="shared" si="1"/>
        <v>0.01419931633</v>
      </c>
    </row>
    <row r="251">
      <c r="A251" s="14">
        <f>IFERROR(__xludf.DUMMYFUNCTION("""COMPUTED_VALUE"""),42732.66666666667)</f>
        <v>42732.66667</v>
      </c>
      <c r="B251" s="13">
        <f>IFERROR(__xludf.DUMMYFUNCTION("""COMPUTED_VALUE"""),38.61)</f>
        <v>38.61</v>
      </c>
      <c r="C251" s="4">
        <f t="shared" si="1"/>
        <v>0.001037075447</v>
      </c>
    </row>
    <row r="252">
      <c r="A252" s="14">
        <f>IFERROR(__xludf.DUMMYFUNCTION("""COMPUTED_VALUE"""),42733.66666666667)</f>
        <v>42733.66667</v>
      </c>
      <c r="B252" s="13">
        <f>IFERROR(__xludf.DUMMYFUNCTION("""COMPUTED_VALUE"""),38.26)</f>
        <v>38.26</v>
      </c>
      <c r="C252" s="4">
        <f t="shared" si="1"/>
        <v>-0.009065009065</v>
      </c>
    </row>
    <row r="253">
      <c r="A253" s="14">
        <f>IFERROR(__xludf.DUMMYFUNCTION("""COMPUTED_VALUE"""),42734.66666666667)</f>
        <v>42734.66667</v>
      </c>
      <c r="B253" s="13">
        <f>IFERROR(__xludf.DUMMYFUNCTION("""COMPUTED_VALUE"""),37.49)</f>
        <v>37.49</v>
      </c>
      <c r="C253" s="4">
        <f t="shared" si="1"/>
        <v>-0.0201254574</v>
      </c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</cols>
  <sheetData>
    <row r="1">
      <c r="A1" s="15" t="str">
        <f>IFERROR(__xludf.DUMMYFUNCTION("GOOGLEFINANCE(""AAPL"",""price"",DATE(2016,1,1), DATE(2016,12,31), ""DAILY"")"),"Date")</f>
        <v>Date</v>
      </c>
      <c r="B1" s="13" t="str">
        <f>IFERROR(__xludf.DUMMYFUNCTION("""COMPUTED_VALUE"""),"Close")</f>
        <v>Close</v>
      </c>
      <c r="C1" s="4"/>
    </row>
    <row r="2">
      <c r="A2" s="14">
        <f>IFERROR(__xludf.DUMMYFUNCTION("""COMPUTED_VALUE"""),42373.66666666667)</f>
        <v>42373.66667</v>
      </c>
      <c r="B2" s="13">
        <f>IFERROR(__xludf.DUMMYFUNCTION("""COMPUTED_VALUE"""),26.34)</f>
        <v>26.34</v>
      </c>
      <c r="C2" s="4"/>
    </row>
    <row r="3">
      <c r="A3" s="14">
        <f>IFERROR(__xludf.DUMMYFUNCTION("""COMPUTED_VALUE"""),42374.66666666667)</f>
        <v>42374.66667</v>
      </c>
      <c r="B3" s="13">
        <f>IFERROR(__xludf.DUMMYFUNCTION("""COMPUTED_VALUE"""),25.68)</f>
        <v>25.68</v>
      </c>
      <c r="C3" s="4">
        <f t="shared" ref="C3:C253" si="1">B3/B2-1</f>
        <v>-0.02505694761</v>
      </c>
    </row>
    <row r="4">
      <c r="A4" s="14">
        <f>IFERROR(__xludf.DUMMYFUNCTION("""COMPUTED_VALUE"""),42375.66666666667)</f>
        <v>42375.66667</v>
      </c>
      <c r="B4" s="13">
        <f>IFERROR(__xludf.DUMMYFUNCTION("""COMPUTED_VALUE"""),25.18)</f>
        <v>25.18</v>
      </c>
      <c r="C4" s="4">
        <f t="shared" si="1"/>
        <v>-0.01947040498</v>
      </c>
    </row>
    <row r="5">
      <c r="A5" s="14">
        <f>IFERROR(__xludf.DUMMYFUNCTION("""COMPUTED_VALUE"""),42376.66666666667)</f>
        <v>42376.66667</v>
      </c>
      <c r="B5" s="13">
        <f>IFERROR(__xludf.DUMMYFUNCTION("""COMPUTED_VALUE"""),24.11)</f>
        <v>24.11</v>
      </c>
      <c r="C5" s="4">
        <f t="shared" si="1"/>
        <v>-0.04249404289</v>
      </c>
    </row>
    <row r="6">
      <c r="A6" s="14">
        <f>IFERROR(__xludf.DUMMYFUNCTION("""COMPUTED_VALUE"""),42377.66666666667)</f>
        <v>42377.66667</v>
      </c>
      <c r="B6" s="13">
        <f>IFERROR(__xludf.DUMMYFUNCTION("""COMPUTED_VALUE"""),24.24)</f>
        <v>24.24</v>
      </c>
      <c r="C6" s="4">
        <f t="shared" si="1"/>
        <v>0.005391953546</v>
      </c>
    </row>
    <row r="7">
      <c r="A7" s="14">
        <f>IFERROR(__xludf.DUMMYFUNCTION("""COMPUTED_VALUE"""),42380.66666666667)</f>
        <v>42380.66667</v>
      </c>
      <c r="B7" s="13">
        <f>IFERROR(__xludf.DUMMYFUNCTION("""COMPUTED_VALUE"""),24.63)</f>
        <v>24.63</v>
      </c>
      <c r="C7" s="4">
        <f t="shared" si="1"/>
        <v>0.01608910891</v>
      </c>
    </row>
    <row r="8">
      <c r="A8" s="14">
        <f>IFERROR(__xludf.DUMMYFUNCTION("""COMPUTED_VALUE"""),42381.66666666667)</f>
        <v>42381.66667</v>
      </c>
      <c r="B8" s="13">
        <f>IFERROR(__xludf.DUMMYFUNCTION("""COMPUTED_VALUE"""),24.99)</f>
        <v>24.99</v>
      </c>
      <c r="C8" s="4">
        <f t="shared" si="1"/>
        <v>0.01461632156</v>
      </c>
    </row>
    <row r="9">
      <c r="A9" s="14">
        <f>IFERROR(__xludf.DUMMYFUNCTION("""COMPUTED_VALUE"""),42382.66666666667)</f>
        <v>42382.66667</v>
      </c>
      <c r="B9" s="13">
        <f>IFERROR(__xludf.DUMMYFUNCTION("""COMPUTED_VALUE"""),24.35)</f>
        <v>24.35</v>
      </c>
      <c r="C9" s="4">
        <f t="shared" si="1"/>
        <v>-0.0256102441</v>
      </c>
    </row>
    <row r="10">
      <c r="A10" s="14">
        <f>IFERROR(__xludf.DUMMYFUNCTION("""COMPUTED_VALUE"""),42383.66666666667)</f>
        <v>42383.66667</v>
      </c>
      <c r="B10" s="13">
        <f>IFERROR(__xludf.DUMMYFUNCTION("""COMPUTED_VALUE"""),24.88)</f>
        <v>24.88</v>
      </c>
      <c r="C10" s="4">
        <f t="shared" si="1"/>
        <v>0.02176591376</v>
      </c>
    </row>
    <row r="11">
      <c r="A11" s="14">
        <f>IFERROR(__xludf.DUMMYFUNCTION("""COMPUTED_VALUE"""),42384.66666666667)</f>
        <v>42384.66667</v>
      </c>
      <c r="B11" s="13">
        <f>IFERROR(__xludf.DUMMYFUNCTION("""COMPUTED_VALUE"""),24.28)</f>
        <v>24.28</v>
      </c>
      <c r="C11" s="4">
        <f t="shared" si="1"/>
        <v>-0.02411575563</v>
      </c>
    </row>
    <row r="12">
      <c r="A12" s="14">
        <f>IFERROR(__xludf.DUMMYFUNCTION("""COMPUTED_VALUE"""),42388.66666666667)</f>
        <v>42388.66667</v>
      </c>
      <c r="B12" s="13">
        <f>IFERROR(__xludf.DUMMYFUNCTION("""COMPUTED_VALUE"""),24.17)</f>
        <v>24.17</v>
      </c>
      <c r="C12" s="4">
        <f t="shared" si="1"/>
        <v>-0.004530477759</v>
      </c>
    </row>
    <row r="13">
      <c r="A13" s="14">
        <f>IFERROR(__xludf.DUMMYFUNCTION("""COMPUTED_VALUE"""),42389.66666666667)</f>
        <v>42389.66667</v>
      </c>
      <c r="B13" s="13">
        <f>IFERROR(__xludf.DUMMYFUNCTION("""COMPUTED_VALUE"""),24.2)</f>
        <v>24.2</v>
      </c>
      <c r="C13" s="4">
        <f t="shared" si="1"/>
        <v>0.001241208109</v>
      </c>
    </row>
    <row r="14">
      <c r="A14" s="14">
        <f>IFERROR(__xludf.DUMMYFUNCTION("""COMPUTED_VALUE"""),42390.66666666667)</f>
        <v>42390.66667</v>
      </c>
      <c r="B14" s="13">
        <f>IFERROR(__xludf.DUMMYFUNCTION("""COMPUTED_VALUE"""),24.08)</f>
        <v>24.08</v>
      </c>
      <c r="C14" s="4">
        <f t="shared" si="1"/>
        <v>-0.004958677686</v>
      </c>
    </row>
    <row r="15">
      <c r="A15" s="14">
        <f>IFERROR(__xludf.DUMMYFUNCTION("""COMPUTED_VALUE"""),42391.66666666667)</f>
        <v>42391.66667</v>
      </c>
      <c r="B15" s="13">
        <f>IFERROR(__xludf.DUMMYFUNCTION("""COMPUTED_VALUE"""),25.36)</f>
        <v>25.36</v>
      </c>
      <c r="C15" s="4">
        <f t="shared" si="1"/>
        <v>0.05315614618</v>
      </c>
    </row>
    <row r="16">
      <c r="A16" s="14">
        <f>IFERROR(__xludf.DUMMYFUNCTION("""COMPUTED_VALUE"""),42394.66666666667)</f>
        <v>42394.66667</v>
      </c>
      <c r="B16" s="13">
        <f>IFERROR(__xludf.DUMMYFUNCTION("""COMPUTED_VALUE"""),24.86)</f>
        <v>24.86</v>
      </c>
      <c r="C16" s="4">
        <f t="shared" si="1"/>
        <v>-0.01971608833</v>
      </c>
    </row>
    <row r="17">
      <c r="A17" s="14">
        <f>IFERROR(__xludf.DUMMYFUNCTION("""COMPUTED_VALUE"""),42395.66666666667)</f>
        <v>42395.66667</v>
      </c>
      <c r="B17" s="13">
        <f>IFERROR(__xludf.DUMMYFUNCTION("""COMPUTED_VALUE"""),25.0)</f>
        <v>25</v>
      </c>
      <c r="C17" s="4">
        <f t="shared" si="1"/>
        <v>0.005631536605</v>
      </c>
    </row>
    <row r="18">
      <c r="A18" s="14">
        <f>IFERROR(__xludf.DUMMYFUNCTION("""COMPUTED_VALUE"""),42396.66666666667)</f>
        <v>42396.66667</v>
      </c>
      <c r="B18" s="13">
        <f>IFERROR(__xludf.DUMMYFUNCTION("""COMPUTED_VALUE"""),23.36)</f>
        <v>23.36</v>
      </c>
      <c r="C18" s="4">
        <f t="shared" si="1"/>
        <v>-0.0656</v>
      </c>
    </row>
    <row r="19">
      <c r="A19" s="14">
        <f>IFERROR(__xludf.DUMMYFUNCTION("""COMPUTED_VALUE"""),42397.66666666667)</f>
        <v>42397.66667</v>
      </c>
      <c r="B19" s="13">
        <f>IFERROR(__xludf.DUMMYFUNCTION("""COMPUTED_VALUE"""),23.52)</f>
        <v>23.52</v>
      </c>
      <c r="C19" s="4">
        <f t="shared" si="1"/>
        <v>0.006849315068</v>
      </c>
    </row>
    <row r="20">
      <c r="A20" s="14">
        <f>IFERROR(__xludf.DUMMYFUNCTION("""COMPUTED_VALUE"""),42398.66666666667)</f>
        <v>42398.66667</v>
      </c>
      <c r="B20" s="13">
        <f>IFERROR(__xludf.DUMMYFUNCTION("""COMPUTED_VALUE"""),24.34)</f>
        <v>24.34</v>
      </c>
      <c r="C20" s="4">
        <f t="shared" si="1"/>
        <v>0.03486394558</v>
      </c>
    </row>
    <row r="21">
      <c r="A21" s="14">
        <f>IFERROR(__xludf.DUMMYFUNCTION("""COMPUTED_VALUE"""),42401.66666666667)</f>
        <v>42401.66667</v>
      </c>
      <c r="B21" s="13">
        <f>IFERROR(__xludf.DUMMYFUNCTION("""COMPUTED_VALUE"""),24.11)</f>
        <v>24.11</v>
      </c>
      <c r="C21" s="4">
        <f t="shared" si="1"/>
        <v>-0.0094494659</v>
      </c>
    </row>
    <row r="22">
      <c r="A22" s="14">
        <f>IFERROR(__xludf.DUMMYFUNCTION("""COMPUTED_VALUE"""),42402.66666666667)</f>
        <v>42402.66667</v>
      </c>
      <c r="B22" s="13">
        <f>IFERROR(__xludf.DUMMYFUNCTION("""COMPUTED_VALUE"""),23.62)</f>
        <v>23.62</v>
      </c>
      <c r="C22" s="4">
        <f t="shared" si="1"/>
        <v>-0.02032351721</v>
      </c>
    </row>
    <row r="23">
      <c r="A23" s="14">
        <f>IFERROR(__xludf.DUMMYFUNCTION("""COMPUTED_VALUE"""),42403.66666666667)</f>
        <v>42403.66667</v>
      </c>
      <c r="B23" s="13">
        <f>IFERROR(__xludf.DUMMYFUNCTION("""COMPUTED_VALUE"""),24.09)</f>
        <v>24.09</v>
      </c>
      <c r="C23" s="4">
        <f t="shared" si="1"/>
        <v>0.01989839119</v>
      </c>
    </row>
    <row r="24">
      <c r="A24" s="14">
        <f>IFERROR(__xludf.DUMMYFUNCTION("""COMPUTED_VALUE"""),42404.66666666667)</f>
        <v>42404.66667</v>
      </c>
      <c r="B24" s="13">
        <f>IFERROR(__xludf.DUMMYFUNCTION("""COMPUTED_VALUE"""),24.15)</f>
        <v>24.15</v>
      </c>
      <c r="C24" s="4">
        <f t="shared" si="1"/>
        <v>0.002490660025</v>
      </c>
    </row>
    <row r="25">
      <c r="A25" s="14">
        <f>IFERROR(__xludf.DUMMYFUNCTION("""COMPUTED_VALUE"""),42405.66666666667)</f>
        <v>42405.66667</v>
      </c>
      <c r="B25" s="13">
        <f>IFERROR(__xludf.DUMMYFUNCTION("""COMPUTED_VALUE"""),23.51)</f>
        <v>23.51</v>
      </c>
      <c r="C25" s="4">
        <f t="shared" si="1"/>
        <v>-0.0265010352</v>
      </c>
    </row>
    <row r="26">
      <c r="A26" s="14">
        <f>IFERROR(__xludf.DUMMYFUNCTION("""COMPUTED_VALUE"""),42408.66666666667)</f>
        <v>42408.66667</v>
      </c>
      <c r="B26" s="13">
        <f>IFERROR(__xludf.DUMMYFUNCTION("""COMPUTED_VALUE"""),23.75)</f>
        <v>23.75</v>
      </c>
      <c r="C26" s="4">
        <f t="shared" si="1"/>
        <v>0.01020842195</v>
      </c>
    </row>
    <row r="27">
      <c r="A27" s="14">
        <f>IFERROR(__xludf.DUMMYFUNCTION("""COMPUTED_VALUE"""),42409.66666666667)</f>
        <v>42409.66667</v>
      </c>
      <c r="B27" s="13">
        <f>IFERROR(__xludf.DUMMYFUNCTION("""COMPUTED_VALUE"""),23.75)</f>
        <v>23.75</v>
      </c>
      <c r="C27" s="4">
        <f t="shared" si="1"/>
        <v>0</v>
      </c>
    </row>
    <row r="28">
      <c r="A28" s="14">
        <f>IFERROR(__xludf.DUMMYFUNCTION("""COMPUTED_VALUE"""),42410.66666666667)</f>
        <v>42410.66667</v>
      </c>
      <c r="B28" s="13">
        <f>IFERROR(__xludf.DUMMYFUNCTION("""COMPUTED_VALUE"""),23.57)</f>
        <v>23.57</v>
      </c>
      <c r="C28" s="4">
        <f t="shared" si="1"/>
        <v>-0.007578947368</v>
      </c>
    </row>
    <row r="29">
      <c r="A29" s="14">
        <f>IFERROR(__xludf.DUMMYFUNCTION("""COMPUTED_VALUE"""),42411.66666666667)</f>
        <v>42411.66667</v>
      </c>
      <c r="B29" s="13">
        <f>IFERROR(__xludf.DUMMYFUNCTION("""COMPUTED_VALUE"""),23.43)</f>
        <v>23.43</v>
      </c>
      <c r="C29" s="4">
        <f t="shared" si="1"/>
        <v>-0.005939753924</v>
      </c>
    </row>
    <row r="30">
      <c r="A30" s="14">
        <f>IFERROR(__xludf.DUMMYFUNCTION("""COMPUTED_VALUE"""),42412.66666666667)</f>
        <v>42412.66667</v>
      </c>
      <c r="B30" s="13">
        <f>IFERROR(__xludf.DUMMYFUNCTION("""COMPUTED_VALUE"""),23.5)</f>
        <v>23.5</v>
      </c>
      <c r="C30" s="4">
        <f t="shared" si="1"/>
        <v>0.002987622706</v>
      </c>
    </row>
    <row r="31">
      <c r="A31" s="14">
        <f>IFERROR(__xludf.DUMMYFUNCTION("""COMPUTED_VALUE"""),42416.66666666667)</f>
        <v>42416.66667</v>
      </c>
      <c r="B31" s="13">
        <f>IFERROR(__xludf.DUMMYFUNCTION("""COMPUTED_VALUE"""),24.16)</f>
        <v>24.16</v>
      </c>
      <c r="C31" s="4">
        <f t="shared" si="1"/>
        <v>0.02808510638</v>
      </c>
    </row>
    <row r="32">
      <c r="A32" s="14">
        <f>IFERROR(__xludf.DUMMYFUNCTION("""COMPUTED_VALUE"""),42417.66666666667)</f>
        <v>42417.66667</v>
      </c>
      <c r="B32" s="13">
        <f>IFERROR(__xludf.DUMMYFUNCTION("""COMPUTED_VALUE"""),24.53)</f>
        <v>24.53</v>
      </c>
      <c r="C32" s="4">
        <f t="shared" si="1"/>
        <v>0.01531456954</v>
      </c>
    </row>
    <row r="33">
      <c r="A33" s="14">
        <f>IFERROR(__xludf.DUMMYFUNCTION("""COMPUTED_VALUE"""),42418.66666666667)</f>
        <v>42418.66667</v>
      </c>
      <c r="B33" s="13">
        <f>IFERROR(__xludf.DUMMYFUNCTION("""COMPUTED_VALUE"""),24.07)</f>
        <v>24.07</v>
      </c>
      <c r="C33" s="4">
        <f t="shared" si="1"/>
        <v>-0.0187525479</v>
      </c>
    </row>
    <row r="34">
      <c r="A34" s="14">
        <f>IFERROR(__xludf.DUMMYFUNCTION("""COMPUTED_VALUE"""),42419.66666666667)</f>
        <v>42419.66667</v>
      </c>
      <c r="B34" s="13">
        <f>IFERROR(__xludf.DUMMYFUNCTION("""COMPUTED_VALUE"""),24.01)</f>
        <v>24.01</v>
      </c>
      <c r="C34" s="4">
        <f t="shared" si="1"/>
        <v>-0.002492729539</v>
      </c>
    </row>
    <row r="35">
      <c r="A35" s="14">
        <f>IFERROR(__xludf.DUMMYFUNCTION("""COMPUTED_VALUE"""),42422.66666666667)</f>
        <v>42422.66667</v>
      </c>
      <c r="B35" s="13">
        <f>IFERROR(__xludf.DUMMYFUNCTION("""COMPUTED_VALUE"""),24.22)</f>
        <v>24.22</v>
      </c>
      <c r="C35" s="4">
        <f t="shared" si="1"/>
        <v>0.008746355685</v>
      </c>
    </row>
    <row r="36">
      <c r="A36" s="14">
        <f>IFERROR(__xludf.DUMMYFUNCTION("""COMPUTED_VALUE"""),42423.66666666667)</f>
        <v>42423.66667</v>
      </c>
      <c r="B36" s="13">
        <f>IFERROR(__xludf.DUMMYFUNCTION("""COMPUTED_VALUE"""),23.67)</f>
        <v>23.67</v>
      </c>
      <c r="C36" s="4">
        <f t="shared" si="1"/>
        <v>-0.02270850537</v>
      </c>
    </row>
    <row r="37">
      <c r="A37" s="14">
        <f>IFERROR(__xludf.DUMMYFUNCTION("""COMPUTED_VALUE"""),42424.66666666667)</f>
        <v>42424.66667</v>
      </c>
      <c r="B37" s="13">
        <f>IFERROR(__xludf.DUMMYFUNCTION("""COMPUTED_VALUE"""),24.03)</f>
        <v>24.03</v>
      </c>
      <c r="C37" s="4">
        <f t="shared" si="1"/>
        <v>0.01520912548</v>
      </c>
    </row>
    <row r="38">
      <c r="A38" s="14">
        <f>IFERROR(__xludf.DUMMYFUNCTION("""COMPUTED_VALUE"""),42425.66666666667)</f>
        <v>42425.66667</v>
      </c>
      <c r="B38" s="13">
        <f>IFERROR(__xludf.DUMMYFUNCTION("""COMPUTED_VALUE"""),24.19)</f>
        <v>24.19</v>
      </c>
      <c r="C38" s="4">
        <f t="shared" si="1"/>
        <v>0.006658343737</v>
      </c>
    </row>
    <row r="39">
      <c r="A39" s="14">
        <f>IFERROR(__xludf.DUMMYFUNCTION("""COMPUTED_VALUE"""),42426.66666666667)</f>
        <v>42426.66667</v>
      </c>
      <c r="B39" s="13">
        <f>IFERROR(__xludf.DUMMYFUNCTION("""COMPUTED_VALUE"""),24.23)</f>
        <v>24.23</v>
      </c>
      <c r="C39" s="4">
        <f t="shared" si="1"/>
        <v>0.001653575858</v>
      </c>
    </row>
    <row r="40">
      <c r="A40" s="14">
        <f>IFERROR(__xludf.DUMMYFUNCTION("""COMPUTED_VALUE"""),42429.66666666667)</f>
        <v>42429.66667</v>
      </c>
      <c r="B40" s="13">
        <f>IFERROR(__xludf.DUMMYFUNCTION("""COMPUTED_VALUE"""),24.17)</f>
        <v>24.17</v>
      </c>
      <c r="C40" s="4">
        <f t="shared" si="1"/>
        <v>-0.002476269088</v>
      </c>
    </row>
    <row r="41">
      <c r="A41" s="14">
        <f>IFERROR(__xludf.DUMMYFUNCTION("""COMPUTED_VALUE"""),42430.66666666667)</f>
        <v>42430.66667</v>
      </c>
      <c r="B41" s="13">
        <f>IFERROR(__xludf.DUMMYFUNCTION("""COMPUTED_VALUE"""),25.13)</f>
        <v>25.13</v>
      </c>
      <c r="C41" s="4">
        <f t="shared" si="1"/>
        <v>0.0397186595</v>
      </c>
    </row>
    <row r="42">
      <c r="A42" s="14">
        <f>IFERROR(__xludf.DUMMYFUNCTION("""COMPUTED_VALUE"""),42431.66666666667)</f>
        <v>42431.66667</v>
      </c>
      <c r="B42" s="13">
        <f>IFERROR(__xludf.DUMMYFUNCTION("""COMPUTED_VALUE"""),25.19)</f>
        <v>25.19</v>
      </c>
      <c r="C42" s="4">
        <f t="shared" si="1"/>
        <v>0.00238758456</v>
      </c>
    </row>
    <row r="43">
      <c r="A43" s="14">
        <f>IFERROR(__xludf.DUMMYFUNCTION("""COMPUTED_VALUE"""),42432.66666666667)</f>
        <v>42432.66667</v>
      </c>
      <c r="B43" s="13">
        <f>IFERROR(__xludf.DUMMYFUNCTION("""COMPUTED_VALUE"""),25.38)</f>
        <v>25.38</v>
      </c>
      <c r="C43" s="4">
        <f t="shared" si="1"/>
        <v>0.007542675665</v>
      </c>
    </row>
    <row r="44">
      <c r="A44" s="14">
        <f>IFERROR(__xludf.DUMMYFUNCTION("""COMPUTED_VALUE"""),42433.66666666667)</f>
        <v>42433.66667</v>
      </c>
      <c r="B44" s="13">
        <f>IFERROR(__xludf.DUMMYFUNCTION("""COMPUTED_VALUE"""),25.75)</f>
        <v>25.75</v>
      </c>
      <c r="C44" s="4">
        <f t="shared" si="1"/>
        <v>0.0145784082</v>
      </c>
    </row>
    <row r="45">
      <c r="A45" s="14">
        <f>IFERROR(__xludf.DUMMYFUNCTION("""COMPUTED_VALUE"""),42436.66666666667)</f>
        <v>42436.66667</v>
      </c>
      <c r="B45" s="13">
        <f>IFERROR(__xludf.DUMMYFUNCTION("""COMPUTED_VALUE"""),25.47)</f>
        <v>25.47</v>
      </c>
      <c r="C45" s="4">
        <f t="shared" si="1"/>
        <v>-0.01087378641</v>
      </c>
    </row>
    <row r="46">
      <c r="A46" s="14">
        <f>IFERROR(__xludf.DUMMYFUNCTION("""COMPUTED_VALUE"""),42437.66666666667)</f>
        <v>42437.66667</v>
      </c>
      <c r="B46" s="13">
        <f>IFERROR(__xludf.DUMMYFUNCTION("""COMPUTED_VALUE"""),25.26)</f>
        <v>25.26</v>
      </c>
      <c r="C46" s="4">
        <f t="shared" si="1"/>
        <v>-0.008244994111</v>
      </c>
    </row>
    <row r="47">
      <c r="A47" s="14">
        <f>IFERROR(__xludf.DUMMYFUNCTION("""COMPUTED_VALUE"""),42438.66666666667)</f>
        <v>42438.66667</v>
      </c>
      <c r="B47" s="13">
        <f>IFERROR(__xludf.DUMMYFUNCTION("""COMPUTED_VALUE"""),25.28)</f>
        <v>25.28</v>
      </c>
      <c r="C47" s="4">
        <f t="shared" si="1"/>
        <v>0.0007917656374</v>
      </c>
    </row>
    <row r="48">
      <c r="A48" s="14">
        <f>IFERROR(__xludf.DUMMYFUNCTION("""COMPUTED_VALUE"""),42439.66666666667)</f>
        <v>42439.66667</v>
      </c>
      <c r="B48" s="13">
        <f>IFERROR(__xludf.DUMMYFUNCTION("""COMPUTED_VALUE"""),25.29)</f>
        <v>25.29</v>
      </c>
      <c r="C48" s="4">
        <f t="shared" si="1"/>
        <v>0.0003955696203</v>
      </c>
    </row>
    <row r="49">
      <c r="A49" s="14">
        <f>IFERROR(__xludf.DUMMYFUNCTION("""COMPUTED_VALUE"""),42440.66666666667)</f>
        <v>42440.66667</v>
      </c>
      <c r="B49" s="13">
        <f>IFERROR(__xludf.DUMMYFUNCTION("""COMPUTED_VALUE"""),25.57)</f>
        <v>25.57</v>
      </c>
      <c r="C49" s="4">
        <f t="shared" si="1"/>
        <v>0.01107156979</v>
      </c>
    </row>
    <row r="50">
      <c r="A50" s="14">
        <f>IFERROR(__xludf.DUMMYFUNCTION("""COMPUTED_VALUE"""),42443.66666666667)</f>
        <v>42443.66667</v>
      </c>
      <c r="B50" s="13">
        <f>IFERROR(__xludf.DUMMYFUNCTION("""COMPUTED_VALUE"""),25.63)</f>
        <v>25.63</v>
      </c>
      <c r="C50" s="4">
        <f t="shared" si="1"/>
        <v>0.002346499804</v>
      </c>
    </row>
    <row r="51">
      <c r="A51" s="14">
        <f>IFERROR(__xludf.DUMMYFUNCTION("""COMPUTED_VALUE"""),42444.66666666667)</f>
        <v>42444.66667</v>
      </c>
      <c r="B51" s="13">
        <f>IFERROR(__xludf.DUMMYFUNCTION("""COMPUTED_VALUE"""),26.15)</f>
        <v>26.15</v>
      </c>
      <c r="C51" s="4">
        <f t="shared" si="1"/>
        <v>0.02028872415</v>
      </c>
    </row>
    <row r="52">
      <c r="A52" s="14">
        <f>IFERROR(__xludf.DUMMYFUNCTION("""COMPUTED_VALUE"""),42445.66666666667)</f>
        <v>42445.66667</v>
      </c>
      <c r="B52" s="13">
        <f>IFERROR(__xludf.DUMMYFUNCTION("""COMPUTED_VALUE"""),26.49)</f>
        <v>26.49</v>
      </c>
      <c r="C52" s="4">
        <f t="shared" si="1"/>
        <v>0.01300191205</v>
      </c>
    </row>
    <row r="53">
      <c r="A53" s="14">
        <f>IFERROR(__xludf.DUMMYFUNCTION("""COMPUTED_VALUE"""),42446.66666666667)</f>
        <v>42446.66667</v>
      </c>
      <c r="B53" s="13">
        <f>IFERROR(__xludf.DUMMYFUNCTION("""COMPUTED_VALUE"""),26.45)</f>
        <v>26.45</v>
      </c>
      <c r="C53" s="4">
        <f t="shared" si="1"/>
        <v>-0.001510003775</v>
      </c>
    </row>
    <row r="54">
      <c r="A54" s="14">
        <f>IFERROR(__xludf.DUMMYFUNCTION("""COMPUTED_VALUE"""),42447.66666666667)</f>
        <v>42447.66667</v>
      </c>
      <c r="B54" s="13">
        <f>IFERROR(__xludf.DUMMYFUNCTION("""COMPUTED_VALUE"""),26.48)</f>
        <v>26.48</v>
      </c>
      <c r="C54" s="4">
        <f t="shared" si="1"/>
        <v>0.001134215501</v>
      </c>
    </row>
    <row r="55">
      <c r="A55" s="14">
        <f>IFERROR(__xludf.DUMMYFUNCTION("""COMPUTED_VALUE"""),42450.66666666667)</f>
        <v>42450.66667</v>
      </c>
      <c r="B55" s="13">
        <f>IFERROR(__xludf.DUMMYFUNCTION("""COMPUTED_VALUE"""),26.48)</f>
        <v>26.48</v>
      </c>
      <c r="C55" s="4">
        <f t="shared" si="1"/>
        <v>0</v>
      </c>
    </row>
    <row r="56">
      <c r="A56" s="14">
        <f>IFERROR(__xludf.DUMMYFUNCTION("""COMPUTED_VALUE"""),42451.66666666667)</f>
        <v>42451.66667</v>
      </c>
      <c r="B56" s="13">
        <f>IFERROR(__xludf.DUMMYFUNCTION("""COMPUTED_VALUE"""),26.68)</f>
        <v>26.68</v>
      </c>
      <c r="C56" s="4">
        <f t="shared" si="1"/>
        <v>0.007552870091</v>
      </c>
    </row>
    <row r="57">
      <c r="A57" s="14">
        <f>IFERROR(__xludf.DUMMYFUNCTION("""COMPUTED_VALUE"""),42452.66666666667)</f>
        <v>42452.66667</v>
      </c>
      <c r="B57" s="13">
        <f>IFERROR(__xludf.DUMMYFUNCTION("""COMPUTED_VALUE"""),26.53)</f>
        <v>26.53</v>
      </c>
      <c r="C57" s="4">
        <f t="shared" si="1"/>
        <v>-0.005622188906</v>
      </c>
    </row>
    <row r="58">
      <c r="A58" s="14">
        <f>IFERROR(__xludf.DUMMYFUNCTION("""COMPUTED_VALUE"""),42453.66666666667)</f>
        <v>42453.66667</v>
      </c>
      <c r="B58" s="13">
        <f>IFERROR(__xludf.DUMMYFUNCTION("""COMPUTED_VALUE"""),26.42)</f>
        <v>26.42</v>
      </c>
      <c r="C58" s="4">
        <f t="shared" si="1"/>
        <v>-0.004146249529</v>
      </c>
    </row>
    <row r="59">
      <c r="A59" s="14">
        <f>IFERROR(__xludf.DUMMYFUNCTION("""COMPUTED_VALUE"""),42457.66666666667)</f>
        <v>42457.66667</v>
      </c>
      <c r="B59" s="13">
        <f>IFERROR(__xludf.DUMMYFUNCTION("""COMPUTED_VALUE"""),26.3)</f>
        <v>26.3</v>
      </c>
      <c r="C59" s="4">
        <f t="shared" si="1"/>
        <v>-0.004542013626</v>
      </c>
    </row>
    <row r="60">
      <c r="A60" s="14">
        <f>IFERROR(__xludf.DUMMYFUNCTION("""COMPUTED_VALUE"""),42458.66666666667)</f>
        <v>42458.66667</v>
      </c>
      <c r="B60" s="13">
        <f>IFERROR(__xludf.DUMMYFUNCTION("""COMPUTED_VALUE"""),26.92)</f>
        <v>26.92</v>
      </c>
      <c r="C60" s="4">
        <f t="shared" si="1"/>
        <v>0.02357414449</v>
      </c>
    </row>
    <row r="61">
      <c r="A61" s="14">
        <f>IFERROR(__xludf.DUMMYFUNCTION("""COMPUTED_VALUE"""),42459.66666666667)</f>
        <v>42459.66667</v>
      </c>
      <c r="B61" s="13">
        <f>IFERROR(__xludf.DUMMYFUNCTION("""COMPUTED_VALUE"""),27.39)</f>
        <v>27.39</v>
      </c>
      <c r="C61" s="4">
        <f t="shared" si="1"/>
        <v>0.01745913819</v>
      </c>
    </row>
    <row r="62">
      <c r="A62" s="14">
        <f>IFERROR(__xludf.DUMMYFUNCTION("""COMPUTED_VALUE"""),42460.66666666667)</f>
        <v>42460.66667</v>
      </c>
      <c r="B62" s="13">
        <f>IFERROR(__xludf.DUMMYFUNCTION("""COMPUTED_VALUE"""),27.25)</f>
        <v>27.25</v>
      </c>
      <c r="C62" s="4">
        <f t="shared" si="1"/>
        <v>-0.005111354509</v>
      </c>
    </row>
    <row r="63">
      <c r="A63" s="14">
        <f>IFERROR(__xludf.DUMMYFUNCTION("""COMPUTED_VALUE"""),42461.66666666667)</f>
        <v>42461.66667</v>
      </c>
      <c r="B63" s="13">
        <f>IFERROR(__xludf.DUMMYFUNCTION("""COMPUTED_VALUE"""),27.5)</f>
        <v>27.5</v>
      </c>
      <c r="C63" s="4">
        <f t="shared" si="1"/>
        <v>0.009174311927</v>
      </c>
    </row>
    <row r="64">
      <c r="A64" s="14">
        <f>IFERROR(__xludf.DUMMYFUNCTION("""COMPUTED_VALUE"""),42464.66666666667)</f>
        <v>42464.66667</v>
      </c>
      <c r="B64" s="13">
        <f>IFERROR(__xludf.DUMMYFUNCTION("""COMPUTED_VALUE"""),27.78)</f>
        <v>27.78</v>
      </c>
      <c r="C64" s="4">
        <f t="shared" si="1"/>
        <v>0.01018181818</v>
      </c>
    </row>
    <row r="65">
      <c r="A65" s="14">
        <f>IFERROR(__xludf.DUMMYFUNCTION("""COMPUTED_VALUE"""),42465.66666666667)</f>
        <v>42465.66667</v>
      </c>
      <c r="B65" s="13">
        <f>IFERROR(__xludf.DUMMYFUNCTION("""COMPUTED_VALUE"""),27.45)</f>
        <v>27.45</v>
      </c>
      <c r="C65" s="4">
        <f t="shared" si="1"/>
        <v>-0.01187904968</v>
      </c>
    </row>
    <row r="66">
      <c r="A66" s="14">
        <f>IFERROR(__xludf.DUMMYFUNCTION("""COMPUTED_VALUE"""),42466.66666666667)</f>
        <v>42466.66667</v>
      </c>
      <c r="B66" s="13">
        <f>IFERROR(__xludf.DUMMYFUNCTION("""COMPUTED_VALUE"""),27.74)</f>
        <v>27.74</v>
      </c>
      <c r="C66" s="4">
        <f t="shared" si="1"/>
        <v>0.01056466302</v>
      </c>
    </row>
    <row r="67">
      <c r="A67" s="14">
        <f>IFERROR(__xludf.DUMMYFUNCTION("""COMPUTED_VALUE"""),42467.66666666667)</f>
        <v>42467.66667</v>
      </c>
      <c r="B67" s="13">
        <f>IFERROR(__xludf.DUMMYFUNCTION("""COMPUTED_VALUE"""),27.14)</f>
        <v>27.14</v>
      </c>
      <c r="C67" s="4">
        <f t="shared" si="1"/>
        <v>-0.02162941601</v>
      </c>
    </row>
    <row r="68">
      <c r="A68" s="14">
        <f>IFERROR(__xludf.DUMMYFUNCTION("""COMPUTED_VALUE"""),42468.66666666667)</f>
        <v>42468.66667</v>
      </c>
      <c r="B68" s="13">
        <f>IFERROR(__xludf.DUMMYFUNCTION("""COMPUTED_VALUE"""),27.17)</f>
        <v>27.17</v>
      </c>
      <c r="C68" s="4">
        <f t="shared" si="1"/>
        <v>0.001105379514</v>
      </c>
    </row>
    <row r="69">
      <c r="A69" s="14">
        <f>IFERROR(__xludf.DUMMYFUNCTION("""COMPUTED_VALUE"""),42471.66666666667)</f>
        <v>42471.66667</v>
      </c>
      <c r="B69" s="13">
        <f>IFERROR(__xludf.DUMMYFUNCTION("""COMPUTED_VALUE"""),27.26)</f>
        <v>27.26</v>
      </c>
      <c r="C69" s="4">
        <f t="shared" si="1"/>
        <v>0.003312476997</v>
      </c>
    </row>
    <row r="70">
      <c r="A70" s="14">
        <f>IFERROR(__xludf.DUMMYFUNCTION("""COMPUTED_VALUE"""),42472.66666666667)</f>
        <v>42472.66667</v>
      </c>
      <c r="B70" s="13">
        <f>IFERROR(__xludf.DUMMYFUNCTION("""COMPUTED_VALUE"""),27.61)</f>
        <v>27.61</v>
      </c>
      <c r="C70" s="4">
        <f t="shared" si="1"/>
        <v>0.01283932502</v>
      </c>
    </row>
    <row r="71">
      <c r="A71" s="14">
        <f>IFERROR(__xludf.DUMMYFUNCTION("""COMPUTED_VALUE"""),42473.66666666667)</f>
        <v>42473.66667</v>
      </c>
      <c r="B71" s="13">
        <f>IFERROR(__xludf.DUMMYFUNCTION("""COMPUTED_VALUE"""),28.01)</f>
        <v>28.01</v>
      </c>
      <c r="C71" s="4">
        <f t="shared" si="1"/>
        <v>0.01448750453</v>
      </c>
    </row>
    <row r="72">
      <c r="A72" s="14">
        <f>IFERROR(__xludf.DUMMYFUNCTION("""COMPUTED_VALUE"""),42474.66666666667)</f>
        <v>42474.66667</v>
      </c>
      <c r="B72" s="13">
        <f>IFERROR(__xludf.DUMMYFUNCTION("""COMPUTED_VALUE"""),28.03)</f>
        <v>28.03</v>
      </c>
      <c r="C72" s="4">
        <f t="shared" si="1"/>
        <v>0.0007140307033</v>
      </c>
    </row>
    <row r="73">
      <c r="A73" s="14">
        <f>IFERROR(__xludf.DUMMYFUNCTION("""COMPUTED_VALUE"""),42475.66666666667)</f>
        <v>42475.66667</v>
      </c>
      <c r="B73" s="13">
        <f>IFERROR(__xludf.DUMMYFUNCTION("""COMPUTED_VALUE"""),27.46)</f>
        <v>27.46</v>
      </c>
      <c r="C73" s="4">
        <f t="shared" si="1"/>
        <v>-0.02033535498</v>
      </c>
    </row>
    <row r="74">
      <c r="A74" s="14">
        <f>IFERROR(__xludf.DUMMYFUNCTION("""COMPUTED_VALUE"""),42478.66666666667)</f>
        <v>42478.66667</v>
      </c>
      <c r="B74" s="13">
        <f>IFERROR(__xludf.DUMMYFUNCTION("""COMPUTED_VALUE"""),26.87)</f>
        <v>26.87</v>
      </c>
      <c r="C74" s="4">
        <f t="shared" si="1"/>
        <v>-0.02148579752</v>
      </c>
    </row>
    <row r="75">
      <c r="A75" s="14">
        <f>IFERROR(__xludf.DUMMYFUNCTION("""COMPUTED_VALUE"""),42479.66666666667)</f>
        <v>42479.66667</v>
      </c>
      <c r="B75" s="13">
        <f>IFERROR(__xludf.DUMMYFUNCTION("""COMPUTED_VALUE"""),26.73)</f>
        <v>26.73</v>
      </c>
      <c r="C75" s="4">
        <f t="shared" si="1"/>
        <v>-0.005210271678</v>
      </c>
    </row>
    <row r="76">
      <c r="A76" s="14">
        <f>IFERROR(__xludf.DUMMYFUNCTION("""COMPUTED_VALUE"""),42480.66666666667)</f>
        <v>42480.66667</v>
      </c>
      <c r="B76" s="13">
        <f>IFERROR(__xludf.DUMMYFUNCTION("""COMPUTED_VALUE"""),26.78)</f>
        <v>26.78</v>
      </c>
      <c r="C76" s="4">
        <f t="shared" si="1"/>
        <v>0.001870557426</v>
      </c>
    </row>
    <row r="77">
      <c r="A77" s="14">
        <f>IFERROR(__xludf.DUMMYFUNCTION("""COMPUTED_VALUE"""),42481.66666666667)</f>
        <v>42481.66667</v>
      </c>
      <c r="B77" s="13">
        <f>IFERROR(__xludf.DUMMYFUNCTION("""COMPUTED_VALUE"""),26.49)</f>
        <v>26.49</v>
      </c>
      <c r="C77" s="4">
        <f t="shared" si="1"/>
        <v>-0.01082897685</v>
      </c>
    </row>
    <row r="78">
      <c r="A78" s="14">
        <f>IFERROR(__xludf.DUMMYFUNCTION("""COMPUTED_VALUE"""),42482.66666666667)</f>
        <v>42482.66667</v>
      </c>
      <c r="B78" s="13">
        <f>IFERROR(__xludf.DUMMYFUNCTION("""COMPUTED_VALUE"""),26.42)</f>
        <v>26.42</v>
      </c>
      <c r="C78" s="4">
        <f t="shared" si="1"/>
        <v>-0.002642506606</v>
      </c>
    </row>
    <row r="79">
      <c r="A79" s="14">
        <f>IFERROR(__xludf.DUMMYFUNCTION("""COMPUTED_VALUE"""),42485.66666666667)</f>
        <v>42485.66667</v>
      </c>
      <c r="B79" s="13">
        <f>IFERROR(__xludf.DUMMYFUNCTION("""COMPUTED_VALUE"""),26.27)</f>
        <v>26.27</v>
      </c>
      <c r="C79" s="4">
        <f t="shared" si="1"/>
        <v>-0.005677517033</v>
      </c>
    </row>
    <row r="80">
      <c r="A80" s="14">
        <f>IFERROR(__xludf.DUMMYFUNCTION("""COMPUTED_VALUE"""),42486.66666666667)</f>
        <v>42486.66667</v>
      </c>
      <c r="B80" s="13">
        <f>IFERROR(__xludf.DUMMYFUNCTION("""COMPUTED_VALUE"""),26.09)</f>
        <v>26.09</v>
      </c>
      <c r="C80" s="4">
        <f t="shared" si="1"/>
        <v>-0.006851922345</v>
      </c>
    </row>
    <row r="81">
      <c r="A81" s="14">
        <f>IFERROR(__xludf.DUMMYFUNCTION("""COMPUTED_VALUE"""),42487.66666666667)</f>
        <v>42487.66667</v>
      </c>
      <c r="B81" s="13">
        <f>IFERROR(__xludf.DUMMYFUNCTION("""COMPUTED_VALUE"""),24.46)</f>
        <v>24.46</v>
      </c>
      <c r="C81" s="4">
        <f t="shared" si="1"/>
        <v>-0.06247604446</v>
      </c>
    </row>
    <row r="82">
      <c r="A82" s="14">
        <f>IFERROR(__xludf.DUMMYFUNCTION("""COMPUTED_VALUE"""),42488.66666666667)</f>
        <v>42488.66667</v>
      </c>
      <c r="B82" s="13">
        <f>IFERROR(__xludf.DUMMYFUNCTION("""COMPUTED_VALUE"""),23.71)</f>
        <v>23.71</v>
      </c>
      <c r="C82" s="4">
        <f t="shared" si="1"/>
        <v>-0.03066230581</v>
      </c>
    </row>
    <row r="83">
      <c r="A83" s="14">
        <f>IFERROR(__xludf.DUMMYFUNCTION("""COMPUTED_VALUE"""),42489.66666666667)</f>
        <v>42489.66667</v>
      </c>
      <c r="B83" s="13">
        <f>IFERROR(__xludf.DUMMYFUNCTION("""COMPUTED_VALUE"""),23.44)</f>
        <v>23.44</v>
      </c>
      <c r="C83" s="4">
        <f t="shared" si="1"/>
        <v>-0.01138760017</v>
      </c>
    </row>
    <row r="84">
      <c r="A84" s="14">
        <f>IFERROR(__xludf.DUMMYFUNCTION("""COMPUTED_VALUE"""),42492.66666666667)</f>
        <v>42492.66667</v>
      </c>
      <c r="B84" s="13">
        <f>IFERROR(__xludf.DUMMYFUNCTION("""COMPUTED_VALUE"""),23.41)</f>
        <v>23.41</v>
      </c>
      <c r="C84" s="4">
        <f t="shared" si="1"/>
        <v>-0.001279863481</v>
      </c>
    </row>
    <row r="85">
      <c r="A85" s="14">
        <f>IFERROR(__xludf.DUMMYFUNCTION("""COMPUTED_VALUE"""),42493.66666666667)</f>
        <v>42493.66667</v>
      </c>
      <c r="B85" s="13">
        <f>IFERROR(__xludf.DUMMYFUNCTION("""COMPUTED_VALUE"""),23.8)</f>
        <v>23.8</v>
      </c>
      <c r="C85" s="4">
        <f t="shared" si="1"/>
        <v>0.0166595472</v>
      </c>
    </row>
    <row r="86">
      <c r="A86" s="14">
        <f>IFERROR(__xludf.DUMMYFUNCTION("""COMPUTED_VALUE"""),42494.66666666667)</f>
        <v>42494.66667</v>
      </c>
      <c r="B86" s="13">
        <f>IFERROR(__xludf.DUMMYFUNCTION("""COMPUTED_VALUE"""),23.55)</f>
        <v>23.55</v>
      </c>
      <c r="C86" s="4">
        <f t="shared" si="1"/>
        <v>-0.01050420168</v>
      </c>
    </row>
    <row r="87">
      <c r="A87" s="14">
        <f>IFERROR(__xludf.DUMMYFUNCTION("""COMPUTED_VALUE"""),42495.66666666667)</f>
        <v>42495.66667</v>
      </c>
      <c r="B87" s="13">
        <f>IFERROR(__xludf.DUMMYFUNCTION("""COMPUTED_VALUE"""),23.31)</f>
        <v>23.31</v>
      </c>
      <c r="C87" s="4">
        <f t="shared" si="1"/>
        <v>-0.0101910828</v>
      </c>
    </row>
    <row r="88">
      <c r="A88" s="14">
        <f>IFERROR(__xludf.DUMMYFUNCTION("""COMPUTED_VALUE"""),42496.66666666667)</f>
        <v>42496.66667</v>
      </c>
      <c r="B88" s="13">
        <f>IFERROR(__xludf.DUMMYFUNCTION("""COMPUTED_VALUE"""),23.18)</f>
        <v>23.18</v>
      </c>
      <c r="C88" s="4">
        <f t="shared" si="1"/>
        <v>-0.005577005577</v>
      </c>
    </row>
    <row r="89">
      <c r="A89" s="14">
        <f>IFERROR(__xludf.DUMMYFUNCTION("""COMPUTED_VALUE"""),42499.66666666667)</f>
        <v>42499.66667</v>
      </c>
      <c r="B89" s="13">
        <f>IFERROR(__xludf.DUMMYFUNCTION("""COMPUTED_VALUE"""),23.2)</f>
        <v>23.2</v>
      </c>
      <c r="C89" s="4">
        <f t="shared" si="1"/>
        <v>0.0008628127696</v>
      </c>
    </row>
    <row r="90">
      <c r="A90" s="14">
        <f>IFERROR(__xludf.DUMMYFUNCTION("""COMPUTED_VALUE"""),42500.66666666667)</f>
        <v>42500.66667</v>
      </c>
      <c r="B90" s="13">
        <f>IFERROR(__xludf.DUMMYFUNCTION("""COMPUTED_VALUE"""),23.36)</f>
        <v>23.36</v>
      </c>
      <c r="C90" s="4">
        <f t="shared" si="1"/>
        <v>0.006896551724</v>
      </c>
    </row>
    <row r="91">
      <c r="A91" s="14">
        <f>IFERROR(__xludf.DUMMYFUNCTION("""COMPUTED_VALUE"""),42501.66666666667)</f>
        <v>42501.66667</v>
      </c>
      <c r="B91" s="13">
        <f>IFERROR(__xludf.DUMMYFUNCTION("""COMPUTED_VALUE"""),23.13)</f>
        <v>23.13</v>
      </c>
      <c r="C91" s="4">
        <f t="shared" si="1"/>
        <v>-0.009845890411</v>
      </c>
    </row>
    <row r="92">
      <c r="A92" s="14">
        <f>IFERROR(__xludf.DUMMYFUNCTION("""COMPUTED_VALUE"""),42502.66666666667)</f>
        <v>42502.66667</v>
      </c>
      <c r="B92" s="13">
        <f>IFERROR(__xludf.DUMMYFUNCTION("""COMPUTED_VALUE"""),22.59)</f>
        <v>22.59</v>
      </c>
      <c r="C92" s="4">
        <f t="shared" si="1"/>
        <v>-0.0233463035</v>
      </c>
    </row>
    <row r="93">
      <c r="A93" s="14">
        <f>IFERROR(__xludf.DUMMYFUNCTION("""COMPUTED_VALUE"""),42503.66666666667)</f>
        <v>42503.66667</v>
      </c>
      <c r="B93" s="13">
        <f>IFERROR(__xludf.DUMMYFUNCTION("""COMPUTED_VALUE"""),22.63)</f>
        <v>22.63</v>
      </c>
      <c r="C93" s="4">
        <f t="shared" si="1"/>
        <v>0.001770694998</v>
      </c>
    </row>
    <row r="94">
      <c r="A94" s="14">
        <f>IFERROR(__xludf.DUMMYFUNCTION("""COMPUTED_VALUE"""),42506.66666666667)</f>
        <v>42506.66667</v>
      </c>
      <c r="B94" s="13">
        <f>IFERROR(__xludf.DUMMYFUNCTION("""COMPUTED_VALUE"""),23.47)</f>
        <v>23.47</v>
      </c>
      <c r="C94" s="4">
        <f t="shared" si="1"/>
        <v>0.03711886876</v>
      </c>
    </row>
    <row r="95">
      <c r="A95" s="14">
        <f>IFERROR(__xludf.DUMMYFUNCTION("""COMPUTED_VALUE"""),42507.66666666667)</f>
        <v>42507.66667</v>
      </c>
      <c r="B95" s="13">
        <f>IFERROR(__xludf.DUMMYFUNCTION("""COMPUTED_VALUE"""),23.37)</f>
        <v>23.37</v>
      </c>
      <c r="C95" s="4">
        <f t="shared" si="1"/>
        <v>-0.004260758415</v>
      </c>
    </row>
    <row r="96">
      <c r="A96" s="14">
        <f>IFERROR(__xludf.DUMMYFUNCTION("""COMPUTED_VALUE"""),42508.66666666667)</f>
        <v>42508.66667</v>
      </c>
      <c r="B96" s="13">
        <f>IFERROR(__xludf.DUMMYFUNCTION("""COMPUTED_VALUE"""),23.64)</f>
        <v>23.64</v>
      </c>
      <c r="C96" s="4">
        <f t="shared" si="1"/>
        <v>0.01155327343</v>
      </c>
    </row>
    <row r="97">
      <c r="A97" s="14">
        <f>IFERROR(__xludf.DUMMYFUNCTION("""COMPUTED_VALUE"""),42509.66666666667)</f>
        <v>42509.66667</v>
      </c>
      <c r="B97" s="13">
        <f>IFERROR(__xludf.DUMMYFUNCTION("""COMPUTED_VALUE"""),23.55)</f>
        <v>23.55</v>
      </c>
      <c r="C97" s="4">
        <f t="shared" si="1"/>
        <v>-0.003807106599</v>
      </c>
    </row>
    <row r="98">
      <c r="A98" s="14">
        <f>IFERROR(__xludf.DUMMYFUNCTION("""COMPUTED_VALUE"""),42510.66666666667)</f>
        <v>42510.66667</v>
      </c>
      <c r="B98" s="13">
        <f>IFERROR(__xludf.DUMMYFUNCTION("""COMPUTED_VALUE"""),23.81)</f>
        <v>23.81</v>
      </c>
      <c r="C98" s="4">
        <f t="shared" si="1"/>
        <v>0.0110403397</v>
      </c>
    </row>
    <row r="99">
      <c r="A99" s="14">
        <f>IFERROR(__xludf.DUMMYFUNCTION("""COMPUTED_VALUE"""),42513.66666666667)</f>
        <v>42513.66667</v>
      </c>
      <c r="B99" s="13">
        <f>IFERROR(__xludf.DUMMYFUNCTION("""COMPUTED_VALUE"""),24.11)</f>
        <v>24.11</v>
      </c>
      <c r="C99" s="4">
        <f t="shared" si="1"/>
        <v>0.01259974801</v>
      </c>
    </row>
    <row r="100">
      <c r="A100" s="14">
        <f>IFERROR(__xludf.DUMMYFUNCTION("""COMPUTED_VALUE"""),42514.66666666667)</f>
        <v>42514.66667</v>
      </c>
      <c r="B100" s="13">
        <f>IFERROR(__xludf.DUMMYFUNCTION("""COMPUTED_VALUE"""),24.48)</f>
        <v>24.48</v>
      </c>
      <c r="C100" s="4">
        <f t="shared" si="1"/>
        <v>0.01534632932</v>
      </c>
    </row>
    <row r="101">
      <c r="A101" s="14">
        <f>IFERROR(__xludf.DUMMYFUNCTION("""COMPUTED_VALUE"""),42515.66666666667)</f>
        <v>42515.66667</v>
      </c>
      <c r="B101" s="13">
        <f>IFERROR(__xludf.DUMMYFUNCTION("""COMPUTED_VALUE"""),24.91)</f>
        <v>24.91</v>
      </c>
      <c r="C101" s="4">
        <f t="shared" si="1"/>
        <v>0.01756535948</v>
      </c>
    </row>
    <row r="102">
      <c r="A102" s="14">
        <f>IFERROR(__xludf.DUMMYFUNCTION("""COMPUTED_VALUE"""),42516.66666666667)</f>
        <v>42516.66667</v>
      </c>
      <c r="B102" s="13">
        <f>IFERROR(__xludf.DUMMYFUNCTION("""COMPUTED_VALUE"""),25.1)</f>
        <v>25.1</v>
      </c>
      <c r="C102" s="4">
        <f t="shared" si="1"/>
        <v>0.007627458852</v>
      </c>
    </row>
    <row r="103">
      <c r="A103" s="14">
        <f>IFERROR(__xludf.DUMMYFUNCTION("""COMPUTED_VALUE"""),42517.66666666667)</f>
        <v>42517.66667</v>
      </c>
      <c r="B103" s="13">
        <f>IFERROR(__xludf.DUMMYFUNCTION("""COMPUTED_VALUE"""),25.09)</f>
        <v>25.09</v>
      </c>
      <c r="C103" s="4">
        <f t="shared" si="1"/>
        <v>-0.0003984063745</v>
      </c>
    </row>
    <row r="104">
      <c r="A104" s="14">
        <f>IFERROR(__xludf.DUMMYFUNCTION("""COMPUTED_VALUE"""),42521.66666666667)</f>
        <v>42521.66667</v>
      </c>
      <c r="B104" s="13">
        <f>IFERROR(__xludf.DUMMYFUNCTION("""COMPUTED_VALUE"""),24.97)</f>
        <v>24.97</v>
      </c>
      <c r="C104" s="4">
        <f t="shared" si="1"/>
        <v>-0.004782781985</v>
      </c>
    </row>
    <row r="105">
      <c r="A105" s="14">
        <f>IFERROR(__xludf.DUMMYFUNCTION("""COMPUTED_VALUE"""),42522.66666666667)</f>
        <v>42522.66667</v>
      </c>
      <c r="B105" s="13">
        <f>IFERROR(__xludf.DUMMYFUNCTION("""COMPUTED_VALUE"""),24.62)</f>
        <v>24.62</v>
      </c>
      <c r="C105" s="4">
        <f t="shared" si="1"/>
        <v>-0.01401682018</v>
      </c>
    </row>
    <row r="106">
      <c r="A106" s="14">
        <f>IFERROR(__xludf.DUMMYFUNCTION("""COMPUTED_VALUE"""),42523.66666666667)</f>
        <v>42523.66667</v>
      </c>
      <c r="B106" s="13">
        <f>IFERROR(__xludf.DUMMYFUNCTION("""COMPUTED_VALUE"""),24.43)</f>
        <v>24.43</v>
      </c>
      <c r="C106" s="4">
        <f t="shared" si="1"/>
        <v>-0.007717303006</v>
      </c>
    </row>
    <row r="107">
      <c r="A107" s="14">
        <f>IFERROR(__xludf.DUMMYFUNCTION("""COMPUTED_VALUE"""),42524.66666666667)</f>
        <v>42524.66667</v>
      </c>
      <c r="B107" s="13">
        <f>IFERROR(__xludf.DUMMYFUNCTION("""COMPUTED_VALUE"""),24.48)</f>
        <v>24.48</v>
      </c>
      <c r="C107" s="4">
        <f t="shared" si="1"/>
        <v>0.002046663938</v>
      </c>
    </row>
    <row r="108">
      <c r="A108" s="14">
        <f>IFERROR(__xludf.DUMMYFUNCTION("""COMPUTED_VALUE"""),42527.66666666667)</f>
        <v>42527.66667</v>
      </c>
      <c r="B108" s="13">
        <f>IFERROR(__xludf.DUMMYFUNCTION("""COMPUTED_VALUE"""),24.66)</f>
        <v>24.66</v>
      </c>
      <c r="C108" s="4">
        <f t="shared" si="1"/>
        <v>0.007352941176</v>
      </c>
    </row>
    <row r="109">
      <c r="A109" s="14">
        <f>IFERROR(__xludf.DUMMYFUNCTION("""COMPUTED_VALUE"""),42528.66666666667)</f>
        <v>42528.66667</v>
      </c>
      <c r="B109" s="13">
        <f>IFERROR(__xludf.DUMMYFUNCTION("""COMPUTED_VALUE"""),24.76)</f>
        <v>24.76</v>
      </c>
      <c r="C109" s="4">
        <f t="shared" si="1"/>
        <v>0.004055150041</v>
      </c>
    </row>
    <row r="110">
      <c r="A110" s="14">
        <f>IFERROR(__xludf.DUMMYFUNCTION("""COMPUTED_VALUE"""),42529.66666666667)</f>
        <v>42529.66667</v>
      </c>
      <c r="B110" s="13">
        <f>IFERROR(__xludf.DUMMYFUNCTION("""COMPUTED_VALUE"""),24.74)</f>
        <v>24.74</v>
      </c>
      <c r="C110" s="4">
        <f t="shared" si="1"/>
        <v>-0.0008077544426</v>
      </c>
    </row>
    <row r="111">
      <c r="A111" s="14">
        <f>IFERROR(__xludf.DUMMYFUNCTION("""COMPUTED_VALUE"""),42530.66666666667)</f>
        <v>42530.66667</v>
      </c>
      <c r="B111" s="13">
        <f>IFERROR(__xludf.DUMMYFUNCTION("""COMPUTED_VALUE"""),24.91)</f>
        <v>24.91</v>
      </c>
      <c r="C111" s="4">
        <f t="shared" si="1"/>
        <v>0.006871463217</v>
      </c>
    </row>
    <row r="112">
      <c r="A112" s="14">
        <f>IFERROR(__xludf.DUMMYFUNCTION("""COMPUTED_VALUE"""),42531.66666666667)</f>
        <v>42531.66667</v>
      </c>
      <c r="B112" s="13">
        <f>IFERROR(__xludf.DUMMYFUNCTION("""COMPUTED_VALUE"""),24.71)</f>
        <v>24.71</v>
      </c>
      <c r="C112" s="4">
        <f t="shared" si="1"/>
        <v>-0.008028904055</v>
      </c>
    </row>
    <row r="113">
      <c r="A113" s="14">
        <f>IFERROR(__xludf.DUMMYFUNCTION("""COMPUTED_VALUE"""),42534.66666666667)</f>
        <v>42534.66667</v>
      </c>
      <c r="B113" s="13">
        <f>IFERROR(__xludf.DUMMYFUNCTION("""COMPUTED_VALUE"""),24.34)</f>
        <v>24.34</v>
      </c>
      <c r="C113" s="4">
        <f t="shared" si="1"/>
        <v>-0.01497369486</v>
      </c>
    </row>
    <row r="114">
      <c r="A114" s="14">
        <f>IFERROR(__xludf.DUMMYFUNCTION("""COMPUTED_VALUE"""),42535.66666666667)</f>
        <v>42535.66667</v>
      </c>
      <c r="B114" s="13">
        <f>IFERROR(__xludf.DUMMYFUNCTION("""COMPUTED_VALUE"""),24.37)</f>
        <v>24.37</v>
      </c>
      <c r="C114" s="4">
        <f t="shared" si="1"/>
        <v>0.00123253903</v>
      </c>
    </row>
    <row r="115">
      <c r="A115" s="14">
        <f>IFERROR(__xludf.DUMMYFUNCTION("""COMPUTED_VALUE"""),42536.66666666667)</f>
        <v>42536.66667</v>
      </c>
      <c r="B115" s="13">
        <f>IFERROR(__xludf.DUMMYFUNCTION("""COMPUTED_VALUE"""),24.29)</f>
        <v>24.29</v>
      </c>
      <c r="C115" s="4">
        <f t="shared" si="1"/>
        <v>-0.003282724661</v>
      </c>
    </row>
    <row r="116">
      <c r="A116" s="14">
        <f>IFERROR(__xludf.DUMMYFUNCTION("""COMPUTED_VALUE"""),42537.66666666667)</f>
        <v>42537.66667</v>
      </c>
      <c r="B116" s="13">
        <f>IFERROR(__xludf.DUMMYFUNCTION("""COMPUTED_VALUE"""),24.39)</f>
        <v>24.39</v>
      </c>
      <c r="C116" s="4">
        <f t="shared" si="1"/>
        <v>0.004116920543</v>
      </c>
    </row>
    <row r="117">
      <c r="A117" s="14">
        <f>IFERROR(__xludf.DUMMYFUNCTION("""COMPUTED_VALUE"""),42538.66666666667)</f>
        <v>42538.66667</v>
      </c>
      <c r="B117" s="13">
        <f>IFERROR(__xludf.DUMMYFUNCTION("""COMPUTED_VALUE"""),23.83)</f>
        <v>23.83</v>
      </c>
      <c r="C117" s="4">
        <f t="shared" si="1"/>
        <v>-0.0229602296</v>
      </c>
    </row>
    <row r="118">
      <c r="A118" s="14">
        <f>IFERROR(__xludf.DUMMYFUNCTION("""COMPUTED_VALUE"""),42541.66666666667)</f>
        <v>42541.66667</v>
      </c>
      <c r="B118" s="13">
        <f>IFERROR(__xludf.DUMMYFUNCTION("""COMPUTED_VALUE"""),23.78)</f>
        <v>23.78</v>
      </c>
      <c r="C118" s="4">
        <f t="shared" si="1"/>
        <v>-0.002098195552</v>
      </c>
    </row>
    <row r="119">
      <c r="A119" s="14">
        <f>IFERROR(__xludf.DUMMYFUNCTION("""COMPUTED_VALUE"""),42542.66666666667)</f>
        <v>42542.66667</v>
      </c>
      <c r="B119" s="13">
        <f>IFERROR(__xludf.DUMMYFUNCTION("""COMPUTED_VALUE"""),23.98)</f>
        <v>23.98</v>
      </c>
      <c r="C119" s="4">
        <f t="shared" si="1"/>
        <v>0.008410428932</v>
      </c>
    </row>
    <row r="120">
      <c r="A120" s="14">
        <f>IFERROR(__xludf.DUMMYFUNCTION("""COMPUTED_VALUE"""),42543.66666666667)</f>
        <v>42543.66667</v>
      </c>
      <c r="B120" s="13">
        <f>IFERROR(__xludf.DUMMYFUNCTION("""COMPUTED_VALUE"""),23.89)</f>
        <v>23.89</v>
      </c>
      <c r="C120" s="4">
        <f t="shared" si="1"/>
        <v>-0.003753127606</v>
      </c>
    </row>
    <row r="121">
      <c r="A121" s="14">
        <f>IFERROR(__xludf.DUMMYFUNCTION("""COMPUTED_VALUE"""),42544.66666666667)</f>
        <v>42544.66667</v>
      </c>
      <c r="B121" s="13">
        <f>IFERROR(__xludf.DUMMYFUNCTION("""COMPUTED_VALUE"""),24.03)</f>
        <v>24.03</v>
      </c>
      <c r="C121" s="4">
        <f t="shared" si="1"/>
        <v>0.005860192549</v>
      </c>
    </row>
    <row r="122">
      <c r="A122" s="14">
        <f>IFERROR(__xludf.DUMMYFUNCTION("""COMPUTED_VALUE"""),42545.66666666667)</f>
        <v>42545.66667</v>
      </c>
      <c r="B122" s="13">
        <f>IFERROR(__xludf.DUMMYFUNCTION("""COMPUTED_VALUE"""),23.35)</f>
        <v>23.35</v>
      </c>
      <c r="C122" s="4">
        <f t="shared" si="1"/>
        <v>-0.02829796088</v>
      </c>
    </row>
    <row r="123">
      <c r="A123" s="14">
        <f>IFERROR(__xludf.DUMMYFUNCTION("""COMPUTED_VALUE"""),42548.66666666667)</f>
        <v>42548.66667</v>
      </c>
      <c r="B123" s="13">
        <f>IFERROR(__xludf.DUMMYFUNCTION("""COMPUTED_VALUE"""),23.01)</f>
        <v>23.01</v>
      </c>
      <c r="C123" s="4">
        <f t="shared" si="1"/>
        <v>-0.01456102784</v>
      </c>
    </row>
    <row r="124">
      <c r="A124" s="14">
        <f>IFERROR(__xludf.DUMMYFUNCTION("""COMPUTED_VALUE"""),42549.66666666667)</f>
        <v>42549.66667</v>
      </c>
      <c r="B124" s="13">
        <f>IFERROR(__xludf.DUMMYFUNCTION("""COMPUTED_VALUE"""),23.4)</f>
        <v>23.4</v>
      </c>
      <c r="C124" s="4">
        <f t="shared" si="1"/>
        <v>0.01694915254</v>
      </c>
    </row>
    <row r="125">
      <c r="A125" s="14">
        <f>IFERROR(__xludf.DUMMYFUNCTION("""COMPUTED_VALUE"""),42550.66666666667)</f>
        <v>42550.66667</v>
      </c>
      <c r="B125" s="13">
        <f>IFERROR(__xludf.DUMMYFUNCTION("""COMPUTED_VALUE"""),23.6)</f>
        <v>23.6</v>
      </c>
      <c r="C125" s="4">
        <f t="shared" si="1"/>
        <v>0.008547008547</v>
      </c>
    </row>
    <row r="126">
      <c r="A126" s="14">
        <f>IFERROR(__xludf.DUMMYFUNCTION("""COMPUTED_VALUE"""),42551.66666666667)</f>
        <v>42551.66667</v>
      </c>
      <c r="B126" s="13">
        <f>IFERROR(__xludf.DUMMYFUNCTION("""COMPUTED_VALUE"""),23.9)</f>
        <v>23.9</v>
      </c>
      <c r="C126" s="4">
        <f t="shared" si="1"/>
        <v>0.01271186441</v>
      </c>
    </row>
    <row r="127">
      <c r="A127" s="14">
        <f>IFERROR(__xludf.DUMMYFUNCTION("""COMPUTED_VALUE"""),42552.66666666667)</f>
        <v>42552.66667</v>
      </c>
      <c r="B127" s="13">
        <f>IFERROR(__xludf.DUMMYFUNCTION("""COMPUTED_VALUE"""),23.97)</f>
        <v>23.97</v>
      </c>
      <c r="C127" s="4">
        <f t="shared" si="1"/>
        <v>0.002928870293</v>
      </c>
    </row>
    <row r="128">
      <c r="A128" s="14">
        <f>IFERROR(__xludf.DUMMYFUNCTION("""COMPUTED_VALUE"""),42556.66666666667)</f>
        <v>42556.66667</v>
      </c>
      <c r="B128" s="13">
        <f>IFERROR(__xludf.DUMMYFUNCTION("""COMPUTED_VALUE"""),23.75)</f>
        <v>23.75</v>
      </c>
      <c r="C128" s="4">
        <f t="shared" si="1"/>
        <v>-0.009178139341</v>
      </c>
    </row>
    <row r="129">
      <c r="A129" s="14">
        <f>IFERROR(__xludf.DUMMYFUNCTION("""COMPUTED_VALUE"""),42557.66666666667)</f>
        <v>42557.66667</v>
      </c>
      <c r="B129" s="13">
        <f>IFERROR(__xludf.DUMMYFUNCTION("""COMPUTED_VALUE"""),23.88)</f>
        <v>23.88</v>
      </c>
      <c r="C129" s="4">
        <f t="shared" si="1"/>
        <v>0.005473684211</v>
      </c>
    </row>
    <row r="130">
      <c r="A130" s="14">
        <f>IFERROR(__xludf.DUMMYFUNCTION("""COMPUTED_VALUE"""),42558.66666666667)</f>
        <v>42558.66667</v>
      </c>
      <c r="B130" s="13">
        <f>IFERROR(__xludf.DUMMYFUNCTION("""COMPUTED_VALUE"""),23.99)</f>
        <v>23.99</v>
      </c>
      <c r="C130" s="4">
        <f t="shared" si="1"/>
        <v>0.004606365159</v>
      </c>
    </row>
    <row r="131">
      <c r="A131" s="14">
        <f>IFERROR(__xludf.DUMMYFUNCTION("""COMPUTED_VALUE"""),42559.66666666667)</f>
        <v>42559.66667</v>
      </c>
      <c r="B131" s="13">
        <f>IFERROR(__xludf.DUMMYFUNCTION("""COMPUTED_VALUE"""),24.17)</f>
        <v>24.17</v>
      </c>
      <c r="C131" s="4">
        <f t="shared" si="1"/>
        <v>0.007503126303</v>
      </c>
    </row>
    <row r="132">
      <c r="A132" s="14">
        <f>IFERROR(__xludf.DUMMYFUNCTION("""COMPUTED_VALUE"""),42562.66666666667)</f>
        <v>42562.66667</v>
      </c>
      <c r="B132" s="13">
        <f>IFERROR(__xludf.DUMMYFUNCTION("""COMPUTED_VALUE"""),24.25)</f>
        <v>24.25</v>
      </c>
      <c r="C132" s="4">
        <f t="shared" si="1"/>
        <v>0.003309888291</v>
      </c>
    </row>
    <row r="133">
      <c r="A133" s="14">
        <f>IFERROR(__xludf.DUMMYFUNCTION("""COMPUTED_VALUE"""),42563.66666666667)</f>
        <v>42563.66667</v>
      </c>
      <c r="B133" s="13">
        <f>IFERROR(__xludf.DUMMYFUNCTION("""COMPUTED_VALUE"""),24.36)</f>
        <v>24.36</v>
      </c>
      <c r="C133" s="4">
        <f t="shared" si="1"/>
        <v>0.004536082474</v>
      </c>
    </row>
    <row r="134">
      <c r="A134" s="14">
        <f>IFERROR(__xludf.DUMMYFUNCTION("""COMPUTED_VALUE"""),42564.66666666667)</f>
        <v>42564.66667</v>
      </c>
      <c r="B134" s="13">
        <f>IFERROR(__xludf.DUMMYFUNCTION("""COMPUTED_VALUE"""),24.22)</f>
        <v>24.22</v>
      </c>
      <c r="C134" s="4">
        <f t="shared" si="1"/>
        <v>-0.005747126437</v>
      </c>
    </row>
    <row r="135">
      <c r="A135" s="14">
        <f>IFERROR(__xludf.DUMMYFUNCTION("""COMPUTED_VALUE"""),42565.66666666667)</f>
        <v>42565.66667</v>
      </c>
      <c r="B135" s="13">
        <f>IFERROR(__xludf.DUMMYFUNCTION("""COMPUTED_VALUE"""),24.7)</f>
        <v>24.7</v>
      </c>
      <c r="C135" s="4">
        <f t="shared" si="1"/>
        <v>0.01981833196</v>
      </c>
    </row>
    <row r="136">
      <c r="A136" s="14">
        <f>IFERROR(__xludf.DUMMYFUNCTION("""COMPUTED_VALUE"""),42566.66666666667)</f>
        <v>42566.66667</v>
      </c>
      <c r="B136" s="13">
        <f>IFERROR(__xludf.DUMMYFUNCTION("""COMPUTED_VALUE"""),24.7)</f>
        <v>24.7</v>
      </c>
      <c r="C136" s="4">
        <f t="shared" si="1"/>
        <v>0</v>
      </c>
    </row>
    <row r="137">
      <c r="A137" s="14">
        <f>IFERROR(__xludf.DUMMYFUNCTION("""COMPUTED_VALUE"""),42569.66666666667)</f>
        <v>42569.66667</v>
      </c>
      <c r="B137" s="13">
        <f>IFERROR(__xludf.DUMMYFUNCTION("""COMPUTED_VALUE"""),24.96)</f>
        <v>24.96</v>
      </c>
      <c r="C137" s="4">
        <f t="shared" si="1"/>
        <v>0.01052631579</v>
      </c>
    </row>
    <row r="138">
      <c r="A138" s="14">
        <f>IFERROR(__xludf.DUMMYFUNCTION("""COMPUTED_VALUE"""),42570.66666666667)</f>
        <v>42570.66667</v>
      </c>
      <c r="B138" s="13">
        <f>IFERROR(__xludf.DUMMYFUNCTION("""COMPUTED_VALUE"""),24.97)</f>
        <v>24.97</v>
      </c>
      <c r="C138" s="4">
        <f t="shared" si="1"/>
        <v>0.0004006410256</v>
      </c>
    </row>
    <row r="139">
      <c r="A139" s="14">
        <f>IFERROR(__xludf.DUMMYFUNCTION("""COMPUTED_VALUE"""),42571.66666666667)</f>
        <v>42571.66667</v>
      </c>
      <c r="B139" s="13">
        <f>IFERROR(__xludf.DUMMYFUNCTION("""COMPUTED_VALUE"""),24.99)</f>
        <v>24.99</v>
      </c>
      <c r="C139" s="4">
        <f t="shared" si="1"/>
        <v>0.0008009611534</v>
      </c>
    </row>
    <row r="140">
      <c r="A140" s="14">
        <f>IFERROR(__xludf.DUMMYFUNCTION("""COMPUTED_VALUE"""),42572.66666666667)</f>
        <v>42572.66667</v>
      </c>
      <c r="B140" s="13">
        <f>IFERROR(__xludf.DUMMYFUNCTION("""COMPUTED_VALUE"""),24.86)</f>
        <v>24.86</v>
      </c>
      <c r="C140" s="4">
        <f t="shared" si="1"/>
        <v>-0.005202080832</v>
      </c>
    </row>
    <row r="141">
      <c r="A141" s="14">
        <f>IFERROR(__xludf.DUMMYFUNCTION("""COMPUTED_VALUE"""),42573.66666666667)</f>
        <v>42573.66667</v>
      </c>
      <c r="B141" s="13">
        <f>IFERROR(__xludf.DUMMYFUNCTION("""COMPUTED_VALUE"""),24.67)</f>
        <v>24.67</v>
      </c>
      <c r="C141" s="4">
        <f t="shared" si="1"/>
        <v>-0.007642799678</v>
      </c>
    </row>
    <row r="142">
      <c r="A142" s="14">
        <f>IFERROR(__xludf.DUMMYFUNCTION("""COMPUTED_VALUE"""),42576.66666666667)</f>
        <v>42576.66667</v>
      </c>
      <c r="B142" s="13">
        <f>IFERROR(__xludf.DUMMYFUNCTION("""COMPUTED_VALUE"""),24.34)</f>
        <v>24.34</v>
      </c>
      <c r="C142" s="4">
        <f t="shared" si="1"/>
        <v>-0.01337657073</v>
      </c>
    </row>
    <row r="143">
      <c r="A143" s="14">
        <f>IFERROR(__xludf.DUMMYFUNCTION("""COMPUTED_VALUE"""),42577.66666666667)</f>
        <v>42577.66667</v>
      </c>
      <c r="B143" s="13">
        <f>IFERROR(__xludf.DUMMYFUNCTION("""COMPUTED_VALUE"""),24.17)</f>
        <v>24.17</v>
      </c>
      <c r="C143" s="4">
        <f t="shared" si="1"/>
        <v>-0.006984387839</v>
      </c>
    </row>
    <row r="144">
      <c r="A144" s="14">
        <f>IFERROR(__xludf.DUMMYFUNCTION("""COMPUTED_VALUE"""),42578.66666666667)</f>
        <v>42578.66667</v>
      </c>
      <c r="B144" s="13">
        <f>IFERROR(__xludf.DUMMYFUNCTION("""COMPUTED_VALUE"""),25.74)</f>
        <v>25.74</v>
      </c>
      <c r="C144" s="4">
        <f t="shared" si="1"/>
        <v>0.06495655772</v>
      </c>
    </row>
    <row r="145">
      <c r="A145" s="14">
        <f>IFERROR(__xludf.DUMMYFUNCTION("""COMPUTED_VALUE"""),42579.66666666667)</f>
        <v>42579.66667</v>
      </c>
      <c r="B145" s="13">
        <f>IFERROR(__xludf.DUMMYFUNCTION("""COMPUTED_VALUE"""),26.09)</f>
        <v>26.09</v>
      </c>
      <c r="C145" s="4">
        <f t="shared" si="1"/>
        <v>0.0135975136</v>
      </c>
    </row>
    <row r="146">
      <c r="A146" s="14">
        <f>IFERROR(__xludf.DUMMYFUNCTION("""COMPUTED_VALUE"""),42580.66666666667)</f>
        <v>42580.66667</v>
      </c>
      <c r="B146" s="13">
        <f>IFERROR(__xludf.DUMMYFUNCTION("""COMPUTED_VALUE"""),26.05)</f>
        <v>26.05</v>
      </c>
      <c r="C146" s="4">
        <f t="shared" si="1"/>
        <v>-0.001533154465</v>
      </c>
    </row>
    <row r="147">
      <c r="A147" s="14">
        <f>IFERROR(__xludf.DUMMYFUNCTION("""COMPUTED_VALUE"""),42583.66666666667)</f>
        <v>42583.66667</v>
      </c>
      <c r="B147" s="13">
        <f>IFERROR(__xludf.DUMMYFUNCTION("""COMPUTED_VALUE"""),26.51)</f>
        <v>26.51</v>
      </c>
      <c r="C147" s="4">
        <f t="shared" si="1"/>
        <v>0.01765834933</v>
      </c>
    </row>
    <row r="148">
      <c r="A148" s="14">
        <f>IFERROR(__xludf.DUMMYFUNCTION("""COMPUTED_VALUE"""),42584.66666666667)</f>
        <v>42584.66667</v>
      </c>
      <c r="B148" s="13">
        <f>IFERROR(__xludf.DUMMYFUNCTION("""COMPUTED_VALUE"""),26.12)</f>
        <v>26.12</v>
      </c>
      <c r="C148" s="4">
        <f t="shared" si="1"/>
        <v>-0.01471142965</v>
      </c>
    </row>
    <row r="149">
      <c r="A149" s="14">
        <f>IFERROR(__xludf.DUMMYFUNCTION("""COMPUTED_VALUE"""),42585.66666666667)</f>
        <v>42585.66667</v>
      </c>
      <c r="B149" s="13">
        <f>IFERROR(__xludf.DUMMYFUNCTION("""COMPUTED_VALUE"""),26.45)</f>
        <v>26.45</v>
      </c>
      <c r="C149" s="4">
        <f t="shared" si="1"/>
        <v>0.01263399694</v>
      </c>
    </row>
    <row r="150">
      <c r="A150" s="14">
        <f>IFERROR(__xludf.DUMMYFUNCTION("""COMPUTED_VALUE"""),42586.66666666667)</f>
        <v>42586.66667</v>
      </c>
      <c r="B150" s="13">
        <f>IFERROR(__xludf.DUMMYFUNCTION("""COMPUTED_VALUE"""),26.47)</f>
        <v>26.47</v>
      </c>
      <c r="C150" s="4">
        <f t="shared" si="1"/>
        <v>0.0007561436673</v>
      </c>
    </row>
    <row r="151">
      <c r="A151" s="14">
        <f>IFERROR(__xludf.DUMMYFUNCTION("""COMPUTED_VALUE"""),42587.66666666667)</f>
        <v>42587.66667</v>
      </c>
      <c r="B151" s="13">
        <f>IFERROR(__xludf.DUMMYFUNCTION("""COMPUTED_VALUE"""),26.87)</f>
        <v>26.87</v>
      </c>
      <c r="C151" s="4">
        <f t="shared" si="1"/>
        <v>0.01511144692</v>
      </c>
    </row>
    <row r="152">
      <c r="A152" s="14">
        <f>IFERROR(__xludf.DUMMYFUNCTION("""COMPUTED_VALUE"""),42590.66666666667)</f>
        <v>42590.66667</v>
      </c>
      <c r="B152" s="13">
        <f>IFERROR(__xludf.DUMMYFUNCTION("""COMPUTED_VALUE"""),27.09)</f>
        <v>27.09</v>
      </c>
      <c r="C152" s="4">
        <f t="shared" si="1"/>
        <v>0.00818756978</v>
      </c>
    </row>
    <row r="153">
      <c r="A153" s="14">
        <f>IFERROR(__xludf.DUMMYFUNCTION("""COMPUTED_VALUE"""),42591.66666666667)</f>
        <v>42591.66667</v>
      </c>
      <c r="B153" s="13">
        <f>IFERROR(__xludf.DUMMYFUNCTION("""COMPUTED_VALUE"""),27.2)</f>
        <v>27.2</v>
      </c>
      <c r="C153" s="4">
        <f t="shared" si="1"/>
        <v>0.004060538944</v>
      </c>
    </row>
    <row r="154">
      <c r="A154" s="14">
        <f>IFERROR(__xludf.DUMMYFUNCTION("""COMPUTED_VALUE"""),42592.66666666667)</f>
        <v>42592.66667</v>
      </c>
      <c r="B154" s="13">
        <f>IFERROR(__xludf.DUMMYFUNCTION("""COMPUTED_VALUE"""),27.0)</f>
        <v>27</v>
      </c>
      <c r="C154" s="4">
        <f t="shared" si="1"/>
        <v>-0.007352941176</v>
      </c>
    </row>
    <row r="155">
      <c r="A155" s="14">
        <f>IFERROR(__xludf.DUMMYFUNCTION("""COMPUTED_VALUE"""),42593.66666666667)</f>
        <v>42593.66667</v>
      </c>
      <c r="B155" s="13">
        <f>IFERROR(__xludf.DUMMYFUNCTION("""COMPUTED_VALUE"""),26.98)</f>
        <v>26.98</v>
      </c>
      <c r="C155" s="4">
        <f t="shared" si="1"/>
        <v>-0.0007407407407</v>
      </c>
    </row>
    <row r="156">
      <c r="A156" s="14">
        <f>IFERROR(__xludf.DUMMYFUNCTION("""COMPUTED_VALUE"""),42594.66666666667)</f>
        <v>42594.66667</v>
      </c>
      <c r="B156" s="13">
        <f>IFERROR(__xludf.DUMMYFUNCTION("""COMPUTED_VALUE"""),27.05)</f>
        <v>27.05</v>
      </c>
      <c r="C156" s="4">
        <f t="shared" si="1"/>
        <v>0.002594514455</v>
      </c>
    </row>
    <row r="157">
      <c r="A157" s="14">
        <f>IFERROR(__xludf.DUMMYFUNCTION("""COMPUTED_VALUE"""),42597.66666666667)</f>
        <v>42597.66667</v>
      </c>
      <c r="B157" s="13">
        <f>IFERROR(__xludf.DUMMYFUNCTION("""COMPUTED_VALUE"""),27.37)</f>
        <v>27.37</v>
      </c>
      <c r="C157" s="4">
        <f t="shared" si="1"/>
        <v>0.01182994455</v>
      </c>
    </row>
    <row r="158">
      <c r="A158" s="14">
        <f>IFERROR(__xludf.DUMMYFUNCTION("""COMPUTED_VALUE"""),42598.66666666667)</f>
        <v>42598.66667</v>
      </c>
      <c r="B158" s="13">
        <f>IFERROR(__xludf.DUMMYFUNCTION("""COMPUTED_VALUE"""),27.35)</f>
        <v>27.35</v>
      </c>
      <c r="C158" s="4">
        <f t="shared" si="1"/>
        <v>-0.0007307270734</v>
      </c>
    </row>
    <row r="159">
      <c r="A159" s="14">
        <f>IFERROR(__xludf.DUMMYFUNCTION("""COMPUTED_VALUE"""),42599.66666666667)</f>
        <v>42599.66667</v>
      </c>
      <c r="B159" s="13">
        <f>IFERROR(__xludf.DUMMYFUNCTION("""COMPUTED_VALUE"""),27.31)</f>
        <v>27.31</v>
      </c>
      <c r="C159" s="4">
        <f t="shared" si="1"/>
        <v>-0.001462522852</v>
      </c>
    </row>
    <row r="160">
      <c r="A160" s="14">
        <f>IFERROR(__xludf.DUMMYFUNCTION("""COMPUTED_VALUE"""),42600.66666666667)</f>
        <v>42600.66667</v>
      </c>
      <c r="B160" s="13">
        <f>IFERROR(__xludf.DUMMYFUNCTION("""COMPUTED_VALUE"""),27.27)</f>
        <v>27.27</v>
      </c>
      <c r="C160" s="4">
        <f t="shared" si="1"/>
        <v>-0.001464664958</v>
      </c>
    </row>
    <row r="161">
      <c r="A161" s="14">
        <f>IFERROR(__xludf.DUMMYFUNCTION("""COMPUTED_VALUE"""),42601.66666666667)</f>
        <v>42601.66667</v>
      </c>
      <c r="B161" s="13">
        <f>IFERROR(__xludf.DUMMYFUNCTION("""COMPUTED_VALUE"""),27.34)</f>
        <v>27.34</v>
      </c>
      <c r="C161" s="4">
        <f t="shared" si="1"/>
        <v>0.002566923359</v>
      </c>
    </row>
    <row r="162">
      <c r="A162" s="14">
        <f>IFERROR(__xludf.DUMMYFUNCTION("""COMPUTED_VALUE"""),42604.66666666667)</f>
        <v>42604.66667</v>
      </c>
      <c r="B162" s="13">
        <f>IFERROR(__xludf.DUMMYFUNCTION("""COMPUTED_VALUE"""),27.13)</f>
        <v>27.13</v>
      </c>
      <c r="C162" s="4">
        <f t="shared" si="1"/>
        <v>-0.007681053402</v>
      </c>
    </row>
    <row r="163">
      <c r="A163" s="14">
        <f>IFERROR(__xludf.DUMMYFUNCTION("""COMPUTED_VALUE"""),42605.66666666667)</f>
        <v>42605.66667</v>
      </c>
      <c r="B163" s="13">
        <f>IFERROR(__xludf.DUMMYFUNCTION("""COMPUTED_VALUE"""),27.21)</f>
        <v>27.21</v>
      </c>
      <c r="C163" s="4">
        <f t="shared" si="1"/>
        <v>0.002948765205</v>
      </c>
    </row>
    <row r="164">
      <c r="A164" s="14">
        <f>IFERROR(__xludf.DUMMYFUNCTION("""COMPUTED_VALUE"""),42606.66666666667)</f>
        <v>42606.66667</v>
      </c>
      <c r="B164" s="13">
        <f>IFERROR(__xludf.DUMMYFUNCTION("""COMPUTED_VALUE"""),27.01)</f>
        <v>27.01</v>
      </c>
      <c r="C164" s="4">
        <f t="shared" si="1"/>
        <v>-0.007350238883</v>
      </c>
    </row>
    <row r="165">
      <c r="A165" s="14">
        <f>IFERROR(__xludf.DUMMYFUNCTION("""COMPUTED_VALUE"""),42607.66666666667)</f>
        <v>42607.66667</v>
      </c>
      <c r="B165" s="13">
        <f>IFERROR(__xludf.DUMMYFUNCTION("""COMPUTED_VALUE"""),26.89)</f>
        <v>26.89</v>
      </c>
      <c r="C165" s="4">
        <f t="shared" si="1"/>
        <v>-0.004442798963</v>
      </c>
    </row>
    <row r="166">
      <c r="A166" s="14">
        <f>IFERROR(__xludf.DUMMYFUNCTION("""COMPUTED_VALUE"""),42608.66666666667)</f>
        <v>42608.66667</v>
      </c>
      <c r="B166" s="13">
        <f>IFERROR(__xludf.DUMMYFUNCTION("""COMPUTED_VALUE"""),26.74)</f>
        <v>26.74</v>
      </c>
      <c r="C166" s="4">
        <f t="shared" si="1"/>
        <v>-0.005578281889</v>
      </c>
    </row>
    <row r="167">
      <c r="A167" s="14">
        <f>IFERROR(__xludf.DUMMYFUNCTION("""COMPUTED_VALUE"""),42611.66666666667)</f>
        <v>42611.66667</v>
      </c>
      <c r="B167" s="13">
        <f>IFERROR(__xludf.DUMMYFUNCTION("""COMPUTED_VALUE"""),26.71)</f>
        <v>26.71</v>
      </c>
      <c r="C167" s="4">
        <f t="shared" si="1"/>
        <v>-0.001121914734</v>
      </c>
    </row>
    <row r="168">
      <c r="A168" s="14">
        <f>IFERROR(__xludf.DUMMYFUNCTION("""COMPUTED_VALUE"""),42612.66666666667)</f>
        <v>42612.66667</v>
      </c>
      <c r="B168" s="13">
        <f>IFERROR(__xludf.DUMMYFUNCTION("""COMPUTED_VALUE"""),26.5)</f>
        <v>26.5</v>
      </c>
      <c r="C168" s="4">
        <f t="shared" si="1"/>
        <v>-0.007862223886</v>
      </c>
    </row>
    <row r="169">
      <c r="A169" s="14">
        <f>IFERROR(__xludf.DUMMYFUNCTION("""COMPUTED_VALUE"""),42613.66666666667)</f>
        <v>42613.66667</v>
      </c>
      <c r="B169" s="13">
        <f>IFERROR(__xludf.DUMMYFUNCTION("""COMPUTED_VALUE"""),26.53)</f>
        <v>26.53</v>
      </c>
      <c r="C169" s="4">
        <f t="shared" si="1"/>
        <v>0.001132075472</v>
      </c>
    </row>
    <row r="170">
      <c r="A170" s="14">
        <f>IFERROR(__xludf.DUMMYFUNCTION("""COMPUTED_VALUE"""),42614.66666666667)</f>
        <v>42614.66667</v>
      </c>
      <c r="B170" s="13">
        <f>IFERROR(__xludf.DUMMYFUNCTION("""COMPUTED_VALUE"""),26.68)</f>
        <v>26.68</v>
      </c>
      <c r="C170" s="4">
        <f t="shared" si="1"/>
        <v>0.00565397663</v>
      </c>
    </row>
    <row r="171">
      <c r="A171" s="14">
        <f>IFERROR(__xludf.DUMMYFUNCTION("""COMPUTED_VALUE"""),42615.66666666667)</f>
        <v>42615.66667</v>
      </c>
      <c r="B171" s="13">
        <f>IFERROR(__xludf.DUMMYFUNCTION("""COMPUTED_VALUE"""),26.93)</f>
        <v>26.93</v>
      </c>
      <c r="C171" s="4">
        <f t="shared" si="1"/>
        <v>0.009370314843</v>
      </c>
    </row>
    <row r="172">
      <c r="A172" s="14">
        <f>IFERROR(__xludf.DUMMYFUNCTION("""COMPUTED_VALUE"""),42619.66666666667)</f>
        <v>42619.66667</v>
      </c>
      <c r="B172" s="13">
        <f>IFERROR(__xludf.DUMMYFUNCTION("""COMPUTED_VALUE"""),26.93)</f>
        <v>26.93</v>
      </c>
      <c r="C172" s="4">
        <f t="shared" si="1"/>
        <v>0</v>
      </c>
    </row>
    <row r="173">
      <c r="A173" s="14">
        <f>IFERROR(__xludf.DUMMYFUNCTION("""COMPUTED_VALUE"""),42620.66666666667)</f>
        <v>42620.66667</v>
      </c>
      <c r="B173" s="13">
        <f>IFERROR(__xludf.DUMMYFUNCTION("""COMPUTED_VALUE"""),27.09)</f>
        <v>27.09</v>
      </c>
      <c r="C173" s="4">
        <f t="shared" si="1"/>
        <v>0.005941329372</v>
      </c>
    </row>
    <row r="174">
      <c r="A174" s="14">
        <f>IFERROR(__xludf.DUMMYFUNCTION("""COMPUTED_VALUE"""),42621.66666666667)</f>
        <v>42621.66667</v>
      </c>
      <c r="B174" s="13">
        <f>IFERROR(__xludf.DUMMYFUNCTION("""COMPUTED_VALUE"""),26.38)</f>
        <v>26.38</v>
      </c>
      <c r="C174" s="4">
        <f t="shared" si="1"/>
        <v>-0.02620893319</v>
      </c>
    </row>
    <row r="175">
      <c r="A175" s="14">
        <f>IFERROR(__xludf.DUMMYFUNCTION("""COMPUTED_VALUE"""),42622.66666666667)</f>
        <v>42622.66667</v>
      </c>
      <c r="B175" s="13">
        <f>IFERROR(__xludf.DUMMYFUNCTION("""COMPUTED_VALUE"""),25.78)</f>
        <v>25.78</v>
      </c>
      <c r="C175" s="4">
        <f t="shared" si="1"/>
        <v>-0.02274450341</v>
      </c>
    </row>
    <row r="176">
      <c r="A176" s="14">
        <f>IFERROR(__xludf.DUMMYFUNCTION("""COMPUTED_VALUE"""),42625.66666666667)</f>
        <v>42625.66667</v>
      </c>
      <c r="B176" s="13">
        <f>IFERROR(__xludf.DUMMYFUNCTION("""COMPUTED_VALUE"""),26.36)</f>
        <v>26.36</v>
      </c>
      <c r="C176" s="4">
        <f t="shared" si="1"/>
        <v>0.02249806051</v>
      </c>
    </row>
    <row r="177">
      <c r="A177" s="14">
        <f>IFERROR(__xludf.DUMMYFUNCTION("""COMPUTED_VALUE"""),42626.66666666667)</f>
        <v>42626.66667</v>
      </c>
      <c r="B177" s="13">
        <f>IFERROR(__xludf.DUMMYFUNCTION("""COMPUTED_VALUE"""),26.99)</f>
        <v>26.99</v>
      </c>
      <c r="C177" s="4">
        <f t="shared" si="1"/>
        <v>0.02389984825</v>
      </c>
    </row>
    <row r="178">
      <c r="A178" s="14">
        <f>IFERROR(__xludf.DUMMYFUNCTION("""COMPUTED_VALUE"""),42627.66666666667)</f>
        <v>42627.66667</v>
      </c>
      <c r="B178" s="13">
        <f>IFERROR(__xludf.DUMMYFUNCTION("""COMPUTED_VALUE"""),27.94)</f>
        <v>27.94</v>
      </c>
      <c r="C178" s="4">
        <f t="shared" si="1"/>
        <v>0.03519822156</v>
      </c>
    </row>
    <row r="179">
      <c r="A179" s="14">
        <f>IFERROR(__xludf.DUMMYFUNCTION("""COMPUTED_VALUE"""),42628.66666666667)</f>
        <v>42628.66667</v>
      </c>
      <c r="B179" s="13">
        <f>IFERROR(__xludf.DUMMYFUNCTION("""COMPUTED_VALUE"""),28.89)</f>
        <v>28.89</v>
      </c>
      <c r="C179" s="4">
        <f t="shared" si="1"/>
        <v>0.03400143164</v>
      </c>
    </row>
    <row r="180">
      <c r="A180" s="14">
        <f>IFERROR(__xludf.DUMMYFUNCTION("""COMPUTED_VALUE"""),42629.66666666667)</f>
        <v>42629.66667</v>
      </c>
      <c r="B180" s="13">
        <f>IFERROR(__xludf.DUMMYFUNCTION("""COMPUTED_VALUE"""),28.73)</f>
        <v>28.73</v>
      </c>
      <c r="C180" s="4">
        <f t="shared" si="1"/>
        <v>-0.005538248529</v>
      </c>
    </row>
    <row r="181">
      <c r="A181" s="14">
        <f>IFERROR(__xludf.DUMMYFUNCTION("""COMPUTED_VALUE"""),42632.66666666667)</f>
        <v>42632.66667</v>
      </c>
      <c r="B181" s="13">
        <f>IFERROR(__xludf.DUMMYFUNCTION("""COMPUTED_VALUE"""),28.4)</f>
        <v>28.4</v>
      </c>
      <c r="C181" s="4">
        <f t="shared" si="1"/>
        <v>-0.01148625131</v>
      </c>
    </row>
    <row r="182">
      <c r="A182" s="14">
        <f>IFERROR(__xludf.DUMMYFUNCTION("""COMPUTED_VALUE"""),42633.66666666667)</f>
        <v>42633.66667</v>
      </c>
      <c r="B182" s="13">
        <f>IFERROR(__xludf.DUMMYFUNCTION("""COMPUTED_VALUE"""),28.39)</f>
        <v>28.39</v>
      </c>
      <c r="C182" s="4">
        <f t="shared" si="1"/>
        <v>-0.0003521126761</v>
      </c>
    </row>
    <row r="183">
      <c r="A183" s="14">
        <f>IFERROR(__xludf.DUMMYFUNCTION("""COMPUTED_VALUE"""),42634.66666666667)</f>
        <v>42634.66667</v>
      </c>
      <c r="B183" s="13">
        <f>IFERROR(__xludf.DUMMYFUNCTION("""COMPUTED_VALUE"""),28.39)</f>
        <v>28.39</v>
      </c>
      <c r="C183" s="4">
        <f t="shared" si="1"/>
        <v>0</v>
      </c>
    </row>
    <row r="184">
      <c r="A184" s="14">
        <f>IFERROR(__xludf.DUMMYFUNCTION("""COMPUTED_VALUE"""),42635.66666666667)</f>
        <v>42635.66667</v>
      </c>
      <c r="B184" s="13">
        <f>IFERROR(__xludf.DUMMYFUNCTION("""COMPUTED_VALUE"""),28.66)</f>
        <v>28.66</v>
      </c>
      <c r="C184" s="4">
        <f t="shared" si="1"/>
        <v>0.009510390983</v>
      </c>
    </row>
    <row r="185">
      <c r="A185" s="14">
        <f>IFERROR(__xludf.DUMMYFUNCTION("""COMPUTED_VALUE"""),42636.66666666667)</f>
        <v>42636.66667</v>
      </c>
      <c r="B185" s="13">
        <f>IFERROR(__xludf.DUMMYFUNCTION("""COMPUTED_VALUE"""),28.18)</f>
        <v>28.18</v>
      </c>
      <c r="C185" s="4">
        <f t="shared" si="1"/>
        <v>-0.01674808095</v>
      </c>
    </row>
    <row r="186">
      <c r="A186" s="14">
        <f>IFERROR(__xludf.DUMMYFUNCTION("""COMPUTED_VALUE"""),42639.66666666667)</f>
        <v>42639.66667</v>
      </c>
      <c r="B186" s="13">
        <f>IFERROR(__xludf.DUMMYFUNCTION("""COMPUTED_VALUE"""),28.22)</f>
        <v>28.22</v>
      </c>
      <c r="C186" s="4">
        <f t="shared" si="1"/>
        <v>0.001419446416</v>
      </c>
    </row>
    <row r="187">
      <c r="A187" s="14">
        <f>IFERROR(__xludf.DUMMYFUNCTION("""COMPUTED_VALUE"""),42640.66666666667)</f>
        <v>42640.66667</v>
      </c>
      <c r="B187" s="13">
        <f>IFERROR(__xludf.DUMMYFUNCTION("""COMPUTED_VALUE"""),28.27)</f>
        <v>28.27</v>
      </c>
      <c r="C187" s="4">
        <f t="shared" si="1"/>
        <v>0.001771793055</v>
      </c>
    </row>
    <row r="188">
      <c r="A188" s="14">
        <f>IFERROR(__xludf.DUMMYFUNCTION("""COMPUTED_VALUE"""),42641.66666666667)</f>
        <v>42641.66667</v>
      </c>
      <c r="B188" s="13">
        <f>IFERROR(__xludf.DUMMYFUNCTION("""COMPUTED_VALUE"""),28.49)</f>
        <v>28.49</v>
      </c>
      <c r="C188" s="4">
        <f t="shared" si="1"/>
        <v>0.007782101167</v>
      </c>
    </row>
    <row r="189">
      <c r="A189" s="14">
        <f>IFERROR(__xludf.DUMMYFUNCTION("""COMPUTED_VALUE"""),42642.66666666667)</f>
        <v>42642.66667</v>
      </c>
      <c r="B189" s="13">
        <f>IFERROR(__xludf.DUMMYFUNCTION("""COMPUTED_VALUE"""),28.05)</f>
        <v>28.05</v>
      </c>
      <c r="C189" s="4">
        <f t="shared" si="1"/>
        <v>-0.01544401544</v>
      </c>
    </row>
    <row r="190">
      <c r="A190" s="14">
        <f>IFERROR(__xludf.DUMMYFUNCTION("""COMPUTED_VALUE"""),42643.66666666667)</f>
        <v>42643.66667</v>
      </c>
      <c r="B190" s="13">
        <f>IFERROR(__xludf.DUMMYFUNCTION("""COMPUTED_VALUE"""),28.26)</f>
        <v>28.26</v>
      </c>
      <c r="C190" s="4">
        <f t="shared" si="1"/>
        <v>0.007486631016</v>
      </c>
    </row>
    <row r="191">
      <c r="A191" s="14">
        <f>IFERROR(__xludf.DUMMYFUNCTION("""COMPUTED_VALUE"""),42646.66666666667)</f>
        <v>42646.66667</v>
      </c>
      <c r="B191" s="13">
        <f>IFERROR(__xludf.DUMMYFUNCTION("""COMPUTED_VALUE"""),28.13)</f>
        <v>28.13</v>
      </c>
      <c r="C191" s="4">
        <f t="shared" si="1"/>
        <v>-0.004600141543</v>
      </c>
    </row>
    <row r="192">
      <c r="A192" s="14">
        <f>IFERROR(__xludf.DUMMYFUNCTION("""COMPUTED_VALUE"""),42647.66666666667)</f>
        <v>42647.66667</v>
      </c>
      <c r="B192" s="13">
        <f>IFERROR(__xludf.DUMMYFUNCTION("""COMPUTED_VALUE"""),28.25)</f>
        <v>28.25</v>
      </c>
      <c r="C192" s="4">
        <f t="shared" si="1"/>
        <v>0.004265908283</v>
      </c>
    </row>
    <row r="193">
      <c r="A193" s="14">
        <f>IFERROR(__xludf.DUMMYFUNCTION("""COMPUTED_VALUE"""),42648.66666666667)</f>
        <v>42648.66667</v>
      </c>
      <c r="B193" s="13">
        <f>IFERROR(__xludf.DUMMYFUNCTION("""COMPUTED_VALUE"""),28.26)</f>
        <v>28.26</v>
      </c>
      <c r="C193" s="4">
        <f t="shared" si="1"/>
        <v>0.0003539823009</v>
      </c>
    </row>
    <row r="194">
      <c r="A194" s="14">
        <f>IFERROR(__xludf.DUMMYFUNCTION("""COMPUTED_VALUE"""),42649.66666666667)</f>
        <v>42649.66667</v>
      </c>
      <c r="B194" s="13">
        <f>IFERROR(__xludf.DUMMYFUNCTION("""COMPUTED_VALUE"""),28.47)</f>
        <v>28.47</v>
      </c>
      <c r="C194" s="4">
        <f t="shared" si="1"/>
        <v>0.007430997877</v>
      </c>
    </row>
    <row r="195">
      <c r="A195" s="14">
        <f>IFERROR(__xludf.DUMMYFUNCTION("""COMPUTED_VALUE"""),42650.66666666667)</f>
        <v>42650.66667</v>
      </c>
      <c r="B195" s="13">
        <f>IFERROR(__xludf.DUMMYFUNCTION("""COMPUTED_VALUE"""),28.52)</f>
        <v>28.52</v>
      </c>
      <c r="C195" s="4">
        <f t="shared" si="1"/>
        <v>0.001756234633</v>
      </c>
    </row>
    <row r="196">
      <c r="A196" s="14">
        <f>IFERROR(__xludf.DUMMYFUNCTION("""COMPUTED_VALUE"""),42653.66666666667)</f>
        <v>42653.66667</v>
      </c>
      <c r="B196" s="13">
        <f>IFERROR(__xludf.DUMMYFUNCTION("""COMPUTED_VALUE"""),29.01)</f>
        <v>29.01</v>
      </c>
      <c r="C196" s="4">
        <f t="shared" si="1"/>
        <v>0.01718092567</v>
      </c>
    </row>
    <row r="197">
      <c r="A197" s="14">
        <f>IFERROR(__xludf.DUMMYFUNCTION("""COMPUTED_VALUE"""),42654.66666666667)</f>
        <v>42654.66667</v>
      </c>
      <c r="B197" s="13">
        <f>IFERROR(__xludf.DUMMYFUNCTION("""COMPUTED_VALUE"""),29.08)</f>
        <v>29.08</v>
      </c>
      <c r="C197" s="4">
        <f t="shared" si="1"/>
        <v>0.002412961048</v>
      </c>
    </row>
    <row r="198">
      <c r="A198" s="14">
        <f>IFERROR(__xludf.DUMMYFUNCTION("""COMPUTED_VALUE"""),42655.66666666667)</f>
        <v>42655.66667</v>
      </c>
      <c r="B198" s="13">
        <f>IFERROR(__xludf.DUMMYFUNCTION("""COMPUTED_VALUE"""),29.34)</f>
        <v>29.34</v>
      </c>
      <c r="C198" s="4">
        <f t="shared" si="1"/>
        <v>0.00894085282</v>
      </c>
    </row>
    <row r="199">
      <c r="A199" s="14">
        <f>IFERROR(__xludf.DUMMYFUNCTION("""COMPUTED_VALUE"""),42656.66666666667)</f>
        <v>42656.66667</v>
      </c>
      <c r="B199" s="13">
        <f>IFERROR(__xludf.DUMMYFUNCTION("""COMPUTED_VALUE"""),29.25)</f>
        <v>29.25</v>
      </c>
      <c r="C199" s="4">
        <f t="shared" si="1"/>
        <v>-0.003067484663</v>
      </c>
    </row>
    <row r="200">
      <c r="A200" s="14">
        <f>IFERROR(__xludf.DUMMYFUNCTION("""COMPUTED_VALUE"""),42657.66666666667)</f>
        <v>42657.66667</v>
      </c>
      <c r="B200" s="13">
        <f>IFERROR(__xludf.DUMMYFUNCTION("""COMPUTED_VALUE"""),29.41)</f>
        <v>29.41</v>
      </c>
      <c r="C200" s="4">
        <f t="shared" si="1"/>
        <v>0.00547008547</v>
      </c>
    </row>
    <row r="201">
      <c r="A201" s="14">
        <f>IFERROR(__xludf.DUMMYFUNCTION("""COMPUTED_VALUE"""),42660.66666666667)</f>
        <v>42660.66667</v>
      </c>
      <c r="B201" s="13">
        <f>IFERROR(__xludf.DUMMYFUNCTION("""COMPUTED_VALUE"""),29.39)</f>
        <v>29.39</v>
      </c>
      <c r="C201" s="4">
        <f t="shared" si="1"/>
        <v>-0.0006800408024</v>
      </c>
    </row>
    <row r="202">
      <c r="A202" s="14">
        <f>IFERROR(__xludf.DUMMYFUNCTION("""COMPUTED_VALUE"""),42661.66666666667)</f>
        <v>42661.66667</v>
      </c>
      <c r="B202" s="13">
        <f>IFERROR(__xludf.DUMMYFUNCTION("""COMPUTED_VALUE"""),29.37)</f>
        <v>29.37</v>
      </c>
      <c r="C202" s="4">
        <f t="shared" si="1"/>
        <v>-0.0006805035726</v>
      </c>
    </row>
    <row r="203">
      <c r="A203" s="14">
        <f>IFERROR(__xludf.DUMMYFUNCTION("""COMPUTED_VALUE"""),42662.66666666667)</f>
        <v>42662.66667</v>
      </c>
      <c r="B203" s="13">
        <f>IFERROR(__xludf.DUMMYFUNCTION("""COMPUTED_VALUE"""),29.28)</f>
        <v>29.28</v>
      </c>
      <c r="C203" s="4">
        <f t="shared" si="1"/>
        <v>-0.003064351379</v>
      </c>
    </row>
    <row r="204">
      <c r="A204" s="14">
        <f>IFERROR(__xludf.DUMMYFUNCTION("""COMPUTED_VALUE"""),42663.66666666667)</f>
        <v>42663.66667</v>
      </c>
      <c r="B204" s="13">
        <f>IFERROR(__xludf.DUMMYFUNCTION("""COMPUTED_VALUE"""),29.27)</f>
        <v>29.27</v>
      </c>
      <c r="C204" s="4">
        <f t="shared" si="1"/>
        <v>-0.0003415300546</v>
      </c>
    </row>
    <row r="205">
      <c r="A205" s="14">
        <f>IFERROR(__xludf.DUMMYFUNCTION("""COMPUTED_VALUE"""),42664.66666666667)</f>
        <v>42664.66667</v>
      </c>
      <c r="B205" s="13">
        <f>IFERROR(__xludf.DUMMYFUNCTION("""COMPUTED_VALUE"""),29.15)</f>
        <v>29.15</v>
      </c>
      <c r="C205" s="4">
        <f t="shared" si="1"/>
        <v>-0.004099760847</v>
      </c>
    </row>
    <row r="206">
      <c r="A206" s="14">
        <f>IFERROR(__xludf.DUMMYFUNCTION("""COMPUTED_VALUE"""),42667.66666666667)</f>
        <v>42667.66667</v>
      </c>
      <c r="B206" s="13">
        <f>IFERROR(__xludf.DUMMYFUNCTION("""COMPUTED_VALUE"""),29.41)</f>
        <v>29.41</v>
      </c>
      <c r="C206" s="4">
        <f t="shared" si="1"/>
        <v>0.008919382504</v>
      </c>
    </row>
    <row r="207">
      <c r="A207" s="14">
        <f>IFERROR(__xludf.DUMMYFUNCTION("""COMPUTED_VALUE"""),42668.66666666667)</f>
        <v>42668.66667</v>
      </c>
      <c r="B207" s="13">
        <f>IFERROR(__xludf.DUMMYFUNCTION("""COMPUTED_VALUE"""),29.56)</f>
        <v>29.56</v>
      </c>
      <c r="C207" s="4">
        <f t="shared" si="1"/>
        <v>0.005100306018</v>
      </c>
    </row>
    <row r="208">
      <c r="A208" s="14">
        <f>IFERROR(__xludf.DUMMYFUNCTION("""COMPUTED_VALUE"""),42669.66666666667)</f>
        <v>42669.66667</v>
      </c>
      <c r="B208" s="13">
        <f>IFERROR(__xludf.DUMMYFUNCTION("""COMPUTED_VALUE"""),28.9)</f>
        <v>28.9</v>
      </c>
      <c r="C208" s="4">
        <f t="shared" si="1"/>
        <v>-0.02232746955</v>
      </c>
    </row>
    <row r="209">
      <c r="A209" s="14">
        <f>IFERROR(__xludf.DUMMYFUNCTION("""COMPUTED_VALUE"""),42670.66666666667)</f>
        <v>42670.66667</v>
      </c>
      <c r="B209" s="13">
        <f>IFERROR(__xludf.DUMMYFUNCTION("""COMPUTED_VALUE"""),28.62)</f>
        <v>28.62</v>
      </c>
      <c r="C209" s="4">
        <f t="shared" si="1"/>
        <v>-0.009688581315</v>
      </c>
    </row>
    <row r="210">
      <c r="A210" s="14">
        <f>IFERROR(__xludf.DUMMYFUNCTION("""COMPUTED_VALUE"""),42671.66666666667)</f>
        <v>42671.66667</v>
      </c>
      <c r="B210" s="13">
        <f>IFERROR(__xludf.DUMMYFUNCTION("""COMPUTED_VALUE"""),28.43)</f>
        <v>28.43</v>
      </c>
      <c r="C210" s="4">
        <f t="shared" si="1"/>
        <v>-0.006638714186</v>
      </c>
    </row>
    <row r="211">
      <c r="A211" s="14">
        <f>IFERROR(__xludf.DUMMYFUNCTION("""COMPUTED_VALUE"""),42674.66666666667)</f>
        <v>42674.66667</v>
      </c>
      <c r="B211" s="13">
        <f>IFERROR(__xludf.DUMMYFUNCTION("""COMPUTED_VALUE"""),28.39)</f>
        <v>28.39</v>
      </c>
      <c r="C211" s="4">
        <f t="shared" si="1"/>
        <v>-0.001406964474</v>
      </c>
    </row>
    <row r="212">
      <c r="A212" s="14">
        <f>IFERROR(__xludf.DUMMYFUNCTION("""COMPUTED_VALUE"""),42675.66666666667)</f>
        <v>42675.66667</v>
      </c>
      <c r="B212" s="13">
        <f>IFERROR(__xludf.DUMMYFUNCTION("""COMPUTED_VALUE"""),27.87)</f>
        <v>27.87</v>
      </c>
      <c r="C212" s="4">
        <f t="shared" si="1"/>
        <v>-0.01831630856</v>
      </c>
    </row>
    <row r="213">
      <c r="A213" s="14">
        <f>IFERROR(__xludf.DUMMYFUNCTION("""COMPUTED_VALUE"""),42676.66666666667)</f>
        <v>42676.66667</v>
      </c>
      <c r="B213" s="13">
        <f>IFERROR(__xludf.DUMMYFUNCTION("""COMPUTED_VALUE"""),27.9)</f>
        <v>27.9</v>
      </c>
      <c r="C213" s="4">
        <f t="shared" si="1"/>
        <v>0.001076426265</v>
      </c>
    </row>
    <row r="214">
      <c r="A214" s="14">
        <f>IFERROR(__xludf.DUMMYFUNCTION("""COMPUTED_VALUE"""),42677.66666666667)</f>
        <v>42677.66667</v>
      </c>
      <c r="B214" s="13">
        <f>IFERROR(__xludf.DUMMYFUNCTION("""COMPUTED_VALUE"""),27.46)</f>
        <v>27.46</v>
      </c>
      <c r="C214" s="4">
        <f t="shared" si="1"/>
        <v>-0.01577060932</v>
      </c>
    </row>
    <row r="215">
      <c r="A215" s="14">
        <f>IFERROR(__xludf.DUMMYFUNCTION("""COMPUTED_VALUE"""),42678.66666666667)</f>
        <v>42678.66667</v>
      </c>
      <c r="B215" s="13">
        <f>IFERROR(__xludf.DUMMYFUNCTION("""COMPUTED_VALUE"""),27.21)</f>
        <v>27.21</v>
      </c>
      <c r="C215" s="4">
        <f t="shared" si="1"/>
        <v>-0.009104151493</v>
      </c>
    </row>
    <row r="216">
      <c r="A216" s="14">
        <f>IFERROR(__xludf.DUMMYFUNCTION("""COMPUTED_VALUE"""),42681.66666666667)</f>
        <v>42681.66667</v>
      </c>
      <c r="B216" s="13">
        <f>IFERROR(__xludf.DUMMYFUNCTION("""COMPUTED_VALUE"""),27.6)</f>
        <v>27.6</v>
      </c>
      <c r="C216" s="4">
        <f t="shared" si="1"/>
        <v>0.01433296582</v>
      </c>
    </row>
    <row r="217">
      <c r="A217" s="14">
        <f>IFERROR(__xludf.DUMMYFUNCTION("""COMPUTED_VALUE"""),42682.66666666667)</f>
        <v>42682.66667</v>
      </c>
      <c r="B217" s="13">
        <f>IFERROR(__xludf.DUMMYFUNCTION("""COMPUTED_VALUE"""),27.77)</f>
        <v>27.77</v>
      </c>
      <c r="C217" s="4">
        <f t="shared" si="1"/>
        <v>0.00615942029</v>
      </c>
    </row>
    <row r="218">
      <c r="A218" s="14">
        <f>IFERROR(__xludf.DUMMYFUNCTION("""COMPUTED_VALUE"""),42683.66666666667)</f>
        <v>42683.66667</v>
      </c>
      <c r="B218" s="13">
        <f>IFERROR(__xludf.DUMMYFUNCTION("""COMPUTED_VALUE"""),27.72)</f>
        <v>27.72</v>
      </c>
      <c r="C218" s="4">
        <f t="shared" si="1"/>
        <v>-0.001800504141</v>
      </c>
    </row>
    <row r="219">
      <c r="A219" s="14">
        <f>IFERROR(__xludf.DUMMYFUNCTION("""COMPUTED_VALUE"""),42684.66666666667)</f>
        <v>42684.66667</v>
      </c>
      <c r="B219" s="13">
        <f>IFERROR(__xludf.DUMMYFUNCTION("""COMPUTED_VALUE"""),26.95)</f>
        <v>26.95</v>
      </c>
      <c r="C219" s="4">
        <f t="shared" si="1"/>
        <v>-0.02777777778</v>
      </c>
    </row>
    <row r="220">
      <c r="A220" s="14">
        <f>IFERROR(__xludf.DUMMYFUNCTION("""COMPUTED_VALUE"""),42685.66666666667)</f>
        <v>42685.66667</v>
      </c>
      <c r="B220" s="13">
        <f>IFERROR(__xludf.DUMMYFUNCTION("""COMPUTED_VALUE"""),27.11)</f>
        <v>27.11</v>
      </c>
      <c r="C220" s="4">
        <f t="shared" si="1"/>
        <v>0.005936920223</v>
      </c>
    </row>
    <row r="221">
      <c r="A221" s="14">
        <f>IFERROR(__xludf.DUMMYFUNCTION("""COMPUTED_VALUE"""),42688.66666666667)</f>
        <v>42688.66667</v>
      </c>
      <c r="B221" s="13">
        <f>IFERROR(__xludf.DUMMYFUNCTION("""COMPUTED_VALUE"""),26.43)</f>
        <v>26.43</v>
      </c>
      <c r="C221" s="4">
        <f t="shared" si="1"/>
        <v>-0.0250829952</v>
      </c>
    </row>
    <row r="222">
      <c r="A222" s="14">
        <f>IFERROR(__xludf.DUMMYFUNCTION("""COMPUTED_VALUE"""),42689.66666666667)</f>
        <v>42689.66667</v>
      </c>
      <c r="B222" s="13">
        <f>IFERROR(__xludf.DUMMYFUNCTION("""COMPUTED_VALUE"""),26.78)</f>
        <v>26.78</v>
      </c>
      <c r="C222" s="4">
        <f t="shared" si="1"/>
        <v>0.01324252743</v>
      </c>
    </row>
    <row r="223">
      <c r="A223" s="14">
        <f>IFERROR(__xludf.DUMMYFUNCTION("""COMPUTED_VALUE"""),42690.66666666667)</f>
        <v>42690.66667</v>
      </c>
      <c r="B223" s="13">
        <f>IFERROR(__xludf.DUMMYFUNCTION("""COMPUTED_VALUE"""),27.5)</f>
        <v>27.5</v>
      </c>
      <c r="C223" s="4">
        <f t="shared" si="1"/>
        <v>0.02688573562</v>
      </c>
    </row>
    <row r="224">
      <c r="A224" s="14">
        <f>IFERROR(__xludf.DUMMYFUNCTION("""COMPUTED_VALUE"""),42691.66666666667)</f>
        <v>42691.66667</v>
      </c>
      <c r="B224" s="13">
        <f>IFERROR(__xludf.DUMMYFUNCTION("""COMPUTED_VALUE"""),27.49)</f>
        <v>27.49</v>
      </c>
      <c r="C224" s="4">
        <f t="shared" si="1"/>
        <v>-0.0003636363636</v>
      </c>
    </row>
    <row r="225">
      <c r="A225" s="14">
        <f>IFERROR(__xludf.DUMMYFUNCTION("""COMPUTED_VALUE"""),42692.66666666667)</f>
        <v>42692.66667</v>
      </c>
      <c r="B225" s="13">
        <f>IFERROR(__xludf.DUMMYFUNCTION("""COMPUTED_VALUE"""),27.52)</f>
        <v>27.52</v>
      </c>
      <c r="C225" s="4">
        <f t="shared" si="1"/>
        <v>0.001091305929</v>
      </c>
    </row>
    <row r="226">
      <c r="A226" s="14">
        <f>IFERROR(__xludf.DUMMYFUNCTION("""COMPUTED_VALUE"""),42695.66666666667)</f>
        <v>42695.66667</v>
      </c>
      <c r="B226" s="13">
        <f>IFERROR(__xludf.DUMMYFUNCTION("""COMPUTED_VALUE"""),27.93)</f>
        <v>27.93</v>
      </c>
      <c r="C226" s="4">
        <f t="shared" si="1"/>
        <v>0.01489825581</v>
      </c>
    </row>
    <row r="227">
      <c r="A227" s="14">
        <f>IFERROR(__xludf.DUMMYFUNCTION("""COMPUTED_VALUE"""),42696.66666666667)</f>
        <v>42696.66667</v>
      </c>
      <c r="B227" s="13">
        <f>IFERROR(__xludf.DUMMYFUNCTION("""COMPUTED_VALUE"""),27.95)</f>
        <v>27.95</v>
      </c>
      <c r="C227" s="4">
        <f t="shared" si="1"/>
        <v>0.000716075904</v>
      </c>
    </row>
    <row r="228">
      <c r="A228" s="14">
        <f>IFERROR(__xludf.DUMMYFUNCTION("""COMPUTED_VALUE"""),42697.66666666667)</f>
        <v>42697.66667</v>
      </c>
      <c r="B228" s="13">
        <f>IFERROR(__xludf.DUMMYFUNCTION("""COMPUTED_VALUE"""),27.81)</f>
        <v>27.81</v>
      </c>
      <c r="C228" s="4">
        <f t="shared" si="1"/>
        <v>-0.005008944544</v>
      </c>
    </row>
    <row r="229">
      <c r="A229" s="14">
        <f>IFERROR(__xludf.DUMMYFUNCTION("""COMPUTED_VALUE"""),42699.66666666667)</f>
        <v>42699.66667</v>
      </c>
      <c r="B229" s="13">
        <f>IFERROR(__xludf.DUMMYFUNCTION("""COMPUTED_VALUE"""),27.95)</f>
        <v>27.95</v>
      </c>
      <c r="C229" s="4">
        <f t="shared" si="1"/>
        <v>0.005034160374</v>
      </c>
    </row>
    <row r="230">
      <c r="A230" s="14">
        <f>IFERROR(__xludf.DUMMYFUNCTION("""COMPUTED_VALUE"""),42702.66666666667)</f>
        <v>42702.66667</v>
      </c>
      <c r="B230" s="13">
        <f>IFERROR(__xludf.DUMMYFUNCTION("""COMPUTED_VALUE"""),27.89)</f>
        <v>27.89</v>
      </c>
      <c r="C230" s="4">
        <f t="shared" si="1"/>
        <v>-0.002146690519</v>
      </c>
    </row>
    <row r="231">
      <c r="A231" s="14">
        <f>IFERROR(__xludf.DUMMYFUNCTION("""COMPUTED_VALUE"""),42703.66666666667)</f>
        <v>42703.66667</v>
      </c>
      <c r="B231" s="13">
        <f>IFERROR(__xludf.DUMMYFUNCTION("""COMPUTED_VALUE"""),27.87)</f>
        <v>27.87</v>
      </c>
      <c r="C231" s="4">
        <f t="shared" si="1"/>
        <v>-0.0007171029043</v>
      </c>
    </row>
    <row r="232">
      <c r="A232" s="14">
        <f>IFERROR(__xludf.DUMMYFUNCTION("""COMPUTED_VALUE"""),42704.66666666667)</f>
        <v>42704.66667</v>
      </c>
      <c r="B232" s="13">
        <f>IFERROR(__xludf.DUMMYFUNCTION("""COMPUTED_VALUE"""),27.63)</f>
        <v>27.63</v>
      </c>
      <c r="C232" s="4">
        <f t="shared" si="1"/>
        <v>-0.008611410118</v>
      </c>
    </row>
    <row r="233">
      <c r="A233" s="14">
        <f>IFERROR(__xludf.DUMMYFUNCTION("""COMPUTED_VALUE"""),42705.66666666667)</f>
        <v>42705.66667</v>
      </c>
      <c r="B233" s="13">
        <f>IFERROR(__xludf.DUMMYFUNCTION("""COMPUTED_VALUE"""),27.37)</f>
        <v>27.37</v>
      </c>
      <c r="C233" s="4">
        <f t="shared" si="1"/>
        <v>-0.009410061527</v>
      </c>
    </row>
    <row r="234">
      <c r="A234" s="14">
        <f>IFERROR(__xludf.DUMMYFUNCTION("""COMPUTED_VALUE"""),42706.66666666667)</f>
        <v>42706.66667</v>
      </c>
      <c r="B234" s="13">
        <f>IFERROR(__xludf.DUMMYFUNCTION("""COMPUTED_VALUE"""),27.48)</f>
        <v>27.48</v>
      </c>
      <c r="C234" s="4">
        <f t="shared" si="1"/>
        <v>0.004018998904</v>
      </c>
    </row>
    <row r="235">
      <c r="A235" s="14">
        <f>IFERROR(__xludf.DUMMYFUNCTION("""COMPUTED_VALUE"""),42709.66666666667)</f>
        <v>42709.66667</v>
      </c>
      <c r="B235" s="13">
        <f>IFERROR(__xludf.DUMMYFUNCTION("""COMPUTED_VALUE"""),27.28)</f>
        <v>27.28</v>
      </c>
      <c r="C235" s="4">
        <f t="shared" si="1"/>
        <v>-0.007278020378</v>
      </c>
    </row>
    <row r="236">
      <c r="A236" s="14">
        <f>IFERROR(__xludf.DUMMYFUNCTION("""COMPUTED_VALUE"""),42710.66666666667)</f>
        <v>42710.66667</v>
      </c>
      <c r="B236" s="13">
        <f>IFERROR(__xludf.DUMMYFUNCTION("""COMPUTED_VALUE"""),27.49)</f>
        <v>27.49</v>
      </c>
      <c r="C236" s="4">
        <f t="shared" si="1"/>
        <v>0.007697947214</v>
      </c>
    </row>
    <row r="237">
      <c r="A237" s="14">
        <f>IFERROR(__xludf.DUMMYFUNCTION("""COMPUTED_VALUE"""),42711.66666666667)</f>
        <v>42711.66667</v>
      </c>
      <c r="B237" s="13">
        <f>IFERROR(__xludf.DUMMYFUNCTION("""COMPUTED_VALUE"""),27.76)</f>
        <v>27.76</v>
      </c>
      <c r="C237" s="4">
        <f t="shared" si="1"/>
        <v>0.009821753365</v>
      </c>
    </row>
    <row r="238">
      <c r="A238" s="14">
        <f>IFERROR(__xludf.DUMMYFUNCTION("""COMPUTED_VALUE"""),42712.66666666667)</f>
        <v>42712.66667</v>
      </c>
      <c r="B238" s="13">
        <f>IFERROR(__xludf.DUMMYFUNCTION("""COMPUTED_VALUE"""),28.03)</f>
        <v>28.03</v>
      </c>
      <c r="C238" s="4">
        <f t="shared" si="1"/>
        <v>0.009726224784</v>
      </c>
    </row>
    <row r="239">
      <c r="A239" s="14">
        <f>IFERROR(__xludf.DUMMYFUNCTION("""COMPUTED_VALUE"""),42713.66666666667)</f>
        <v>42713.66667</v>
      </c>
      <c r="B239" s="13">
        <f>IFERROR(__xludf.DUMMYFUNCTION("""COMPUTED_VALUE"""),28.49)</f>
        <v>28.49</v>
      </c>
      <c r="C239" s="4">
        <f t="shared" si="1"/>
        <v>0.01641098823</v>
      </c>
    </row>
    <row r="240">
      <c r="A240" s="14">
        <f>IFERROR(__xludf.DUMMYFUNCTION("""COMPUTED_VALUE"""),42716.66666666667)</f>
        <v>42716.66667</v>
      </c>
      <c r="B240" s="13">
        <f>IFERROR(__xludf.DUMMYFUNCTION("""COMPUTED_VALUE"""),28.33)</f>
        <v>28.33</v>
      </c>
      <c r="C240" s="4">
        <f t="shared" si="1"/>
        <v>-0.005616005616</v>
      </c>
    </row>
    <row r="241">
      <c r="A241" s="14">
        <f>IFERROR(__xludf.DUMMYFUNCTION("""COMPUTED_VALUE"""),42717.66666666667)</f>
        <v>42717.66667</v>
      </c>
      <c r="B241" s="13">
        <f>IFERROR(__xludf.DUMMYFUNCTION("""COMPUTED_VALUE"""),28.8)</f>
        <v>28.8</v>
      </c>
      <c r="C241" s="4">
        <f t="shared" si="1"/>
        <v>0.01659018708</v>
      </c>
    </row>
    <row r="242">
      <c r="A242" s="14">
        <f>IFERROR(__xludf.DUMMYFUNCTION("""COMPUTED_VALUE"""),42718.66666666667)</f>
        <v>42718.66667</v>
      </c>
      <c r="B242" s="13">
        <f>IFERROR(__xludf.DUMMYFUNCTION("""COMPUTED_VALUE"""),28.8)</f>
        <v>28.8</v>
      </c>
      <c r="C242" s="4">
        <f t="shared" si="1"/>
        <v>0</v>
      </c>
    </row>
    <row r="243">
      <c r="A243" s="14">
        <f>IFERROR(__xludf.DUMMYFUNCTION("""COMPUTED_VALUE"""),42719.66666666667)</f>
        <v>42719.66667</v>
      </c>
      <c r="B243" s="13">
        <f>IFERROR(__xludf.DUMMYFUNCTION("""COMPUTED_VALUE"""),28.96)</f>
        <v>28.96</v>
      </c>
      <c r="C243" s="4">
        <f t="shared" si="1"/>
        <v>0.005555555556</v>
      </c>
    </row>
    <row r="244">
      <c r="A244" s="14">
        <f>IFERROR(__xludf.DUMMYFUNCTION("""COMPUTED_VALUE"""),42720.66666666667)</f>
        <v>42720.66667</v>
      </c>
      <c r="B244" s="13">
        <f>IFERROR(__xludf.DUMMYFUNCTION("""COMPUTED_VALUE"""),28.99)</f>
        <v>28.99</v>
      </c>
      <c r="C244" s="4">
        <f t="shared" si="1"/>
        <v>0.001035911602</v>
      </c>
    </row>
    <row r="245">
      <c r="A245" s="14">
        <f>IFERROR(__xludf.DUMMYFUNCTION("""COMPUTED_VALUE"""),42723.66666666667)</f>
        <v>42723.66667</v>
      </c>
      <c r="B245" s="13">
        <f>IFERROR(__xludf.DUMMYFUNCTION("""COMPUTED_VALUE"""),29.16)</f>
        <v>29.16</v>
      </c>
      <c r="C245" s="4">
        <f t="shared" si="1"/>
        <v>0.005864091066</v>
      </c>
    </row>
    <row r="246">
      <c r="A246" s="14">
        <f>IFERROR(__xludf.DUMMYFUNCTION("""COMPUTED_VALUE"""),42724.66666666667)</f>
        <v>42724.66667</v>
      </c>
      <c r="B246" s="13">
        <f>IFERROR(__xludf.DUMMYFUNCTION("""COMPUTED_VALUE"""),29.24)</f>
        <v>29.24</v>
      </c>
      <c r="C246" s="4">
        <f t="shared" si="1"/>
        <v>0.002743484225</v>
      </c>
    </row>
    <row r="247">
      <c r="A247" s="14">
        <f>IFERROR(__xludf.DUMMYFUNCTION("""COMPUTED_VALUE"""),42725.66666666667)</f>
        <v>42725.66667</v>
      </c>
      <c r="B247" s="13">
        <f>IFERROR(__xludf.DUMMYFUNCTION("""COMPUTED_VALUE"""),29.27)</f>
        <v>29.27</v>
      </c>
      <c r="C247" s="4">
        <f t="shared" si="1"/>
        <v>0.001025991792</v>
      </c>
    </row>
    <row r="248">
      <c r="A248" s="14">
        <f>IFERROR(__xludf.DUMMYFUNCTION("""COMPUTED_VALUE"""),42726.66666666667)</f>
        <v>42726.66667</v>
      </c>
      <c r="B248" s="13">
        <f>IFERROR(__xludf.DUMMYFUNCTION("""COMPUTED_VALUE"""),29.07)</f>
        <v>29.07</v>
      </c>
      <c r="C248" s="4">
        <f t="shared" si="1"/>
        <v>-0.006832934745</v>
      </c>
    </row>
    <row r="249">
      <c r="A249" s="14">
        <f>IFERROR(__xludf.DUMMYFUNCTION("""COMPUTED_VALUE"""),42727.66666666667)</f>
        <v>42727.66667</v>
      </c>
      <c r="B249" s="13">
        <f>IFERROR(__xludf.DUMMYFUNCTION("""COMPUTED_VALUE"""),29.13)</f>
        <v>29.13</v>
      </c>
      <c r="C249" s="4">
        <f t="shared" si="1"/>
        <v>0.002063983488</v>
      </c>
    </row>
    <row r="250">
      <c r="A250" s="14">
        <f>IFERROR(__xludf.DUMMYFUNCTION("""COMPUTED_VALUE"""),42731.66666666667)</f>
        <v>42731.66667</v>
      </c>
      <c r="B250" s="13">
        <f>IFERROR(__xludf.DUMMYFUNCTION("""COMPUTED_VALUE"""),29.32)</f>
        <v>29.32</v>
      </c>
      <c r="C250" s="4">
        <f t="shared" si="1"/>
        <v>0.00652248541</v>
      </c>
    </row>
    <row r="251">
      <c r="A251" s="14">
        <f>IFERROR(__xludf.DUMMYFUNCTION("""COMPUTED_VALUE"""),42732.66666666667)</f>
        <v>42732.66667</v>
      </c>
      <c r="B251" s="13">
        <f>IFERROR(__xludf.DUMMYFUNCTION("""COMPUTED_VALUE"""),29.19)</f>
        <v>29.19</v>
      </c>
      <c r="C251" s="4">
        <f t="shared" si="1"/>
        <v>-0.004433833561</v>
      </c>
    </row>
    <row r="252">
      <c r="A252" s="14">
        <f>IFERROR(__xludf.DUMMYFUNCTION("""COMPUTED_VALUE"""),42733.66666666667)</f>
        <v>42733.66667</v>
      </c>
      <c r="B252" s="13">
        <f>IFERROR(__xludf.DUMMYFUNCTION("""COMPUTED_VALUE"""),29.18)</f>
        <v>29.18</v>
      </c>
      <c r="C252" s="4">
        <f t="shared" si="1"/>
        <v>-0.0003425830764</v>
      </c>
    </row>
    <row r="253">
      <c r="A253" s="14">
        <f>IFERROR(__xludf.DUMMYFUNCTION("""COMPUTED_VALUE"""),42734.66666666667)</f>
        <v>42734.66667</v>
      </c>
      <c r="B253" s="13">
        <f>IFERROR(__xludf.DUMMYFUNCTION("""COMPUTED_VALUE"""),28.96)</f>
        <v>28.96</v>
      </c>
      <c r="C253" s="4">
        <f t="shared" si="1"/>
        <v>-0.007539410555</v>
      </c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</cols>
  <sheetData>
    <row r="1">
      <c r="A1" s="15" t="str">
        <f>IFERROR(__xludf.DUMMYFUNCTION("GOOGLEFINANCE(""NFLX"",""price"",DATE(2016,1,1), DATE(2016,12,31), ""DAILY"")"),"Date")</f>
        <v>Date</v>
      </c>
      <c r="B1" s="13" t="str">
        <f>IFERROR(__xludf.DUMMYFUNCTION("""COMPUTED_VALUE"""),"Close")</f>
        <v>Close</v>
      </c>
      <c r="C1" s="4"/>
    </row>
    <row r="2">
      <c r="A2" s="14">
        <f>IFERROR(__xludf.DUMMYFUNCTION("""COMPUTED_VALUE"""),42373.66666666667)</f>
        <v>42373.66667</v>
      </c>
      <c r="B2" s="13">
        <f>IFERROR(__xludf.DUMMYFUNCTION("""COMPUTED_VALUE"""),109.96)</f>
        <v>109.96</v>
      </c>
      <c r="C2" s="4"/>
    </row>
    <row r="3">
      <c r="A3" s="14">
        <f>IFERROR(__xludf.DUMMYFUNCTION("""COMPUTED_VALUE"""),42374.66666666667)</f>
        <v>42374.66667</v>
      </c>
      <c r="B3" s="13">
        <f>IFERROR(__xludf.DUMMYFUNCTION("""COMPUTED_VALUE"""),107.66)</f>
        <v>107.66</v>
      </c>
      <c r="C3" s="4">
        <f t="shared" ref="C3:C253" si="1">B3/B2-1</f>
        <v>-0.02091669698</v>
      </c>
    </row>
    <row r="4">
      <c r="A4" s="14">
        <f>IFERROR(__xludf.DUMMYFUNCTION("""COMPUTED_VALUE"""),42375.66666666667)</f>
        <v>42375.66667</v>
      </c>
      <c r="B4" s="13">
        <f>IFERROR(__xludf.DUMMYFUNCTION("""COMPUTED_VALUE"""),117.68)</f>
        <v>117.68</v>
      </c>
      <c r="C4" s="4">
        <f t="shared" si="1"/>
        <v>0.09307077838</v>
      </c>
    </row>
    <row r="5">
      <c r="A5" s="14">
        <f>IFERROR(__xludf.DUMMYFUNCTION("""COMPUTED_VALUE"""),42376.66666666667)</f>
        <v>42376.66667</v>
      </c>
      <c r="B5" s="13">
        <f>IFERROR(__xludf.DUMMYFUNCTION("""COMPUTED_VALUE"""),114.56)</f>
        <v>114.56</v>
      </c>
      <c r="C5" s="4">
        <f t="shared" si="1"/>
        <v>-0.02651257648</v>
      </c>
    </row>
    <row r="6">
      <c r="A6" s="14">
        <f>IFERROR(__xludf.DUMMYFUNCTION("""COMPUTED_VALUE"""),42377.66666666667)</f>
        <v>42377.66667</v>
      </c>
      <c r="B6" s="13">
        <f>IFERROR(__xludf.DUMMYFUNCTION("""COMPUTED_VALUE"""),111.39)</f>
        <v>111.39</v>
      </c>
      <c r="C6" s="4">
        <f t="shared" si="1"/>
        <v>-0.02767108939</v>
      </c>
    </row>
    <row r="7">
      <c r="A7" s="14">
        <f>IFERROR(__xludf.DUMMYFUNCTION("""COMPUTED_VALUE"""),42380.66666666667)</f>
        <v>42380.66667</v>
      </c>
      <c r="B7" s="13">
        <f>IFERROR(__xludf.DUMMYFUNCTION("""COMPUTED_VALUE"""),114.97)</f>
        <v>114.97</v>
      </c>
      <c r="C7" s="4">
        <f t="shared" si="1"/>
        <v>0.03213933028</v>
      </c>
    </row>
    <row r="8">
      <c r="A8" s="14">
        <f>IFERROR(__xludf.DUMMYFUNCTION("""COMPUTED_VALUE"""),42381.66666666667)</f>
        <v>42381.66667</v>
      </c>
      <c r="B8" s="13">
        <f>IFERROR(__xludf.DUMMYFUNCTION("""COMPUTED_VALUE"""),116.58)</f>
        <v>116.58</v>
      </c>
      <c r="C8" s="4">
        <f t="shared" si="1"/>
        <v>0.01400365313</v>
      </c>
    </row>
    <row r="9">
      <c r="A9" s="14">
        <f>IFERROR(__xludf.DUMMYFUNCTION("""COMPUTED_VALUE"""),42382.66666666667)</f>
        <v>42382.66667</v>
      </c>
      <c r="B9" s="13">
        <f>IFERROR(__xludf.DUMMYFUNCTION("""COMPUTED_VALUE"""),106.56)</f>
        <v>106.56</v>
      </c>
      <c r="C9" s="4">
        <f t="shared" si="1"/>
        <v>-0.08594956253</v>
      </c>
    </row>
    <row r="10">
      <c r="A10" s="14">
        <f>IFERROR(__xludf.DUMMYFUNCTION("""COMPUTED_VALUE"""),42383.66666666667)</f>
        <v>42383.66667</v>
      </c>
      <c r="B10" s="13">
        <f>IFERROR(__xludf.DUMMYFUNCTION("""COMPUTED_VALUE"""),107.06)</f>
        <v>107.06</v>
      </c>
      <c r="C10" s="4">
        <f t="shared" si="1"/>
        <v>0.004692192192</v>
      </c>
    </row>
    <row r="11">
      <c r="A11" s="14">
        <f>IFERROR(__xludf.DUMMYFUNCTION("""COMPUTED_VALUE"""),42384.66666666667)</f>
        <v>42384.66667</v>
      </c>
      <c r="B11" s="13">
        <f>IFERROR(__xludf.DUMMYFUNCTION("""COMPUTED_VALUE"""),104.04)</f>
        <v>104.04</v>
      </c>
      <c r="C11" s="4">
        <f t="shared" si="1"/>
        <v>-0.02820848123</v>
      </c>
    </row>
    <row r="12">
      <c r="A12" s="14">
        <f>IFERROR(__xludf.DUMMYFUNCTION("""COMPUTED_VALUE"""),42388.66666666667)</f>
        <v>42388.66667</v>
      </c>
      <c r="B12" s="13">
        <f>IFERROR(__xludf.DUMMYFUNCTION("""COMPUTED_VALUE"""),107.89)</f>
        <v>107.89</v>
      </c>
      <c r="C12" s="4">
        <f t="shared" si="1"/>
        <v>0.03700499808</v>
      </c>
    </row>
    <row r="13">
      <c r="A13" s="14">
        <f>IFERROR(__xludf.DUMMYFUNCTION("""COMPUTED_VALUE"""),42389.66666666667)</f>
        <v>42389.66667</v>
      </c>
      <c r="B13" s="13">
        <f>IFERROR(__xludf.DUMMYFUNCTION("""COMPUTED_VALUE"""),107.74)</f>
        <v>107.74</v>
      </c>
      <c r="C13" s="4">
        <f t="shared" si="1"/>
        <v>-0.00139030494</v>
      </c>
    </row>
    <row r="14">
      <c r="A14" s="14">
        <f>IFERROR(__xludf.DUMMYFUNCTION("""COMPUTED_VALUE"""),42390.66666666667)</f>
        <v>42390.66667</v>
      </c>
      <c r="B14" s="13">
        <f>IFERROR(__xludf.DUMMYFUNCTION("""COMPUTED_VALUE"""),102.35)</f>
        <v>102.35</v>
      </c>
      <c r="C14" s="4">
        <f t="shared" si="1"/>
        <v>-0.05002784481</v>
      </c>
    </row>
    <row r="15">
      <c r="A15" s="14">
        <f>IFERROR(__xludf.DUMMYFUNCTION("""COMPUTED_VALUE"""),42391.66666666667)</f>
        <v>42391.66667</v>
      </c>
      <c r="B15" s="13">
        <f>IFERROR(__xludf.DUMMYFUNCTION("""COMPUTED_VALUE"""),100.72)</f>
        <v>100.72</v>
      </c>
      <c r="C15" s="4">
        <f t="shared" si="1"/>
        <v>-0.01592574499</v>
      </c>
    </row>
    <row r="16">
      <c r="A16" s="14">
        <f>IFERROR(__xludf.DUMMYFUNCTION("""COMPUTED_VALUE"""),42394.66666666667)</f>
        <v>42394.66667</v>
      </c>
      <c r="B16" s="13">
        <f>IFERROR(__xludf.DUMMYFUNCTION("""COMPUTED_VALUE"""),99.12)</f>
        <v>99.12</v>
      </c>
      <c r="C16" s="4">
        <f t="shared" si="1"/>
        <v>-0.01588562351</v>
      </c>
    </row>
    <row r="17">
      <c r="A17" s="14">
        <f>IFERROR(__xludf.DUMMYFUNCTION("""COMPUTED_VALUE"""),42395.66666666667)</f>
        <v>42395.66667</v>
      </c>
      <c r="B17" s="13">
        <f>IFERROR(__xludf.DUMMYFUNCTION("""COMPUTED_VALUE"""),97.83)</f>
        <v>97.83</v>
      </c>
      <c r="C17" s="4">
        <f t="shared" si="1"/>
        <v>-0.01301452785</v>
      </c>
    </row>
    <row r="18">
      <c r="A18" s="14">
        <f>IFERROR(__xludf.DUMMYFUNCTION("""COMPUTED_VALUE"""),42396.66666666667)</f>
        <v>42396.66667</v>
      </c>
      <c r="B18" s="13">
        <f>IFERROR(__xludf.DUMMYFUNCTION("""COMPUTED_VALUE"""),91.15)</f>
        <v>91.15</v>
      </c>
      <c r="C18" s="4">
        <f t="shared" si="1"/>
        <v>-0.06828171318</v>
      </c>
    </row>
    <row r="19">
      <c r="A19" s="14">
        <f>IFERROR(__xludf.DUMMYFUNCTION("""COMPUTED_VALUE"""),42397.66666666667)</f>
        <v>42397.66667</v>
      </c>
      <c r="B19" s="13">
        <f>IFERROR(__xludf.DUMMYFUNCTION("""COMPUTED_VALUE"""),94.41)</f>
        <v>94.41</v>
      </c>
      <c r="C19" s="4">
        <f t="shared" si="1"/>
        <v>0.03576522216</v>
      </c>
    </row>
    <row r="20">
      <c r="A20" s="14">
        <f>IFERROR(__xludf.DUMMYFUNCTION("""COMPUTED_VALUE"""),42398.66666666667)</f>
        <v>42398.66667</v>
      </c>
      <c r="B20" s="13">
        <f>IFERROR(__xludf.DUMMYFUNCTION("""COMPUTED_VALUE"""),91.84)</f>
        <v>91.84</v>
      </c>
      <c r="C20" s="4">
        <f t="shared" si="1"/>
        <v>-0.02722169262</v>
      </c>
    </row>
    <row r="21">
      <c r="A21" s="14">
        <f>IFERROR(__xludf.DUMMYFUNCTION("""COMPUTED_VALUE"""),42401.66666666667)</f>
        <v>42401.66667</v>
      </c>
      <c r="B21" s="13">
        <f>IFERROR(__xludf.DUMMYFUNCTION("""COMPUTED_VALUE"""),94.09)</f>
        <v>94.09</v>
      </c>
      <c r="C21" s="4">
        <f t="shared" si="1"/>
        <v>0.02449912892</v>
      </c>
    </row>
    <row r="22">
      <c r="A22" s="14">
        <f>IFERROR(__xludf.DUMMYFUNCTION("""COMPUTED_VALUE"""),42402.66666666667)</f>
        <v>42402.66667</v>
      </c>
      <c r="B22" s="13">
        <f>IFERROR(__xludf.DUMMYFUNCTION("""COMPUTED_VALUE"""),91.49)</f>
        <v>91.49</v>
      </c>
      <c r="C22" s="4">
        <f t="shared" si="1"/>
        <v>-0.02763311723</v>
      </c>
    </row>
    <row r="23">
      <c r="A23" s="14">
        <f>IFERROR(__xludf.DUMMYFUNCTION("""COMPUTED_VALUE"""),42403.66666666667)</f>
        <v>42403.66667</v>
      </c>
      <c r="B23" s="13">
        <f>IFERROR(__xludf.DUMMYFUNCTION("""COMPUTED_VALUE"""),90.74)</f>
        <v>90.74</v>
      </c>
      <c r="C23" s="4">
        <f t="shared" si="1"/>
        <v>-0.008197617226</v>
      </c>
    </row>
    <row r="24">
      <c r="A24" s="14">
        <f>IFERROR(__xludf.DUMMYFUNCTION("""COMPUTED_VALUE"""),42404.66666666667)</f>
        <v>42404.66667</v>
      </c>
      <c r="B24" s="13">
        <f>IFERROR(__xludf.DUMMYFUNCTION("""COMPUTED_VALUE"""),89.71)</f>
        <v>89.71</v>
      </c>
      <c r="C24" s="4">
        <f t="shared" si="1"/>
        <v>-0.01135111307</v>
      </c>
    </row>
    <row r="25">
      <c r="A25" s="14">
        <f>IFERROR(__xludf.DUMMYFUNCTION("""COMPUTED_VALUE"""),42405.66666666667)</f>
        <v>42405.66667</v>
      </c>
      <c r="B25" s="13">
        <f>IFERROR(__xludf.DUMMYFUNCTION("""COMPUTED_VALUE"""),82.79)</f>
        <v>82.79</v>
      </c>
      <c r="C25" s="4">
        <f t="shared" si="1"/>
        <v>-0.07713744287</v>
      </c>
    </row>
    <row r="26">
      <c r="A26" s="14">
        <f>IFERROR(__xludf.DUMMYFUNCTION("""COMPUTED_VALUE"""),42408.66666666667)</f>
        <v>42408.66667</v>
      </c>
      <c r="B26" s="13">
        <f>IFERROR(__xludf.DUMMYFUNCTION("""COMPUTED_VALUE"""),83.32)</f>
        <v>83.32</v>
      </c>
      <c r="C26" s="4">
        <f t="shared" si="1"/>
        <v>0.00640173934</v>
      </c>
    </row>
    <row r="27">
      <c r="A27" s="14">
        <f>IFERROR(__xludf.DUMMYFUNCTION("""COMPUTED_VALUE"""),42409.66666666667)</f>
        <v>42409.66667</v>
      </c>
      <c r="B27" s="13">
        <f>IFERROR(__xludf.DUMMYFUNCTION("""COMPUTED_VALUE"""),86.13)</f>
        <v>86.13</v>
      </c>
      <c r="C27" s="4">
        <f t="shared" si="1"/>
        <v>0.03372539606</v>
      </c>
    </row>
    <row r="28">
      <c r="A28" s="14">
        <f>IFERROR(__xludf.DUMMYFUNCTION("""COMPUTED_VALUE"""),42410.66666666667)</f>
        <v>42410.66667</v>
      </c>
      <c r="B28" s="13">
        <f>IFERROR(__xludf.DUMMYFUNCTION("""COMPUTED_VALUE"""),88.45)</f>
        <v>88.45</v>
      </c>
      <c r="C28" s="4">
        <f t="shared" si="1"/>
        <v>0.02693602694</v>
      </c>
    </row>
    <row r="29">
      <c r="A29" s="14">
        <f>IFERROR(__xludf.DUMMYFUNCTION("""COMPUTED_VALUE"""),42411.66666666667)</f>
        <v>42411.66667</v>
      </c>
      <c r="B29" s="13">
        <f>IFERROR(__xludf.DUMMYFUNCTION("""COMPUTED_VALUE"""),86.35)</f>
        <v>86.35</v>
      </c>
      <c r="C29" s="4">
        <f t="shared" si="1"/>
        <v>-0.02374222725</v>
      </c>
    </row>
    <row r="30">
      <c r="A30" s="14">
        <f>IFERROR(__xludf.DUMMYFUNCTION("""COMPUTED_VALUE"""),42412.66666666667)</f>
        <v>42412.66667</v>
      </c>
      <c r="B30" s="13">
        <f>IFERROR(__xludf.DUMMYFUNCTION("""COMPUTED_VALUE"""),87.4)</f>
        <v>87.4</v>
      </c>
      <c r="C30" s="4">
        <f t="shared" si="1"/>
        <v>0.01215981471</v>
      </c>
    </row>
    <row r="31">
      <c r="A31" s="14">
        <f>IFERROR(__xludf.DUMMYFUNCTION("""COMPUTED_VALUE"""),42416.66666666667)</f>
        <v>42416.66667</v>
      </c>
      <c r="B31" s="13">
        <f>IFERROR(__xludf.DUMMYFUNCTION("""COMPUTED_VALUE"""),89.05)</f>
        <v>89.05</v>
      </c>
      <c r="C31" s="4">
        <f t="shared" si="1"/>
        <v>0.01887871854</v>
      </c>
    </row>
    <row r="32">
      <c r="A32" s="14">
        <f>IFERROR(__xludf.DUMMYFUNCTION("""COMPUTED_VALUE"""),42417.66666666667)</f>
        <v>42417.66667</v>
      </c>
      <c r="B32" s="13">
        <f>IFERROR(__xludf.DUMMYFUNCTION("""COMPUTED_VALUE"""),94.76)</f>
        <v>94.76</v>
      </c>
      <c r="C32" s="4">
        <f t="shared" si="1"/>
        <v>0.06412128018</v>
      </c>
    </row>
    <row r="33">
      <c r="A33" s="14">
        <f>IFERROR(__xludf.DUMMYFUNCTION("""COMPUTED_VALUE"""),42418.66666666667)</f>
        <v>42418.66667</v>
      </c>
      <c r="B33" s="13">
        <f>IFERROR(__xludf.DUMMYFUNCTION("""COMPUTED_VALUE"""),90.49)</f>
        <v>90.49</v>
      </c>
      <c r="C33" s="4">
        <f t="shared" si="1"/>
        <v>-0.04506120726</v>
      </c>
    </row>
    <row r="34">
      <c r="A34" s="14">
        <f>IFERROR(__xludf.DUMMYFUNCTION("""COMPUTED_VALUE"""),42419.66666666667)</f>
        <v>42419.66667</v>
      </c>
      <c r="B34" s="13">
        <f>IFERROR(__xludf.DUMMYFUNCTION("""COMPUTED_VALUE"""),89.23)</f>
        <v>89.23</v>
      </c>
      <c r="C34" s="4">
        <f t="shared" si="1"/>
        <v>-0.01392419052</v>
      </c>
    </row>
    <row r="35">
      <c r="A35" s="14">
        <f>IFERROR(__xludf.DUMMYFUNCTION("""COMPUTED_VALUE"""),42422.66666666667)</f>
        <v>42422.66667</v>
      </c>
      <c r="B35" s="13">
        <f>IFERROR(__xludf.DUMMYFUNCTION("""COMPUTED_VALUE"""),91.93)</f>
        <v>91.93</v>
      </c>
      <c r="C35" s="4">
        <f t="shared" si="1"/>
        <v>0.03025888154</v>
      </c>
    </row>
    <row r="36">
      <c r="A36" s="14">
        <f>IFERROR(__xludf.DUMMYFUNCTION("""COMPUTED_VALUE"""),42423.66666666667)</f>
        <v>42423.66667</v>
      </c>
      <c r="B36" s="13">
        <f>IFERROR(__xludf.DUMMYFUNCTION("""COMPUTED_VALUE"""),89.12)</f>
        <v>89.12</v>
      </c>
      <c r="C36" s="4">
        <f t="shared" si="1"/>
        <v>-0.03056673556</v>
      </c>
    </row>
    <row r="37">
      <c r="A37" s="14">
        <f>IFERROR(__xludf.DUMMYFUNCTION("""COMPUTED_VALUE"""),42424.66666666667)</f>
        <v>42424.66667</v>
      </c>
      <c r="B37" s="13">
        <f>IFERROR(__xludf.DUMMYFUNCTION("""COMPUTED_VALUE"""),91.61)</f>
        <v>91.61</v>
      </c>
      <c r="C37" s="4">
        <f t="shared" si="1"/>
        <v>0.02793985637</v>
      </c>
    </row>
    <row r="38">
      <c r="A38" s="14">
        <f>IFERROR(__xludf.DUMMYFUNCTION("""COMPUTED_VALUE"""),42425.66666666667)</f>
        <v>42425.66667</v>
      </c>
      <c r="B38" s="13">
        <f>IFERROR(__xludf.DUMMYFUNCTION("""COMPUTED_VALUE"""),94.53)</f>
        <v>94.53</v>
      </c>
      <c r="C38" s="4">
        <f t="shared" si="1"/>
        <v>0.03187424954</v>
      </c>
    </row>
    <row r="39">
      <c r="A39" s="14">
        <f>IFERROR(__xludf.DUMMYFUNCTION("""COMPUTED_VALUE"""),42426.66666666667)</f>
        <v>42426.66667</v>
      </c>
      <c r="B39" s="13">
        <f>IFERROR(__xludf.DUMMYFUNCTION("""COMPUTED_VALUE"""),94.79)</f>
        <v>94.79</v>
      </c>
      <c r="C39" s="4">
        <f t="shared" si="1"/>
        <v>0.002750449593</v>
      </c>
    </row>
    <row r="40">
      <c r="A40" s="14">
        <f>IFERROR(__xludf.DUMMYFUNCTION("""COMPUTED_VALUE"""),42429.66666666667)</f>
        <v>42429.66667</v>
      </c>
      <c r="B40" s="13">
        <f>IFERROR(__xludf.DUMMYFUNCTION("""COMPUTED_VALUE"""),93.41)</f>
        <v>93.41</v>
      </c>
      <c r="C40" s="4">
        <f t="shared" si="1"/>
        <v>-0.01455849773</v>
      </c>
    </row>
    <row r="41">
      <c r="A41" s="14">
        <f>IFERROR(__xludf.DUMMYFUNCTION("""COMPUTED_VALUE"""),42430.66666666667)</f>
        <v>42430.66667</v>
      </c>
      <c r="B41" s="13">
        <f>IFERROR(__xludf.DUMMYFUNCTION("""COMPUTED_VALUE"""),98.3)</f>
        <v>98.3</v>
      </c>
      <c r="C41" s="4">
        <f t="shared" si="1"/>
        <v>0.05234985548</v>
      </c>
    </row>
    <row r="42">
      <c r="A42" s="14">
        <f>IFERROR(__xludf.DUMMYFUNCTION("""COMPUTED_VALUE"""),42431.66666666667)</f>
        <v>42431.66667</v>
      </c>
      <c r="B42" s="13">
        <f>IFERROR(__xludf.DUMMYFUNCTION("""COMPUTED_VALUE"""),97.61)</f>
        <v>97.61</v>
      </c>
      <c r="C42" s="4">
        <f t="shared" si="1"/>
        <v>-0.007019328586</v>
      </c>
    </row>
    <row r="43">
      <c r="A43" s="14">
        <f>IFERROR(__xludf.DUMMYFUNCTION("""COMPUTED_VALUE"""),42432.66666666667)</f>
        <v>42432.66667</v>
      </c>
      <c r="B43" s="13">
        <f>IFERROR(__xludf.DUMMYFUNCTION("""COMPUTED_VALUE"""),97.93)</f>
        <v>97.93</v>
      </c>
      <c r="C43" s="4">
        <f t="shared" si="1"/>
        <v>0.003278352628</v>
      </c>
    </row>
    <row r="44">
      <c r="A44" s="14">
        <f>IFERROR(__xludf.DUMMYFUNCTION("""COMPUTED_VALUE"""),42433.66666666667)</f>
        <v>42433.66667</v>
      </c>
      <c r="B44" s="13">
        <f>IFERROR(__xludf.DUMMYFUNCTION("""COMPUTED_VALUE"""),101.58)</f>
        <v>101.58</v>
      </c>
      <c r="C44" s="4">
        <f t="shared" si="1"/>
        <v>0.03727152047</v>
      </c>
    </row>
    <row r="45">
      <c r="A45" s="14">
        <f>IFERROR(__xludf.DUMMYFUNCTION("""COMPUTED_VALUE"""),42436.66666666667)</f>
        <v>42436.66667</v>
      </c>
      <c r="B45" s="13">
        <f>IFERROR(__xludf.DUMMYFUNCTION("""COMPUTED_VALUE"""),95.49)</f>
        <v>95.49</v>
      </c>
      <c r="C45" s="4">
        <f t="shared" si="1"/>
        <v>-0.0599527466</v>
      </c>
    </row>
    <row r="46">
      <c r="A46" s="14">
        <f>IFERROR(__xludf.DUMMYFUNCTION("""COMPUTED_VALUE"""),42437.66666666667)</f>
        <v>42437.66667</v>
      </c>
      <c r="B46" s="13">
        <f>IFERROR(__xludf.DUMMYFUNCTION("""COMPUTED_VALUE"""),96.23)</f>
        <v>96.23</v>
      </c>
      <c r="C46" s="4">
        <f t="shared" si="1"/>
        <v>0.007749502566</v>
      </c>
    </row>
    <row r="47">
      <c r="A47" s="14">
        <f>IFERROR(__xludf.DUMMYFUNCTION("""COMPUTED_VALUE"""),42438.66666666667)</f>
        <v>42438.66667</v>
      </c>
      <c r="B47" s="13">
        <f>IFERROR(__xludf.DUMMYFUNCTION("""COMPUTED_VALUE"""),98.0)</f>
        <v>98</v>
      </c>
      <c r="C47" s="4">
        <f t="shared" si="1"/>
        <v>0.0183934324</v>
      </c>
    </row>
    <row r="48">
      <c r="A48" s="14">
        <f>IFERROR(__xludf.DUMMYFUNCTION("""COMPUTED_VALUE"""),42439.66666666667)</f>
        <v>42439.66667</v>
      </c>
      <c r="B48" s="13">
        <f>IFERROR(__xludf.DUMMYFUNCTION("""COMPUTED_VALUE"""),97.36)</f>
        <v>97.36</v>
      </c>
      <c r="C48" s="4">
        <f t="shared" si="1"/>
        <v>-0.006530612245</v>
      </c>
    </row>
    <row r="49">
      <c r="A49" s="14">
        <f>IFERROR(__xludf.DUMMYFUNCTION("""COMPUTED_VALUE"""),42440.66666666667)</f>
        <v>42440.66667</v>
      </c>
      <c r="B49" s="13">
        <f>IFERROR(__xludf.DUMMYFUNCTION("""COMPUTED_VALUE"""),97.66)</f>
        <v>97.66</v>
      </c>
      <c r="C49" s="4">
        <f t="shared" si="1"/>
        <v>0.003081347576</v>
      </c>
    </row>
    <row r="50">
      <c r="A50" s="14">
        <f>IFERROR(__xludf.DUMMYFUNCTION("""COMPUTED_VALUE"""),42443.66666666667)</f>
        <v>42443.66667</v>
      </c>
      <c r="B50" s="13">
        <f>IFERROR(__xludf.DUMMYFUNCTION("""COMPUTED_VALUE"""),98.13)</f>
        <v>98.13</v>
      </c>
      <c r="C50" s="4">
        <f t="shared" si="1"/>
        <v>0.004812615196</v>
      </c>
    </row>
    <row r="51">
      <c r="A51" s="14">
        <f>IFERROR(__xludf.DUMMYFUNCTION("""COMPUTED_VALUE"""),42444.66666666667)</f>
        <v>42444.66667</v>
      </c>
      <c r="B51" s="13">
        <f>IFERROR(__xludf.DUMMYFUNCTION("""COMPUTED_VALUE"""),97.86)</f>
        <v>97.86</v>
      </c>
      <c r="C51" s="4">
        <f t="shared" si="1"/>
        <v>-0.002751452155</v>
      </c>
    </row>
    <row r="52">
      <c r="A52" s="14">
        <f>IFERROR(__xludf.DUMMYFUNCTION("""COMPUTED_VALUE"""),42445.66666666667)</f>
        <v>42445.66667</v>
      </c>
      <c r="B52" s="13">
        <f>IFERROR(__xludf.DUMMYFUNCTION("""COMPUTED_VALUE"""),99.35)</f>
        <v>99.35</v>
      </c>
      <c r="C52" s="4">
        <f t="shared" si="1"/>
        <v>0.01522583282</v>
      </c>
    </row>
    <row r="53">
      <c r="A53" s="14">
        <f>IFERROR(__xludf.DUMMYFUNCTION("""COMPUTED_VALUE"""),42446.66666666667)</f>
        <v>42446.66667</v>
      </c>
      <c r="B53" s="13">
        <f>IFERROR(__xludf.DUMMYFUNCTION("""COMPUTED_VALUE"""),99.72)</f>
        <v>99.72</v>
      </c>
      <c r="C53" s="4">
        <f t="shared" si="1"/>
        <v>0.003724207348</v>
      </c>
    </row>
    <row r="54">
      <c r="A54" s="14">
        <f>IFERROR(__xludf.DUMMYFUNCTION("""COMPUTED_VALUE"""),42447.66666666667)</f>
        <v>42447.66667</v>
      </c>
      <c r="B54" s="13">
        <f>IFERROR(__xludf.DUMMYFUNCTION("""COMPUTED_VALUE"""),101.12)</f>
        <v>101.12</v>
      </c>
      <c r="C54" s="4">
        <f t="shared" si="1"/>
        <v>0.01403931007</v>
      </c>
    </row>
    <row r="55">
      <c r="A55" s="14">
        <f>IFERROR(__xludf.DUMMYFUNCTION("""COMPUTED_VALUE"""),42450.66666666667)</f>
        <v>42450.66667</v>
      </c>
      <c r="B55" s="13">
        <f>IFERROR(__xludf.DUMMYFUNCTION("""COMPUTED_VALUE"""),101.06)</f>
        <v>101.06</v>
      </c>
      <c r="C55" s="4">
        <f t="shared" si="1"/>
        <v>-0.0005933544304</v>
      </c>
    </row>
    <row r="56">
      <c r="A56" s="14">
        <f>IFERROR(__xludf.DUMMYFUNCTION("""COMPUTED_VALUE"""),42451.66666666667)</f>
        <v>42451.66667</v>
      </c>
      <c r="B56" s="13">
        <f>IFERROR(__xludf.DUMMYFUNCTION("""COMPUTED_VALUE"""),99.84)</f>
        <v>99.84</v>
      </c>
      <c r="C56" s="4">
        <f t="shared" si="1"/>
        <v>-0.01207203641</v>
      </c>
    </row>
    <row r="57">
      <c r="A57" s="14">
        <f>IFERROR(__xludf.DUMMYFUNCTION("""COMPUTED_VALUE"""),42452.66666666667)</f>
        <v>42452.66667</v>
      </c>
      <c r="B57" s="13">
        <f>IFERROR(__xludf.DUMMYFUNCTION("""COMPUTED_VALUE"""),99.59)</f>
        <v>99.59</v>
      </c>
      <c r="C57" s="4">
        <f t="shared" si="1"/>
        <v>-0.00250400641</v>
      </c>
    </row>
    <row r="58">
      <c r="A58" s="14">
        <f>IFERROR(__xludf.DUMMYFUNCTION("""COMPUTED_VALUE"""),42453.66666666667)</f>
        <v>42453.66667</v>
      </c>
      <c r="B58" s="13">
        <f>IFERROR(__xludf.DUMMYFUNCTION("""COMPUTED_VALUE"""),98.36)</f>
        <v>98.36</v>
      </c>
      <c r="C58" s="4">
        <f t="shared" si="1"/>
        <v>-0.01235063761</v>
      </c>
    </row>
    <row r="59">
      <c r="A59" s="14">
        <f>IFERROR(__xludf.DUMMYFUNCTION("""COMPUTED_VALUE"""),42457.66666666667)</f>
        <v>42457.66667</v>
      </c>
      <c r="B59" s="13">
        <f>IFERROR(__xludf.DUMMYFUNCTION("""COMPUTED_VALUE"""),101.21)</f>
        <v>101.21</v>
      </c>
      <c r="C59" s="4">
        <f t="shared" si="1"/>
        <v>0.02897519317</v>
      </c>
    </row>
    <row r="60">
      <c r="A60" s="14">
        <f>IFERROR(__xludf.DUMMYFUNCTION("""COMPUTED_VALUE"""),42458.66666666667)</f>
        <v>42458.66667</v>
      </c>
      <c r="B60" s="13">
        <f>IFERROR(__xludf.DUMMYFUNCTION("""COMPUTED_VALUE"""),104.13)</f>
        <v>104.13</v>
      </c>
      <c r="C60" s="4">
        <f t="shared" si="1"/>
        <v>0.02885090406</v>
      </c>
    </row>
    <row r="61">
      <c r="A61" s="14">
        <f>IFERROR(__xludf.DUMMYFUNCTION("""COMPUTED_VALUE"""),42459.66666666667)</f>
        <v>42459.66667</v>
      </c>
      <c r="B61" s="13">
        <f>IFERROR(__xludf.DUMMYFUNCTION("""COMPUTED_VALUE"""),102.19)</f>
        <v>102.19</v>
      </c>
      <c r="C61" s="4">
        <f t="shared" si="1"/>
        <v>-0.01863055796</v>
      </c>
    </row>
    <row r="62">
      <c r="A62" s="14">
        <f>IFERROR(__xludf.DUMMYFUNCTION("""COMPUTED_VALUE"""),42460.66666666667)</f>
        <v>42460.66667</v>
      </c>
      <c r="B62" s="13">
        <f>IFERROR(__xludf.DUMMYFUNCTION("""COMPUTED_VALUE"""),102.23)</f>
        <v>102.23</v>
      </c>
      <c r="C62" s="4">
        <f t="shared" si="1"/>
        <v>0.0003914277327</v>
      </c>
    </row>
    <row r="63">
      <c r="A63" s="14">
        <f>IFERROR(__xludf.DUMMYFUNCTION("""COMPUTED_VALUE"""),42461.66666666667)</f>
        <v>42461.66667</v>
      </c>
      <c r="B63" s="13">
        <f>IFERROR(__xludf.DUMMYFUNCTION("""COMPUTED_VALUE"""),105.7)</f>
        <v>105.7</v>
      </c>
      <c r="C63" s="4">
        <f t="shared" si="1"/>
        <v>0.03394306955</v>
      </c>
    </row>
    <row r="64">
      <c r="A64" s="14">
        <f>IFERROR(__xludf.DUMMYFUNCTION("""COMPUTED_VALUE"""),42464.66666666667)</f>
        <v>42464.66667</v>
      </c>
      <c r="B64" s="13">
        <f>IFERROR(__xludf.DUMMYFUNCTION("""COMPUTED_VALUE"""),104.35)</f>
        <v>104.35</v>
      </c>
      <c r="C64" s="4">
        <f t="shared" si="1"/>
        <v>-0.01277199622</v>
      </c>
    </row>
    <row r="65">
      <c r="A65" s="14">
        <f>IFERROR(__xludf.DUMMYFUNCTION("""COMPUTED_VALUE"""),42465.66666666667)</f>
        <v>42465.66667</v>
      </c>
      <c r="B65" s="13">
        <f>IFERROR(__xludf.DUMMYFUNCTION("""COMPUTED_VALUE"""),104.94)</f>
        <v>104.94</v>
      </c>
      <c r="C65" s="4">
        <f t="shared" si="1"/>
        <v>0.005654048874</v>
      </c>
    </row>
    <row r="66">
      <c r="A66" s="14">
        <f>IFERROR(__xludf.DUMMYFUNCTION("""COMPUTED_VALUE"""),42466.66666666667)</f>
        <v>42466.66667</v>
      </c>
      <c r="B66" s="13">
        <f>IFERROR(__xludf.DUMMYFUNCTION("""COMPUTED_VALUE"""),104.83)</f>
        <v>104.83</v>
      </c>
      <c r="C66" s="4">
        <f t="shared" si="1"/>
        <v>-0.001048218029</v>
      </c>
    </row>
    <row r="67">
      <c r="A67" s="14">
        <f>IFERROR(__xludf.DUMMYFUNCTION("""COMPUTED_VALUE"""),42467.66666666667)</f>
        <v>42467.66667</v>
      </c>
      <c r="B67" s="13">
        <f>IFERROR(__xludf.DUMMYFUNCTION("""COMPUTED_VALUE"""),104.45)</f>
        <v>104.45</v>
      </c>
      <c r="C67" s="4">
        <f t="shared" si="1"/>
        <v>-0.003624916532</v>
      </c>
    </row>
    <row r="68">
      <c r="A68" s="14">
        <f>IFERROR(__xludf.DUMMYFUNCTION("""COMPUTED_VALUE"""),42468.66666666667)</f>
        <v>42468.66667</v>
      </c>
      <c r="B68" s="13">
        <f>IFERROR(__xludf.DUMMYFUNCTION("""COMPUTED_VALUE"""),103.81)</f>
        <v>103.81</v>
      </c>
      <c r="C68" s="4">
        <f t="shared" si="1"/>
        <v>-0.006127333652</v>
      </c>
    </row>
    <row r="69">
      <c r="A69" s="14">
        <f>IFERROR(__xludf.DUMMYFUNCTION("""COMPUTED_VALUE"""),42471.66666666667)</f>
        <v>42471.66667</v>
      </c>
      <c r="B69" s="13">
        <f>IFERROR(__xludf.DUMMYFUNCTION("""COMPUTED_VALUE"""),102.68)</f>
        <v>102.68</v>
      </c>
      <c r="C69" s="4">
        <f t="shared" si="1"/>
        <v>-0.01088527117</v>
      </c>
    </row>
    <row r="70">
      <c r="A70" s="14">
        <f>IFERROR(__xludf.DUMMYFUNCTION("""COMPUTED_VALUE"""),42472.66666666667)</f>
        <v>42472.66667</v>
      </c>
      <c r="B70" s="13">
        <f>IFERROR(__xludf.DUMMYFUNCTION("""COMPUTED_VALUE"""),106.98)</f>
        <v>106.98</v>
      </c>
      <c r="C70" s="4">
        <f t="shared" si="1"/>
        <v>0.04187767822</v>
      </c>
    </row>
    <row r="71">
      <c r="A71" s="14">
        <f>IFERROR(__xludf.DUMMYFUNCTION("""COMPUTED_VALUE"""),42473.66666666667)</f>
        <v>42473.66667</v>
      </c>
      <c r="B71" s="13">
        <f>IFERROR(__xludf.DUMMYFUNCTION("""COMPUTED_VALUE"""),109.65)</f>
        <v>109.65</v>
      </c>
      <c r="C71" s="4">
        <f t="shared" si="1"/>
        <v>0.02495793606</v>
      </c>
    </row>
    <row r="72">
      <c r="A72" s="14">
        <f>IFERROR(__xludf.DUMMYFUNCTION("""COMPUTED_VALUE"""),42474.66666666667)</f>
        <v>42474.66667</v>
      </c>
      <c r="B72" s="13">
        <f>IFERROR(__xludf.DUMMYFUNCTION("""COMPUTED_VALUE"""),110.42)</f>
        <v>110.42</v>
      </c>
      <c r="C72" s="4">
        <f t="shared" si="1"/>
        <v>0.007022343821</v>
      </c>
    </row>
    <row r="73">
      <c r="A73" s="14">
        <f>IFERROR(__xludf.DUMMYFUNCTION("""COMPUTED_VALUE"""),42475.66666666667)</f>
        <v>42475.66667</v>
      </c>
      <c r="B73" s="13">
        <f>IFERROR(__xludf.DUMMYFUNCTION("""COMPUTED_VALUE"""),111.51)</f>
        <v>111.51</v>
      </c>
      <c r="C73" s="4">
        <f t="shared" si="1"/>
        <v>0.009871400109</v>
      </c>
    </row>
    <row r="74">
      <c r="A74" s="14">
        <f>IFERROR(__xludf.DUMMYFUNCTION("""COMPUTED_VALUE"""),42478.66666666667)</f>
        <v>42478.66667</v>
      </c>
      <c r="B74" s="13">
        <f>IFERROR(__xludf.DUMMYFUNCTION("""COMPUTED_VALUE"""),108.4)</f>
        <v>108.4</v>
      </c>
      <c r="C74" s="4">
        <f t="shared" si="1"/>
        <v>-0.02788987535</v>
      </c>
    </row>
    <row r="75">
      <c r="A75" s="14">
        <f>IFERROR(__xludf.DUMMYFUNCTION("""COMPUTED_VALUE"""),42479.66666666667)</f>
        <v>42479.66667</v>
      </c>
      <c r="B75" s="13">
        <f>IFERROR(__xludf.DUMMYFUNCTION("""COMPUTED_VALUE"""),94.34)</f>
        <v>94.34</v>
      </c>
      <c r="C75" s="4">
        <f t="shared" si="1"/>
        <v>-0.129704797</v>
      </c>
    </row>
    <row r="76">
      <c r="A76" s="14">
        <f>IFERROR(__xludf.DUMMYFUNCTION("""COMPUTED_VALUE"""),42480.66666666667)</f>
        <v>42480.66667</v>
      </c>
      <c r="B76" s="13">
        <f>IFERROR(__xludf.DUMMYFUNCTION("""COMPUTED_VALUE"""),96.77)</f>
        <v>96.77</v>
      </c>
      <c r="C76" s="4">
        <f t="shared" si="1"/>
        <v>0.02575789697</v>
      </c>
    </row>
    <row r="77">
      <c r="A77" s="14">
        <f>IFERROR(__xludf.DUMMYFUNCTION("""COMPUTED_VALUE"""),42481.66666666667)</f>
        <v>42481.66667</v>
      </c>
      <c r="B77" s="13">
        <f>IFERROR(__xludf.DUMMYFUNCTION("""COMPUTED_VALUE"""),94.98)</f>
        <v>94.98</v>
      </c>
      <c r="C77" s="4">
        <f t="shared" si="1"/>
        <v>-0.01849746822</v>
      </c>
    </row>
    <row r="78">
      <c r="A78" s="14">
        <f>IFERROR(__xludf.DUMMYFUNCTION("""COMPUTED_VALUE"""),42482.66666666667)</f>
        <v>42482.66667</v>
      </c>
      <c r="B78" s="13">
        <f>IFERROR(__xludf.DUMMYFUNCTION("""COMPUTED_VALUE"""),95.9)</f>
        <v>95.9</v>
      </c>
      <c r="C78" s="4">
        <f t="shared" si="1"/>
        <v>0.009686249737</v>
      </c>
    </row>
    <row r="79">
      <c r="A79" s="14">
        <f>IFERROR(__xludf.DUMMYFUNCTION("""COMPUTED_VALUE"""),42485.66666666667)</f>
        <v>42485.66667</v>
      </c>
      <c r="B79" s="13">
        <f>IFERROR(__xludf.DUMMYFUNCTION("""COMPUTED_VALUE"""),93.56)</f>
        <v>93.56</v>
      </c>
      <c r="C79" s="4">
        <f t="shared" si="1"/>
        <v>-0.0244004171</v>
      </c>
    </row>
    <row r="80">
      <c r="A80" s="14">
        <f>IFERROR(__xludf.DUMMYFUNCTION("""COMPUTED_VALUE"""),42486.66666666667)</f>
        <v>42486.66667</v>
      </c>
      <c r="B80" s="13">
        <f>IFERROR(__xludf.DUMMYFUNCTION("""COMPUTED_VALUE"""),92.43)</f>
        <v>92.43</v>
      </c>
      <c r="C80" s="4">
        <f t="shared" si="1"/>
        <v>-0.01207781103</v>
      </c>
    </row>
    <row r="81">
      <c r="A81" s="14">
        <f>IFERROR(__xludf.DUMMYFUNCTION("""COMPUTED_VALUE"""),42487.66666666667)</f>
        <v>42487.66667</v>
      </c>
      <c r="B81" s="13">
        <f>IFERROR(__xludf.DUMMYFUNCTION("""COMPUTED_VALUE"""),91.04)</f>
        <v>91.04</v>
      </c>
      <c r="C81" s="4">
        <f t="shared" si="1"/>
        <v>-0.01503840744</v>
      </c>
    </row>
    <row r="82">
      <c r="A82" s="14">
        <f>IFERROR(__xludf.DUMMYFUNCTION("""COMPUTED_VALUE"""),42488.66666666667)</f>
        <v>42488.66667</v>
      </c>
      <c r="B82" s="13">
        <f>IFERROR(__xludf.DUMMYFUNCTION("""COMPUTED_VALUE"""),90.28)</f>
        <v>90.28</v>
      </c>
      <c r="C82" s="4">
        <f t="shared" si="1"/>
        <v>-0.00834797891</v>
      </c>
    </row>
    <row r="83">
      <c r="A83" s="14">
        <f>IFERROR(__xludf.DUMMYFUNCTION("""COMPUTED_VALUE"""),42489.66666666667)</f>
        <v>42489.66667</v>
      </c>
      <c r="B83" s="13">
        <f>IFERROR(__xludf.DUMMYFUNCTION("""COMPUTED_VALUE"""),90.03)</f>
        <v>90.03</v>
      </c>
      <c r="C83" s="4">
        <f t="shared" si="1"/>
        <v>-0.002769162605</v>
      </c>
    </row>
    <row r="84">
      <c r="A84" s="14">
        <f>IFERROR(__xludf.DUMMYFUNCTION("""COMPUTED_VALUE"""),42492.66666666667)</f>
        <v>42492.66667</v>
      </c>
      <c r="B84" s="13">
        <f>IFERROR(__xludf.DUMMYFUNCTION("""COMPUTED_VALUE"""),93.11)</f>
        <v>93.11</v>
      </c>
      <c r="C84" s="4">
        <f t="shared" si="1"/>
        <v>0.03421081862</v>
      </c>
    </row>
    <row r="85">
      <c r="A85" s="14">
        <f>IFERROR(__xludf.DUMMYFUNCTION("""COMPUTED_VALUE"""),42493.66666666667)</f>
        <v>42493.66667</v>
      </c>
      <c r="B85" s="13">
        <f>IFERROR(__xludf.DUMMYFUNCTION("""COMPUTED_VALUE"""),91.54)</f>
        <v>91.54</v>
      </c>
      <c r="C85" s="4">
        <f t="shared" si="1"/>
        <v>-0.01686177639</v>
      </c>
    </row>
    <row r="86">
      <c r="A86" s="14">
        <f>IFERROR(__xludf.DUMMYFUNCTION("""COMPUTED_VALUE"""),42494.66666666667)</f>
        <v>42494.66667</v>
      </c>
      <c r="B86" s="13">
        <f>IFERROR(__xludf.DUMMYFUNCTION("""COMPUTED_VALUE"""),90.79)</f>
        <v>90.79</v>
      </c>
      <c r="C86" s="4">
        <f t="shared" si="1"/>
        <v>-0.008193139611</v>
      </c>
    </row>
    <row r="87">
      <c r="A87" s="14">
        <f>IFERROR(__xludf.DUMMYFUNCTION("""COMPUTED_VALUE"""),42495.66666666667)</f>
        <v>42495.66667</v>
      </c>
      <c r="B87" s="13">
        <f>IFERROR(__xludf.DUMMYFUNCTION("""COMPUTED_VALUE"""),89.37)</f>
        <v>89.37</v>
      </c>
      <c r="C87" s="4">
        <f t="shared" si="1"/>
        <v>-0.01564048904</v>
      </c>
    </row>
    <row r="88">
      <c r="A88" s="14">
        <f>IFERROR(__xludf.DUMMYFUNCTION("""COMPUTED_VALUE"""),42496.66666666667)</f>
        <v>42496.66667</v>
      </c>
      <c r="B88" s="13">
        <f>IFERROR(__xludf.DUMMYFUNCTION("""COMPUTED_VALUE"""),90.84)</f>
        <v>90.84</v>
      </c>
      <c r="C88" s="4">
        <f t="shared" si="1"/>
        <v>0.01644847264</v>
      </c>
    </row>
    <row r="89">
      <c r="A89" s="14">
        <f>IFERROR(__xludf.DUMMYFUNCTION("""COMPUTED_VALUE"""),42499.66666666667)</f>
        <v>42499.66667</v>
      </c>
      <c r="B89" s="13">
        <f>IFERROR(__xludf.DUMMYFUNCTION("""COMPUTED_VALUE"""),90.54)</f>
        <v>90.54</v>
      </c>
      <c r="C89" s="4">
        <f t="shared" si="1"/>
        <v>-0.003302509908</v>
      </c>
    </row>
    <row r="90">
      <c r="A90" s="14">
        <f>IFERROR(__xludf.DUMMYFUNCTION("""COMPUTED_VALUE"""),42500.66666666667)</f>
        <v>42500.66667</v>
      </c>
      <c r="B90" s="13">
        <f>IFERROR(__xludf.DUMMYFUNCTION("""COMPUTED_VALUE"""),92.89)</f>
        <v>92.89</v>
      </c>
      <c r="C90" s="4">
        <f t="shared" si="1"/>
        <v>0.02595537884</v>
      </c>
    </row>
    <row r="91">
      <c r="A91" s="14">
        <f>IFERROR(__xludf.DUMMYFUNCTION("""COMPUTED_VALUE"""),42501.66666666667)</f>
        <v>42501.66667</v>
      </c>
      <c r="B91" s="13">
        <f>IFERROR(__xludf.DUMMYFUNCTION("""COMPUTED_VALUE"""),90.02)</f>
        <v>90.02</v>
      </c>
      <c r="C91" s="4">
        <f t="shared" si="1"/>
        <v>-0.03089675961</v>
      </c>
    </row>
    <row r="92">
      <c r="A92" s="14">
        <f>IFERROR(__xludf.DUMMYFUNCTION("""COMPUTED_VALUE"""),42502.66666666667)</f>
        <v>42502.66667</v>
      </c>
      <c r="B92" s="13">
        <f>IFERROR(__xludf.DUMMYFUNCTION("""COMPUTED_VALUE"""),87.74)</f>
        <v>87.74</v>
      </c>
      <c r="C92" s="4">
        <f t="shared" si="1"/>
        <v>-0.02532770495</v>
      </c>
    </row>
    <row r="93">
      <c r="A93" s="14">
        <f>IFERROR(__xludf.DUMMYFUNCTION("""COMPUTED_VALUE"""),42503.66666666667)</f>
        <v>42503.66667</v>
      </c>
      <c r="B93" s="13">
        <f>IFERROR(__xludf.DUMMYFUNCTION("""COMPUTED_VALUE"""),87.88)</f>
        <v>87.88</v>
      </c>
      <c r="C93" s="4">
        <f t="shared" si="1"/>
        <v>0.001595623433</v>
      </c>
    </row>
    <row r="94">
      <c r="A94" s="14">
        <f>IFERROR(__xludf.DUMMYFUNCTION("""COMPUTED_VALUE"""),42506.66666666667)</f>
        <v>42506.66667</v>
      </c>
      <c r="B94" s="13">
        <f>IFERROR(__xludf.DUMMYFUNCTION("""COMPUTED_VALUE"""),89.12)</f>
        <v>89.12</v>
      </c>
      <c r="C94" s="4">
        <f t="shared" si="1"/>
        <v>0.0141101502</v>
      </c>
    </row>
    <row r="95">
      <c r="A95" s="14">
        <f>IFERROR(__xludf.DUMMYFUNCTION("""COMPUTED_VALUE"""),42507.66666666667)</f>
        <v>42507.66667</v>
      </c>
      <c r="B95" s="13">
        <f>IFERROR(__xludf.DUMMYFUNCTION("""COMPUTED_VALUE"""),88.63)</f>
        <v>88.63</v>
      </c>
      <c r="C95" s="4">
        <f t="shared" si="1"/>
        <v>-0.005498204668</v>
      </c>
    </row>
    <row r="96">
      <c r="A96" s="14">
        <f>IFERROR(__xludf.DUMMYFUNCTION("""COMPUTED_VALUE"""),42508.66666666667)</f>
        <v>42508.66667</v>
      </c>
      <c r="B96" s="13">
        <f>IFERROR(__xludf.DUMMYFUNCTION("""COMPUTED_VALUE"""),90.5)</f>
        <v>90.5</v>
      </c>
      <c r="C96" s="4">
        <f t="shared" si="1"/>
        <v>0.02109895069</v>
      </c>
    </row>
    <row r="97">
      <c r="A97" s="14">
        <f>IFERROR(__xludf.DUMMYFUNCTION("""COMPUTED_VALUE"""),42509.66666666667)</f>
        <v>42509.66667</v>
      </c>
      <c r="B97" s="13">
        <f>IFERROR(__xludf.DUMMYFUNCTION("""COMPUTED_VALUE"""),89.55)</f>
        <v>89.55</v>
      </c>
      <c r="C97" s="4">
        <f t="shared" si="1"/>
        <v>-0.01049723757</v>
      </c>
    </row>
    <row r="98">
      <c r="A98" s="14">
        <f>IFERROR(__xludf.DUMMYFUNCTION("""COMPUTED_VALUE"""),42510.66666666667)</f>
        <v>42510.66667</v>
      </c>
      <c r="B98" s="13">
        <f>IFERROR(__xludf.DUMMYFUNCTION("""COMPUTED_VALUE"""),92.49)</f>
        <v>92.49</v>
      </c>
      <c r="C98" s="4">
        <f t="shared" si="1"/>
        <v>0.03283082077</v>
      </c>
    </row>
    <row r="99">
      <c r="A99" s="14">
        <f>IFERROR(__xludf.DUMMYFUNCTION("""COMPUTED_VALUE"""),42513.66666666667)</f>
        <v>42513.66667</v>
      </c>
      <c r="B99" s="13">
        <f>IFERROR(__xludf.DUMMYFUNCTION("""COMPUTED_VALUE"""),94.89)</f>
        <v>94.89</v>
      </c>
      <c r="C99" s="4">
        <f t="shared" si="1"/>
        <v>0.02594875122</v>
      </c>
    </row>
    <row r="100">
      <c r="A100" s="14">
        <f>IFERROR(__xludf.DUMMYFUNCTION("""COMPUTED_VALUE"""),42514.66666666667)</f>
        <v>42514.66667</v>
      </c>
      <c r="B100" s="13">
        <f>IFERROR(__xludf.DUMMYFUNCTION("""COMPUTED_VALUE"""),97.89)</f>
        <v>97.89</v>
      </c>
      <c r="C100" s="4">
        <f t="shared" si="1"/>
        <v>0.03161555485</v>
      </c>
    </row>
    <row r="101">
      <c r="A101" s="14">
        <f>IFERROR(__xludf.DUMMYFUNCTION("""COMPUTED_VALUE"""),42515.66666666667)</f>
        <v>42515.66667</v>
      </c>
      <c r="B101" s="13">
        <f>IFERROR(__xludf.DUMMYFUNCTION("""COMPUTED_VALUE"""),100.2)</f>
        <v>100.2</v>
      </c>
      <c r="C101" s="4">
        <f t="shared" si="1"/>
        <v>0.02359791603</v>
      </c>
    </row>
    <row r="102">
      <c r="A102" s="14">
        <f>IFERROR(__xludf.DUMMYFUNCTION("""COMPUTED_VALUE"""),42516.66666666667)</f>
        <v>42516.66667</v>
      </c>
      <c r="B102" s="13">
        <f>IFERROR(__xludf.DUMMYFUNCTION("""COMPUTED_VALUE"""),102.81)</f>
        <v>102.81</v>
      </c>
      <c r="C102" s="4">
        <f t="shared" si="1"/>
        <v>0.02604790419</v>
      </c>
    </row>
    <row r="103">
      <c r="A103" s="14">
        <f>IFERROR(__xludf.DUMMYFUNCTION("""COMPUTED_VALUE"""),42517.66666666667)</f>
        <v>42517.66667</v>
      </c>
      <c r="B103" s="13">
        <f>IFERROR(__xludf.DUMMYFUNCTION("""COMPUTED_VALUE"""),103.3)</f>
        <v>103.3</v>
      </c>
      <c r="C103" s="4">
        <f t="shared" si="1"/>
        <v>0.004766073339</v>
      </c>
    </row>
    <row r="104">
      <c r="A104" s="14">
        <f>IFERROR(__xludf.DUMMYFUNCTION("""COMPUTED_VALUE"""),42521.66666666667)</f>
        <v>42521.66667</v>
      </c>
      <c r="B104" s="13">
        <f>IFERROR(__xludf.DUMMYFUNCTION("""COMPUTED_VALUE"""),102.57)</f>
        <v>102.57</v>
      </c>
      <c r="C104" s="4">
        <f t="shared" si="1"/>
        <v>-0.007066795741</v>
      </c>
    </row>
    <row r="105">
      <c r="A105" s="14">
        <f>IFERROR(__xludf.DUMMYFUNCTION("""COMPUTED_VALUE"""),42522.66666666667)</f>
        <v>42522.66667</v>
      </c>
      <c r="B105" s="13">
        <f>IFERROR(__xludf.DUMMYFUNCTION("""COMPUTED_VALUE"""),101.51)</f>
        <v>101.51</v>
      </c>
      <c r="C105" s="4">
        <f t="shared" si="1"/>
        <v>-0.01033440577</v>
      </c>
    </row>
    <row r="106">
      <c r="A106" s="14">
        <f>IFERROR(__xludf.DUMMYFUNCTION("""COMPUTED_VALUE"""),42523.66666666667)</f>
        <v>42523.66667</v>
      </c>
      <c r="B106" s="13">
        <f>IFERROR(__xludf.DUMMYFUNCTION("""COMPUTED_VALUE"""),101.25)</f>
        <v>101.25</v>
      </c>
      <c r="C106" s="4">
        <f t="shared" si="1"/>
        <v>-0.002561324007</v>
      </c>
    </row>
    <row r="107">
      <c r="A107" s="14">
        <f>IFERROR(__xludf.DUMMYFUNCTION("""COMPUTED_VALUE"""),42524.66666666667)</f>
        <v>42524.66667</v>
      </c>
      <c r="B107" s="13">
        <f>IFERROR(__xludf.DUMMYFUNCTION("""COMPUTED_VALUE"""),99.59)</f>
        <v>99.59</v>
      </c>
      <c r="C107" s="4">
        <f t="shared" si="1"/>
        <v>-0.01639506173</v>
      </c>
    </row>
    <row r="108">
      <c r="A108" s="14">
        <f>IFERROR(__xludf.DUMMYFUNCTION("""COMPUTED_VALUE"""),42527.66666666667)</f>
        <v>42527.66667</v>
      </c>
      <c r="B108" s="13">
        <f>IFERROR(__xludf.DUMMYFUNCTION("""COMPUTED_VALUE"""),100.74)</f>
        <v>100.74</v>
      </c>
      <c r="C108" s="4">
        <f t="shared" si="1"/>
        <v>0.01154734411</v>
      </c>
    </row>
    <row r="109">
      <c r="A109" s="14">
        <f>IFERROR(__xludf.DUMMYFUNCTION("""COMPUTED_VALUE"""),42528.66666666667)</f>
        <v>42528.66667</v>
      </c>
      <c r="B109" s="13">
        <f>IFERROR(__xludf.DUMMYFUNCTION("""COMPUTED_VALUE"""),99.89)</f>
        <v>99.89</v>
      </c>
      <c r="C109" s="4">
        <f t="shared" si="1"/>
        <v>-0.008437562041</v>
      </c>
    </row>
    <row r="110">
      <c r="A110" s="14">
        <f>IFERROR(__xludf.DUMMYFUNCTION("""COMPUTED_VALUE"""),42529.66666666667)</f>
        <v>42529.66667</v>
      </c>
      <c r="B110" s="13">
        <f>IFERROR(__xludf.DUMMYFUNCTION("""COMPUTED_VALUE"""),97.86)</f>
        <v>97.86</v>
      </c>
      <c r="C110" s="4">
        <f t="shared" si="1"/>
        <v>-0.02032235459</v>
      </c>
    </row>
    <row r="111">
      <c r="A111" s="14">
        <f>IFERROR(__xludf.DUMMYFUNCTION("""COMPUTED_VALUE"""),42530.66666666667)</f>
        <v>42530.66667</v>
      </c>
      <c r="B111" s="13">
        <f>IFERROR(__xludf.DUMMYFUNCTION("""COMPUTED_VALUE"""),97.09)</f>
        <v>97.09</v>
      </c>
      <c r="C111" s="4">
        <f t="shared" si="1"/>
        <v>-0.007868383405</v>
      </c>
    </row>
    <row r="112">
      <c r="A112" s="14">
        <f>IFERROR(__xludf.DUMMYFUNCTION("""COMPUTED_VALUE"""),42531.66666666667)</f>
        <v>42531.66667</v>
      </c>
      <c r="B112" s="13">
        <f>IFERROR(__xludf.DUMMYFUNCTION("""COMPUTED_VALUE"""),93.75)</f>
        <v>93.75</v>
      </c>
      <c r="C112" s="4">
        <f t="shared" si="1"/>
        <v>-0.03440107117</v>
      </c>
    </row>
    <row r="113">
      <c r="A113" s="14">
        <f>IFERROR(__xludf.DUMMYFUNCTION("""COMPUTED_VALUE"""),42534.66666666667)</f>
        <v>42534.66667</v>
      </c>
      <c r="B113" s="13">
        <f>IFERROR(__xludf.DUMMYFUNCTION("""COMPUTED_VALUE"""),93.85)</f>
        <v>93.85</v>
      </c>
      <c r="C113" s="4">
        <f t="shared" si="1"/>
        <v>0.001066666667</v>
      </c>
    </row>
    <row r="114">
      <c r="A114" s="14">
        <f>IFERROR(__xludf.DUMMYFUNCTION("""COMPUTED_VALUE"""),42535.66666666667)</f>
        <v>42535.66667</v>
      </c>
      <c r="B114" s="13">
        <f>IFERROR(__xludf.DUMMYFUNCTION("""COMPUTED_VALUE"""),94.12)</f>
        <v>94.12</v>
      </c>
      <c r="C114" s="4">
        <f t="shared" si="1"/>
        <v>0.002876931273</v>
      </c>
    </row>
    <row r="115">
      <c r="A115" s="14">
        <f>IFERROR(__xludf.DUMMYFUNCTION("""COMPUTED_VALUE"""),42536.66666666667)</f>
        <v>42536.66667</v>
      </c>
      <c r="B115" s="13">
        <f>IFERROR(__xludf.DUMMYFUNCTION("""COMPUTED_VALUE"""),94.29)</f>
        <v>94.29</v>
      </c>
      <c r="C115" s="4">
        <f t="shared" si="1"/>
        <v>0.001806204845</v>
      </c>
    </row>
    <row r="116">
      <c r="A116" s="14">
        <f>IFERROR(__xludf.DUMMYFUNCTION("""COMPUTED_VALUE"""),42537.66666666667)</f>
        <v>42537.66667</v>
      </c>
      <c r="B116" s="13">
        <f>IFERROR(__xludf.DUMMYFUNCTION("""COMPUTED_VALUE"""),95.44)</f>
        <v>95.44</v>
      </c>
      <c r="C116" s="4">
        <f t="shared" si="1"/>
        <v>0.01219641531</v>
      </c>
    </row>
    <row r="117">
      <c r="A117" s="14">
        <f>IFERROR(__xludf.DUMMYFUNCTION("""COMPUTED_VALUE"""),42538.66666666667)</f>
        <v>42538.66667</v>
      </c>
      <c r="B117" s="13">
        <f>IFERROR(__xludf.DUMMYFUNCTION("""COMPUTED_VALUE"""),94.45)</f>
        <v>94.45</v>
      </c>
      <c r="C117" s="4">
        <f t="shared" si="1"/>
        <v>-0.01037300922</v>
      </c>
    </row>
    <row r="118">
      <c r="A118" s="14">
        <f>IFERROR(__xludf.DUMMYFUNCTION("""COMPUTED_VALUE"""),42541.66666666667)</f>
        <v>42541.66667</v>
      </c>
      <c r="B118" s="13">
        <f>IFERROR(__xludf.DUMMYFUNCTION("""COMPUTED_VALUE"""),93.8)</f>
        <v>93.8</v>
      </c>
      <c r="C118" s="4">
        <f t="shared" si="1"/>
        <v>-0.006881948121</v>
      </c>
    </row>
    <row r="119">
      <c r="A119" s="14">
        <f>IFERROR(__xludf.DUMMYFUNCTION("""COMPUTED_VALUE"""),42542.66666666667)</f>
        <v>42542.66667</v>
      </c>
      <c r="B119" s="13">
        <f>IFERROR(__xludf.DUMMYFUNCTION("""COMPUTED_VALUE"""),90.99)</f>
        <v>90.99</v>
      </c>
      <c r="C119" s="4">
        <f t="shared" si="1"/>
        <v>-0.02995735608</v>
      </c>
    </row>
    <row r="120">
      <c r="A120" s="14">
        <f>IFERROR(__xludf.DUMMYFUNCTION("""COMPUTED_VALUE"""),42543.66666666667)</f>
        <v>42543.66667</v>
      </c>
      <c r="B120" s="13">
        <f>IFERROR(__xludf.DUMMYFUNCTION("""COMPUTED_VALUE"""),90.01)</f>
        <v>90.01</v>
      </c>
      <c r="C120" s="4">
        <f t="shared" si="1"/>
        <v>-0.01077041433</v>
      </c>
    </row>
    <row r="121">
      <c r="A121" s="14">
        <f>IFERROR(__xludf.DUMMYFUNCTION("""COMPUTED_VALUE"""),42544.66666666667)</f>
        <v>42544.66667</v>
      </c>
      <c r="B121" s="13">
        <f>IFERROR(__xludf.DUMMYFUNCTION("""COMPUTED_VALUE"""),91.66)</f>
        <v>91.66</v>
      </c>
      <c r="C121" s="4">
        <f t="shared" si="1"/>
        <v>0.01833129652</v>
      </c>
    </row>
    <row r="122">
      <c r="A122" s="14">
        <f>IFERROR(__xludf.DUMMYFUNCTION("""COMPUTED_VALUE"""),42545.66666666667)</f>
        <v>42545.66667</v>
      </c>
      <c r="B122" s="13">
        <f>IFERROR(__xludf.DUMMYFUNCTION("""COMPUTED_VALUE"""),88.44)</f>
        <v>88.44</v>
      </c>
      <c r="C122" s="4">
        <f t="shared" si="1"/>
        <v>-0.03512982762</v>
      </c>
    </row>
    <row r="123">
      <c r="A123" s="14">
        <f>IFERROR(__xludf.DUMMYFUNCTION("""COMPUTED_VALUE"""),42548.66666666667)</f>
        <v>42548.66667</v>
      </c>
      <c r="B123" s="13">
        <f>IFERROR(__xludf.DUMMYFUNCTION("""COMPUTED_VALUE"""),85.33)</f>
        <v>85.33</v>
      </c>
      <c r="C123" s="4">
        <f t="shared" si="1"/>
        <v>-0.03516508367</v>
      </c>
    </row>
    <row r="124">
      <c r="A124" s="14">
        <f>IFERROR(__xludf.DUMMYFUNCTION("""COMPUTED_VALUE"""),42549.66666666667)</f>
        <v>42549.66667</v>
      </c>
      <c r="B124" s="13">
        <f>IFERROR(__xludf.DUMMYFUNCTION("""COMPUTED_VALUE"""),87.97)</f>
        <v>87.97</v>
      </c>
      <c r="C124" s="4">
        <f t="shared" si="1"/>
        <v>0.03093870854</v>
      </c>
    </row>
    <row r="125">
      <c r="A125" s="14">
        <f>IFERROR(__xludf.DUMMYFUNCTION("""COMPUTED_VALUE"""),42550.66666666667)</f>
        <v>42550.66667</v>
      </c>
      <c r="B125" s="13">
        <f>IFERROR(__xludf.DUMMYFUNCTION("""COMPUTED_VALUE"""),91.06)</f>
        <v>91.06</v>
      </c>
      <c r="C125" s="4">
        <f t="shared" si="1"/>
        <v>0.035125611</v>
      </c>
    </row>
    <row r="126">
      <c r="A126" s="14">
        <f>IFERROR(__xludf.DUMMYFUNCTION("""COMPUTED_VALUE"""),42551.66666666667)</f>
        <v>42551.66667</v>
      </c>
      <c r="B126" s="13">
        <f>IFERROR(__xludf.DUMMYFUNCTION("""COMPUTED_VALUE"""),91.48)</f>
        <v>91.48</v>
      </c>
      <c r="C126" s="4">
        <f t="shared" si="1"/>
        <v>0.00461234351</v>
      </c>
    </row>
    <row r="127">
      <c r="A127" s="14">
        <f>IFERROR(__xludf.DUMMYFUNCTION("""COMPUTED_VALUE"""),42552.66666666667)</f>
        <v>42552.66667</v>
      </c>
      <c r="B127" s="13">
        <f>IFERROR(__xludf.DUMMYFUNCTION("""COMPUTED_VALUE"""),96.67)</f>
        <v>96.67</v>
      </c>
      <c r="C127" s="4">
        <f t="shared" si="1"/>
        <v>0.05673371229</v>
      </c>
    </row>
    <row r="128">
      <c r="A128" s="14">
        <f>IFERROR(__xludf.DUMMYFUNCTION("""COMPUTED_VALUE"""),42556.66666666667)</f>
        <v>42556.66667</v>
      </c>
      <c r="B128" s="13">
        <f>IFERROR(__xludf.DUMMYFUNCTION("""COMPUTED_VALUE"""),97.91)</f>
        <v>97.91</v>
      </c>
      <c r="C128" s="4">
        <f t="shared" si="1"/>
        <v>0.01282714389</v>
      </c>
    </row>
    <row r="129">
      <c r="A129" s="14">
        <f>IFERROR(__xludf.DUMMYFUNCTION("""COMPUTED_VALUE"""),42557.66666666667)</f>
        <v>42557.66667</v>
      </c>
      <c r="B129" s="13">
        <f>IFERROR(__xludf.DUMMYFUNCTION("""COMPUTED_VALUE"""),94.6)</f>
        <v>94.6</v>
      </c>
      <c r="C129" s="4">
        <f t="shared" si="1"/>
        <v>-0.03380655704</v>
      </c>
    </row>
    <row r="130">
      <c r="A130" s="14">
        <f>IFERROR(__xludf.DUMMYFUNCTION("""COMPUTED_VALUE"""),42558.66666666667)</f>
        <v>42558.66667</v>
      </c>
      <c r="B130" s="13">
        <f>IFERROR(__xludf.DUMMYFUNCTION("""COMPUTED_VALUE"""),95.1)</f>
        <v>95.1</v>
      </c>
      <c r="C130" s="4">
        <f t="shared" si="1"/>
        <v>0.005285412262</v>
      </c>
    </row>
    <row r="131">
      <c r="A131" s="14">
        <f>IFERROR(__xludf.DUMMYFUNCTION("""COMPUTED_VALUE"""),42559.66666666667)</f>
        <v>42559.66667</v>
      </c>
      <c r="B131" s="13">
        <f>IFERROR(__xludf.DUMMYFUNCTION("""COMPUTED_VALUE"""),97.06)</f>
        <v>97.06</v>
      </c>
      <c r="C131" s="4">
        <f t="shared" si="1"/>
        <v>0.02060988433</v>
      </c>
    </row>
    <row r="132">
      <c r="A132" s="14">
        <f>IFERROR(__xludf.DUMMYFUNCTION("""COMPUTED_VALUE"""),42562.66666666667)</f>
        <v>42562.66667</v>
      </c>
      <c r="B132" s="13">
        <f>IFERROR(__xludf.DUMMYFUNCTION("""COMPUTED_VALUE"""),94.67)</f>
        <v>94.67</v>
      </c>
      <c r="C132" s="4">
        <f t="shared" si="1"/>
        <v>-0.02462394395</v>
      </c>
    </row>
    <row r="133">
      <c r="A133" s="14">
        <f>IFERROR(__xludf.DUMMYFUNCTION("""COMPUTED_VALUE"""),42563.66666666667)</f>
        <v>42563.66667</v>
      </c>
      <c r="B133" s="13">
        <f>IFERROR(__xludf.DUMMYFUNCTION("""COMPUTED_VALUE"""),95.97)</f>
        <v>95.97</v>
      </c>
      <c r="C133" s="4">
        <f t="shared" si="1"/>
        <v>0.01373191085</v>
      </c>
    </row>
    <row r="134">
      <c r="A134" s="14">
        <f>IFERROR(__xludf.DUMMYFUNCTION("""COMPUTED_VALUE"""),42564.66666666667)</f>
        <v>42564.66667</v>
      </c>
      <c r="B134" s="13">
        <f>IFERROR(__xludf.DUMMYFUNCTION("""COMPUTED_VALUE"""),96.43)</f>
        <v>96.43</v>
      </c>
      <c r="C134" s="4">
        <f t="shared" si="1"/>
        <v>0.004793164531</v>
      </c>
    </row>
    <row r="135">
      <c r="A135" s="14">
        <f>IFERROR(__xludf.DUMMYFUNCTION("""COMPUTED_VALUE"""),42565.66666666667)</f>
        <v>42565.66667</v>
      </c>
      <c r="B135" s="13">
        <f>IFERROR(__xludf.DUMMYFUNCTION("""COMPUTED_VALUE"""),98.02)</f>
        <v>98.02</v>
      </c>
      <c r="C135" s="4">
        <f t="shared" si="1"/>
        <v>0.01648864461</v>
      </c>
    </row>
    <row r="136">
      <c r="A136" s="14">
        <f>IFERROR(__xludf.DUMMYFUNCTION("""COMPUTED_VALUE"""),42566.66666666667)</f>
        <v>42566.66667</v>
      </c>
      <c r="B136" s="13">
        <f>IFERROR(__xludf.DUMMYFUNCTION("""COMPUTED_VALUE"""),98.39)</f>
        <v>98.39</v>
      </c>
      <c r="C136" s="4">
        <f t="shared" si="1"/>
        <v>0.003774739849</v>
      </c>
    </row>
    <row r="137">
      <c r="A137" s="14">
        <f>IFERROR(__xludf.DUMMYFUNCTION("""COMPUTED_VALUE"""),42569.66666666667)</f>
        <v>42569.66667</v>
      </c>
      <c r="B137" s="13">
        <f>IFERROR(__xludf.DUMMYFUNCTION("""COMPUTED_VALUE"""),98.81)</f>
        <v>98.81</v>
      </c>
      <c r="C137" s="4">
        <f t="shared" si="1"/>
        <v>0.004268726497</v>
      </c>
    </row>
    <row r="138">
      <c r="A138" s="14">
        <f>IFERROR(__xludf.DUMMYFUNCTION("""COMPUTED_VALUE"""),42570.66666666667)</f>
        <v>42570.66667</v>
      </c>
      <c r="B138" s="13">
        <f>IFERROR(__xludf.DUMMYFUNCTION("""COMPUTED_VALUE"""),85.84)</f>
        <v>85.84</v>
      </c>
      <c r="C138" s="4">
        <f t="shared" si="1"/>
        <v>-0.131262018</v>
      </c>
    </row>
    <row r="139">
      <c r="A139" s="14">
        <f>IFERROR(__xludf.DUMMYFUNCTION("""COMPUTED_VALUE"""),42571.66666666667)</f>
        <v>42571.66667</v>
      </c>
      <c r="B139" s="13">
        <f>IFERROR(__xludf.DUMMYFUNCTION("""COMPUTED_VALUE"""),87.91)</f>
        <v>87.91</v>
      </c>
      <c r="C139" s="4">
        <f t="shared" si="1"/>
        <v>0.02411463187</v>
      </c>
    </row>
    <row r="140">
      <c r="A140" s="14">
        <f>IFERROR(__xludf.DUMMYFUNCTION("""COMPUTED_VALUE"""),42572.66666666667)</f>
        <v>42572.66667</v>
      </c>
      <c r="B140" s="13">
        <f>IFERROR(__xludf.DUMMYFUNCTION("""COMPUTED_VALUE"""),85.99)</f>
        <v>85.99</v>
      </c>
      <c r="C140" s="4">
        <f t="shared" si="1"/>
        <v>-0.02184051871</v>
      </c>
    </row>
    <row r="141">
      <c r="A141" s="14">
        <f>IFERROR(__xludf.DUMMYFUNCTION("""COMPUTED_VALUE"""),42573.66666666667)</f>
        <v>42573.66667</v>
      </c>
      <c r="B141" s="13">
        <f>IFERROR(__xludf.DUMMYFUNCTION("""COMPUTED_VALUE"""),85.89)</f>
        <v>85.89</v>
      </c>
      <c r="C141" s="4">
        <f t="shared" si="1"/>
        <v>-0.001162925922</v>
      </c>
    </row>
    <row r="142">
      <c r="A142" s="14">
        <f>IFERROR(__xludf.DUMMYFUNCTION("""COMPUTED_VALUE"""),42576.66666666667)</f>
        <v>42576.66667</v>
      </c>
      <c r="B142" s="13">
        <f>IFERROR(__xludf.DUMMYFUNCTION("""COMPUTED_VALUE"""),87.66)</f>
        <v>87.66</v>
      </c>
      <c r="C142" s="4">
        <f t="shared" si="1"/>
        <v>0.0206077541</v>
      </c>
    </row>
    <row r="143">
      <c r="A143" s="14">
        <f>IFERROR(__xludf.DUMMYFUNCTION("""COMPUTED_VALUE"""),42577.66666666667)</f>
        <v>42577.66667</v>
      </c>
      <c r="B143" s="13">
        <f>IFERROR(__xludf.DUMMYFUNCTION("""COMPUTED_VALUE"""),91.41)</f>
        <v>91.41</v>
      </c>
      <c r="C143" s="4">
        <f t="shared" si="1"/>
        <v>0.04277891855</v>
      </c>
    </row>
    <row r="144">
      <c r="A144" s="14">
        <f>IFERROR(__xludf.DUMMYFUNCTION("""COMPUTED_VALUE"""),42578.66666666667)</f>
        <v>42578.66667</v>
      </c>
      <c r="B144" s="13">
        <f>IFERROR(__xludf.DUMMYFUNCTION("""COMPUTED_VALUE"""),92.04)</f>
        <v>92.04</v>
      </c>
      <c r="C144" s="4">
        <f t="shared" si="1"/>
        <v>0.006892024943</v>
      </c>
    </row>
    <row r="145">
      <c r="A145" s="14">
        <f>IFERROR(__xludf.DUMMYFUNCTION("""COMPUTED_VALUE"""),42579.66666666667)</f>
        <v>42579.66667</v>
      </c>
      <c r="B145" s="13">
        <f>IFERROR(__xludf.DUMMYFUNCTION("""COMPUTED_VALUE"""),91.65)</f>
        <v>91.65</v>
      </c>
      <c r="C145" s="4">
        <f t="shared" si="1"/>
        <v>-0.004237288136</v>
      </c>
    </row>
    <row r="146">
      <c r="A146" s="14">
        <f>IFERROR(__xludf.DUMMYFUNCTION("""COMPUTED_VALUE"""),42580.66666666667)</f>
        <v>42580.66667</v>
      </c>
      <c r="B146" s="13">
        <f>IFERROR(__xludf.DUMMYFUNCTION("""COMPUTED_VALUE"""),91.25)</f>
        <v>91.25</v>
      </c>
      <c r="C146" s="4">
        <f t="shared" si="1"/>
        <v>-0.004364429896</v>
      </c>
    </row>
    <row r="147">
      <c r="A147" s="14">
        <f>IFERROR(__xludf.DUMMYFUNCTION("""COMPUTED_VALUE"""),42583.66666666667)</f>
        <v>42583.66667</v>
      </c>
      <c r="B147" s="13">
        <f>IFERROR(__xludf.DUMMYFUNCTION("""COMPUTED_VALUE"""),94.37)</f>
        <v>94.37</v>
      </c>
      <c r="C147" s="4">
        <f t="shared" si="1"/>
        <v>0.03419178082</v>
      </c>
    </row>
    <row r="148">
      <c r="A148" s="14">
        <f>IFERROR(__xludf.DUMMYFUNCTION("""COMPUTED_VALUE"""),42584.66666666667)</f>
        <v>42584.66667</v>
      </c>
      <c r="B148" s="13">
        <f>IFERROR(__xludf.DUMMYFUNCTION("""COMPUTED_VALUE"""),93.56)</f>
        <v>93.56</v>
      </c>
      <c r="C148" s="4">
        <f t="shared" si="1"/>
        <v>-0.008583236198</v>
      </c>
    </row>
    <row r="149">
      <c r="A149" s="14">
        <f>IFERROR(__xludf.DUMMYFUNCTION("""COMPUTED_VALUE"""),42585.66666666667)</f>
        <v>42585.66667</v>
      </c>
      <c r="B149" s="13">
        <f>IFERROR(__xludf.DUMMYFUNCTION("""COMPUTED_VALUE"""),93.1)</f>
        <v>93.1</v>
      </c>
      <c r="C149" s="4">
        <f t="shared" si="1"/>
        <v>-0.004916631039</v>
      </c>
    </row>
    <row r="150">
      <c r="A150" s="14">
        <f>IFERROR(__xludf.DUMMYFUNCTION("""COMPUTED_VALUE"""),42586.66666666667)</f>
        <v>42586.66667</v>
      </c>
      <c r="B150" s="13">
        <f>IFERROR(__xludf.DUMMYFUNCTION("""COMPUTED_VALUE"""),93.44)</f>
        <v>93.44</v>
      </c>
      <c r="C150" s="4">
        <f t="shared" si="1"/>
        <v>0.003651987111</v>
      </c>
    </row>
    <row r="151">
      <c r="A151" s="14">
        <f>IFERROR(__xludf.DUMMYFUNCTION("""COMPUTED_VALUE"""),42587.66666666667)</f>
        <v>42587.66667</v>
      </c>
      <c r="B151" s="13">
        <f>IFERROR(__xludf.DUMMYFUNCTION("""COMPUTED_VALUE"""),97.03)</f>
        <v>97.03</v>
      </c>
      <c r="C151" s="4">
        <f t="shared" si="1"/>
        <v>0.03842037671</v>
      </c>
    </row>
    <row r="152">
      <c r="A152" s="14">
        <f>IFERROR(__xludf.DUMMYFUNCTION("""COMPUTED_VALUE"""),42590.66666666667)</f>
        <v>42590.66667</v>
      </c>
      <c r="B152" s="13">
        <f>IFERROR(__xludf.DUMMYFUNCTION("""COMPUTED_VALUE"""),95.11)</f>
        <v>95.11</v>
      </c>
      <c r="C152" s="4">
        <f t="shared" si="1"/>
        <v>-0.01978769453</v>
      </c>
    </row>
    <row r="153">
      <c r="A153" s="14">
        <f>IFERROR(__xludf.DUMMYFUNCTION("""COMPUTED_VALUE"""),42591.66666666667)</f>
        <v>42591.66667</v>
      </c>
      <c r="B153" s="13">
        <f>IFERROR(__xludf.DUMMYFUNCTION("""COMPUTED_VALUE"""),93.99)</f>
        <v>93.99</v>
      </c>
      <c r="C153" s="4">
        <f t="shared" si="1"/>
        <v>-0.0117758385</v>
      </c>
    </row>
    <row r="154">
      <c r="A154" s="14">
        <f>IFERROR(__xludf.DUMMYFUNCTION("""COMPUTED_VALUE"""),42592.66666666667)</f>
        <v>42592.66667</v>
      </c>
      <c r="B154" s="13">
        <f>IFERROR(__xludf.DUMMYFUNCTION("""COMPUTED_VALUE"""),93.93)</f>
        <v>93.93</v>
      </c>
      <c r="C154" s="4">
        <f t="shared" si="1"/>
        <v>-0.0006383657836</v>
      </c>
    </row>
    <row r="155">
      <c r="A155" s="14">
        <f>IFERROR(__xludf.DUMMYFUNCTION("""COMPUTED_VALUE"""),42593.66666666667)</f>
        <v>42593.66667</v>
      </c>
      <c r="B155" s="13">
        <f>IFERROR(__xludf.DUMMYFUNCTION("""COMPUTED_VALUE"""),95.89)</f>
        <v>95.89</v>
      </c>
      <c r="C155" s="4">
        <f t="shared" si="1"/>
        <v>0.02086660279</v>
      </c>
    </row>
    <row r="156">
      <c r="A156" s="14">
        <f>IFERROR(__xludf.DUMMYFUNCTION("""COMPUTED_VALUE"""),42594.66666666667)</f>
        <v>42594.66667</v>
      </c>
      <c r="B156" s="13">
        <f>IFERROR(__xludf.DUMMYFUNCTION("""COMPUTED_VALUE"""),96.59)</f>
        <v>96.59</v>
      </c>
      <c r="C156" s="4">
        <f t="shared" si="1"/>
        <v>0.007300031286</v>
      </c>
    </row>
    <row r="157">
      <c r="A157" s="14">
        <f>IFERROR(__xludf.DUMMYFUNCTION("""COMPUTED_VALUE"""),42597.66666666667)</f>
        <v>42597.66667</v>
      </c>
      <c r="B157" s="13">
        <f>IFERROR(__xludf.DUMMYFUNCTION("""COMPUTED_VALUE"""),95.31)</f>
        <v>95.31</v>
      </c>
      <c r="C157" s="4">
        <f t="shared" si="1"/>
        <v>-0.01325188943</v>
      </c>
    </row>
    <row r="158">
      <c r="A158" s="14">
        <f>IFERROR(__xludf.DUMMYFUNCTION("""COMPUTED_VALUE"""),42598.66666666667)</f>
        <v>42598.66667</v>
      </c>
      <c r="B158" s="13">
        <f>IFERROR(__xludf.DUMMYFUNCTION("""COMPUTED_VALUE"""),95.12)</f>
        <v>95.12</v>
      </c>
      <c r="C158" s="4">
        <f t="shared" si="1"/>
        <v>-0.001993494911</v>
      </c>
    </row>
    <row r="159">
      <c r="A159" s="14">
        <f>IFERROR(__xludf.DUMMYFUNCTION("""COMPUTED_VALUE"""),42599.66666666667)</f>
        <v>42599.66667</v>
      </c>
      <c r="B159" s="13">
        <f>IFERROR(__xludf.DUMMYFUNCTION("""COMPUTED_VALUE"""),96.37)</f>
        <v>96.37</v>
      </c>
      <c r="C159" s="4">
        <f t="shared" si="1"/>
        <v>0.01314129521</v>
      </c>
    </row>
    <row r="160">
      <c r="A160" s="14">
        <f>IFERROR(__xludf.DUMMYFUNCTION("""COMPUTED_VALUE"""),42600.66666666667)</f>
        <v>42600.66667</v>
      </c>
      <c r="B160" s="13">
        <f>IFERROR(__xludf.DUMMYFUNCTION("""COMPUTED_VALUE"""),96.16)</f>
        <v>96.16</v>
      </c>
      <c r="C160" s="4">
        <f t="shared" si="1"/>
        <v>-0.00217910138</v>
      </c>
    </row>
    <row r="161">
      <c r="A161" s="14">
        <f>IFERROR(__xludf.DUMMYFUNCTION("""COMPUTED_VALUE"""),42601.66666666667)</f>
        <v>42601.66667</v>
      </c>
      <c r="B161" s="13">
        <f>IFERROR(__xludf.DUMMYFUNCTION("""COMPUTED_VALUE"""),95.87)</f>
        <v>95.87</v>
      </c>
      <c r="C161" s="4">
        <f t="shared" si="1"/>
        <v>-0.003015806988</v>
      </c>
    </row>
    <row r="162">
      <c r="A162" s="14">
        <f>IFERROR(__xludf.DUMMYFUNCTION("""COMPUTED_VALUE"""),42604.66666666667)</f>
        <v>42604.66667</v>
      </c>
      <c r="B162" s="13">
        <f>IFERROR(__xludf.DUMMYFUNCTION("""COMPUTED_VALUE"""),95.26)</f>
        <v>95.26</v>
      </c>
      <c r="C162" s="4">
        <f t="shared" si="1"/>
        <v>-0.006362782935</v>
      </c>
    </row>
    <row r="163">
      <c r="A163" s="14">
        <f>IFERROR(__xludf.DUMMYFUNCTION("""COMPUTED_VALUE"""),42605.66666666667)</f>
        <v>42605.66667</v>
      </c>
      <c r="B163" s="13">
        <f>IFERROR(__xludf.DUMMYFUNCTION("""COMPUTED_VALUE"""),95.94)</f>
        <v>95.94</v>
      </c>
      <c r="C163" s="4">
        <f t="shared" si="1"/>
        <v>0.007138358178</v>
      </c>
    </row>
    <row r="164">
      <c r="A164" s="14">
        <f>IFERROR(__xludf.DUMMYFUNCTION("""COMPUTED_VALUE"""),42606.66666666667)</f>
        <v>42606.66667</v>
      </c>
      <c r="B164" s="13">
        <f>IFERROR(__xludf.DUMMYFUNCTION("""COMPUTED_VALUE"""),95.18)</f>
        <v>95.18</v>
      </c>
      <c r="C164" s="4">
        <f t="shared" si="1"/>
        <v>-0.007921617678</v>
      </c>
    </row>
    <row r="165">
      <c r="A165" s="14">
        <f>IFERROR(__xludf.DUMMYFUNCTION("""COMPUTED_VALUE"""),42607.66666666667)</f>
        <v>42607.66667</v>
      </c>
      <c r="B165" s="13">
        <f>IFERROR(__xludf.DUMMYFUNCTION("""COMPUTED_VALUE"""),97.32)</f>
        <v>97.32</v>
      </c>
      <c r="C165" s="4">
        <f t="shared" si="1"/>
        <v>0.02248371507</v>
      </c>
    </row>
    <row r="166">
      <c r="A166" s="14">
        <f>IFERROR(__xludf.DUMMYFUNCTION("""COMPUTED_VALUE"""),42608.66666666667)</f>
        <v>42608.66667</v>
      </c>
      <c r="B166" s="13">
        <f>IFERROR(__xludf.DUMMYFUNCTION("""COMPUTED_VALUE"""),97.58)</f>
        <v>97.58</v>
      </c>
      <c r="C166" s="4">
        <f t="shared" si="1"/>
        <v>0.002671598849</v>
      </c>
    </row>
    <row r="167">
      <c r="A167" s="14">
        <f>IFERROR(__xludf.DUMMYFUNCTION("""COMPUTED_VALUE"""),42611.66666666667)</f>
        <v>42611.66667</v>
      </c>
      <c r="B167" s="13">
        <f>IFERROR(__xludf.DUMMYFUNCTION("""COMPUTED_VALUE"""),97.3)</f>
        <v>97.3</v>
      </c>
      <c r="C167" s="4">
        <f t="shared" si="1"/>
        <v>-0.002869440459</v>
      </c>
    </row>
    <row r="168">
      <c r="A168" s="14">
        <f>IFERROR(__xludf.DUMMYFUNCTION("""COMPUTED_VALUE"""),42612.66666666667)</f>
        <v>42612.66667</v>
      </c>
      <c r="B168" s="13">
        <f>IFERROR(__xludf.DUMMYFUNCTION("""COMPUTED_VALUE"""),97.45)</f>
        <v>97.45</v>
      </c>
      <c r="C168" s="4">
        <f t="shared" si="1"/>
        <v>0.001541623844</v>
      </c>
    </row>
    <row r="169">
      <c r="A169" s="14">
        <f>IFERROR(__xludf.DUMMYFUNCTION("""COMPUTED_VALUE"""),42613.66666666667)</f>
        <v>42613.66667</v>
      </c>
      <c r="B169" s="13">
        <f>IFERROR(__xludf.DUMMYFUNCTION("""COMPUTED_VALUE"""),97.45)</f>
        <v>97.45</v>
      </c>
      <c r="C169" s="4">
        <f t="shared" si="1"/>
        <v>0</v>
      </c>
    </row>
    <row r="170">
      <c r="A170" s="14">
        <f>IFERROR(__xludf.DUMMYFUNCTION("""COMPUTED_VALUE"""),42614.66666666667)</f>
        <v>42614.66667</v>
      </c>
      <c r="B170" s="13">
        <f>IFERROR(__xludf.DUMMYFUNCTION("""COMPUTED_VALUE"""),97.38)</f>
        <v>97.38</v>
      </c>
      <c r="C170" s="4">
        <f t="shared" si="1"/>
        <v>-0.0007183170857</v>
      </c>
    </row>
    <row r="171">
      <c r="A171" s="14">
        <f>IFERROR(__xludf.DUMMYFUNCTION("""COMPUTED_VALUE"""),42615.66666666667)</f>
        <v>42615.66667</v>
      </c>
      <c r="B171" s="13">
        <f>IFERROR(__xludf.DUMMYFUNCTION("""COMPUTED_VALUE"""),97.38)</f>
        <v>97.38</v>
      </c>
      <c r="C171" s="4">
        <f t="shared" si="1"/>
        <v>0</v>
      </c>
    </row>
    <row r="172">
      <c r="A172" s="14">
        <f>IFERROR(__xludf.DUMMYFUNCTION("""COMPUTED_VALUE"""),42619.66666666667)</f>
        <v>42619.66667</v>
      </c>
      <c r="B172" s="13">
        <f>IFERROR(__xludf.DUMMYFUNCTION("""COMPUTED_VALUE"""),100.09)</f>
        <v>100.09</v>
      </c>
      <c r="C172" s="4">
        <f t="shared" si="1"/>
        <v>0.02782912302</v>
      </c>
    </row>
    <row r="173">
      <c r="A173" s="14">
        <f>IFERROR(__xludf.DUMMYFUNCTION("""COMPUTED_VALUE"""),42620.66666666667)</f>
        <v>42620.66667</v>
      </c>
      <c r="B173" s="13">
        <f>IFERROR(__xludf.DUMMYFUNCTION("""COMPUTED_VALUE"""),99.15)</f>
        <v>99.15</v>
      </c>
      <c r="C173" s="4">
        <f t="shared" si="1"/>
        <v>-0.009391547607</v>
      </c>
    </row>
    <row r="174">
      <c r="A174" s="14">
        <f>IFERROR(__xludf.DUMMYFUNCTION("""COMPUTED_VALUE"""),42621.66666666667)</f>
        <v>42621.66667</v>
      </c>
      <c r="B174" s="13">
        <f>IFERROR(__xludf.DUMMYFUNCTION("""COMPUTED_VALUE"""),99.66)</f>
        <v>99.66</v>
      </c>
      <c r="C174" s="4">
        <f t="shared" si="1"/>
        <v>0.005143721634</v>
      </c>
    </row>
    <row r="175">
      <c r="A175" s="14">
        <f>IFERROR(__xludf.DUMMYFUNCTION("""COMPUTED_VALUE"""),42622.66666666667)</f>
        <v>42622.66667</v>
      </c>
      <c r="B175" s="13">
        <f>IFERROR(__xludf.DUMMYFUNCTION("""COMPUTED_VALUE"""),96.5)</f>
        <v>96.5</v>
      </c>
      <c r="C175" s="4">
        <f t="shared" si="1"/>
        <v>-0.03170780654</v>
      </c>
    </row>
    <row r="176">
      <c r="A176" s="14">
        <f>IFERROR(__xludf.DUMMYFUNCTION("""COMPUTED_VALUE"""),42625.66666666667)</f>
        <v>42625.66667</v>
      </c>
      <c r="B176" s="13">
        <f>IFERROR(__xludf.DUMMYFUNCTION("""COMPUTED_VALUE"""),99.05)</f>
        <v>99.05</v>
      </c>
      <c r="C176" s="4">
        <f t="shared" si="1"/>
        <v>0.02642487047</v>
      </c>
    </row>
    <row r="177">
      <c r="A177" s="14">
        <f>IFERROR(__xludf.DUMMYFUNCTION("""COMPUTED_VALUE"""),42626.66666666667)</f>
        <v>42626.66667</v>
      </c>
      <c r="B177" s="13">
        <f>IFERROR(__xludf.DUMMYFUNCTION("""COMPUTED_VALUE"""),96.09)</f>
        <v>96.09</v>
      </c>
      <c r="C177" s="4">
        <f t="shared" si="1"/>
        <v>-0.02988389702</v>
      </c>
    </row>
    <row r="178">
      <c r="A178" s="14">
        <f>IFERROR(__xludf.DUMMYFUNCTION("""COMPUTED_VALUE"""),42627.66666666667)</f>
        <v>42627.66667</v>
      </c>
      <c r="B178" s="13">
        <f>IFERROR(__xludf.DUMMYFUNCTION("""COMPUTED_VALUE"""),97.01)</f>
        <v>97.01</v>
      </c>
      <c r="C178" s="4">
        <f t="shared" si="1"/>
        <v>0.009574357373</v>
      </c>
    </row>
    <row r="179">
      <c r="A179" s="14">
        <f>IFERROR(__xludf.DUMMYFUNCTION("""COMPUTED_VALUE"""),42628.66666666667)</f>
        <v>42628.66667</v>
      </c>
      <c r="B179" s="13">
        <f>IFERROR(__xludf.DUMMYFUNCTION("""COMPUTED_VALUE"""),97.34)</f>
        <v>97.34</v>
      </c>
      <c r="C179" s="4">
        <f t="shared" si="1"/>
        <v>0.003401711164</v>
      </c>
    </row>
    <row r="180">
      <c r="A180" s="14">
        <f>IFERROR(__xludf.DUMMYFUNCTION("""COMPUTED_VALUE"""),42629.66666666667)</f>
        <v>42629.66667</v>
      </c>
      <c r="B180" s="13">
        <f>IFERROR(__xludf.DUMMYFUNCTION("""COMPUTED_VALUE"""),99.48)</f>
        <v>99.48</v>
      </c>
      <c r="C180" s="4">
        <f t="shared" si="1"/>
        <v>0.02198479556</v>
      </c>
    </row>
    <row r="181">
      <c r="A181" s="14">
        <f>IFERROR(__xludf.DUMMYFUNCTION("""COMPUTED_VALUE"""),42632.66666666667)</f>
        <v>42632.66667</v>
      </c>
      <c r="B181" s="13">
        <f>IFERROR(__xludf.DUMMYFUNCTION("""COMPUTED_VALUE"""),98.06)</f>
        <v>98.06</v>
      </c>
      <c r="C181" s="4">
        <f t="shared" si="1"/>
        <v>-0.01427422598</v>
      </c>
    </row>
    <row r="182">
      <c r="A182" s="14">
        <f>IFERROR(__xludf.DUMMYFUNCTION("""COMPUTED_VALUE"""),42633.66666666667)</f>
        <v>42633.66667</v>
      </c>
      <c r="B182" s="13">
        <f>IFERROR(__xludf.DUMMYFUNCTION("""COMPUTED_VALUE"""),98.25)</f>
        <v>98.25</v>
      </c>
      <c r="C182" s="4">
        <f t="shared" si="1"/>
        <v>0.001937589231</v>
      </c>
    </row>
    <row r="183">
      <c r="A183" s="14">
        <f>IFERROR(__xludf.DUMMYFUNCTION("""COMPUTED_VALUE"""),42634.66666666667)</f>
        <v>42634.66667</v>
      </c>
      <c r="B183" s="13">
        <f>IFERROR(__xludf.DUMMYFUNCTION("""COMPUTED_VALUE"""),94.88)</f>
        <v>94.88</v>
      </c>
      <c r="C183" s="4">
        <f t="shared" si="1"/>
        <v>-0.03430025445</v>
      </c>
    </row>
    <row r="184">
      <c r="A184" s="14">
        <f>IFERROR(__xludf.DUMMYFUNCTION("""COMPUTED_VALUE"""),42635.66666666667)</f>
        <v>42635.66667</v>
      </c>
      <c r="B184" s="13">
        <f>IFERROR(__xludf.DUMMYFUNCTION("""COMPUTED_VALUE"""),95.83)</f>
        <v>95.83</v>
      </c>
      <c r="C184" s="4">
        <f t="shared" si="1"/>
        <v>0.01001264755</v>
      </c>
    </row>
    <row r="185">
      <c r="A185" s="14">
        <f>IFERROR(__xludf.DUMMYFUNCTION("""COMPUTED_VALUE"""),42636.66666666667)</f>
        <v>42636.66667</v>
      </c>
      <c r="B185" s="13">
        <f>IFERROR(__xludf.DUMMYFUNCTION("""COMPUTED_VALUE"""),95.94)</f>
        <v>95.94</v>
      </c>
      <c r="C185" s="4">
        <f t="shared" si="1"/>
        <v>0.001147866013</v>
      </c>
    </row>
    <row r="186">
      <c r="A186" s="14">
        <f>IFERROR(__xludf.DUMMYFUNCTION("""COMPUTED_VALUE"""),42639.66666666667)</f>
        <v>42639.66667</v>
      </c>
      <c r="B186" s="13">
        <f>IFERROR(__xludf.DUMMYFUNCTION("""COMPUTED_VALUE"""),94.56)</f>
        <v>94.56</v>
      </c>
      <c r="C186" s="4">
        <f t="shared" si="1"/>
        <v>-0.01438398999</v>
      </c>
    </row>
    <row r="187">
      <c r="A187" s="14">
        <f>IFERROR(__xludf.DUMMYFUNCTION("""COMPUTED_VALUE"""),42640.66666666667)</f>
        <v>42640.66667</v>
      </c>
      <c r="B187" s="13">
        <f>IFERROR(__xludf.DUMMYFUNCTION("""COMPUTED_VALUE"""),97.07)</f>
        <v>97.07</v>
      </c>
      <c r="C187" s="4">
        <f t="shared" si="1"/>
        <v>0.02654399323</v>
      </c>
    </row>
    <row r="188">
      <c r="A188" s="14">
        <f>IFERROR(__xludf.DUMMYFUNCTION("""COMPUTED_VALUE"""),42641.66666666667)</f>
        <v>42641.66667</v>
      </c>
      <c r="B188" s="13">
        <f>IFERROR(__xludf.DUMMYFUNCTION("""COMPUTED_VALUE"""),97.48)</f>
        <v>97.48</v>
      </c>
      <c r="C188" s="4">
        <f t="shared" si="1"/>
        <v>0.004223756052</v>
      </c>
    </row>
    <row r="189">
      <c r="A189" s="14">
        <f>IFERROR(__xludf.DUMMYFUNCTION("""COMPUTED_VALUE"""),42642.66666666667)</f>
        <v>42642.66667</v>
      </c>
      <c r="B189" s="13">
        <f>IFERROR(__xludf.DUMMYFUNCTION("""COMPUTED_VALUE"""),96.67)</f>
        <v>96.67</v>
      </c>
      <c r="C189" s="4">
        <f t="shared" si="1"/>
        <v>-0.008309396799</v>
      </c>
    </row>
    <row r="190">
      <c r="A190" s="14">
        <f>IFERROR(__xludf.DUMMYFUNCTION("""COMPUTED_VALUE"""),42643.66666666667)</f>
        <v>42643.66667</v>
      </c>
      <c r="B190" s="13">
        <f>IFERROR(__xludf.DUMMYFUNCTION("""COMPUTED_VALUE"""),98.55)</f>
        <v>98.55</v>
      </c>
      <c r="C190" s="4">
        <f t="shared" si="1"/>
        <v>0.01944760525</v>
      </c>
    </row>
    <row r="191">
      <c r="A191" s="14">
        <f>IFERROR(__xludf.DUMMYFUNCTION("""COMPUTED_VALUE"""),42646.66666666667)</f>
        <v>42646.66667</v>
      </c>
      <c r="B191" s="13">
        <f>IFERROR(__xludf.DUMMYFUNCTION("""COMPUTED_VALUE"""),102.63)</f>
        <v>102.63</v>
      </c>
      <c r="C191" s="4">
        <f t="shared" si="1"/>
        <v>0.04140030441</v>
      </c>
    </row>
    <row r="192">
      <c r="A192" s="14">
        <f>IFERROR(__xludf.DUMMYFUNCTION("""COMPUTED_VALUE"""),42647.66666666667)</f>
        <v>42647.66667</v>
      </c>
      <c r="B192" s="13">
        <f>IFERROR(__xludf.DUMMYFUNCTION("""COMPUTED_VALUE"""),102.34)</f>
        <v>102.34</v>
      </c>
      <c r="C192" s="4">
        <f t="shared" si="1"/>
        <v>-0.002825684498</v>
      </c>
    </row>
    <row r="193">
      <c r="A193" s="14">
        <f>IFERROR(__xludf.DUMMYFUNCTION("""COMPUTED_VALUE"""),42648.66666666667)</f>
        <v>42648.66667</v>
      </c>
      <c r="B193" s="13">
        <f>IFERROR(__xludf.DUMMYFUNCTION("""COMPUTED_VALUE"""),106.28)</f>
        <v>106.28</v>
      </c>
      <c r="C193" s="4">
        <f t="shared" si="1"/>
        <v>0.03849912058</v>
      </c>
    </row>
    <row r="194">
      <c r="A194" s="14">
        <f>IFERROR(__xludf.DUMMYFUNCTION("""COMPUTED_VALUE"""),42649.66666666667)</f>
        <v>42649.66667</v>
      </c>
      <c r="B194" s="13">
        <f>IFERROR(__xludf.DUMMYFUNCTION("""COMPUTED_VALUE"""),105.07)</f>
        <v>105.07</v>
      </c>
      <c r="C194" s="4">
        <f t="shared" si="1"/>
        <v>-0.0113850207</v>
      </c>
    </row>
    <row r="195">
      <c r="A195" s="14">
        <f>IFERROR(__xludf.DUMMYFUNCTION("""COMPUTED_VALUE"""),42650.66666666667)</f>
        <v>42650.66667</v>
      </c>
      <c r="B195" s="13">
        <f>IFERROR(__xludf.DUMMYFUNCTION("""COMPUTED_VALUE"""),104.82)</f>
        <v>104.82</v>
      </c>
      <c r="C195" s="4">
        <f t="shared" si="1"/>
        <v>-0.002379366137</v>
      </c>
    </row>
    <row r="196">
      <c r="A196" s="14">
        <f>IFERROR(__xludf.DUMMYFUNCTION("""COMPUTED_VALUE"""),42653.66666666667)</f>
        <v>42653.66667</v>
      </c>
      <c r="B196" s="13">
        <f>IFERROR(__xludf.DUMMYFUNCTION("""COMPUTED_VALUE"""),103.33)</f>
        <v>103.33</v>
      </c>
      <c r="C196" s="4">
        <f t="shared" si="1"/>
        <v>-0.0142148445</v>
      </c>
    </row>
    <row r="197">
      <c r="A197" s="14">
        <f>IFERROR(__xludf.DUMMYFUNCTION("""COMPUTED_VALUE"""),42654.66666666667)</f>
        <v>42654.66667</v>
      </c>
      <c r="B197" s="13">
        <f>IFERROR(__xludf.DUMMYFUNCTION("""COMPUTED_VALUE"""),100.59)</f>
        <v>100.59</v>
      </c>
      <c r="C197" s="4">
        <f t="shared" si="1"/>
        <v>-0.02651698442</v>
      </c>
    </row>
    <row r="198">
      <c r="A198" s="14">
        <f>IFERROR(__xludf.DUMMYFUNCTION("""COMPUTED_VALUE"""),42655.66666666667)</f>
        <v>42655.66667</v>
      </c>
      <c r="B198" s="13">
        <f>IFERROR(__xludf.DUMMYFUNCTION("""COMPUTED_VALUE"""),99.5)</f>
        <v>99.5</v>
      </c>
      <c r="C198" s="4">
        <f t="shared" si="1"/>
        <v>-0.0108360672</v>
      </c>
    </row>
    <row r="199">
      <c r="A199" s="14">
        <f>IFERROR(__xludf.DUMMYFUNCTION("""COMPUTED_VALUE"""),42656.66666666667)</f>
        <v>42656.66667</v>
      </c>
      <c r="B199" s="13">
        <f>IFERROR(__xludf.DUMMYFUNCTION("""COMPUTED_VALUE"""),100.23)</f>
        <v>100.23</v>
      </c>
      <c r="C199" s="4">
        <f t="shared" si="1"/>
        <v>0.007336683417</v>
      </c>
    </row>
    <row r="200">
      <c r="A200" s="14">
        <f>IFERROR(__xludf.DUMMYFUNCTION("""COMPUTED_VALUE"""),42657.66666666667)</f>
        <v>42657.66667</v>
      </c>
      <c r="B200" s="13">
        <f>IFERROR(__xludf.DUMMYFUNCTION("""COMPUTED_VALUE"""),101.47)</f>
        <v>101.47</v>
      </c>
      <c r="C200" s="4">
        <f t="shared" si="1"/>
        <v>0.01237154545</v>
      </c>
    </row>
    <row r="201">
      <c r="A201" s="14">
        <f>IFERROR(__xludf.DUMMYFUNCTION("""COMPUTED_VALUE"""),42660.66666666667)</f>
        <v>42660.66667</v>
      </c>
      <c r="B201" s="13">
        <f>IFERROR(__xludf.DUMMYFUNCTION("""COMPUTED_VALUE"""),99.8)</f>
        <v>99.8</v>
      </c>
      <c r="C201" s="4">
        <f t="shared" si="1"/>
        <v>-0.01645806642</v>
      </c>
    </row>
    <row r="202">
      <c r="A202" s="14">
        <f>IFERROR(__xludf.DUMMYFUNCTION("""COMPUTED_VALUE"""),42661.66666666667)</f>
        <v>42661.66667</v>
      </c>
      <c r="B202" s="13">
        <f>IFERROR(__xludf.DUMMYFUNCTION("""COMPUTED_VALUE"""),118.79)</f>
        <v>118.79</v>
      </c>
      <c r="C202" s="4">
        <f t="shared" si="1"/>
        <v>0.1902805611</v>
      </c>
    </row>
    <row r="203">
      <c r="A203" s="14">
        <f>IFERROR(__xludf.DUMMYFUNCTION("""COMPUTED_VALUE"""),42662.66666666667)</f>
        <v>42662.66667</v>
      </c>
      <c r="B203" s="13">
        <f>IFERROR(__xludf.DUMMYFUNCTION("""COMPUTED_VALUE"""),121.87)</f>
        <v>121.87</v>
      </c>
      <c r="C203" s="4">
        <f t="shared" si="1"/>
        <v>0.02592810843</v>
      </c>
    </row>
    <row r="204">
      <c r="A204" s="14">
        <f>IFERROR(__xludf.DUMMYFUNCTION("""COMPUTED_VALUE"""),42663.66666666667)</f>
        <v>42663.66667</v>
      </c>
      <c r="B204" s="13">
        <f>IFERROR(__xludf.DUMMYFUNCTION("""COMPUTED_VALUE"""),123.35)</f>
        <v>123.35</v>
      </c>
      <c r="C204" s="4">
        <f t="shared" si="1"/>
        <v>0.01214408796</v>
      </c>
    </row>
    <row r="205">
      <c r="A205" s="14">
        <f>IFERROR(__xludf.DUMMYFUNCTION("""COMPUTED_VALUE"""),42664.66666666667)</f>
        <v>42664.66667</v>
      </c>
      <c r="B205" s="13">
        <f>IFERROR(__xludf.DUMMYFUNCTION("""COMPUTED_VALUE"""),127.5)</f>
        <v>127.5</v>
      </c>
      <c r="C205" s="4">
        <f t="shared" si="1"/>
        <v>0.03364410215</v>
      </c>
    </row>
    <row r="206">
      <c r="A206" s="14">
        <f>IFERROR(__xludf.DUMMYFUNCTION("""COMPUTED_VALUE"""),42667.66666666667)</f>
        <v>42667.66667</v>
      </c>
      <c r="B206" s="13">
        <f>IFERROR(__xludf.DUMMYFUNCTION("""COMPUTED_VALUE"""),127.33)</f>
        <v>127.33</v>
      </c>
      <c r="C206" s="4">
        <f t="shared" si="1"/>
        <v>-0.001333333333</v>
      </c>
    </row>
    <row r="207">
      <c r="A207" s="14">
        <f>IFERROR(__xludf.DUMMYFUNCTION("""COMPUTED_VALUE"""),42668.66666666667)</f>
        <v>42668.66667</v>
      </c>
      <c r="B207" s="13">
        <f>IFERROR(__xludf.DUMMYFUNCTION("""COMPUTED_VALUE"""),126.51)</f>
        <v>126.51</v>
      </c>
      <c r="C207" s="4">
        <f t="shared" si="1"/>
        <v>-0.006439959161</v>
      </c>
    </row>
    <row r="208">
      <c r="A208" s="14">
        <f>IFERROR(__xludf.DUMMYFUNCTION("""COMPUTED_VALUE"""),42669.66666666667)</f>
        <v>42669.66667</v>
      </c>
      <c r="B208" s="13">
        <f>IFERROR(__xludf.DUMMYFUNCTION("""COMPUTED_VALUE"""),126.97)</f>
        <v>126.97</v>
      </c>
      <c r="C208" s="4">
        <f t="shared" si="1"/>
        <v>0.0036360762</v>
      </c>
    </row>
    <row r="209">
      <c r="A209" s="14">
        <f>IFERROR(__xludf.DUMMYFUNCTION("""COMPUTED_VALUE"""),42670.66666666667)</f>
        <v>42670.66667</v>
      </c>
      <c r="B209" s="13">
        <f>IFERROR(__xludf.DUMMYFUNCTION("""COMPUTED_VALUE"""),126.47)</f>
        <v>126.47</v>
      </c>
      <c r="C209" s="4">
        <f t="shared" si="1"/>
        <v>-0.003937938096</v>
      </c>
    </row>
    <row r="210">
      <c r="A210" s="14">
        <f>IFERROR(__xludf.DUMMYFUNCTION("""COMPUTED_VALUE"""),42671.66666666667)</f>
        <v>42671.66667</v>
      </c>
      <c r="B210" s="13">
        <f>IFERROR(__xludf.DUMMYFUNCTION("""COMPUTED_VALUE"""),126.57)</f>
        <v>126.57</v>
      </c>
      <c r="C210" s="4">
        <f t="shared" si="1"/>
        <v>0.0007907013521</v>
      </c>
    </row>
    <row r="211">
      <c r="A211" s="14">
        <f>IFERROR(__xludf.DUMMYFUNCTION("""COMPUTED_VALUE"""),42674.66666666667)</f>
        <v>42674.66667</v>
      </c>
      <c r="B211" s="13">
        <f>IFERROR(__xludf.DUMMYFUNCTION("""COMPUTED_VALUE"""),124.87)</f>
        <v>124.87</v>
      </c>
      <c r="C211" s="4">
        <f t="shared" si="1"/>
        <v>-0.01343130284</v>
      </c>
    </row>
    <row r="212">
      <c r="A212" s="14">
        <f>IFERROR(__xludf.DUMMYFUNCTION("""COMPUTED_VALUE"""),42675.66666666667)</f>
        <v>42675.66667</v>
      </c>
      <c r="B212" s="13">
        <f>IFERROR(__xludf.DUMMYFUNCTION("""COMPUTED_VALUE"""),123.3)</f>
        <v>123.3</v>
      </c>
      <c r="C212" s="4">
        <f t="shared" si="1"/>
        <v>-0.012573076</v>
      </c>
    </row>
    <row r="213">
      <c r="A213" s="14">
        <f>IFERROR(__xludf.DUMMYFUNCTION("""COMPUTED_VALUE"""),42676.66666666667)</f>
        <v>42676.66667</v>
      </c>
      <c r="B213" s="13">
        <f>IFERROR(__xludf.DUMMYFUNCTION("""COMPUTED_VALUE"""),122.34)</f>
        <v>122.34</v>
      </c>
      <c r="C213" s="4">
        <f t="shared" si="1"/>
        <v>-0.007785888078</v>
      </c>
    </row>
    <row r="214">
      <c r="A214" s="14">
        <f>IFERROR(__xludf.DUMMYFUNCTION("""COMPUTED_VALUE"""),42677.66666666667)</f>
        <v>42677.66667</v>
      </c>
      <c r="B214" s="13">
        <f>IFERROR(__xludf.DUMMYFUNCTION("""COMPUTED_VALUE"""),122.14)</f>
        <v>122.14</v>
      </c>
      <c r="C214" s="4">
        <f t="shared" si="1"/>
        <v>-0.001634788295</v>
      </c>
    </row>
    <row r="215">
      <c r="A215" s="14">
        <f>IFERROR(__xludf.DUMMYFUNCTION("""COMPUTED_VALUE"""),42678.66666666667)</f>
        <v>42678.66667</v>
      </c>
      <c r="B215" s="13">
        <f>IFERROR(__xludf.DUMMYFUNCTION("""COMPUTED_VALUE"""),122.03)</f>
        <v>122.03</v>
      </c>
      <c r="C215" s="4">
        <f t="shared" si="1"/>
        <v>-0.0009006058621</v>
      </c>
    </row>
    <row r="216">
      <c r="A216" s="14">
        <f>IFERROR(__xludf.DUMMYFUNCTION("""COMPUTED_VALUE"""),42681.66666666667)</f>
        <v>42681.66667</v>
      </c>
      <c r="B216" s="13">
        <f>IFERROR(__xludf.DUMMYFUNCTION("""COMPUTED_VALUE"""),124.58)</f>
        <v>124.58</v>
      </c>
      <c r="C216" s="4">
        <f t="shared" si="1"/>
        <v>0.02089650086</v>
      </c>
    </row>
    <row r="217">
      <c r="A217" s="14">
        <f>IFERROR(__xludf.DUMMYFUNCTION("""COMPUTED_VALUE"""),42682.66666666667)</f>
        <v>42682.66667</v>
      </c>
      <c r="B217" s="13">
        <f>IFERROR(__xludf.DUMMYFUNCTION("""COMPUTED_VALUE"""),124.34)</f>
        <v>124.34</v>
      </c>
      <c r="C217" s="4">
        <f t="shared" si="1"/>
        <v>-0.001926472949</v>
      </c>
    </row>
    <row r="218">
      <c r="A218" s="14">
        <f>IFERROR(__xludf.DUMMYFUNCTION("""COMPUTED_VALUE"""),42683.66666666667)</f>
        <v>42683.66667</v>
      </c>
      <c r="B218" s="13">
        <f>IFERROR(__xludf.DUMMYFUNCTION("""COMPUTED_VALUE"""),122.19)</f>
        <v>122.19</v>
      </c>
      <c r="C218" s="4">
        <f t="shared" si="1"/>
        <v>-0.01729129805</v>
      </c>
    </row>
    <row r="219">
      <c r="A219" s="14">
        <f>IFERROR(__xludf.DUMMYFUNCTION("""COMPUTED_VALUE"""),42684.66666666667)</f>
        <v>42684.66667</v>
      </c>
      <c r="B219" s="13">
        <f>IFERROR(__xludf.DUMMYFUNCTION("""COMPUTED_VALUE"""),115.42)</f>
        <v>115.42</v>
      </c>
      <c r="C219" s="4">
        <f t="shared" si="1"/>
        <v>-0.055405516</v>
      </c>
    </row>
    <row r="220">
      <c r="A220" s="14">
        <f>IFERROR(__xludf.DUMMYFUNCTION("""COMPUTED_VALUE"""),42685.66666666667)</f>
        <v>42685.66667</v>
      </c>
      <c r="B220" s="13">
        <f>IFERROR(__xludf.DUMMYFUNCTION("""COMPUTED_VALUE"""),114.78)</f>
        <v>114.78</v>
      </c>
      <c r="C220" s="4">
        <f t="shared" si="1"/>
        <v>-0.00554496621</v>
      </c>
    </row>
    <row r="221">
      <c r="A221" s="14">
        <f>IFERROR(__xludf.DUMMYFUNCTION("""COMPUTED_VALUE"""),42688.66666666667)</f>
        <v>42688.66667</v>
      </c>
      <c r="B221" s="13">
        <f>IFERROR(__xludf.DUMMYFUNCTION("""COMPUTED_VALUE"""),113.38)</f>
        <v>113.38</v>
      </c>
      <c r="C221" s="4">
        <f t="shared" si="1"/>
        <v>-0.01219724691</v>
      </c>
    </row>
    <row r="222">
      <c r="A222" s="14">
        <f>IFERROR(__xludf.DUMMYFUNCTION("""COMPUTED_VALUE"""),42689.66666666667)</f>
        <v>42689.66667</v>
      </c>
      <c r="B222" s="13">
        <f>IFERROR(__xludf.DUMMYFUNCTION("""COMPUTED_VALUE"""),113.59)</f>
        <v>113.59</v>
      </c>
      <c r="C222" s="4">
        <f t="shared" si="1"/>
        <v>0.001852178515</v>
      </c>
    </row>
    <row r="223">
      <c r="A223" s="14">
        <f>IFERROR(__xludf.DUMMYFUNCTION("""COMPUTED_VALUE"""),42690.66666666667)</f>
        <v>42690.66667</v>
      </c>
      <c r="B223" s="13">
        <f>IFERROR(__xludf.DUMMYFUNCTION("""COMPUTED_VALUE"""),115.19)</f>
        <v>115.19</v>
      </c>
      <c r="C223" s="4">
        <f t="shared" si="1"/>
        <v>0.01408574698</v>
      </c>
    </row>
    <row r="224">
      <c r="A224" s="14">
        <f>IFERROR(__xludf.DUMMYFUNCTION("""COMPUTED_VALUE"""),42691.66666666667)</f>
        <v>42691.66667</v>
      </c>
      <c r="B224" s="13">
        <f>IFERROR(__xludf.DUMMYFUNCTION("""COMPUTED_VALUE"""),115.03)</f>
        <v>115.03</v>
      </c>
      <c r="C224" s="4">
        <f t="shared" si="1"/>
        <v>-0.001389009463</v>
      </c>
    </row>
    <row r="225">
      <c r="A225" s="14">
        <f>IFERROR(__xludf.DUMMYFUNCTION("""COMPUTED_VALUE"""),42692.66666666667)</f>
        <v>42692.66667</v>
      </c>
      <c r="B225" s="13">
        <f>IFERROR(__xludf.DUMMYFUNCTION("""COMPUTED_VALUE"""),115.21)</f>
        <v>115.21</v>
      </c>
      <c r="C225" s="4">
        <f t="shared" si="1"/>
        <v>0.00156480918</v>
      </c>
    </row>
    <row r="226">
      <c r="A226" s="14">
        <f>IFERROR(__xludf.DUMMYFUNCTION("""COMPUTED_VALUE"""),42695.66666666667)</f>
        <v>42695.66667</v>
      </c>
      <c r="B226" s="13">
        <f>IFERROR(__xludf.DUMMYFUNCTION("""COMPUTED_VALUE"""),117.96)</f>
        <v>117.96</v>
      </c>
      <c r="C226" s="4">
        <f t="shared" si="1"/>
        <v>0.02386945578</v>
      </c>
    </row>
    <row r="227">
      <c r="A227" s="14">
        <f>IFERROR(__xludf.DUMMYFUNCTION("""COMPUTED_VALUE"""),42696.66666666667)</f>
        <v>42696.66667</v>
      </c>
      <c r="B227" s="13">
        <f>IFERROR(__xludf.DUMMYFUNCTION("""COMPUTED_VALUE"""),118.04)</f>
        <v>118.04</v>
      </c>
      <c r="C227" s="4">
        <f t="shared" si="1"/>
        <v>0.0006781959986</v>
      </c>
    </row>
    <row r="228">
      <c r="A228" s="14">
        <f>IFERROR(__xludf.DUMMYFUNCTION("""COMPUTED_VALUE"""),42697.66666666667)</f>
        <v>42697.66667</v>
      </c>
      <c r="B228" s="13">
        <f>IFERROR(__xludf.DUMMYFUNCTION("""COMPUTED_VALUE"""),117.69)</f>
        <v>117.69</v>
      </c>
      <c r="C228" s="4">
        <f t="shared" si="1"/>
        <v>-0.002965096577</v>
      </c>
    </row>
    <row r="229">
      <c r="A229" s="14">
        <f>IFERROR(__xludf.DUMMYFUNCTION("""COMPUTED_VALUE"""),42699.66666666667)</f>
        <v>42699.66667</v>
      </c>
      <c r="B229" s="13">
        <f>IFERROR(__xludf.DUMMYFUNCTION("""COMPUTED_VALUE"""),117.41)</f>
        <v>117.41</v>
      </c>
      <c r="C229" s="4">
        <f t="shared" si="1"/>
        <v>-0.002379131617</v>
      </c>
    </row>
    <row r="230">
      <c r="A230" s="14">
        <f>IFERROR(__xludf.DUMMYFUNCTION("""COMPUTED_VALUE"""),42702.66666666667)</f>
        <v>42702.66667</v>
      </c>
      <c r="B230" s="13">
        <f>IFERROR(__xludf.DUMMYFUNCTION("""COMPUTED_VALUE"""),116.93)</f>
        <v>116.93</v>
      </c>
      <c r="C230" s="4">
        <f t="shared" si="1"/>
        <v>-0.004088237799</v>
      </c>
    </row>
    <row r="231">
      <c r="A231" s="14">
        <f>IFERROR(__xludf.DUMMYFUNCTION("""COMPUTED_VALUE"""),42703.66666666667)</f>
        <v>42703.66667</v>
      </c>
      <c r="B231" s="13">
        <f>IFERROR(__xludf.DUMMYFUNCTION("""COMPUTED_VALUE"""),117.51)</f>
        <v>117.51</v>
      </c>
      <c r="C231" s="4">
        <f t="shared" si="1"/>
        <v>0.004960232618</v>
      </c>
    </row>
    <row r="232">
      <c r="A232" s="14">
        <f>IFERROR(__xludf.DUMMYFUNCTION("""COMPUTED_VALUE"""),42704.66666666667)</f>
        <v>42704.66667</v>
      </c>
      <c r="B232" s="13">
        <f>IFERROR(__xludf.DUMMYFUNCTION("""COMPUTED_VALUE"""),117.0)</f>
        <v>117</v>
      </c>
      <c r="C232" s="4">
        <f t="shared" si="1"/>
        <v>-0.004340056165</v>
      </c>
    </row>
    <row r="233">
      <c r="A233" s="14">
        <f>IFERROR(__xludf.DUMMYFUNCTION("""COMPUTED_VALUE"""),42705.66666666667)</f>
        <v>42705.66667</v>
      </c>
      <c r="B233" s="13">
        <f>IFERROR(__xludf.DUMMYFUNCTION("""COMPUTED_VALUE"""),117.22)</f>
        <v>117.22</v>
      </c>
      <c r="C233" s="4">
        <f t="shared" si="1"/>
        <v>0.00188034188</v>
      </c>
    </row>
    <row r="234">
      <c r="A234" s="14">
        <f>IFERROR(__xludf.DUMMYFUNCTION("""COMPUTED_VALUE"""),42706.66666666667)</f>
        <v>42706.66667</v>
      </c>
      <c r="B234" s="13">
        <f>IFERROR(__xludf.DUMMYFUNCTION("""COMPUTED_VALUE"""),120.81)</f>
        <v>120.81</v>
      </c>
      <c r="C234" s="4">
        <f t="shared" si="1"/>
        <v>0.03062617301</v>
      </c>
    </row>
    <row r="235">
      <c r="A235" s="14">
        <f>IFERROR(__xludf.DUMMYFUNCTION("""COMPUTED_VALUE"""),42709.66666666667)</f>
        <v>42709.66667</v>
      </c>
      <c r="B235" s="13">
        <f>IFERROR(__xludf.DUMMYFUNCTION("""COMPUTED_VALUE"""),119.16)</f>
        <v>119.16</v>
      </c>
      <c r="C235" s="4">
        <f t="shared" si="1"/>
        <v>-0.01365780978</v>
      </c>
    </row>
    <row r="236">
      <c r="A236" s="14">
        <f>IFERROR(__xludf.DUMMYFUNCTION("""COMPUTED_VALUE"""),42710.66666666667)</f>
        <v>42710.66667</v>
      </c>
      <c r="B236" s="13">
        <f>IFERROR(__xludf.DUMMYFUNCTION("""COMPUTED_VALUE"""),124.57)</f>
        <v>124.57</v>
      </c>
      <c r="C236" s="4">
        <f t="shared" si="1"/>
        <v>0.04540114132</v>
      </c>
    </row>
    <row r="237">
      <c r="A237" s="14">
        <f>IFERROR(__xludf.DUMMYFUNCTION("""COMPUTED_VALUE"""),42711.66666666667)</f>
        <v>42711.66667</v>
      </c>
      <c r="B237" s="13">
        <f>IFERROR(__xludf.DUMMYFUNCTION("""COMPUTED_VALUE"""),125.39)</f>
        <v>125.39</v>
      </c>
      <c r="C237" s="4">
        <f t="shared" si="1"/>
        <v>0.006582644296</v>
      </c>
    </row>
    <row r="238">
      <c r="A238" s="14">
        <f>IFERROR(__xludf.DUMMYFUNCTION("""COMPUTED_VALUE"""),42712.66666666667)</f>
        <v>42712.66667</v>
      </c>
      <c r="B238" s="13">
        <f>IFERROR(__xludf.DUMMYFUNCTION("""COMPUTED_VALUE"""),123.24)</f>
        <v>123.24</v>
      </c>
      <c r="C238" s="4">
        <f t="shared" si="1"/>
        <v>-0.01714650291</v>
      </c>
    </row>
    <row r="239">
      <c r="A239" s="14">
        <f>IFERROR(__xludf.DUMMYFUNCTION("""COMPUTED_VALUE"""),42713.66666666667)</f>
        <v>42713.66667</v>
      </c>
      <c r="B239" s="13">
        <f>IFERROR(__xludf.DUMMYFUNCTION("""COMPUTED_VALUE"""),122.88)</f>
        <v>122.88</v>
      </c>
      <c r="C239" s="4">
        <f t="shared" si="1"/>
        <v>-0.002921129503</v>
      </c>
    </row>
    <row r="240">
      <c r="A240" s="14">
        <f>IFERROR(__xludf.DUMMYFUNCTION("""COMPUTED_VALUE"""),42716.66666666667)</f>
        <v>42716.66667</v>
      </c>
      <c r="B240" s="13">
        <f>IFERROR(__xludf.DUMMYFUNCTION("""COMPUTED_VALUE"""),122.83)</f>
        <v>122.83</v>
      </c>
      <c r="C240" s="4">
        <f t="shared" si="1"/>
        <v>-0.0004069010417</v>
      </c>
    </row>
    <row r="241">
      <c r="A241" s="14">
        <f>IFERROR(__xludf.DUMMYFUNCTION("""COMPUTED_VALUE"""),42717.66666666667)</f>
        <v>42717.66667</v>
      </c>
      <c r="B241" s="13">
        <f>IFERROR(__xludf.DUMMYFUNCTION("""COMPUTED_VALUE"""),123.78)</f>
        <v>123.78</v>
      </c>
      <c r="C241" s="4">
        <f t="shared" si="1"/>
        <v>0.007734266873</v>
      </c>
    </row>
    <row r="242">
      <c r="A242" s="14">
        <f>IFERROR(__xludf.DUMMYFUNCTION("""COMPUTED_VALUE"""),42718.66666666667)</f>
        <v>42718.66667</v>
      </c>
      <c r="B242" s="13">
        <f>IFERROR(__xludf.DUMMYFUNCTION("""COMPUTED_VALUE"""),123.44)</f>
        <v>123.44</v>
      </c>
      <c r="C242" s="4">
        <f t="shared" si="1"/>
        <v>-0.002746808854</v>
      </c>
    </row>
    <row r="243">
      <c r="A243" s="14">
        <f>IFERROR(__xludf.DUMMYFUNCTION("""COMPUTED_VALUE"""),42719.66666666667)</f>
        <v>42719.66667</v>
      </c>
      <c r="B243" s="13">
        <f>IFERROR(__xludf.DUMMYFUNCTION("""COMPUTED_VALUE"""),125.0)</f>
        <v>125</v>
      </c>
      <c r="C243" s="4">
        <f t="shared" si="1"/>
        <v>0.01263771873</v>
      </c>
    </row>
    <row r="244">
      <c r="A244" s="14">
        <f>IFERROR(__xludf.DUMMYFUNCTION("""COMPUTED_VALUE"""),42720.66666666667)</f>
        <v>42720.66667</v>
      </c>
      <c r="B244" s="13">
        <f>IFERROR(__xludf.DUMMYFUNCTION("""COMPUTED_VALUE"""),124.22)</f>
        <v>124.22</v>
      </c>
      <c r="C244" s="4">
        <f t="shared" si="1"/>
        <v>-0.00624</v>
      </c>
    </row>
    <row r="245">
      <c r="A245" s="14">
        <f>IFERROR(__xludf.DUMMYFUNCTION("""COMPUTED_VALUE"""),42723.66666666667)</f>
        <v>42723.66667</v>
      </c>
      <c r="B245" s="13">
        <f>IFERROR(__xludf.DUMMYFUNCTION("""COMPUTED_VALUE"""),125.45)</f>
        <v>125.45</v>
      </c>
      <c r="C245" s="4">
        <f t="shared" si="1"/>
        <v>0.009901787152</v>
      </c>
    </row>
    <row r="246">
      <c r="A246" s="14">
        <f>IFERROR(__xludf.DUMMYFUNCTION("""COMPUTED_VALUE"""),42724.66666666667)</f>
        <v>42724.66667</v>
      </c>
      <c r="B246" s="13">
        <f>IFERROR(__xludf.DUMMYFUNCTION("""COMPUTED_VALUE"""),125.12)</f>
        <v>125.12</v>
      </c>
      <c r="C246" s="4">
        <f t="shared" si="1"/>
        <v>-0.002630530092</v>
      </c>
    </row>
    <row r="247">
      <c r="A247" s="14">
        <f>IFERROR(__xludf.DUMMYFUNCTION("""COMPUTED_VALUE"""),42725.66666666667)</f>
        <v>42725.66667</v>
      </c>
      <c r="B247" s="13">
        <f>IFERROR(__xludf.DUMMYFUNCTION("""COMPUTED_VALUE"""),126.5)</f>
        <v>126.5</v>
      </c>
      <c r="C247" s="4">
        <f t="shared" si="1"/>
        <v>0.01102941176</v>
      </c>
    </row>
    <row r="248">
      <c r="A248" s="14">
        <f>IFERROR(__xludf.DUMMYFUNCTION("""COMPUTED_VALUE"""),42726.66666666667)</f>
        <v>42726.66667</v>
      </c>
      <c r="B248" s="13">
        <f>IFERROR(__xludf.DUMMYFUNCTION("""COMPUTED_VALUE"""),125.58)</f>
        <v>125.58</v>
      </c>
      <c r="C248" s="4">
        <f t="shared" si="1"/>
        <v>-0.007272727273</v>
      </c>
    </row>
    <row r="249">
      <c r="A249" s="14">
        <f>IFERROR(__xludf.DUMMYFUNCTION("""COMPUTED_VALUE"""),42727.66666666667)</f>
        <v>42727.66667</v>
      </c>
      <c r="B249" s="13">
        <f>IFERROR(__xludf.DUMMYFUNCTION("""COMPUTED_VALUE"""),125.59)</f>
        <v>125.59</v>
      </c>
      <c r="C249" s="4">
        <f t="shared" si="1"/>
        <v>0.00007963051441</v>
      </c>
    </row>
    <row r="250">
      <c r="A250" s="14">
        <f>IFERROR(__xludf.DUMMYFUNCTION("""COMPUTED_VALUE"""),42731.66666666667)</f>
        <v>42731.66667</v>
      </c>
      <c r="B250" s="13">
        <f>IFERROR(__xludf.DUMMYFUNCTION("""COMPUTED_VALUE"""),128.35)</f>
        <v>128.35</v>
      </c>
      <c r="C250" s="4">
        <f t="shared" si="1"/>
        <v>0.021976272</v>
      </c>
    </row>
    <row r="251">
      <c r="A251" s="14">
        <f>IFERROR(__xludf.DUMMYFUNCTION("""COMPUTED_VALUE"""),42732.66666666667)</f>
        <v>42732.66667</v>
      </c>
      <c r="B251" s="13">
        <f>IFERROR(__xludf.DUMMYFUNCTION("""COMPUTED_VALUE"""),125.89)</f>
        <v>125.89</v>
      </c>
      <c r="C251" s="4">
        <f t="shared" si="1"/>
        <v>-0.01916634203</v>
      </c>
    </row>
    <row r="252">
      <c r="A252" s="14">
        <f>IFERROR(__xludf.DUMMYFUNCTION("""COMPUTED_VALUE"""),42733.66666666667)</f>
        <v>42733.66667</v>
      </c>
      <c r="B252" s="13">
        <f>IFERROR(__xludf.DUMMYFUNCTION("""COMPUTED_VALUE"""),125.33)</f>
        <v>125.33</v>
      </c>
      <c r="C252" s="4">
        <f t="shared" si="1"/>
        <v>-0.004448327905</v>
      </c>
    </row>
    <row r="253">
      <c r="A253" s="14">
        <f>IFERROR(__xludf.DUMMYFUNCTION("""COMPUTED_VALUE"""),42734.66666666667)</f>
        <v>42734.66667</v>
      </c>
      <c r="B253" s="13">
        <f>IFERROR(__xludf.DUMMYFUNCTION("""COMPUTED_VALUE"""),123.8)</f>
        <v>123.8</v>
      </c>
      <c r="C253" s="4">
        <f t="shared" si="1"/>
        <v>-0.01220777148</v>
      </c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</cols>
  <sheetData>
    <row r="1">
      <c r="A1" s="15" t="str">
        <f>IFERROR(__xludf.DUMMYFUNCTION("GOOGLEFINANCE(""GOOG"",""price"",DATE(2016,1,1), DATE(2016,12,31), ""DAILY"")"),"Date")</f>
        <v>Date</v>
      </c>
      <c r="B1" s="13" t="str">
        <f>IFERROR(__xludf.DUMMYFUNCTION("""COMPUTED_VALUE"""),"Close")</f>
        <v>Close</v>
      </c>
      <c r="C1" s="4"/>
    </row>
    <row r="2">
      <c r="A2" s="14">
        <f>IFERROR(__xludf.DUMMYFUNCTION("""COMPUTED_VALUE"""),42373.66666666667)</f>
        <v>42373.66667</v>
      </c>
      <c r="B2" s="13">
        <f>IFERROR(__xludf.DUMMYFUNCTION("""COMPUTED_VALUE"""),37.09)</f>
        <v>37.09</v>
      </c>
      <c r="C2" s="4"/>
    </row>
    <row r="3">
      <c r="A3" s="14">
        <f>IFERROR(__xludf.DUMMYFUNCTION("""COMPUTED_VALUE"""),42374.66666666667)</f>
        <v>42374.66667</v>
      </c>
      <c r="B3" s="13">
        <f>IFERROR(__xludf.DUMMYFUNCTION("""COMPUTED_VALUE"""),37.13)</f>
        <v>37.13</v>
      </c>
      <c r="C3" s="12">
        <f t="shared" ref="C3:C253" si="1">B3/B2-1</f>
        <v>0.001078457805</v>
      </c>
    </row>
    <row r="4">
      <c r="A4" s="14">
        <f>IFERROR(__xludf.DUMMYFUNCTION("""COMPUTED_VALUE"""),42375.66666666667)</f>
        <v>42375.66667</v>
      </c>
      <c r="B4" s="13">
        <f>IFERROR(__xludf.DUMMYFUNCTION("""COMPUTED_VALUE"""),37.18)</f>
        <v>37.18</v>
      </c>
      <c r="C4" s="12">
        <f t="shared" si="1"/>
        <v>0.001346619984</v>
      </c>
    </row>
    <row r="5">
      <c r="A5" s="14">
        <f>IFERROR(__xludf.DUMMYFUNCTION("""COMPUTED_VALUE"""),42376.66666666667)</f>
        <v>42376.66667</v>
      </c>
      <c r="B5" s="13">
        <f>IFERROR(__xludf.DUMMYFUNCTION("""COMPUTED_VALUE"""),36.32)</f>
        <v>36.32</v>
      </c>
      <c r="C5" s="12">
        <f t="shared" si="1"/>
        <v>-0.02313071544</v>
      </c>
    </row>
    <row r="6">
      <c r="A6" s="14">
        <f>IFERROR(__xludf.DUMMYFUNCTION("""COMPUTED_VALUE"""),42377.66666666667)</f>
        <v>42377.66667</v>
      </c>
      <c r="B6" s="13">
        <f>IFERROR(__xludf.DUMMYFUNCTION("""COMPUTED_VALUE"""),35.72)</f>
        <v>35.72</v>
      </c>
      <c r="C6" s="12">
        <f t="shared" si="1"/>
        <v>-0.01651982379</v>
      </c>
    </row>
    <row r="7">
      <c r="A7" s="14">
        <f>IFERROR(__xludf.DUMMYFUNCTION("""COMPUTED_VALUE"""),42380.66666666667)</f>
        <v>42380.66667</v>
      </c>
      <c r="B7" s="13">
        <f>IFERROR(__xludf.DUMMYFUNCTION("""COMPUTED_VALUE"""),35.8)</f>
        <v>35.8</v>
      </c>
      <c r="C7" s="12">
        <f t="shared" si="1"/>
        <v>0.002239641657</v>
      </c>
    </row>
    <row r="8">
      <c r="A8" s="14">
        <f>IFERROR(__xludf.DUMMYFUNCTION("""COMPUTED_VALUE"""),42381.66666666667)</f>
        <v>42381.66667</v>
      </c>
      <c r="B8" s="13">
        <f>IFERROR(__xludf.DUMMYFUNCTION("""COMPUTED_VALUE"""),36.3)</f>
        <v>36.3</v>
      </c>
      <c r="C8" s="12">
        <f t="shared" si="1"/>
        <v>0.01396648045</v>
      </c>
    </row>
    <row r="9">
      <c r="A9" s="14">
        <f>IFERROR(__xludf.DUMMYFUNCTION("""COMPUTED_VALUE"""),42382.66666666667)</f>
        <v>42382.66667</v>
      </c>
      <c r="B9" s="13">
        <f>IFERROR(__xludf.DUMMYFUNCTION("""COMPUTED_VALUE"""),35.03)</f>
        <v>35.03</v>
      </c>
      <c r="C9" s="12">
        <f t="shared" si="1"/>
        <v>-0.0349862259</v>
      </c>
    </row>
    <row r="10">
      <c r="A10" s="14">
        <f>IFERROR(__xludf.DUMMYFUNCTION("""COMPUTED_VALUE"""),42383.66666666667)</f>
        <v>42383.66667</v>
      </c>
      <c r="B10" s="13">
        <f>IFERROR(__xludf.DUMMYFUNCTION("""COMPUTED_VALUE"""),35.74)</f>
        <v>35.74</v>
      </c>
      <c r="C10" s="12">
        <f t="shared" si="1"/>
        <v>0.02026834142</v>
      </c>
    </row>
    <row r="11">
      <c r="A11" s="14">
        <f>IFERROR(__xludf.DUMMYFUNCTION("""COMPUTED_VALUE"""),42384.66666666667)</f>
        <v>42384.66667</v>
      </c>
      <c r="B11" s="13">
        <f>IFERROR(__xludf.DUMMYFUNCTION("""COMPUTED_VALUE"""),34.72)</f>
        <v>34.72</v>
      </c>
      <c r="C11" s="12">
        <f t="shared" si="1"/>
        <v>-0.02853945159</v>
      </c>
    </row>
    <row r="12">
      <c r="A12" s="14">
        <f>IFERROR(__xludf.DUMMYFUNCTION("""COMPUTED_VALUE"""),42388.66666666667)</f>
        <v>42388.66667</v>
      </c>
      <c r="B12" s="13">
        <f>IFERROR(__xludf.DUMMYFUNCTION("""COMPUTED_VALUE"""),35.09)</f>
        <v>35.09</v>
      </c>
      <c r="C12" s="12">
        <f t="shared" si="1"/>
        <v>0.01065668203</v>
      </c>
    </row>
    <row r="13">
      <c r="A13" s="14">
        <f>IFERROR(__xludf.DUMMYFUNCTION("""COMPUTED_VALUE"""),42389.66666666667)</f>
        <v>42389.66667</v>
      </c>
      <c r="B13" s="13">
        <f>IFERROR(__xludf.DUMMYFUNCTION("""COMPUTED_VALUE"""),34.92)</f>
        <v>34.92</v>
      </c>
      <c r="C13" s="12">
        <f t="shared" si="1"/>
        <v>-0.004844685095</v>
      </c>
    </row>
    <row r="14">
      <c r="A14" s="14">
        <f>IFERROR(__xludf.DUMMYFUNCTION("""COMPUTED_VALUE"""),42390.66666666667)</f>
        <v>42390.66667</v>
      </c>
      <c r="B14" s="13">
        <f>IFERROR(__xludf.DUMMYFUNCTION("""COMPUTED_VALUE"""),35.33)</f>
        <v>35.33</v>
      </c>
      <c r="C14" s="12">
        <f t="shared" si="1"/>
        <v>0.01174112257</v>
      </c>
    </row>
    <row r="15">
      <c r="A15" s="14">
        <f>IFERROR(__xludf.DUMMYFUNCTION("""COMPUTED_VALUE"""),42391.66666666667)</f>
        <v>42391.66667</v>
      </c>
      <c r="B15" s="13">
        <f>IFERROR(__xludf.DUMMYFUNCTION("""COMPUTED_VALUE"""),36.26)</f>
        <v>36.26</v>
      </c>
      <c r="C15" s="12">
        <f t="shared" si="1"/>
        <v>0.02632323804</v>
      </c>
    </row>
    <row r="16">
      <c r="A16" s="14">
        <f>IFERROR(__xludf.DUMMYFUNCTION("""COMPUTED_VALUE"""),42394.66666666667)</f>
        <v>42394.66667</v>
      </c>
      <c r="B16" s="13">
        <f>IFERROR(__xludf.DUMMYFUNCTION("""COMPUTED_VALUE"""),35.58)</f>
        <v>35.58</v>
      </c>
      <c r="C16" s="12">
        <f t="shared" si="1"/>
        <v>-0.01875344732</v>
      </c>
    </row>
    <row r="17">
      <c r="A17" s="14">
        <f>IFERROR(__xludf.DUMMYFUNCTION("""COMPUTED_VALUE"""),42395.66666666667)</f>
        <v>42395.66667</v>
      </c>
      <c r="B17" s="13">
        <f>IFERROR(__xludf.DUMMYFUNCTION("""COMPUTED_VALUE"""),35.65)</f>
        <v>35.65</v>
      </c>
      <c r="C17" s="12">
        <f t="shared" si="1"/>
        <v>0.001967397414</v>
      </c>
    </row>
    <row r="18">
      <c r="A18" s="14">
        <f>IFERROR(__xludf.DUMMYFUNCTION("""COMPUTED_VALUE"""),42396.66666666667)</f>
        <v>42396.66667</v>
      </c>
      <c r="B18" s="13">
        <f>IFERROR(__xludf.DUMMYFUNCTION("""COMPUTED_VALUE"""),35.0)</f>
        <v>35</v>
      </c>
      <c r="C18" s="12">
        <f t="shared" si="1"/>
        <v>-0.01823281907</v>
      </c>
    </row>
    <row r="19">
      <c r="A19" s="14">
        <f>IFERROR(__xludf.DUMMYFUNCTION("""COMPUTED_VALUE"""),42397.66666666667)</f>
        <v>42397.66667</v>
      </c>
      <c r="B19" s="13">
        <f>IFERROR(__xludf.DUMMYFUNCTION("""COMPUTED_VALUE"""),36.55)</f>
        <v>36.55</v>
      </c>
      <c r="C19" s="12">
        <f t="shared" si="1"/>
        <v>0.04428571429</v>
      </c>
    </row>
    <row r="20">
      <c r="A20" s="14">
        <f>IFERROR(__xludf.DUMMYFUNCTION("""COMPUTED_VALUE"""),42398.66666666667)</f>
        <v>42398.66667</v>
      </c>
      <c r="B20" s="13">
        <f>IFERROR(__xludf.DUMMYFUNCTION("""COMPUTED_VALUE"""),37.15)</f>
        <v>37.15</v>
      </c>
      <c r="C20" s="12">
        <f t="shared" si="1"/>
        <v>0.01641586867</v>
      </c>
    </row>
    <row r="21">
      <c r="A21" s="14">
        <f>IFERROR(__xludf.DUMMYFUNCTION("""COMPUTED_VALUE"""),42401.66666666667)</f>
        <v>42401.66667</v>
      </c>
      <c r="B21" s="13">
        <f>IFERROR(__xludf.DUMMYFUNCTION("""COMPUTED_VALUE"""),37.6)</f>
        <v>37.6</v>
      </c>
      <c r="C21" s="12">
        <f t="shared" si="1"/>
        <v>0.01211305518</v>
      </c>
    </row>
    <row r="22">
      <c r="A22" s="14">
        <f>IFERROR(__xludf.DUMMYFUNCTION("""COMPUTED_VALUE"""),42402.66666666667)</f>
        <v>42402.66667</v>
      </c>
      <c r="B22" s="13">
        <f>IFERROR(__xludf.DUMMYFUNCTION("""COMPUTED_VALUE"""),38.23)</f>
        <v>38.23</v>
      </c>
      <c r="C22" s="12">
        <f t="shared" si="1"/>
        <v>0.01675531915</v>
      </c>
    </row>
    <row r="23">
      <c r="A23" s="14">
        <f>IFERROR(__xludf.DUMMYFUNCTION("""COMPUTED_VALUE"""),42403.66666666667)</f>
        <v>42403.66667</v>
      </c>
      <c r="B23" s="13">
        <f>IFERROR(__xludf.DUMMYFUNCTION("""COMPUTED_VALUE"""),36.35)</f>
        <v>36.35</v>
      </c>
      <c r="C23" s="12">
        <f t="shared" si="1"/>
        <v>-0.04917603976</v>
      </c>
    </row>
    <row r="24">
      <c r="A24" s="14">
        <f>IFERROR(__xludf.DUMMYFUNCTION("""COMPUTED_VALUE"""),42404.66666666667)</f>
        <v>42404.66667</v>
      </c>
      <c r="B24" s="13">
        <f>IFERROR(__xludf.DUMMYFUNCTION("""COMPUTED_VALUE"""),35.4)</f>
        <v>35.4</v>
      </c>
      <c r="C24" s="12">
        <f t="shared" si="1"/>
        <v>-0.02613480055</v>
      </c>
    </row>
    <row r="25">
      <c r="A25" s="14">
        <f>IFERROR(__xludf.DUMMYFUNCTION("""COMPUTED_VALUE"""),42405.66666666667)</f>
        <v>42405.66667</v>
      </c>
      <c r="B25" s="13">
        <f>IFERROR(__xludf.DUMMYFUNCTION("""COMPUTED_VALUE"""),34.18)</f>
        <v>34.18</v>
      </c>
      <c r="C25" s="12">
        <f t="shared" si="1"/>
        <v>-0.03446327684</v>
      </c>
    </row>
    <row r="26">
      <c r="A26" s="14">
        <f>IFERROR(__xludf.DUMMYFUNCTION("""COMPUTED_VALUE"""),42408.66666666667)</f>
        <v>42408.66667</v>
      </c>
      <c r="B26" s="13">
        <f>IFERROR(__xludf.DUMMYFUNCTION("""COMPUTED_VALUE"""),34.14)</f>
        <v>34.14</v>
      </c>
      <c r="C26" s="12">
        <f t="shared" si="1"/>
        <v>-0.001170275015</v>
      </c>
    </row>
    <row r="27">
      <c r="A27" s="14">
        <f>IFERROR(__xludf.DUMMYFUNCTION("""COMPUTED_VALUE"""),42409.66666666667)</f>
        <v>42409.66667</v>
      </c>
      <c r="B27" s="13">
        <f>IFERROR(__xludf.DUMMYFUNCTION("""COMPUTED_VALUE"""),33.91)</f>
        <v>33.91</v>
      </c>
      <c r="C27" s="12">
        <f t="shared" si="1"/>
        <v>-0.006736965436</v>
      </c>
    </row>
    <row r="28">
      <c r="A28" s="14">
        <f>IFERROR(__xludf.DUMMYFUNCTION("""COMPUTED_VALUE"""),42410.66666666667)</f>
        <v>42410.66667</v>
      </c>
      <c r="B28" s="13">
        <f>IFERROR(__xludf.DUMMYFUNCTION("""COMPUTED_VALUE"""),34.21)</f>
        <v>34.21</v>
      </c>
      <c r="C28" s="12">
        <f t="shared" si="1"/>
        <v>0.008846947803</v>
      </c>
    </row>
    <row r="29">
      <c r="A29" s="14">
        <f>IFERROR(__xludf.DUMMYFUNCTION("""COMPUTED_VALUE"""),42411.66666666667)</f>
        <v>42411.66667</v>
      </c>
      <c r="B29" s="13">
        <f>IFERROR(__xludf.DUMMYFUNCTION("""COMPUTED_VALUE"""),34.16)</f>
        <v>34.16</v>
      </c>
      <c r="C29" s="12">
        <f t="shared" si="1"/>
        <v>-0.001461560947</v>
      </c>
    </row>
    <row r="30">
      <c r="A30" s="14">
        <f>IFERROR(__xludf.DUMMYFUNCTION("""COMPUTED_VALUE"""),42412.66666666667)</f>
        <v>42412.66667</v>
      </c>
      <c r="B30" s="13">
        <f>IFERROR(__xludf.DUMMYFUNCTION("""COMPUTED_VALUE"""),34.12)</f>
        <v>34.12</v>
      </c>
      <c r="C30" s="12">
        <f t="shared" si="1"/>
        <v>-0.001170960187</v>
      </c>
    </row>
    <row r="31">
      <c r="A31" s="14">
        <f>IFERROR(__xludf.DUMMYFUNCTION("""COMPUTED_VALUE"""),42416.66666666667)</f>
        <v>42416.66667</v>
      </c>
      <c r="B31" s="13">
        <f>IFERROR(__xludf.DUMMYFUNCTION("""COMPUTED_VALUE"""),34.55)</f>
        <v>34.55</v>
      </c>
      <c r="C31" s="12">
        <f t="shared" si="1"/>
        <v>0.01260257913</v>
      </c>
    </row>
    <row r="32">
      <c r="A32" s="14">
        <f>IFERROR(__xludf.DUMMYFUNCTION("""COMPUTED_VALUE"""),42417.66666666667)</f>
        <v>42417.66667</v>
      </c>
      <c r="B32" s="13">
        <f>IFERROR(__xludf.DUMMYFUNCTION("""COMPUTED_VALUE"""),35.42)</f>
        <v>35.42</v>
      </c>
      <c r="C32" s="12">
        <f t="shared" si="1"/>
        <v>0.02518089725</v>
      </c>
    </row>
    <row r="33">
      <c r="A33" s="14">
        <f>IFERROR(__xludf.DUMMYFUNCTION("""COMPUTED_VALUE"""),42418.66666666667)</f>
        <v>42418.66667</v>
      </c>
      <c r="B33" s="13">
        <f>IFERROR(__xludf.DUMMYFUNCTION("""COMPUTED_VALUE"""),34.87)</f>
        <v>34.87</v>
      </c>
      <c r="C33" s="12">
        <f t="shared" si="1"/>
        <v>-0.01552795031</v>
      </c>
    </row>
    <row r="34">
      <c r="A34" s="14">
        <f>IFERROR(__xludf.DUMMYFUNCTION("""COMPUTED_VALUE"""),42419.66666666667)</f>
        <v>42419.66667</v>
      </c>
      <c r="B34" s="13">
        <f>IFERROR(__xludf.DUMMYFUNCTION("""COMPUTED_VALUE"""),35.05)</f>
        <v>35.05</v>
      </c>
      <c r="C34" s="12">
        <f t="shared" si="1"/>
        <v>0.005162030399</v>
      </c>
    </row>
    <row r="35">
      <c r="A35" s="14">
        <f>IFERROR(__xludf.DUMMYFUNCTION("""COMPUTED_VALUE"""),42422.66666666667)</f>
        <v>42422.66667</v>
      </c>
      <c r="B35" s="13">
        <f>IFERROR(__xludf.DUMMYFUNCTION("""COMPUTED_VALUE"""),35.32)</f>
        <v>35.32</v>
      </c>
      <c r="C35" s="12">
        <f t="shared" si="1"/>
        <v>0.007703281027</v>
      </c>
    </row>
    <row r="36">
      <c r="A36" s="14">
        <f>IFERROR(__xludf.DUMMYFUNCTION("""COMPUTED_VALUE"""),42423.66666666667)</f>
        <v>42423.66667</v>
      </c>
      <c r="B36" s="13">
        <f>IFERROR(__xludf.DUMMYFUNCTION("""COMPUTED_VALUE"""),34.79)</f>
        <v>34.79</v>
      </c>
      <c r="C36" s="12">
        <f t="shared" si="1"/>
        <v>-0.01500566251</v>
      </c>
    </row>
    <row r="37">
      <c r="A37" s="14">
        <f>IFERROR(__xludf.DUMMYFUNCTION("""COMPUTED_VALUE"""),42424.66666666667)</f>
        <v>42424.66667</v>
      </c>
      <c r="B37" s="13">
        <f>IFERROR(__xludf.DUMMYFUNCTION("""COMPUTED_VALUE"""),34.98)</f>
        <v>34.98</v>
      </c>
      <c r="C37" s="12">
        <f t="shared" si="1"/>
        <v>0.005461339465</v>
      </c>
    </row>
    <row r="38">
      <c r="A38" s="14">
        <f>IFERROR(__xludf.DUMMYFUNCTION("""COMPUTED_VALUE"""),42425.66666666667)</f>
        <v>42425.66667</v>
      </c>
      <c r="B38" s="13">
        <f>IFERROR(__xludf.DUMMYFUNCTION("""COMPUTED_VALUE"""),35.29)</f>
        <v>35.29</v>
      </c>
      <c r="C38" s="12">
        <f t="shared" si="1"/>
        <v>0.008862206975</v>
      </c>
    </row>
    <row r="39">
      <c r="A39" s="14">
        <f>IFERROR(__xludf.DUMMYFUNCTION("""COMPUTED_VALUE"""),42426.66666666667)</f>
        <v>42426.66667</v>
      </c>
      <c r="B39" s="13">
        <f>IFERROR(__xludf.DUMMYFUNCTION("""COMPUTED_VALUE"""),35.25)</f>
        <v>35.25</v>
      </c>
      <c r="C39" s="12">
        <f t="shared" si="1"/>
        <v>-0.001133465571</v>
      </c>
    </row>
    <row r="40">
      <c r="A40" s="14">
        <f>IFERROR(__xludf.DUMMYFUNCTION("""COMPUTED_VALUE"""),42429.66666666667)</f>
        <v>42429.66667</v>
      </c>
      <c r="B40" s="13">
        <f>IFERROR(__xludf.DUMMYFUNCTION("""COMPUTED_VALUE"""),34.89)</f>
        <v>34.89</v>
      </c>
      <c r="C40" s="12">
        <f t="shared" si="1"/>
        <v>-0.01021276596</v>
      </c>
    </row>
    <row r="41">
      <c r="A41" s="14">
        <f>IFERROR(__xludf.DUMMYFUNCTION("""COMPUTED_VALUE"""),42430.66666666667)</f>
        <v>42430.66667</v>
      </c>
      <c r="B41" s="13">
        <f>IFERROR(__xludf.DUMMYFUNCTION("""COMPUTED_VALUE"""),35.94)</f>
        <v>35.94</v>
      </c>
      <c r="C41" s="12">
        <f t="shared" si="1"/>
        <v>0.03009458298</v>
      </c>
    </row>
    <row r="42">
      <c r="A42" s="14">
        <f>IFERROR(__xludf.DUMMYFUNCTION("""COMPUTED_VALUE"""),42431.66666666667)</f>
        <v>42431.66667</v>
      </c>
      <c r="B42" s="13">
        <f>IFERROR(__xludf.DUMMYFUNCTION("""COMPUTED_VALUE"""),35.94)</f>
        <v>35.94</v>
      </c>
      <c r="C42" s="12">
        <f t="shared" si="1"/>
        <v>0</v>
      </c>
    </row>
    <row r="43">
      <c r="A43" s="14">
        <f>IFERROR(__xludf.DUMMYFUNCTION("""COMPUTED_VALUE"""),42432.66666666667)</f>
        <v>42432.66667</v>
      </c>
      <c r="B43" s="13">
        <f>IFERROR(__xludf.DUMMYFUNCTION("""COMPUTED_VALUE"""),35.62)</f>
        <v>35.62</v>
      </c>
      <c r="C43" s="12">
        <f t="shared" si="1"/>
        <v>-0.008903728436</v>
      </c>
    </row>
    <row r="44">
      <c r="A44" s="14">
        <f>IFERROR(__xludf.DUMMYFUNCTION("""COMPUTED_VALUE"""),42433.66666666667)</f>
        <v>42433.66667</v>
      </c>
      <c r="B44" s="13">
        <f>IFERROR(__xludf.DUMMYFUNCTION("""COMPUTED_VALUE"""),35.54)</f>
        <v>35.54</v>
      </c>
      <c r="C44" s="12">
        <f t="shared" si="1"/>
        <v>-0.002245929253</v>
      </c>
    </row>
    <row r="45">
      <c r="A45" s="14">
        <f>IFERROR(__xludf.DUMMYFUNCTION("""COMPUTED_VALUE"""),42436.66666666667)</f>
        <v>42436.66667</v>
      </c>
      <c r="B45" s="13">
        <f>IFERROR(__xludf.DUMMYFUNCTION("""COMPUTED_VALUE"""),34.76)</f>
        <v>34.76</v>
      </c>
      <c r="C45" s="12">
        <f t="shared" si="1"/>
        <v>-0.02194710186</v>
      </c>
    </row>
    <row r="46">
      <c r="A46" s="14">
        <f>IFERROR(__xludf.DUMMYFUNCTION("""COMPUTED_VALUE"""),42437.66666666667)</f>
        <v>42437.66667</v>
      </c>
      <c r="B46" s="13">
        <f>IFERROR(__xludf.DUMMYFUNCTION("""COMPUTED_VALUE"""),34.7)</f>
        <v>34.7</v>
      </c>
      <c r="C46" s="12">
        <f t="shared" si="1"/>
        <v>-0.001726121979</v>
      </c>
    </row>
    <row r="47">
      <c r="A47" s="14">
        <f>IFERROR(__xludf.DUMMYFUNCTION("""COMPUTED_VALUE"""),42438.66666666667)</f>
        <v>42438.66667</v>
      </c>
      <c r="B47" s="13">
        <f>IFERROR(__xludf.DUMMYFUNCTION("""COMPUTED_VALUE"""),35.26)</f>
        <v>35.26</v>
      </c>
      <c r="C47" s="12">
        <f t="shared" si="1"/>
        <v>0.01613832853</v>
      </c>
    </row>
    <row r="48">
      <c r="A48" s="14">
        <f>IFERROR(__xludf.DUMMYFUNCTION("""COMPUTED_VALUE"""),42439.66666666667)</f>
        <v>42439.66667</v>
      </c>
      <c r="B48" s="13">
        <f>IFERROR(__xludf.DUMMYFUNCTION("""COMPUTED_VALUE"""),35.64)</f>
        <v>35.64</v>
      </c>
      <c r="C48" s="12">
        <f t="shared" si="1"/>
        <v>0.01077708452</v>
      </c>
    </row>
    <row r="49">
      <c r="A49" s="14">
        <f>IFERROR(__xludf.DUMMYFUNCTION("""COMPUTED_VALUE"""),42440.66666666667)</f>
        <v>42440.66667</v>
      </c>
      <c r="B49" s="13">
        <f>IFERROR(__xludf.DUMMYFUNCTION("""COMPUTED_VALUE"""),36.34)</f>
        <v>36.34</v>
      </c>
      <c r="C49" s="12">
        <f t="shared" si="1"/>
        <v>0.01964085297</v>
      </c>
    </row>
    <row r="50">
      <c r="A50" s="14">
        <f>IFERROR(__xludf.DUMMYFUNCTION("""COMPUTED_VALUE"""),42443.66666666667)</f>
        <v>42443.66667</v>
      </c>
      <c r="B50" s="13">
        <f>IFERROR(__xludf.DUMMYFUNCTION("""COMPUTED_VALUE"""),36.52)</f>
        <v>36.52</v>
      </c>
      <c r="C50" s="12">
        <f t="shared" si="1"/>
        <v>0.004953219593</v>
      </c>
    </row>
    <row r="51">
      <c r="A51" s="14">
        <f>IFERROR(__xludf.DUMMYFUNCTION("""COMPUTED_VALUE"""),42444.66666666667)</f>
        <v>42444.66667</v>
      </c>
      <c r="B51" s="13">
        <f>IFERROR(__xludf.DUMMYFUNCTION("""COMPUTED_VALUE"""),36.42)</f>
        <v>36.42</v>
      </c>
      <c r="C51" s="12">
        <f t="shared" si="1"/>
        <v>-0.00273822563</v>
      </c>
    </row>
    <row r="52">
      <c r="A52" s="14">
        <f>IFERROR(__xludf.DUMMYFUNCTION("""COMPUTED_VALUE"""),42445.66666666667)</f>
        <v>42445.66667</v>
      </c>
      <c r="B52" s="13">
        <f>IFERROR(__xludf.DUMMYFUNCTION("""COMPUTED_VALUE"""),36.8)</f>
        <v>36.8</v>
      </c>
      <c r="C52" s="12">
        <f t="shared" si="1"/>
        <v>0.01043382757</v>
      </c>
    </row>
    <row r="53">
      <c r="A53" s="14">
        <f>IFERROR(__xludf.DUMMYFUNCTION("""COMPUTED_VALUE"""),42446.66666666667)</f>
        <v>42446.66667</v>
      </c>
      <c r="B53" s="13">
        <f>IFERROR(__xludf.DUMMYFUNCTION("""COMPUTED_VALUE"""),36.89)</f>
        <v>36.89</v>
      </c>
      <c r="C53" s="12">
        <f t="shared" si="1"/>
        <v>0.002445652174</v>
      </c>
    </row>
    <row r="54">
      <c r="A54" s="14">
        <f>IFERROR(__xludf.DUMMYFUNCTION("""COMPUTED_VALUE"""),42447.66666666667)</f>
        <v>42447.66667</v>
      </c>
      <c r="B54" s="13">
        <f>IFERROR(__xludf.DUMMYFUNCTION("""COMPUTED_VALUE"""),36.88)</f>
        <v>36.88</v>
      </c>
      <c r="C54" s="12">
        <f t="shared" si="1"/>
        <v>-0.0002710761724</v>
      </c>
    </row>
    <row r="55">
      <c r="A55" s="14">
        <f>IFERROR(__xludf.DUMMYFUNCTION("""COMPUTED_VALUE"""),42450.66666666667)</f>
        <v>42450.66667</v>
      </c>
      <c r="B55" s="13">
        <f>IFERROR(__xludf.DUMMYFUNCTION("""COMPUTED_VALUE"""),37.1)</f>
        <v>37.1</v>
      </c>
      <c r="C55" s="12">
        <f t="shared" si="1"/>
        <v>0.005965292842</v>
      </c>
    </row>
    <row r="56">
      <c r="A56" s="14">
        <f>IFERROR(__xludf.DUMMYFUNCTION("""COMPUTED_VALUE"""),42451.66666666667)</f>
        <v>42451.66667</v>
      </c>
      <c r="B56" s="13">
        <f>IFERROR(__xludf.DUMMYFUNCTION("""COMPUTED_VALUE"""),37.04)</f>
        <v>37.04</v>
      </c>
      <c r="C56" s="12">
        <f t="shared" si="1"/>
        <v>-0.001617250674</v>
      </c>
    </row>
    <row r="57">
      <c r="A57" s="14">
        <f>IFERROR(__xludf.DUMMYFUNCTION("""COMPUTED_VALUE"""),42452.66666666667)</f>
        <v>42452.66667</v>
      </c>
      <c r="B57" s="13">
        <f>IFERROR(__xludf.DUMMYFUNCTION("""COMPUTED_VALUE"""),36.9)</f>
        <v>36.9</v>
      </c>
      <c r="C57" s="12">
        <f t="shared" si="1"/>
        <v>-0.003779697624</v>
      </c>
    </row>
    <row r="58">
      <c r="A58" s="14">
        <f>IFERROR(__xludf.DUMMYFUNCTION("""COMPUTED_VALUE"""),42453.66666666667)</f>
        <v>42453.66667</v>
      </c>
      <c r="B58" s="13">
        <f>IFERROR(__xludf.DUMMYFUNCTION("""COMPUTED_VALUE"""),36.77)</f>
        <v>36.77</v>
      </c>
      <c r="C58" s="12">
        <f t="shared" si="1"/>
        <v>-0.00352303523</v>
      </c>
    </row>
    <row r="59">
      <c r="A59" s="14">
        <f>IFERROR(__xludf.DUMMYFUNCTION("""COMPUTED_VALUE"""),42457.66666666667)</f>
        <v>42457.66667</v>
      </c>
      <c r="B59" s="13">
        <f>IFERROR(__xludf.DUMMYFUNCTION("""COMPUTED_VALUE"""),36.68)</f>
        <v>36.68</v>
      </c>
      <c r="C59" s="12">
        <f t="shared" si="1"/>
        <v>-0.002447647539</v>
      </c>
    </row>
    <row r="60">
      <c r="A60" s="14">
        <f>IFERROR(__xludf.DUMMYFUNCTION("""COMPUTED_VALUE"""),42458.66666666667)</f>
        <v>42458.66667</v>
      </c>
      <c r="B60" s="13">
        <f>IFERROR(__xludf.DUMMYFUNCTION("""COMPUTED_VALUE"""),37.24)</f>
        <v>37.24</v>
      </c>
      <c r="C60" s="12">
        <f t="shared" si="1"/>
        <v>0.01526717557</v>
      </c>
    </row>
    <row r="61">
      <c r="A61" s="14">
        <f>IFERROR(__xludf.DUMMYFUNCTION("""COMPUTED_VALUE"""),42459.66666666667)</f>
        <v>42459.66667</v>
      </c>
      <c r="B61" s="13">
        <f>IFERROR(__xludf.DUMMYFUNCTION("""COMPUTED_VALUE"""),37.53)</f>
        <v>37.53</v>
      </c>
      <c r="C61" s="12">
        <f t="shared" si="1"/>
        <v>0.007787325456</v>
      </c>
    </row>
    <row r="62">
      <c r="A62" s="14">
        <f>IFERROR(__xludf.DUMMYFUNCTION("""COMPUTED_VALUE"""),42460.66666666667)</f>
        <v>42460.66667</v>
      </c>
      <c r="B62" s="13">
        <f>IFERROR(__xludf.DUMMYFUNCTION("""COMPUTED_VALUE"""),37.25)</f>
        <v>37.25</v>
      </c>
      <c r="C62" s="12">
        <f t="shared" si="1"/>
        <v>-0.007460698108</v>
      </c>
    </row>
    <row r="63">
      <c r="A63" s="14">
        <f>IFERROR(__xludf.DUMMYFUNCTION("""COMPUTED_VALUE"""),42461.66666666667)</f>
        <v>42461.66667</v>
      </c>
      <c r="B63" s="13">
        <f>IFERROR(__xludf.DUMMYFUNCTION("""COMPUTED_VALUE"""),37.5)</f>
        <v>37.5</v>
      </c>
      <c r="C63" s="12">
        <f t="shared" si="1"/>
        <v>0.006711409396</v>
      </c>
    </row>
    <row r="64">
      <c r="A64" s="14">
        <f>IFERROR(__xludf.DUMMYFUNCTION("""COMPUTED_VALUE"""),42464.66666666667)</f>
        <v>42464.66667</v>
      </c>
      <c r="B64" s="13">
        <f>IFERROR(__xludf.DUMMYFUNCTION("""COMPUTED_VALUE"""),37.26)</f>
        <v>37.26</v>
      </c>
      <c r="C64" s="12">
        <f t="shared" si="1"/>
        <v>-0.0064</v>
      </c>
    </row>
    <row r="65">
      <c r="A65" s="14">
        <f>IFERROR(__xludf.DUMMYFUNCTION("""COMPUTED_VALUE"""),42465.66666666667)</f>
        <v>42465.66667</v>
      </c>
      <c r="B65" s="13">
        <f>IFERROR(__xludf.DUMMYFUNCTION("""COMPUTED_VALUE"""),36.89)</f>
        <v>36.89</v>
      </c>
      <c r="C65" s="12">
        <f t="shared" si="1"/>
        <v>-0.009930220075</v>
      </c>
    </row>
    <row r="66">
      <c r="A66" s="14">
        <f>IFERROR(__xludf.DUMMYFUNCTION("""COMPUTED_VALUE"""),42466.66666666667)</f>
        <v>42466.66667</v>
      </c>
      <c r="B66" s="13">
        <f>IFERROR(__xludf.DUMMYFUNCTION("""COMPUTED_VALUE"""),37.28)</f>
        <v>37.28</v>
      </c>
      <c r="C66" s="12">
        <f t="shared" si="1"/>
        <v>0.01057197072</v>
      </c>
    </row>
    <row r="67">
      <c r="A67" s="14">
        <f>IFERROR(__xludf.DUMMYFUNCTION("""COMPUTED_VALUE"""),42467.66666666667)</f>
        <v>42467.66667</v>
      </c>
      <c r="B67" s="13">
        <f>IFERROR(__xludf.DUMMYFUNCTION("""COMPUTED_VALUE"""),37.01)</f>
        <v>37.01</v>
      </c>
      <c r="C67" s="12">
        <f t="shared" si="1"/>
        <v>-0.00724248927</v>
      </c>
    </row>
    <row r="68">
      <c r="A68" s="14">
        <f>IFERROR(__xludf.DUMMYFUNCTION("""COMPUTED_VALUE"""),42468.66666666667)</f>
        <v>42468.66667</v>
      </c>
      <c r="B68" s="13">
        <f>IFERROR(__xludf.DUMMYFUNCTION("""COMPUTED_VALUE"""),36.96)</f>
        <v>36.96</v>
      </c>
      <c r="C68" s="12">
        <f t="shared" si="1"/>
        <v>-0.00135098622</v>
      </c>
    </row>
    <row r="69">
      <c r="A69" s="14">
        <f>IFERROR(__xludf.DUMMYFUNCTION("""COMPUTED_VALUE"""),42471.66666666667)</f>
        <v>42471.66667</v>
      </c>
      <c r="B69" s="13">
        <f>IFERROR(__xludf.DUMMYFUNCTION("""COMPUTED_VALUE"""),36.81)</f>
        <v>36.81</v>
      </c>
      <c r="C69" s="12">
        <f t="shared" si="1"/>
        <v>-0.004058441558</v>
      </c>
    </row>
    <row r="70">
      <c r="A70" s="14">
        <f>IFERROR(__xludf.DUMMYFUNCTION("""COMPUTED_VALUE"""),42472.66666666667)</f>
        <v>42472.66667</v>
      </c>
      <c r="B70" s="13">
        <f>IFERROR(__xludf.DUMMYFUNCTION("""COMPUTED_VALUE"""),37.15)</f>
        <v>37.15</v>
      </c>
      <c r="C70" s="12">
        <f t="shared" si="1"/>
        <v>0.009236620484</v>
      </c>
    </row>
    <row r="71">
      <c r="A71" s="14">
        <f>IFERROR(__xludf.DUMMYFUNCTION("""COMPUTED_VALUE"""),42473.66666666667)</f>
        <v>42473.66667</v>
      </c>
      <c r="B71" s="13">
        <f>IFERROR(__xludf.DUMMYFUNCTION("""COMPUTED_VALUE"""),37.59)</f>
        <v>37.59</v>
      </c>
      <c r="C71" s="12">
        <f t="shared" si="1"/>
        <v>0.01184387618</v>
      </c>
    </row>
    <row r="72">
      <c r="A72" s="14">
        <f>IFERROR(__xludf.DUMMYFUNCTION("""COMPUTED_VALUE"""),42474.66666666667)</f>
        <v>42474.66667</v>
      </c>
      <c r="B72" s="13">
        <f>IFERROR(__xludf.DUMMYFUNCTION("""COMPUTED_VALUE"""),37.66)</f>
        <v>37.66</v>
      </c>
      <c r="C72" s="12">
        <f t="shared" si="1"/>
        <v>0.001862197393</v>
      </c>
    </row>
    <row r="73">
      <c r="A73" s="14">
        <f>IFERROR(__xludf.DUMMYFUNCTION("""COMPUTED_VALUE"""),42475.66666666667)</f>
        <v>42475.66667</v>
      </c>
      <c r="B73" s="13">
        <f>IFERROR(__xludf.DUMMYFUNCTION("""COMPUTED_VALUE"""),37.95)</f>
        <v>37.95</v>
      </c>
      <c r="C73" s="12">
        <f t="shared" si="1"/>
        <v>0.007700477961</v>
      </c>
    </row>
    <row r="74">
      <c r="A74" s="14">
        <f>IFERROR(__xludf.DUMMYFUNCTION("""COMPUTED_VALUE"""),42478.66666666667)</f>
        <v>42478.66667</v>
      </c>
      <c r="B74" s="13">
        <f>IFERROR(__xludf.DUMMYFUNCTION("""COMPUTED_VALUE"""),38.33)</f>
        <v>38.33</v>
      </c>
      <c r="C74" s="12">
        <f t="shared" si="1"/>
        <v>0.01001317523</v>
      </c>
    </row>
    <row r="75">
      <c r="A75" s="14">
        <f>IFERROR(__xludf.DUMMYFUNCTION("""COMPUTED_VALUE"""),42479.66666666667)</f>
        <v>42479.66667</v>
      </c>
      <c r="B75" s="13">
        <f>IFERROR(__xludf.DUMMYFUNCTION("""COMPUTED_VALUE"""),37.7)</f>
        <v>37.7</v>
      </c>
      <c r="C75" s="12">
        <f t="shared" si="1"/>
        <v>-0.01643621184</v>
      </c>
    </row>
    <row r="76">
      <c r="A76" s="14">
        <f>IFERROR(__xludf.DUMMYFUNCTION("""COMPUTED_VALUE"""),42480.66666666667)</f>
        <v>42480.66667</v>
      </c>
      <c r="B76" s="13">
        <f>IFERROR(__xludf.DUMMYFUNCTION("""COMPUTED_VALUE"""),37.63)</f>
        <v>37.63</v>
      </c>
      <c r="C76" s="12">
        <f t="shared" si="1"/>
        <v>-0.001856763926</v>
      </c>
    </row>
    <row r="77">
      <c r="A77" s="14">
        <f>IFERROR(__xludf.DUMMYFUNCTION("""COMPUTED_VALUE"""),42481.66666666667)</f>
        <v>42481.66667</v>
      </c>
      <c r="B77" s="13">
        <f>IFERROR(__xludf.DUMMYFUNCTION("""COMPUTED_VALUE"""),37.96)</f>
        <v>37.96</v>
      </c>
      <c r="C77" s="12">
        <f t="shared" si="1"/>
        <v>0.008769598724</v>
      </c>
    </row>
    <row r="78">
      <c r="A78" s="14">
        <f>IFERROR(__xludf.DUMMYFUNCTION("""COMPUTED_VALUE"""),42482.66666666667)</f>
        <v>42482.66667</v>
      </c>
      <c r="B78" s="13">
        <f>IFERROR(__xludf.DUMMYFUNCTION("""COMPUTED_VALUE"""),35.94)</f>
        <v>35.94</v>
      </c>
      <c r="C78" s="12">
        <f t="shared" si="1"/>
        <v>-0.05321390938</v>
      </c>
    </row>
    <row r="79">
      <c r="A79" s="14">
        <f>IFERROR(__xludf.DUMMYFUNCTION("""COMPUTED_VALUE"""),42485.66666666667)</f>
        <v>42485.66667</v>
      </c>
      <c r="B79" s="13">
        <f>IFERROR(__xludf.DUMMYFUNCTION("""COMPUTED_VALUE"""),36.16)</f>
        <v>36.16</v>
      </c>
      <c r="C79" s="12">
        <f t="shared" si="1"/>
        <v>0.0061213133</v>
      </c>
    </row>
    <row r="80">
      <c r="A80" s="14">
        <f>IFERROR(__xludf.DUMMYFUNCTION("""COMPUTED_VALUE"""),42486.66666666667)</f>
        <v>42486.66667</v>
      </c>
      <c r="B80" s="13">
        <f>IFERROR(__xludf.DUMMYFUNCTION("""COMPUTED_VALUE"""),35.41)</f>
        <v>35.41</v>
      </c>
      <c r="C80" s="12">
        <f t="shared" si="1"/>
        <v>-0.02074115044</v>
      </c>
    </row>
    <row r="81">
      <c r="A81" s="14">
        <f>IFERROR(__xludf.DUMMYFUNCTION("""COMPUTED_VALUE"""),42487.66666666667)</f>
        <v>42487.66667</v>
      </c>
      <c r="B81" s="13">
        <f>IFERROR(__xludf.DUMMYFUNCTION("""COMPUTED_VALUE"""),35.29)</f>
        <v>35.29</v>
      </c>
      <c r="C81" s="12">
        <f t="shared" si="1"/>
        <v>-0.0033888732</v>
      </c>
    </row>
    <row r="82">
      <c r="A82" s="14">
        <f>IFERROR(__xludf.DUMMYFUNCTION("""COMPUTED_VALUE"""),42488.66666666667)</f>
        <v>42488.66667</v>
      </c>
      <c r="B82" s="13">
        <f>IFERROR(__xludf.DUMMYFUNCTION("""COMPUTED_VALUE"""),34.55)</f>
        <v>34.55</v>
      </c>
      <c r="C82" s="12">
        <f t="shared" si="1"/>
        <v>-0.02096911306</v>
      </c>
    </row>
    <row r="83">
      <c r="A83" s="14">
        <f>IFERROR(__xludf.DUMMYFUNCTION("""COMPUTED_VALUE"""),42489.66666666667)</f>
        <v>42489.66667</v>
      </c>
      <c r="B83" s="13">
        <f>IFERROR(__xludf.DUMMYFUNCTION("""COMPUTED_VALUE"""),34.65)</f>
        <v>34.65</v>
      </c>
      <c r="C83" s="12">
        <f t="shared" si="1"/>
        <v>0.002894356006</v>
      </c>
    </row>
    <row r="84">
      <c r="A84" s="14">
        <f>IFERROR(__xludf.DUMMYFUNCTION("""COMPUTED_VALUE"""),42492.66666666667)</f>
        <v>42492.66667</v>
      </c>
      <c r="B84" s="13">
        <f>IFERROR(__xludf.DUMMYFUNCTION("""COMPUTED_VALUE"""),34.91)</f>
        <v>34.91</v>
      </c>
      <c r="C84" s="12">
        <f t="shared" si="1"/>
        <v>0.007503607504</v>
      </c>
    </row>
    <row r="85">
      <c r="A85" s="14">
        <f>IFERROR(__xludf.DUMMYFUNCTION("""COMPUTED_VALUE"""),42493.66666666667)</f>
        <v>42493.66667</v>
      </c>
      <c r="B85" s="13">
        <f>IFERROR(__xludf.DUMMYFUNCTION("""COMPUTED_VALUE"""),34.62)</f>
        <v>34.62</v>
      </c>
      <c r="C85" s="12">
        <f t="shared" si="1"/>
        <v>-0.008307075337</v>
      </c>
    </row>
    <row r="86">
      <c r="A86" s="14">
        <f>IFERROR(__xludf.DUMMYFUNCTION("""COMPUTED_VALUE"""),42494.66666666667)</f>
        <v>42494.66667</v>
      </c>
      <c r="B86" s="13">
        <f>IFERROR(__xludf.DUMMYFUNCTION("""COMPUTED_VALUE"""),34.78)</f>
        <v>34.78</v>
      </c>
      <c r="C86" s="12">
        <f t="shared" si="1"/>
        <v>0.004621606008</v>
      </c>
    </row>
    <row r="87">
      <c r="A87" s="14">
        <f>IFERROR(__xludf.DUMMYFUNCTION("""COMPUTED_VALUE"""),42495.66666666667)</f>
        <v>42495.66667</v>
      </c>
      <c r="B87" s="13">
        <f>IFERROR(__xludf.DUMMYFUNCTION("""COMPUTED_VALUE"""),35.07)</f>
        <v>35.07</v>
      </c>
      <c r="C87" s="12">
        <f t="shared" si="1"/>
        <v>0.008338125359</v>
      </c>
    </row>
    <row r="88">
      <c r="A88" s="14">
        <f>IFERROR(__xludf.DUMMYFUNCTION("""COMPUTED_VALUE"""),42496.66666666667)</f>
        <v>42496.66667</v>
      </c>
      <c r="B88" s="13">
        <f>IFERROR(__xludf.DUMMYFUNCTION("""COMPUTED_VALUE"""),35.56)</f>
        <v>35.56</v>
      </c>
      <c r="C88" s="12">
        <f t="shared" si="1"/>
        <v>0.01397205589</v>
      </c>
    </row>
    <row r="89">
      <c r="A89" s="14">
        <f>IFERROR(__xludf.DUMMYFUNCTION("""COMPUTED_VALUE"""),42499.66666666667)</f>
        <v>42499.66667</v>
      </c>
      <c r="B89" s="13">
        <f>IFERROR(__xludf.DUMMYFUNCTION("""COMPUTED_VALUE"""),35.65)</f>
        <v>35.65</v>
      </c>
      <c r="C89" s="12">
        <f t="shared" si="1"/>
        <v>0.002530933633</v>
      </c>
    </row>
    <row r="90">
      <c r="A90" s="14">
        <f>IFERROR(__xludf.DUMMYFUNCTION("""COMPUTED_VALUE"""),42500.66666666667)</f>
        <v>42500.66667</v>
      </c>
      <c r="B90" s="13">
        <f>IFERROR(__xludf.DUMMYFUNCTION("""COMPUTED_VALUE"""),36.16)</f>
        <v>36.16</v>
      </c>
      <c r="C90" s="12">
        <f t="shared" si="1"/>
        <v>0.01430575035</v>
      </c>
    </row>
    <row r="91">
      <c r="A91" s="14">
        <f>IFERROR(__xludf.DUMMYFUNCTION("""COMPUTED_VALUE"""),42501.66666666667)</f>
        <v>42501.66667</v>
      </c>
      <c r="B91" s="13">
        <f>IFERROR(__xludf.DUMMYFUNCTION("""COMPUTED_VALUE"""),35.76)</f>
        <v>35.76</v>
      </c>
      <c r="C91" s="12">
        <f t="shared" si="1"/>
        <v>-0.0110619469</v>
      </c>
    </row>
    <row r="92">
      <c r="A92" s="14">
        <f>IFERROR(__xludf.DUMMYFUNCTION("""COMPUTED_VALUE"""),42502.66666666667)</f>
        <v>42502.66667</v>
      </c>
      <c r="B92" s="13">
        <f>IFERROR(__xludf.DUMMYFUNCTION("""COMPUTED_VALUE"""),35.67)</f>
        <v>35.67</v>
      </c>
      <c r="C92" s="12">
        <f t="shared" si="1"/>
        <v>-0.002516778523</v>
      </c>
    </row>
    <row r="93">
      <c r="A93" s="14">
        <f>IFERROR(__xludf.DUMMYFUNCTION("""COMPUTED_VALUE"""),42503.66666666667)</f>
        <v>42503.66667</v>
      </c>
      <c r="B93" s="13">
        <f>IFERROR(__xludf.DUMMYFUNCTION("""COMPUTED_VALUE"""),35.54)</f>
        <v>35.54</v>
      </c>
      <c r="C93" s="12">
        <f t="shared" si="1"/>
        <v>-0.003644519204</v>
      </c>
    </row>
    <row r="94">
      <c r="A94" s="14">
        <f>IFERROR(__xludf.DUMMYFUNCTION("""COMPUTED_VALUE"""),42506.66666666667)</f>
        <v>42506.66667</v>
      </c>
      <c r="B94" s="13">
        <f>IFERROR(__xludf.DUMMYFUNCTION("""COMPUTED_VALUE"""),35.82)</f>
        <v>35.82</v>
      </c>
      <c r="C94" s="12">
        <f t="shared" si="1"/>
        <v>0.00787844682</v>
      </c>
    </row>
    <row r="95">
      <c r="A95" s="14">
        <f>IFERROR(__xludf.DUMMYFUNCTION("""COMPUTED_VALUE"""),42507.66666666667)</f>
        <v>42507.66667</v>
      </c>
      <c r="B95" s="13">
        <f>IFERROR(__xludf.DUMMYFUNCTION("""COMPUTED_VALUE"""),35.31)</f>
        <v>35.31</v>
      </c>
      <c r="C95" s="12">
        <f t="shared" si="1"/>
        <v>-0.01423785595</v>
      </c>
    </row>
    <row r="96">
      <c r="A96" s="14">
        <f>IFERROR(__xludf.DUMMYFUNCTION("""COMPUTED_VALUE"""),42508.66666666667)</f>
        <v>42508.66667</v>
      </c>
      <c r="B96" s="13">
        <f>IFERROR(__xludf.DUMMYFUNCTION("""COMPUTED_VALUE"""),35.33)</f>
        <v>35.33</v>
      </c>
      <c r="C96" s="12">
        <f t="shared" si="1"/>
        <v>0.0005664117814</v>
      </c>
    </row>
    <row r="97">
      <c r="A97" s="14">
        <f>IFERROR(__xludf.DUMMYFUNCTION("""COMPUTED_VALUE"""),42509.66666666667)</f>
        <v>42509.66667</v>
      </c>
      <c r="B97" s="13">
        <f>IFERROR(__xludf.DUMMYFUNCTION("""COMPUTED_VALUE"""),35.02)</f>
        <v>35.02</v>
      </c>
      <c r="C97" s="12">
        <f t="shared" si="1"/>
        <v>-0.00877441268</v>
      </c>
    </row>
    <row r="98">
      <c r="A98" s="14">
        <f>IFERROR(__xludf.DUMMYFUNCTION("""COMPUTED_VALUE"""),42510.66666666667)</f>
        <v>42510.66667</v>
      </c>
      <c r="B98" s="13">
        <f>IFERROR(__xludf.DUMMYFUNCTION("""COMPUTED_VALUE"""),35.49)</f>
        <v>35.49</v>
      </c>
      <c r="C98" s="12">
        <f t="shared" si="1"/>
        <v>0.01342090234</v>
      </c>
    </row>
    <row r="99">
      <c r="A99" s="14">
        <f>IFERROR(__xludf.DUMMYFUNCTION("""COMPUTED_VALUE"""),42513.66666666667)</f>
        <v>42513.66667</v>
      </c>
      <c r="B99" s="13">
        <f>IFERROR(__xludf.DUMMYFUNCTION("""COMPUTED_VALUE"""),35.21)</f>
        <v>35.21</v>
      </c>
      <c r="C99" s="12">
        <f t="shared" si="1"/>
        <v>-0.007889546351</v>
      </c>
    </row>
    <row r="100">
      <c r="A100" s="14">
        <f>IFERROR(__xludf.DUMMYFUNCTION("""COMPUTED_VALUE"""),42514.66666666667)</f>
        <v>42514.66667</v>
      </c>
      <c r="B100" s="13">
        <f>IFERROR(__xludf.DUMMYFUNCTION("""COMPUTED_VALUE"""),36.0)</f>
        <v>36</v>
      </c>
      <c r="C100" s="12">
        <f t="shared" si="1"/>
        <v>0.02243680773</v>
      </c>
    </row>
    <row r="101">
      <c r="A101" s="14">
        <f>IFERROR(__xludf.DUMMYFUNCTION("""COMPUTED_VALUE"""),42515.66666666667)</f>
        <v>42515.66667</v>
      </c>
      <c r="B101" s="13">
        <f>IFERROR(__xludf.DUMMYFUNCTION("""COMPUTED_VALUE"""),36.26)</f>
        <v>36.26</v>
      </c>
      <c r="C101" s="12">
        <f t="shared" si="1"/>
        <v>0.007222222222</v>
      </c>
    </row>
    <row r="102">
      <c r="A102" s="14">
        <f>IFERROR(__xludf.DUMMYFUNCTION("""COMPUTED_VALUE"""),42516.66666666667)</f>
        <v>42516.66667</v>
      </c>
      <c r="B102" s="13">
        <f>IFERROR(__xludf.DUMMYFUNCTION("""COMPUTED_VALUE"""),36.21)</f>
        <v>36.21</v>
      </c>
      <c r="C102" s="12">
        <f t="shared" si="1"/>
        <v>-0.00137892995</v>
      </c>
    </row>
    <row r="103">
      <c r="A103" s="14">
        <f>IFERROR(__xludf.DUMMYFUNCTION("""COMPUTED_VALUE"""),42517.66666666667)</f>
        <v>42517.66667</v>
      </c>
      <c r="B103" s="13">
        <f>IFERROR(__xludf.DUMMYFUNCTION("""COMPUTED_VALUE"""),36.63)</f>
        <v>36.63</v>
      </c>
      <c r="C103" s="12">
        <f t="shared" si="1"/>
        <v>0.0115990058</v>
      </c>
    </row>
    <row r="104">
      <c r="A104" s="14">
        <f>IFERROR(__xludf.DUMMYFUNCTION("""COMPUTED_VALUE"""),42521.66666666667)</f>
        <v>42521.66667</v>
      </c>
      <c r="B104" s="13">
        <f>IFERROR(__xludf.DUMMYFUNCTION("""COMPUTED_VALUE"""),36.79)</f>
        <v>36.79</v>
      </c>
      <c r="C104" s="12">
        <f t="shared" si="1"/>
        <v>0.004368004368</v>
      </c>
    </row>
    <row r="105">
      <c r="A105" s="14">
        <f>IFERROR(__xludf.DUMMYFUNCTION("""COMPUTED_VALUE"""),42522.66666666667)</f>
        <v>42522.66667</v>
      </c>
      <c r="B105" s="13">
        <f>IFERROR(__xludf.DUMMYFUNCTION("""COMPUTED_VALUE"""),36.71)</f>
        <v>36.71</v>
      </c>
      <c r="C105" s="12">
        <f t="shared" si="1"/>
        <v>-0.002174503941</v>
      </c>
    </row>
    <row r="106">
      <c r="A106" s="14">
        <f>IFERROR(__xludf.DUMMYFUNCTION("""COMPUTED_VALUE"""),42523.66666666667)</f>
        <v>42523.66667</v>
      </c>
      <c r="B106" s="13">
        <f>IFERROR(__xludf.DUMMYFUNCTION("""COMPUTED_VALUE"""),36.52)</f>
        <v>36.52</v>
      </c>
      <c r="C106" s="12">
        <f t="shared" si="1"/>
        <v>-0.005175701444</v>
      </c>
    </row>
    <row r="107">
      <c r="A107" s="14">
        <f>IFERROR(__xludf.DUMMYFUNCTION("""COMPUTED_VALUE"""),42524.66666666667)</f>
        <v>42524.66667</v>
      </c>
      <c r="B107" s="13">
        <f>IFERROR(__xludf.DUMMYFUNCTION("""COMPUTED_VALUE"""),36.12)</f>
        <v>36.12</v>
      </c>
      <c r="C107" s="12">
        <f t="shared" si="1"/>
        <v>-0.01095290252</v>
      </c>
    </row>
    <row r="108">
      <c r="A108" s="14">
        <f>IFERROR(__xludf.DUMMYFUNCTION("""COMPUTED_VALUE"""),42527.66666666667)</f>
        <v>42527.66667</v>
      </c>
      <c r="B108" s="13">
        <f>IFERROR(__xludf.DUMMYFUNCTION("""COMPUTED_VALUE"""),35.83)</f>
        <v>35.83</v>
      </c>
      <c r="C108" s="12">
        <f t="shared" si="1"/>
        <v>-0.008028792913</v>
      </c>
    </row>
    <row r="109">
      <c r="A109" s="14">
        <f>IFERROR(__xludf.DUMMYFUNCTION("""COMPUTED_VALUE"""),42528.66666666667)</f>
        <v>42528.66667</v>
      </c>
      <c r="B109" s="13">
        <f>IFERROR(__xludf.DUMMYFUNCTION("""COMPUTED_VALUE"""),35.83)</f>
        <v>35.83</v>
      </c>
      <c r="C109" s="12">
        <f t="shared" si="1"/>
        <v>0</v>
      </c>
    </row>
    <row r="110">
      <c r="A110" s="14">
        <f>IFERROR(__xludf.DUMMYFUNCTION("""COMPUTED_VALUE"""),42529.66666666667)</f>
        <v>42529.66667</v>
      </c>
      <c r="B110" s="13">
        <f>IFERROR(__xludf.DUMMYFUNCTION("""COMPUTED_VALUE"""),36.41)</f>
        <v>36.41</v>
      </c>
      <c r="C110" s="12">
        <f t="shared" si="1"/>
        <v>0.01618755233</v>
      </c>
    </row>
    <row r="111">
      <c r="A111" s="14">
        <f>IFERROR(__xludf.DUMMYFUNCTION("""COMPUTED_VALUE"""),42530.66666666667)</f>
        <v>42530.66667</v>
      </c>
      <c r="B111" s="13">
        <f>IFERROR(__xludf.DUMMYFUNCTION("""COMPUTED_VALUE"""),36.43)</f>
        <v>36.43</v>
      </c>
      <c r="C111" s="12">
        <f t="shared" si="1"/>
        <v>0.000549299643</v>
      </c>
    </row>
    <row r="112">
      <c r="A112" s="14">
        <f>IFERROR(__xludf.DUMMYFUNCTION("""COMPUTED_VALUE"""),42531.66666666667)</f>
        <v>42531.66667</v>
      </c>
      <c r="B112" s="13">
        <f>IFERROR(__xludf.DUMMYFUNCTION("""COMPUTED_VALUE"""),35.97)</f>
        <v>35.97</v>
      </c>
      <c r="C112" s="12">
        <f t="shared" si="1"/>
        <v>-0.01262695581</v>
      </c>
    </row>
    <row r="113">
      <c r="A113" s="14">
        <f>IFERROR(__xludf.DUMMYFUNCTION("""COMPUTED_VALUE"""),42534.66666666667)</f>
        <v>42534.66667</v>
      </c>
      <c r="B113" s="13">
        <f>IFERROR(__xludf.DUMMYFUNCTION("""COMPUTED_VALUE"""),35.92)</f>
        <v>35.92</v>
      </c>
      <c r="C113" s="12">
        <f t="shared" si="1"/>
        <v>-0.001390047262</v>
      </c>
    </row>
    <row r="114">
      <c r="A114" s="14">
        <f>IFERROR(__xludf.DUMMYFUNCTION("""COMPUTED_VALUE"""),42535.66666666667)</f>
        <v>42535.66667</v>
      </c>
      <c r="B114" s="13">
        <f>IFERROR(__xludf.DUMMYFUNCTION("""COMPUTED_VALUE"""),35.91)</f>
        <v>35.91</v>
      </c>
      <c r="C114" s="12">
        <f t="shared" si="1"/>
        <v>-0.0002783964365</v>
      </c>
    </row>
    <row r="115">
      <c r="A115" s="14">
        <f>IFERROR(__xludf.DUMMYFUNCTION("""COMPUTED_VALUE"""),42536.66666666667)</f>
        <v>42536.66667</v>
      </c>
      <c r="B115" s="13">
        <f>IFERROR(__xludf.DUMMYFUNCTION("""COMPUTED_VALUE"""),35.95)</f>
        <v>35.95</v>
      </c>
      <c r="C115" s="12">
        <f t="shared" si="1"/>
        <v>0.001113895851</v>
      </c>
    </row>
    <row r="116">
      <c r="A116" s="14">
        <f>IFERROR(__xludf.DUMMYFUNCTION("""COMPUTED_VALUE"""),42537.66666666667)</f>
        <v>42537.66667</v>
      </c>
      <c r="B116" s="13">
        <f>IFERROR(__xludf.DUMMYFUNCTION("""COMPUTED_VALUE"""),35.52)</f>
        <v>35.52</v>
      </c>
      <c r="C116" s="12">
        <f t="shared" si="1"/>
        <v>-0.01196105702</v>
      </c>
    </row>
    <row r="117">
      <c r="A117" s="14">
        <f>IFERROR(__xludf.DUMMYFUNCTION("""COMPUTED_VALUE"""),42538.66666666667)</f>
        <v>42538.66667</v>
      </c>
      <c r="B117" s="13">
        <f>IFERROR(__xludf.DUMMYFUNCTION("""COMPUTED_VALUE"""),34.59)</f>
        <v>34.59</v>
      </c>
      <c r="C117" s="12">
        <f t="shared" si="1"/>
        <v>-0.02618243243</v>
      </c>
    </row>
    <row r="118">
      <c r="A118" s="14">
        <f>IFERROR(__xludf.DUMMYFUNCTION("""COMPUTED_VALUE"""),42541.66666666667)</f>
        <v>42541.66667</v>
      </c>
      <c r="B118" s="13">
        <f>IFERROR(__xludf.DUMMYFUNCTION("""COMPUTED_VALUE"""),34.69)</f>
        <v>34.69</v>
      </c>
      <c r="C118" s="12">
        <f t="shared" si="1"/>
        <v>0.002891008962</v>
      </c>
    </row>
    <row r="119">
      <c r="A119" s="14">
        <f>IFERROR(__xludf.DUMMYFUNCTION("""COMPUTED_VALUE"""),42542.66666666667)</f>
        <v>42542.66667</v>
      </c>
      <c r="B119" s="13">
        <f>IFERROR(__xludf.DUMMYFUNCTION("""COMPUTED_VALUE"""),34.8)</f>
        <v>34.8</v>
      </c>
      <c r="C119" s="12">
        <f t="shared" si="1"/>
        <v>0.003170942635</v>
      </c>
    </row>
    <row r="120">
      <c r="A120" s="14">
        <f>IFERROR(__xludf.DUMMYFUNCTION("""COMPUTED_VALUE"""),42543.66666666667)</f>
        <v>42543.66667</v>
      </c>
      <c r="B120" s="13">
        <f>IFERROR(__xludf.DUMMYFUNCTION("""COMPUTED_VALUE"""),34.87)</f>
        <v>34.87</v>
      </c>
      <c r="C120" s="12">
        <f t="shared" si="1"/>
        <v>0.002011494253</v>
      </c>
    </row>
    <row r="121">
      <c r="A121" s="14">
        <f>IFERROR(__xludf.DUMMYFUNCTION("""COMPUTED_VALUE"""),42544.66666666667)</f>
        <v>42544.66667</v>
      </c>
      <c r="B121" s="13">
        <f>IFERROR(__xludf.DUMMYFUNCTION("""COMPUTED_VALUE"""),35.09)</f>
        <v>35.09</v>
      </c>
      <c r="C121" s="12">
        <f t="shared" si="1"/>
        <v>0.006309148265</v>
      </c>
    </row>
    <row r="122">
      <c r="A122" s="14">
        <f>IFERROR(__xludf.DUMMYFUNCTION("""COMPUTED_VALUE"""),42545.66666666667)</f>
        <v>42545.66667</v>
      </c>
      <c r="B122" s="13">
        <f>IFERROR(__xludf.DUMMYFUNCTION("""COMPUTED_VALUE"""),33.76)</f>
        <v>33.76</v>
      </c>
      <c r="C122" s="12">
        <f t="shared" si="1"/>
        <v>-0.03790253634</v>
      </c>
    </row>
    <row r="123">
      <c r="A123" s="14">
        <f>IFERROR(__xludf.DUMMYFUNCTION("""COMPUTED_VALUE"""),42548.66666666667)</f>
        <v>42548.66667</v>
      </c>
      <c r="B123" s="13">
        <f>IFERROR(__xludf.DUMMYFUNCTION("""COMPUTED_VALUE"""),33.41)</f>
        <v>33.41</v>
      </c>
      <c r="C123" s="12">
        <f t="shared" si="1"/>
        <v>-0.01036729858</v>
      </c>
    </row>
    <row r="124">
      <c r="A124" s="14">
        <f>IFERROR(__xludf.DUMMYFUNCTION("""COMPUTED_VALUE"""),42549.66666666667)</f>
        <v>42549.66667</v>
      </c>
      <c r="B124" s="13">
        <f>IFERROR(__xludf.DUMMYFUNCTION("""COMPUTED_VALUE"""),34.0)</f>
        <v>34</v>
      </c>
      <c r="C124" s="12">
        <f t="shared" si="1"/>
        <v>0.01765938342</v>
      </c>
    </row>
    <row r="125">
      <c r="A125" s="14">
        <f>IFERROR(__xludf.DUMMYFUNCTION("""COMPUTED_VALUE"""),42550.66666666667)</f>
        <v>42550.66667</v>
      </c>
      <c r="B125" s="13">
        <f>IFERROR(__xludf.DUMMYFUNCTION("""COMPUTED_VALUE"""),34.21)</f>
        <v>34.21</v>
      </c>
      <c r="C125" s="12">
        <f t="shared" si="1"/>
        <v>0.006176470588</v>
      </c>
    </row>
    <row r="126">
      <c r="A126" s="14">
        <f>IFERROR(__xludf.DUMMYFUNCTION("""COMPUTED_VALUE"""),42551.66666666667)</f>
        <v>42551.66667</v>
      </c>
      <c r="B126" s="13">
        <f>IFERROR(__xludf.DUMMYFUNCTION("""COMPUTED_VALUE"""),34.6)</f>
        <v>34.6</v>
      </c>
      <c r="C126" s="12">
        <f t="shared" si="1"/>
        <v>0.01140017539</v>
      </c>
    </row>
    <row r="127">
      <c r="A127" s="14">
        <f>IFERROR(__xludf.DUMMYFUNCTION("""COMPUTED_VALUE"""),42552.66666666667)</f>
        <v>42552.66667</v>
      </c>
      <c r="B127" s="13">
        <f>IFERROR(__xludf.DUMMYFUNCTION("""COMPUTED_VALUE"""),34.96)</f>
        <v>34.96</v>
      </c>
      <c r="C127" s="12">
        <f t="shared" si="1"/>
        <v>0.01040462428</v>
      </c>
    </row>
    <row r="128">
      <c r="A128" s="14">
        <f>IFERROR(__xludf.DUMMYFUNCTION("""COMPUTED_VALUE"""),42556.66666666667)</f>
        <v>42556.66667</v>
      </c>
      <c r="B128" s="13">
        <f>IFERROR(__xludf.DUMMYFUNCTION("""COMPUTED_VALUE"""),34.72)</f>
        <v>34.72</v>
      </c>
      <c r="C128" s="12">
        <f t="shared" si="1"/>
        <v>-0.006864988558</v>
      </c>
    </row>
    <row r="129">
      <c r="A129" s="14">
        <f>IFERROR(__xludf.DUMMYFUNCTION("""COMPUTED_VALUE"""),42557.66666666667)</f>
        <v>42557.66667</v>
      </c>
      <c r="B129" s="13">
        <f>IFERROR(__xludf.DUMMYFUNCTION("""COMPUTED_VALUE"""),34.89)</f>
        <v>34.89</v>
      </c>
      <c r="C129" s="12">
        <f t="shared" si="1"/>
        <v>0.004896313364</v>
      </c>
    </row>
    <row r="130">
      <c r="A130" s="14">
        <f>IFERROR(__xludf.DUMMYFUNCTION("""COMPUTED_VALUE"""),42558.66666666667)</f>
        <v>42558.66667</v>
      </c>
      <c r="B130" s="13">
        <f>IFERROR(__xludf.DUMMYFUNCTION("""COMPUTED_VALUE"""),34.77)</f>
        <v>34.77</v>
      </c>
      <c r="C130" s="12">
        <f t="shared" si="1"/>
        <v>-0.003439380911</v>
      </c>
    </row>
    <row r="131">
      <c r="A131" s="14">
        <f>IFERROR(__xludf.DUMMYFUNCTION("""COMPUTED_VALUE"""),42559.66666666667)</f>
        <v>42559.66667</v>
      </c>
      <c r="B131" s="13">
        <f>IFERROR(__xludf.DUMMYFUNCTION("""COMPUTED_VALUE"""),35.28)</f>
        <v>35.28</v>
      </c>
      <c r="C131" s="12">
        <f t="shared" si="1"/>
        <v>0.01466781708</v>
      </c>
    </row>
    <row r="132">
      <c r="A132" s="14">
        <f>IFERROR(__xludf.DUMMYFUNCTION("""COMPUTED_VALUE"""),42562.66666666667)</f>
        <v>42562.66667</v>
      </c>
      <c r="B132" s="13">
        <f>IFERROR(__xludf.DUMMYFUNCTION("""COMPUTED_VALUE"""),35.75)</f>
        <v>35.75</v>
      </c>
      <c r="C132" s="12">
        <f t="shared" si="1"/>
        <v>0.01332199546</v>
      </c>
    </row>
    <row r="133">
      <c r="A133" s="14">
        <f>IFERROR(__xludf.DUMMYFUNCTION("""COMPUTED_VALUE"""),42563.66666666667)</f>
        <v>42563.66667</v>
      </c>
      <c r="B133" s="13">
        <f>IFERROR(__xludf.DUMMYFUNCTION("""COMPUTED_VALUE"""),36.03)</f>
        <v>36.03</v>
      </c>
      <c r="C133" s="12">
        <f t="shared" si="1"/>
        <v>0.007832167832</v>
      </c>
    </row>
    <row r="134">
      <c r="A134" s="14">
        <f>IFERROR(__xludf.DUMMYFUNCTION("""COMPUTED_VALUE"""),42564.66666666667)</f>
        <v>42564.66667</v>
      </c>
      <c r="B134" s="13">
        <f>IFERROR(__xludf.DUMMYFUNCTION("""COMPUTED_VALUE"""),35.85)</f>
        <v>35.85</v>
      </c>
      <c r="C134" s="12">
        <f t="shared" si="1"/>
        <v>-0.004995836803</v>
      </c>
    </row>
    <row r="135">
      <c r="A135" s="14">
        <f>IFERROR(__xludf.DUMMYFUNCTION("""COMPUTED_VALUE"""),42565.66666666667)</f>
        <v>42565.66667</v>
      </c>
      <c r="B135" s="13">
        <f>IFERROR(__xludf.DUMMYFUNCTION("""COMPUTED_VALUE"""),36.05)</f>
        <v>36.05</v>
      </c>
      <c r="C135" s="12">
        <f t="shared" si="1"/>
        <v>0.005578800558</v>
      </c>
    </row>
    <row r="136">
      <c r="A136" s="14">
        <f>IFERROR(__xludf.DUMMYFUNCTION("""COMPUTED_VALUE"""),42566.66666666667)</f>
        <v>42566.66667</v>
      </c>
      <c r="B136" s="13">
        <f>IFERROR(__xludf.DUMMYFUNCTION("""COMPUTED_VALUE"""),35.99)</f>
        <v>35.99</v>
      </c>
      <c r="C136" s="12">
        <f t="shared" si="1"/>
        <v>-0.001664355062</v>
      </c>
    </row>
    <row r="137">
      <c r="A137" s="14">
        <f>IFERROR(__xludf.DUMMYFUNCTION("""COMPUTED_VALUE"""),42569.66666666667)</f>
        <v>42569.66667</v>
      </c>
      <c r="B137" s="13">
        <f>IFERROR(__xludf.DUMMYFUNCTION("""COMPUTED_VALUE"""),36.69)</f>
        <v>36.69</v>
      </c>
      <c r="C137" s="12">
        <f t="shared" si="1"/>
        <v>0.01944984718</v>
      </c>
    </row>
    <row r="138">
      <c r="A138" s="14">
        <f>IFERROR(__xludf.DUMMYFUNCTION("""COMPUTED_VALUE"""),42570.66666666667)</f>
        <v>42570.66667</v>
      </c>
      <c r="B138" s="13">
        <f>IFERROR(__xludf.DUMMYFUNCTION("""COMPUTED_VALUE"""),36.85)</f>
        <v>36.85</v>
      </c>
      <c r="C138" s="12">
        <f t="shared" si="1"/>
        <v>0.00436086127</v>
      </c>
    </row>
    <row r="139">
      <c r="A139" s="14">
        <f>IFERROR(__xludf.DUMMYFUNCTION("""COMPUTED_VALUE"""),42571.66666666667)</f>
        <v>42571.66667</v>
      </c>
      <c r="B139" s="13">
        <f>IFERROR(__xludf.DUMMYFUNCTION("""COMPUTED_VALUE"""),37.06)</f>
        <v>37.06</v>
      </c>
      <c r="C139" s="12">
        <f t="shared" si="1"/>
        <v>0.005698778833</v>
      </c>
    </row>
    <row r="140">
      <c r="A140" s="14">
        <f>IFERROR(__xludf.DUMMYFUNCTION("""COMPUTED_VALUE"""),42572.66666666667)</f>
        <v>42572.66667</v>
      </c>
      <c r="B140" s="13">
        <f>IFERROR(__xludf.DUMMYFUNCTION("""COMPUTED_VALUE"""),36.93)</f>
        <v>36.93</v>
      </c>
      <c r="C140" s="12">
        <f t="shared" si="1"/>
        <v>-0.003507825148</v>
      </c>
    </row>
    <row r="141">
      <c r="A141" s="14">
        <f>IFERROR(__xludf.DUMMYFUNCTION("""COMPUTED_VALUE"""),42573.66666666667)</f>
        <v>42573.66667</v>
      </c>
      <c r="B141" s="13">
        <f>IFERROR(__xludf.DUMMYFUNCTION("""COMPUTED_VALUE"""),37.14)</f>
        <v>37.14</v>
      </c>
      <c r="C141" s="12">
        <f t="shared" si="1"/>
        <v>0.005686433794</v>
      </c>
    </row>
    <row r="142">
      <c r="A142" s="14">
        <f>IFERROR(__xludf.DUMMYFUNCTION("""COMPUTED_VALUE"""),42576.66666666667)</f>
        <v>42576.66667</v>
      </c>
      <c r="B142" s="13">
        <f>IFERROR(__xludf.DUMMYFUNCTION("""COMPUTED_VALUE"""),36.99)</f>
        <v>36.99</v>
      </c>
      <c r="C142" s="12">
        <f t="shared" si="1"/>
        <v>-0.004038772213</v>
      </c>
    </row>
    <row r="143">
      <c r="A143" s="14">
        <f>IFERROR(__xludf.DUMMYFUNCTION("""COMPUTED_VALUE"""),42577.66666666667)</f>
        <v>42577.66667</v>
      </c>
      <c r="B143" s="13">
        <f>IFERROR(__xludf.DUMMYFUNCTION("""COMPUTED_VALUE"""),36.92)</f>
        <v>36.92</v>
      </c>
      <c r="C143" s="12">
        <f t="shared" si="1"/>
        <v>-0.001892403352</v>
      </c>
    </row>
    <row r="144">
      <c r="A144" s="14">
        <f>IFERROR(__xludf.DUMMYFUNCTION("""COMPUTED_VALUE"""),42578.66666666667)</f>
        <v>42578.66667</v>
      </c>
      <c r="B144" s="13">
        <f>IFERROR(__xludf.DUMMYFUNCTION("""COMPUTED_VALUE"""),37.09)</f>
        <v>37.09</v>
      </c>
      <c r="C144" s="12">
        <f t="shared" si="1"/>
        <v>0.004604550379</v>
      </c>
    </row>
    <row r="145">
      <c r="A145" s="14">
        <f>IFERROR(__xludf.DUMMYFUNCTION("""COMPUTED_VALUE"""),42579.66666666667)</f>
        <v>42579.66667</v>
      </c>
      <c r="B145" s="13">
        <f>IFERROR(__xludf.DUMMYFUNCTION("""COMPUTED_VALUE"""),37.3)</f>
        <v>37.3</v>
      </c>
      <c r="C145" s="12">
        <f t="shared" si="1"/>
        <v>0.005661903478</v>
      </c>
    </row>
    <row r="146">
      <c r="A146" s="14">
        <f>IFERROR(__xludf.DUMMYFUNCTION("""COMPUTED_VALUE"""),42580.66666666667)</f>
        <v>42580.66667</v>
      </c>
      <c r="B146" s="13">
        <f>IFERROR(__xludf.DUMMYFUNCTION("""COMPUTED_VALUE"""),38.44)</f>
        <v>38.44</v>
      </c>
      <c r="C146" s="12">
        <f t="shared" si="1"/>
        <v>0.03056300268</v>
      </c>
    </row>
    <row r="147">
      <c r="A147" s="14">
        <f>IFERROR(__xludf.DUMMYFUNCTION("""COMPUTED_VALUE"""),42583.66666666667)</f>
        <v>42583.66667</v>
      </c>
      <c r="B147" s="13">
        <f>IFERROR(__xludf.DUMMYFUNCTION("""COMPUTED_VALUE"""),38.64)</f>
        <v>38.64</v>
      </c>
      <c r="C147" s="12">
        <f t="shared" si="1"/>
        <v>0.005202913632</v>
      </c>
    </row>
    <row r="148">
      <c r="A148" s="14">
        <f>IFERROR(__xludf.DUMMYFUNCTION("""COMPUTED_VALUE"""),42584.66666666667)</f>
        <v>42584.66667</v>
      </c>
      <c r="B148" s="13">
        <f>IFERROR(__xludf.DUMMYFUNCTION("""COMPUTED_VALUE"""),38.55)</f>
        <v>38.55</v>
      </c>
      <c r="C148" s="12">
        <f t="shared" si="1"/>
        <v>-0.002329192547</v>
      </c>
    </row>
    <row r="149">
      <c r="A149" s="14">
        <f>IFERROR(__xludf.DUMMYFUNCTION("""COMPUTED_VALUE"""),42585.66666666667)</f>
        <v>42585.66667</v>
      </c>
      <c r="B149" s="13">
        <f>IFERROR(__xludf.DUMMYFUNCTION("""COMPUTED_VALUE"""),38.66)</f>
        <v>38.66</v>
      </c>
      <c r="C149" s="12">
        <f t="shared" si="1"/>
        <v>0.002853437095</v>
      </c>
    </row>
    <row r="150">
      <c r="A150" s="14">
        <f>IFERROR(__xludf.DUMMYFUNCTION("""COMPUTED_VALUE"""),42586.66666666667)</f>
        <v>42586.66667</v>
      </c>
      <c r="B150" s="13">
        <f>IFERROR(__xludf.DUMMYFUNCTION("""COMPUTED_VALUE"""),38.58)</f>
        <v>38.58</v>
      </c>
      <c r="C150" s="12">
        <f t="shared" si="1"/>
        <v>-0.002069322297</v>
      </c>
    </row>
    <row r="151">
      <c r="A151" s="14">
        <f>IFERROR(__xludf.DUMMYFUNCTION("""COMPUTED_VALUE"""),42587.66666666667)</f>
        <v>42587.66667</v>
      </c>
      <c r="B151" s="13">
        <f>IFERROR(__xludf.DUMMYFUNCTION("""COMPUTED_VALUE"""),39.11)</f>
        <v>39.11</v>
      </c>
      <c r="C151" s="12">
        <f t="shared" si="1"/>
        <v>0.01373768792</v>
      </c>
    </row>
    <row r="152">
      <c r="A152" s="14">
        <f>IFERROR(__xludf.DUMMYFUNCTION("""COMPUTED_VALUE"""),42590.66666666667)</f>
        <v>42590.66667</v>
      </c>
      <c r="B152" s="13">
        <f>IFERROR(__xludf.DUMMYFUNCTION("""COMPUTED_VALUE"""),39.09)</f>
        <v>39.09</v>
      </c>
      <c r="C152" s="12">
        <f t="shared" si="1"/>
        <v>-0.0005113781642</v>
      </c>
    </row>
    <row r="153">
      <c r="A153" s="14">
        <f>IFERROR(__xludf.DUMMYFUNCTION("""COMPUTED_VALUE"""),42591.66666666667)</f>
        <v>42591.66667</v>
      </c>
      <c r="B153" s="13">
        <f>IFERROR(__xludf.DUMMYFUNCTION("""COMPUTED_VALUE"""),39.21)</f>
        <v>39.21</v>
      </c>
      <c r="C153" s="12">
        <f t="shared" si="1"/>
        <v>0.003069838833</v>
      </c>
    </row>
    <row r="154">
      <c r="A154" s="14">
        <f>IFERROR(__xludf.DUMMYFUNCTION("""COMPUTED_VALUE"""),42592.66666666667)</f>
        <v>42592.66667</v>
      </c>
      <c r="B154" s="13">
        <f>IFERROR(__xludf.DUMMYFUNCTION("""COMPUTED_VALUE"""),39.23)</f>
        <v>39.23</v>
      </c>
      <c r="C154" s="12">
        <f t="shared" si="1"/>
        <v>0.0005100739607</v>
      </c>
    </row>
    <row r="155">
      <c r="A155" s="14">
        <f>IFERROR(__xludf.DUMMYFUNCTION("""COMPUTED_VALUE"""),42593.66666666667)</f>
        <v>42593.66667</v>
      </c>
      <c r="B155" s="13">
        <f>IFERROR(__xludf.DUMMYFUNCTION("""COMPUTED_VALUE"""),39.24)</f>
        <v>39.24</v>
      </c>
      <c r="C155" s="12">
        <f t="shared" si="1"/>
        <v>0.000254906959</v>
      </c>
    </row>
    <row r="156">
      <c r="A156" s="14">
        <f>IFERROR(__xludf.DUMMYFUNCTION("""COMPUTED_VALUE"""),42594.66666666667)</f>
        <v>42594.66667</v>
      </c>
      <c r="B156" s="13">
        <f>IFERROR(__xludf.DUMMYFUNCTION("""COMPUTED_VALUE"""),39.16)</f>
        <v>39.16</v>
      </c>
      <c r="C156" s="12">
        <f t="shared" si="1"/>
        <v>-0.002038735984</v>
      </c>
    </row>
    <row r="157">
      <c r="A157" s="14">
        <f>IFERROR(__xludf.DUMMYFUNCTION("""COMPUTED_VALUE"""),42597.66666666667)</f>
        <v>42597.66667</v>
      </c>
      <c r="B157" s="13">
        <f>IFERROR(__xludf.DUMMYFUNCTION("""COMPUTED_VALUE"""),39.12)</f>
        <v>39.12</v>
      </c>
      <c r="C157" s="12">
        <f t="shared" si="1"/>
        <v>-0.00102145046</v>
      </c>
    </row>
    <row r="158">
      <c r="A158" s="14">
        <f>IFERROR(__xludf.DUMMYFUNCTION("""COMPUTED_VALUE"""),42598.66666666667)</f>
        <v>42598.66667</v>
      </c>
      <c r="B158" s="13">
        <f>IFERROR(__xludf.DUMMYFUNCTION("""COMPUTED_VALUE"""),38.86)</f>
        <v>38.86</v>
      </c>
      <c r="C158" s="12">
        <f t="shared" si="1"/>
        <v>-0.006646216769</v>
      </c>
    </row>
    <row r="159">
      <c r="A159" s="14">
        <f>IFERROR(__xludf.DUMMYFUNCTION("""COMPUTED_VALUE"""),42599.66666666667)</f>
        <v>42599.66667</v>
      </c>
      <c r="B159" s="13">
        <f>IFERROR(__xludf.DUMMYFUNCTION("""COMPUTED_VALUE"""),39.0)</f>
        <v>39</v>
      </c>
      <c r="C159" s="12">
        <f t="shared" si="1"/>
        <v>0.003602676274</v>
      </c>
    </row>
    <row r="160">
      <c r="A160" s="14">
        <f>IFERROR(__xludf.DUMMYFUNCTION("""COMPUTED_VALUE"""),42600.66666666667)</f>
        <v>42600.66667</v>
      </c>
      <c r="B160" s="13">
        <f>IFERROR(__xludf.DUMMYFUNCTION("""COMPUTED_VALUE"""),38.88)</f>
        <v>38.88</v>
      </c>
      <c r="C160" s="12">
        <f t="shared" si="1"/>
        <v>-0.003076923077</v>
      </c>
    </row>
    <row r="161">
      <c r="A161" s="14">
        <f>IFERROR(__xludf.DUMMYFUNCTION("""COMPUTED_VALUE"""),42601.66666666667)</f>
        <v>42601.66667</v>
      </c>
      <c r="B161" s="13">
        <f>IFERROR(__xludf.DUMMYFUNCTION("""COMPUTED_VALUE"""),38.77)</f>
        <v>38.77</v>
      </c>
      <c r="C161" s="12">
        <f t="shared" si="1"/>
        <v>-0.002829218107</v>
      </c>
    </row>
    <row r="162">
      <c r="A162" s="14">
        <f>IFERROR(__xludf.DUMMYFUNCTION("""COMPUTED_VALUE"""),42604.66666666667)</f>
        <v>42604.66667</v>
      </c>
      <c r="B162" s="13">
        <f>IFERROR(__xludf.DUMMYFUNCTION("""COMPUTED_VALUE"""),38.61)</f>
        <v>38.61</v>
      </c>
      <c r="C162" s="12">
        <f t="shared" si="1"/>
        <v>-0.004126902244</v>
      </c>
    </row>
    <row r="163">
      <c r="A163" s="14">
        <f>IFERROR(__xludf.DUMMYFUNCTION("""COMPUTED_VALUE"""),42605.66666666667)</f>
        <v>42605.66667</v>
      </c>
      <c r="B163" s="13">
        <f>IFERROR(__xludf.DUMMYFUNCTION("""COMPUTED_VALUE"""),38.6)</f>
        <v>38.6</v>
      </c>
      <c r="C163" s="12">
        <f t="shared" si="1"/>
        <v>-0.000259000259</v>
      </c>
    </row>
    <row r="164">
      <c r="A164" s="14">
        <f>IFERROR(__xludf.DUMMYFUNCTION("""COMPUTED_VALUE"""),42606.66666666667)</f>
        <v>42606.66667</v>
      </c>
      <c r="B164" s="13">
        <f>IFERROR(__xludf.DUMMYFUNCTION("""COMPUTED_VALUE"""),38.48)</f>
        <v>38.48</v>
      </c>
      <c r="C164" s="12">
        <f t="shared" si="1"/>
        <v>-0.00310880829</v>
      </c>
    </row>
    <row r="165">
      <c r="A165" s="14">
        <f>IFERROR(__xludf.DUMMYFUNCTION("""COMPUTED_VALUE"""),42607.66666666667)</f>
        <v>42607.66667</v>
      </c>
      <c r="B165" s="13">
        <f>IFERROR(__xludf.DUMMYFUNCTION("""COMPUTED_VALUE"""),38.47)</f>
        <v>38.47</v>
      </c>
      <c r="C165" s="12">
        <f t="shared" si="1"/>
        <v>-0.0002598752599</v>
      </c>
    </row>
    <row r="166">
      <c r="A166" s="14">
        <f>IFERROR(__xludf.DUMMYFUNCTION("""COMPUTED_VALUE"""),42608.66666666667)</f>
        <v>42608.66667</v>
      </c>
      <c r="B166" s="13">
        <f>IFERROR(__xludf.DUMMYFUNCTION("""COMPUTED_VALUE"""),38.48)</f>
        <v>38.48</v>
      </c>
      <c r="C166" s="12">
        <f t="shared" si="1"/>
        <v>0.0002599428126</v>
      </c>
    </row>
    <row r="167">
      <c r="A167" s="14">
        <f>IFERROR(__xludf.DUMMYFUNCTION("""COMPUTED_VALUE"""),42611.66666666667)</f>
        <v>42611.66667</v>
      </c>
      <c r="B167" s="13">
        <f>IFERROR(__xludf.DUMMYFUNCTION("""COMPUTED_VALUE"""),38.61)</f>
        <v>38.61</v>
      </c>
      <c r="C167" s="12">
        <f t="shared" si="1"/>
        <v>0.003378378378</v>
      </c>
    </row>
    <row r="168">
      <c r="A168" s="14">
        <f>IFERROR(__xludf.DUMMYFUNCTION("""COMPUTED_VALUE"""),42612.66666666667)</f>
        <v>42612.66667</v>
      </c>
      <c r="B168" s="13">
        <f>IFERROR(__xludf.DUMMYFUNCTION("""COMPUTED_VALUE"""),38.45)</f>
        <v>38.45</v>
      </c>
      <c r="C168" s="12">
        <f t="shared" si="1"/>
        <v>-0.004144004144</v>
      </c>
    </row>
    <row r="169">
      <c r="A169" s="14">
        <f>IFERROR(__xludf.DUMMYFUNCTION("""COMPUTED_VALUE"""),42613.66666666667)</f>
        <v>42613.66667</v>
      </c>
      <c r="B169" s="13">
        <f>IFERROR(__xludf.DUMMYFUNCTION("""COMPUTED_VALUE"""),38.35)</f>
        <v>38.35</v>
      </c>
      <c r="C169" s="12">
        <f t="shared" si="1"/>
        <v>-0.002600780234</v>
      </c>
    </row>
    <row r="170">
      <c r="A170" s="14">
        <f>IFERROR(__xludf.DUMMYFUNCTION("""COMPUTED_VALUE"""),42614.66666666667)</f>
        <v>42614.66667</v>
      </c>
      <c r="B170" s="13">
        <f>IFERROR(__xludf.DUMMYFUNCTION("""COMPUTED_VALUE"""),38.44)</f>
        <v>38.44</v>
      </c>
      <c r="C170" s="12">
        <f t="shared" si="1"/>
        <v>0.002346805737</v>
      </c>
    </row>
    <row r="171">
      <c r="A171" s="14">
        <f>IFERROR(__xludf.DUMMYFUNCTION("""COMPUTED_VALUE"""),42615.66666666667)</f>
        <v>42615.66667</v>
      </c>
      <c r="B171" s="13">
        <f>IFERROR(__xludf.DUMMYFUNCTION("""COMPUTED_VALUE"""),38.57)</f>
        <v>38.57</v>
      </c>
      <c r="C171" s="12">
        <f t="shared" si="1"/>
        <v>0.003381893861</v>
      </c>
    </row>
    <row r="172">
      <c r="A172" s="14">
        <f>IFERROR(__xludf.DUMMYFUNCTION("""COMPUTED_VALUE"""),42619.66666666667)</f>
        <v>42619.66667</v>
      </c>
      <c r="B172" s="13">
        <f>IFERROR(__xludf.DUMMYFUNCTION("""COMPUTED_VALUE"""),39.0)</f>
        <v>39</v>
      </c>
      <c r="C172" s="12">
        <f t="shared" si="1"/>
        <v>0.01114856106</v>
      </c>
    </row>
    <row r="173">
      <c r="A173" s="14">
        <f>IFERROR(__xludf.DUMMYFUNCTION("""COMPUTED_VALUE"""),42620.66666666667)</f>
        <v>42620.66667</v>
      </c>
      <c r="B173" s="13">
        <f>IFERROR(__xludf.DUMMYFUNCTION("""COMPUTED_VALUE"""),39.02)</f>
        <v>39.02</v>
      </c>
      <c r="C173" s="12">
        <f t="shared" si="1"/>
        <v>0.0005128205128</v>
      </c>
    </row>
    <row r="174">
      <c r="A174" s="14">
        <f>IFERROR(__xludf.DUMMYFUNCTION("""COMPUTED_VALUE"""),42621.66666666667)</f>
        <v>42621.66667</v>
      </c>
      <c r="B174" s="13">
        <f>IFERROR(__xludf.DUMMYFUNCTION("""COMPUTED_VALUE"""),38.77)</f>
        <v>38.77</v>
      </c>
      <c r="C174" s="12">
        <f t="shared" si="1"/>
        <v>-0.006406970784</v>
      </c>
    </row>
    <row r="175">
      <c r="A175" s="14">
        <f>IFERROR(__xludf.DUMMYFUNCTION("""COMPUTED_VALUE"""),42622.66666666667)</f>
        <v>42622.66667</v>
      </c>
      <c r="B175" s="13">
        <f>IFERROR(__xludf.DUMMYFUNCTION("""COMPUTED_VALUE"""),37.98)</f>
        <v>37.98</v>
      </c>
      <c r="C175" s="12">
        <f t="shared" si="1"/>
        <v>-0.02037657983</v>
      </c>
    </row>
    <row r="176">
      <c r="A176" s="14">
        <f>IFERROR(__xludf.DUMMYFUNCTION("""COMPUTED_VALUE"""),42625.66666666667)</f>
        <v>42625.66667</v>
      </c>
      <c r="B176" s="13">
        <f>IFERROR(__xludf.DUMMYFUNCTION("""COMPUTED_VALUE"""),38.45)</f>
        <v>38.45</v>
      </c>
      <c r="C176" s="12">
        <f t="shared" si="1"/>
        <v>0.01237493418</v>
      </c>
    </row>
    <row r="177">
      <c r="A177" s="14">
        <f>IFERROR(__xludf.DUMMYFUNCTION("""COMPUTED_VALUE"""),42626.66666666667)</f>
        <v>42626.66667</v>
      </c>
      <c r="B177" s="13">
        <f>IFERROR(__xludf.DUMMYFUNCTION("""COMPUTED_VALUE"""),37.98)</f>
        <v>37.98</v>
      </c>
      <c r="C177" s="12">
        <f t="shared" si="1"/>
        <v>-0.0122236671</v>
      </c>
    </row>
    <row r="178">
      <c r="A178" s="14">
        <f>IFERROR(__xludf.DUMMYFUNCTION("""COMPUTED_VALUE"""),42627.66666666667)</f>
        <v>42627.66667</v>
      </c>
      <c r="B178" s="13">
        <f>IFERROR(__xludf.DUMMYFUNCTION("""COMPUTED_VALUE"""),38.12)</f>
        <v>38.12</v>
      </c>
      <c r="C178" s="12">
        <f t="shared" si="1"/>
        <v>0.003686150606</v>
      </c>
    </row>
    <row r="179">
      <c r="A179" s="14">
        <f>IFERROR(__xludf.DUMMYFUNCTION("""COMPUTED_VALUE"""),42628.66666666667)</f>
        <v>42628.66667</v>
      </c>
      <c r="B179" s="13">
        <f>IFERROR(__xludf.DUMMYFUNCTION("""COMPUTED_VALUE"""),38.59)</f>
        <v>38.59</v>
      </c>
      <c r="C179" s="12">
        <f t="shared" si="1"/>
        <v>0.01232948583</v>
      </c>
    </row>
    <row r="180">
      <c r="A180" s="14">
        <f>IFERROR(__xludf.DUMMYFUNCTION("""COMPUTED_VALUE"""),42629.66666666667)</f>
        <v>42629.66667</v>
      </c>
      <c r="B180" s="13">
        <f>IFERROR(__xludf.DUMMYFUNCTION("""COMPUTED_VALUE"""),38.44)</f>
        <v>38.44</v>
      </c>
      <c r="C180" s="12">
        <f t="shared" si="1"/>
        <v>-0.003887017362</v>
      </c>
    </row>
    <row r="181">
      <c r="A181" s="14">
        <f>IFERROR(__xludf.DUMMYFUNCTION("""COMPUTED_VALUE"""),42632.66666666667)</f>
        <v>42632.66667</v>
      </c>
      <c r="B181" s="13">
        <f>IFERROR(__xludf.DUMMYFUNCTION("""COMPUTED_VALUE"""),38.28)</f>
        <v>38.28</v>
      </c>
      <c r="C181" s="12">
        <f t="shared" si="1"/>
        <v>-0.004162330905</v>
      </c>
    </row>
    <row r="182">
      <c r="A182" s="14">
        <f>IFERROR(__xludf.DUMMYFUNCTION("""COMPUTED_VALUE"""),42633.66666666667)</f>
        <v>42633.66667</v>
      </c>
      <c r="B182" s="13">
        <f>IFERROR(__xludf.DUMMYFUNCTION("""COMPUTED_VALUE"""),38.57)</f>
        <v>38.57</v>
      </c>
      <c r="C182" s="12">
        <f t="shared" si="1"/>
        <v>0.007575757576</v>
      </c>
    </row>
    <row r="183">
      <c r="A183" s="14">
        <f>IFERROR(__xludf.DUMMYFUNCTION("""COMPUTED_VALUE"""),42634.66666666667)</f>
        <v>42634.66667</v>
      </c>
      <c r="B183" s="13">
        <f>IFERROR(__xludf.DUMMYFUNCTION("""COMPUTED_VALUE"""),38.81)</f>
        <v>38.81</v>
      </c>
      <c r="C183" s="12">
        <f t="shared" si="1"/>
        <v>0.006222452683</v>
      </c>
    </row>
    <row r="184">
      <c r="A184" s="14">
        <f>IFERROR(__xludf.DUMMYFUNCTION("""COMPUTED_VALUE"""),42635.66666666667)</f>
        <v>42635.66667</v>
      </c>
      <c r="B184" s="13">
        <f>IFERROR(__xludf.DUMMYFUNCTION("""COMPUTED_VALUE"""),39.36)</f>
        <v>39.36</v>
      </c>
      <c r="C184" s="12">
        <f t="shared" si="1"/>
        <v>0.01417160526</v>
      </c>
    </row>
    <row r="185">
      <c r="A185" s="14">
        <f>IFERROR(__xludf.DUMMYFUNCTION("""COMPUTED_VALUE"""),42636.66666666667)</f>
        <v>42636.66667</v>
      </c>
      <c r="B185" s="13">
        <f>IFERROR(__xludf.DUMMYFUNCTION("""COMPUTED_VALUE"""),39.35)</f>
        <v>39.35</v>
      </c>
      <c r="C185" s="12">
        <f t="shared" si="1"/>
        <v>-0.0002540650407</v>
      </c>
    </row>
    <row r="186">
      <c r="A186" s="14">
        <f>IFERROR(__xludf.DUMMYFUNCTION("""COMPUTED_VALUE"""),42639.66666666667)</f>
        <v>42639.66667</v>
      </c>
      <c r="B186" s="13">
        <f>IFERROR(__xludf.DUMMYFUNCTION("""COMPUTED_VALUE"""),38.71)</f>
        <v>38.71</v>
      </c>
      <c r="C186" s="12">
        <f t="shared" si="1"/>
        <v>-0.01626429479</v>
      </c>
    </row>
    <row r="187">
      <c r="A187" s="14">
        <f>IFERROR(__xludf.DUMMYFUNCTION("""COMPUTED_VALUE"""),42640.66666666667)</f>
        <v>42640.66667</v>
      </c>
      <c r="B187" s="13">
        <f>IFERROR(__xludf.DUMMYFUNCTION("""COMPUTED_VALUE"""),39.15)</f>
        <v>39.15</v>
      </c>
      <c r="C187" s="12">
        <f t="shared" si="1"/>
        <v>0.01136657195</v>
      </c>
    </row>
    <row r="188">
      <c r="A188" s="14">
        <f>IFERROR(__xludf.DUMMYFUNCTION("""COMPUTED_VALUE"""),42641.66666666667)</f>
        <v>42641.66667</v>
      </c>
      <c r="B188" s="13">
        <f>IFERROR(__xludf.DUMMYFUNCTION("""COMPUTED_VALUE"""),39.08)</f>
        <v>39.08</v>
      </c>
      <c r="C188" s="12">
        <f t="shared" si="1"/>
        <v>-0.001787994891</v>
      </c>
    </row>
    <row r="189">
      <c r="A189" s="14">
        <f>IFERROR(__xludf.DUMMYFUNCTION("""COMPUTED_VALUE"""),42642.66666666667)</f>
        <v>42642.66667</v>
      </c>
      <c r="B189" s="13">
        <f>IFERROR(__xludf.DUMMYFUNCTION("""COMPUTED_VALUE"""),38.75)</f>
        <v>38.75</v>
      </c>
      <c r="C189" s="12">
        <f t="shared" si="1"/>
        <v>-0.008444216991</v>
      </c>
    </row>
    <row r="190">
      <c r="A190" s="14">
        <f>IFERROR(__xludf.DUMMYFUNCTION("""COMPUTED_VALUE"""),42643.66666666667)</f>
        <v>42643.66667</v>
      </c>
      <c r="B190" s="13">
        <f>IFERROR(__xludf.DUMMYFUNCTION("""COMPUTED_VALUE"""),38.86)</f>
        <v>38.86</v>
      </c>
      <c r="C190" s="12">
        <f t="shared" si="1"/>
        <v>0.002838709677</v>
      </c>
    </row>
    <row r="191">
      <c r="A191" s="14">
        <f>IFERROR(__xludf.DUMMYFUNCTION("""COMPUTED_VALUE"""),42646.66666666667)</f>
        <v>42646.66667</v>
      </c>
      <c r="B191" s="13">
        <f>IFERROR(__xludf.DUMMYFUNCTION("""COMPUTED_VALUE"""),38.63)</f>
        <v>38.63</v>
      </c>
      <c r="C191" s="12">
        <f t="shared" si="1"/>
        <v>-0.00591868245</v>
      </c>
    </row>
    <row r="192">
      <c r="A192" s="14">
        <f>IFERROR(__xludf.DUMMYFUNCTION("""COMPUTED_VALUE"""),42647.66666666667)</f>
        <v>42647.66667</v>
      </c>
      <c r="B192" s="13">
        <f>IFERROR(__xludf.DUMMYFUNCTION("""COMPUTED_VALUE"""),38.82)</f>
        <v>38.82</v>
      </c>
      <c r="C192" s="12">
        <f t="shared" si="1"/>
        <v>0.004918457158</v>
      </c>
    </row>
    <row r="193">
      <c r="A193" s="14">
        <f>IFERROR(__xludf.DUMMYFUNCTION("""COMPUTED_VALUE"""),42648.66666666667)</f>
        <v>42648.66667</v>
      </c>
      <c r="B193" s="13">
        <f>IFERROR(__xludf.DUMMYFUNCTION("""COMPUTED_VALUE"""),38.82)</f>
        <v>38.82</v>
      </c>
      <c r="C193" s="12">
        <f t="shared" si="1"/>
        <v>0</v>
      </c>
    </row>
    <row r="194">
      <c r="A194" s="14">
        <f>IFERROR(__xludf.DUMMYFUNCTION("""COMPUTED_VALUE"""),42649.66666666667)</f>
        <v>42649.66667</v>
      </c>
      <c r="B194" s="13">
        <f>IFERROR(__xludf.DUMMYFUNCTION("""COMPUTED_VALUE"""),38.84)</f>
        <v>38.84</v>
      </c>
      <c r="C194" s="12">
        <f t="shared" si="1"/>
        <v>0.0005151983514</v>
      </c>
    </row>
    <row r="195">
      <c r="A195" s="14">
        <f>IFERROR(__xludf.DUMMYFUNCTION("""COMPUTED_VALUE"""),42650.66666666667)</f>
        <v>42650.66667</v>
      </c>
      <c r="B195" s="13">
        <f>IFERROR(__xludf.DUMMYFUNCTION("""COMPUTED_VALUE"""),38.75)</f>
        <v>38.75</v>
      </c>
      <c r="C195" s="12">
        <f t="shared" si="1"/>
        <v>-0.002317198764</v>
      </c>
    </row>
    <row r="196">
      <c r="A196" s="14">
        <f>IFERROR(__xludf.DUMMYFUNCTION("""COMPUTED_VALUE"""),42653.66666666667)</f>
        <v>42653.66667</v>
      </c>
      <c r="B196" s="13">
        <f>IFERROR(__xludf.DUMMYFUNCTION("""COMPUTED_VALUE"""),39.3)</f>
        <v>39.3</v>
      </c>
      <c r="C196" s="12">
        <f t="shared" si="1"/>
        <v>0.01419354839</v>
      </c>
    </row>
    <row r="197">
      <c r="A197" s="14">
        <f>IFERROR(__xludf.DUMMYFUNCTION("""COMPUTED_VALUE"""),42654.66666666667)</f>
        <v>42654.66667</v>
      </c>
      <c r="B197" s="13">
        <f>IFERROR(__xludf.DUMMYFUNCTION("""COMPUTED_VALUE"""),39.15)</f>
        <v>39.15</v>
      </c>
      <c r="C197" s="12">
        <f t="shared" si="1"/>
        <v>-0.003816793893</v>
      </c>
    </row>
    <row r="198">
      <c r="A198" s="14">
        <f>IFERROR(__xludf.DUMMYFUNCTION("""COMPUTED_VALUE"""),42655.66666666667)</f>
        <v>42655.66667</v>
      </c>
      <c r="B198" s="13">
        <f>IFERROR(__xludf.DUMMYFUNCTION("""COMPUTED_VALUE"""),39.31)</f>
        <v>39.31</v>
      </c>
      <c r="C198" s="12">
        <f t="shared" si="1"/>
        <v>0.004086845466</v>
      </c>
    </row>
    <row r="199">
      <c r="A199" s="14">
        <f>IFERROR(__xludf.DUMMYFUNCTION("""COMPUTED_VALUE"""),42656.66666666667)</f>
        <v>42656.66667</v>
      </c>
      <c r="B199" s="13">
        <f>IFERROR(__xludf.DUMMYFUNCTION("""COMPUTED_VALUE"""),38.91)</f>
        <v>38.91</v>
      </c>
      <c r="C199" s="12">
        <f t="shared" si="1"/>
        <v>-0.01017552786</v>
      </c>
    </row>
    <row r="200">
      <c r="A200" s="14">
        <f>IFERROR(__xludf.DUMMYFUNCTION("""COMPUTED_VALUE"""),42657.66666666667)</f>
        <v>42657.66667</v>
      </c>
      <c r="B200" s="13">
        <f>IFERROR(__xludf.DUMMYFUNCTION("""COMPUTED_VALUE"""),38.93)</f>
        <v>38.93</v>
      </c>
      <c r="C200" s="12">
        <f t="shared" si="1"/>
        <v>0.0005140066821</v>
      </c>
    </row>
    <row r="201">
      <c r="A201" s="14">
        <f>IFERROR(__xludf.DUMMYFUNCTION("""COMPUTED_VALUE"""),42660.66666666667)</f>
        <v>42660.66667</v>
      </c>
      <c r="B201" s="13">
        <f>IFERROR(__xludf.DUMMYFUNCTION("""COMPUTED_VALUE"""),39.0)</f>
        <v>39</v>
      </c>
      <c r="C201" s="12">
        <f t="shared" si="1"/>
        <v>0.001798099152</v>
      </c>
    </row>
    <row r="202">
      <c r="A202" s="14">
        <f>IFERROR(__xludf.DUMMYFUNCTION("""COMPUTED_VALUE"""),42661.66666666667)</f>
        <v>42661.66667</v>
      </c>
      <c r="B202" s="13">
        <f>IFERROR(__xludf.DUMMYFUNCTION("""COMPUTED_VALUE"""),39.76)</f>
        <v>39.76</v>
      </c>
      <c r="C202" s="12">
        <f t="shared" si="1"/>
        <v>0.01948717949</v>
      </c>
    </row>
    <row r="203">
      <c r="A203" s="14">
        <f>IFERROR(__xludf.DUMMYFUNCTION("""COMPUTED_VALUE"""),42662.66666666667)</f>
        <v>42662.66667</v>
      </c>
      <c r="B203" s="13">
        <f>IFERROR(__xludf.DUMMYFUNCTION("""COMPUTED_VALUE"""),40.08)</f>
        <v>40.08</v>
      </c>
      <c r="C203" s="12">
        <f t="shared" si="1"/>
        <v>0.008048289738</v>
      </c>
    </row>
    <row r="204">
      <c r="A204" s="14">
        <f>IFERROR(__xludf.DUMMYFUNCTION("""COMPUTED_VALUE"""),42663.66666666667)</f>
        <v>42663.66667</v>
      </c>
      <c r="B204" s="13">
        <f>IFERROR(__xludf.DUMMYFUNCTION("""COMPUTED_VALUE"""),39.85)</f>
        <v>39.85</v>
      </c>
      <c r="C204" s="12">
        <f t="shared" si="1"/>
        <v>-0.005738522954</v>
      </c>
    </row>
    <row r="205">
      <c r="A205" s="14">
        <f>IFERROR(__xludf.DUMMYFUNCTION("""COMPUTED_VALUE"""),42664.66666666667)</f>
        <v>42664.66667</v>
      </c>
      <c r="B205" s="13">
        <f>IFERROR(__xludf.DUMMYFUNCTION("""COMPUTED_VALUE"""),39.97)</f>
        <v>39.97</v>
      </c>
      <c r="C205" s="12">
        <f t="shared" si="1"/>
        <v>0.003011292346</v>
      </c>
    </row>
    <row r="206">
      <c r="A206" s="14">
        <f>IFERROR(__xludf.DUMMYFUNCTION("""COMPUTED_VALUE"""),42667.66666666667)</f>
        <v>42667.66667</v>
      </c>
      <c r="B206" s="13">
        <f>IFERROR(__xludf.DUMMYFUNCTION("""COMPUTED_VALUE"""),40.66)</f>
        <v>40.66</v>
      </c>
      <c r="C206" s="12">
        <f t="shared" si="1"/>
        <v>0.01726294721</v>
      </c>
    </row>
    <row r="207">
      <c r="A207" s="14">
        <f>IFERROR(__xludf.DUMMYFUNCTION("""COMPUTED_VALUE"""),42668.66666666667)</f>
        <v>42668.66667</v>
      </c>
      <c r="B207" s="13">
        <f>IFERROR(__xludf.DUMMYFUNCTION("""COMPUTED_VALUE"""),40.38)</f>
        <v>40.38</v>
      </c>
      <c r="C207" s="12">
        <f t="shared" si="1"/>
        <v>-0.006886374816</v>
      </c>
    </row>
    <row r="208">
      <c r="A208" s="14">
        <f>IFERROR(__xludf.DUMMYFUNCTION("""COMPUTED_VALUE"""),42669.66666666667)</f>
        <v>42669.66667</v>
      </c>
      <c r="B208" s="13">
        <f>IFERROR(__xludf.DUMMYFUNCTION("""COMPUTED_VALUE"""),39.95)</f>
        <v>39.95</v>
      </c>
      <c r="C208" s="12">
        <f t="shared" si="1"/>
        <v>-0.01064883606</v>
      </c>
    </row>
    <row r="209">
      <c r="A209" s="14">
        <f>IFERROR(__xludf.DUMMYFUNCTION("""COMPUTED_VALUE"""),42670.66666666667)</f>
        <v>42670.66667</v>
      </c>
      <c r="B209" s="13">
        <f>IFERROR(__xludf.DUMMYFUNCTION("""COMPUTED_VALUE"""),39.77)</f>
        <v>39.77</v>
      </c>
      <c r="C209" s="12">
        <f t="shared" si="1"/>
        <v>-0.00450563204</v>
      </c>
    </row>
    <row r="210">
      <c r="A210" s="14">
        <f>IFERROR(__xludf.DUMMYFUNCTION("""COMPUTED_VALUE"""),42671.66666666667)</f>
        <v>42671.66667</v>
      </c>
      <c r="B210" s="13">
        <f>IFERROR(__xludf.DUMMYFUNCTION("""COMPUTED_VALUE"""),39.77)</f>
        <v>39.77</v>
      </c>
      <c r="C210" s="12">
        <f t="shared" si="1"/>
        <v>0</v>
      </c>
    </row>
    <row r="211">
      <c r="A211" s="14">
        <f>IFERROR(__xludf.DUMMYFUNCTION("""COMPUTED_VALUE"""),42674.66666666667)</f>
        <v>42674.66667</v>
      </c>
      <c r="B211" s="13">
        <f>IFERROR(__xludf.DUMMYFUNCTION("""COMPUTED_VALUE"""),39.23)</f>
        <v>39.23</v>
      </c>
      <c r="C211" s="12">
        <f t="shared" si="1"/>
        <v>-0.01357807393</v>
      </c>
    </row>
    <row r="212">
      <c r="A212" s="14">
        <f>IFERROR(__xludf.DUMMYFUNCTION("""COMPUTED_VALUE"""),42675.66666666667)</f>
        <v>42675.66667</v>
      </c>
      <c r="B212" s="13">
        <f>IFERROR(__xludf.DUMMYFUNCTION("""COMPUTED_VALUE"""),39.18)</f>
        <v>39.18</v>
      </c>
      <c r="C212" s="12">
        <f t="shared" si="1"/>
        <v>-0.001274534795</v>
      </c>
    </row>
    <row r="213">
      <c r="A213" s="14">
        <f>IFERROR(__xludf.DUMMYFUNCTION("""COMPUTED_VALUE"""),42676.66666666667)</f>
        <v>42676.66667</v>
      </c>
      <c r="B213" s="13">
        <f>IFERROR(__xludf.DUMMYFUNCTION("""COMPUTED_VALUE"""),38.44)</f>
        <v>38.44</v>
      </c>
      <c r="C213" s="12">
        <f t="shared" si="1"/>
        <v>-0.01888718734</v>
      </c>
    </row>
    <row r="214">
      <c r="A214" s="14">
        <f>IFERROR(__xludf.DUMMYFUNCTION("""COMPUTED_VALUE"""),42677.66666666667)</f>
        <v>42677.66667</v>
      </c>
      <c r="B214" s="13">
        <f>IFERROR(__xludf.DUMMYFUNCTION("""COMPUTED_VALUE"""),38.11)</f>
        <v>38.11</v>
      </c>
      <c r="C214" s="12">
        <f t="shared" si="1"/>
        <v>-0.008584807492</v>
      </c>
    </row>
    <row r="215">
      <c r="A215" s="14">
        <f>IFERROR(__xludf.DUMMYFUNCTION("""COMPUTED_VALUE"""),42678.66666666667)</f>
        <v>42678.66667</v>
      </c>
      <c r="B215" s="13">
        <f>IFERROR(__xludf.DUMMYFUNCTION("""COMPUTED_VALUE"""),38.1)</f>
        <v>38.1</v>
      </c>
      <c r="C215" s="12">
        <f t="shared" si="1"/>
        <v>-0.0002623983207</v>
      </c>
    </row>
    <row r="216">
      <c r="A216" s="14">
        <f>IFERROR(__xludf.DUMMYFUNCTION("""COMPUTED_VALUE"""),42681.66666666667)</f>
        <v>42681.66667</v>
      </c>
      <c r="B216" s="13">
        <f>IFERROR(__xludf.DUMMYFUNCTION("""COMPUTED_VALUE"""),39.13)</f>
        <v>39.13</v>
      </c>
      <c r="C216" s="12">
        <f t="shared" si="1"/>
        <v>0.02703412073</v>
      </c>
    </row>
    <row r="217">
      <c r="A217" s="14">
        <f>IFERROR(__xludf.DUMMYFUNCTION("""COMPUTED_VALUE"""),42682.66666666667)</f>
        <v>42682.66667</v>
      </c>
      <c r="B217" s="13">
        <f>IFERROR(__xludf.DUMMYFUNCTION("""COMPUTED_VALUE"""),39.53)</f>
        <v>39.53</v>
      </c>
      <c r="C217" s="12">
        <f t="shared" si="1"/>
        <v>0.0102223358</v>
      </c>
    </row>
    <row r="218">
      <c r="A218" s="14">
        <f>IFERROR(__xludf.DUMMYFUNCTION("""COMPUTED_VALUE"""),42683.66666666667)</f>
        <v>42683.66667</v>
      </c>
      <c r="B218" s="13">
        <f>IFERROR(__xludf.DUMMYFUNCTION("""COMPUTED_VALUE"""),39.27)</f>
        <v>39.27</v>
      </c>
      <c r="C218" s="12">
        <f t="shared" si="1"/>
        <v>-0.006577283076</v>
      </c>
    </row>
    <row r="219">
      <c r="A219" s="14">
        <f>IFERROR(__xludf.DUMMYFUNCTION("""COMPUTED_VALUE"""),42684.66666666667)</f>
        <v>42684.66667</v>
      </c>
      <c r="B219" s="13">
        <f>IFERROR(__xludf.DUMMYFUNCTION("""COMPUTED_VALUE"""),38.13)</f>
        <v>38.13</v>
      </c>
      <c r="C219" s="12">
        <f t="shared" si="1"/>
        <v>-0.02902979374</v>
      </c>
    </row>
    <row r="220">
      <c r="A220" s="14">
        <f>IFERROR(__xludf.DUMMYFUNCTION("""COMPUTED_VALUE"""),42685.66666666667)</f>
        <v>42685.66667</v>
      </c>
      <c r="B220" s="13">
        <f>IFERROR(__xludf.DUMMYFUNCTION("""COMPUTED_VALUE"""),37.7)</f>
        <v>37.7</v>
      </c>
      <c r="C220" s="12">
        <f t="shared" si="1"/>
        <v>-0.01127720955</v>
      </c>
    </row>
    <row r="221">
      <c r="A221" s="14">
        <f>IFERROR(__xludf.DUMMYFUNCTION("""COMPUTED_VALUE"""),42688.66666666667)</f>
        <v>42688.66667</v>
      </c>
      <c r="B221" s="13">
        <f>IFERROR(__xludf.DUMMYFUNCTION("""COMPUTED_VALUE"""),36.8)</f>
        <v>36.8</v>
      </c>
      <c r="C221" s="12">
        <f t="shared" si="1"/>
        <v>-0.02387267905</v>
      </c>
    </row>
    <row r="222">
      <c r="A222" s="14">
        <f>IFERROR(__xludf.DUMMYFUNCTION("""COMPUTED_VALUE"""),42689.66666666667)</f>
        <v>42689.66667</v>
      </c>
      <c r="B222" s="13">
        <f>IFERROR(__xludf.DUMMYFUNCTION("""COMPUTED_VALUE"""),37.92)</f>
        <v>37.92</v>
      </c>
      <c r="C222" s="12">
        <f t="shared" si="1"/>
        <v>0.03043478261</v>
      </c>
    </row>
    <row r="223">
      <c r="A223" s="14">
        <f>IFERROR(__xludf.DUMMYFUNCTION("""COMPUTED_VALUE"""),42690.66666666667)</f>
        <v>42690.66667</v>
      </c>
      <c r="B223" s="13">
        <f>IFERROR(__xludf.DUMMYFUNCTION("""COMPUTED_VALUE"""),38.22)</f>
        <v>38.22</v>
      </c>
      <c r="C223" s="12">
        <f t="shared" si="1"/>
        <v>0.007911392405</v>
      </c>
    </row>
    <row r="224">
      <c r="A224" s="14">
        <f>IFERROR(__xludf.DUMMYFUNCTION("""COMPUTED_VALUE"""),42691.66666666667)</f>
        <v>42691.66667</v>
      </c>
      <c r="B224" s="13">
        <f>IFERROR(__xludf.DUMMYFUNCTION("""COMPUTED_VALUE"""),38.56)</f>
        <v>38.56</v>
      </c>
      <c r="C224" s="12">
        <f t="shared" si="1"/>
        <v>0.008895866039</v>
      </c>
    </row>
    <row r="225">
      <c r="A225" s="14">
        <f>IFERROR(__xludf.DUMMYFUNCTION("""COMPUTED_VALUE"""),42692.66666666667)</f>
        <v>42692.66667</v>
      </c>
      <c r="B225" s="13">
        <f>IFERROR(__xludf.DUMMYFUNCTION("""COMPUTED_VALUE"""),38.03)</f>
        <v>38.03</v>
      </c>
      <c r="C225" s="12">
        <f t="shared" si="1"/>
        <v>-0.01374481328</v>
      </c>
    </row>
    <row r="226">
      <c r="A226" s="14">
        <f>IFERROR(__xludf.DUMMYFUNCTION("""COMPUTED_VALUE"""),42695.66666666667)</f>
        <v>42695.66667</v>
      </c>
      <c r="B226" s="13">
        <f>IFERROR(__xludf.DUMMYFUNCTION("""COMPUTED_VALUE"""),38.46)</f>
        <v>38.46</v>
      </c>
      <c r="C226" s="12">
        <f t="shared" si="1"/>
        <v>0.011306863</v>
      </c>
    </row>
    <row r="227">
      <c r="A227" s="14">
        <f>IFERROR(__xludf.DUMMYFUNCTION("""COMPUTED_VALUE"""),42696.66666666667)</f>
        <v>42696.66667</v>
      </c>
      <c r="B227" s="13">
        <f>IFERROR(__xludf.DUMMYFUNCTION("""COMPUTED_VALUE"""),38.41)</f>
        <v>38.41</v>
      </c>
      <c r="C227" s="12">
        <f t="shared" si="1"/>
        <v>-0.001300052002</v>
      </c>
    </row>
    <row r="228">
      <c r="A228" s="14">
        <f>IFERROR(__xludf.DUMMYFUNCTION("""COMPUTED_VALUE"""),42697.66666666667)</f>
        <v>42697.66667</v>
      </c>
      <c r="B228" s="13">
        <f>IFERROR(__xludf.DUMMYFUNCTION("""COMPUTED_VALUE"""),38.05)</f>
        <v>38.05</v>
      </c>
      <c r="C228" s="12">
        <f t="shared" si="1"/>
        <v>-0.009372559229</v>
      </c>
    </row>
    <row r="229">
      <c r="A229" s="14">
        <f>IFERROR(__xludf.DUMMYFUNCTION("""COMPUTED_VALUE"""),42699.66666666667)</f>
        <v>42699.66667</v>
      </c>
      <c r="B229" s="13">
        <f>IFERROR(__xludf.DUMMYFUNCTION("""COMPUTED_VALUE"""),38.08)</f>
        <v>38.08</v>
      </c>
      <c r="C229" s="12">
        <f t="shared" si="1"/>
        <v>0.0007884362681</v>
      </c>
    </row>
    <row r="230">
      <c r="A230" s="14">
        <f>IFERROR(__xludf.DUMMYFUNCTION("""COMPUTED_VALUE"""),42702.66666666667)</f>
        <v>42702.66667</v>
      </c>
      <c r="B230" s="13">
        <f>IFERROR(__xludf.DUMMYFUNCTION("""COMPUTED_VALUE"""),38.41)</f>
        <v>38.41</v>
      </c>
      <c r="C230" s="12">
        <f t="shared" si="1"/>
        <v>0.008665966387</v>
      </c>
    </row>
    <row r="231">
      <c r="A231" s="14">
        <f>IFERROR(__xludf.DUMMYFUNCTION("""COMPUTED_VALUE"""),42703.66666666667)</f>
        <v>42703.66667</v>
      </c>
      <c r="B231" s="13">
        <f>IFERROR(__xludf.DUMMYFUNCTION("""COMPUTED_VALUE"""),38.54)</f>
        <v>38.54</v>
      </c>
      <c r="C231" s="12">
        <f t="shared" si="1"/>
        <v>0.003384535277</v>
      </c>
    </row>
    <row r="232">
      <c r="A232" s="14">
        <f>IFERROR(__xludf.DUMMYFUNCTION("""COMPUTED_VALUE"""),42704.66666666667)</f>
        <v>42704.66667</v>
      </c>
      <c r="B232" s="13">
        <f>IFERROR(__xludf.DUMMYFUNCTION("""COMPUTED_VALUE"""),37.9)</f>
        <v>37.9</v>
      </c>
      <c r="C232" s="12">
        <f t="shared" si="1"/>
        <v>-0.01660612351</v>
      </c>
    </row>
    <row r="233">
      <c r="A233" s="14">
        <f>IFERROR(__xludf.DUMMYFUNCTION("""COMPUTED_VALUE"""),42705.66666666667)</f>
        <v>42705.66667</v>
      </c>
      <c r="B233" s="13">
        <f>IFERROR(__xludf.DUMMYFUNCTION("""COMPUTED_VALUE"""),37.4)</f>
        <v>37.4</v>
      </c>
      <c r="C233" s="12">
        <f t="shared" si="1"/>
        <v>-0.01319261214</v>
      </c>
    </row>
    <row r="234">
      <c r="A234" s="14">
        <f>IFERROR(__xludf.DUMMYFUNCTION("""COMPUTED_VALUE"""),42706.66666666667)</f>
        <v>42706.66667</v>
      </c>
      <c r="B234" s="13">
        <f>IFERROR(__xludf.DUMMYFUNCTION("""COMPUTED_VALUE"""),37.53)</f>
        <v>37.53</v>
      </c>
      <c r="C234" s="12">
        <f t="shared" si="1"/>
        <v>0.003475935829</v>
      </c>
    </row>
    <row r="235">
      <c r="A235" s="14">
        <f>IFERROR(__xludf.DUMMYFUNCTION("""COMPUTED_VALUE"""),42709.66666666667)</f>
        <v>42709.66667</v>
      </c>
      <c r="B235" s="13">
        <f>IFERROR(__xludf.DUMMYFUNCTION("""COMPUTED_VALUE"""),38.13)</f>
        <v>38.13</v>
      </c>
      <c r="C235" s="12">
        <f t="shared" si="1"/>
        <v>0.01598721023</v>
      </c>
    </row>
    <row r="236">
      <c r="A236" s="14">
        <f>IFERROR(__xludf.DUMMYFUNCTION("""COMPUTED_VALUE"""),42710.66666666667)</f>
        <v>42710.66667</v>
      </c>
      <c r="B236" s="13">
        <f>IFERROR(__xludf.DUMMYFUNCTION("""COMPUTED_VALUE"""),37.96)</f>
        <v>37.96</v>
      </c>
      <c r="C236" s="12">
        <f t="shared" si="1"/>
        <v>-0.004458431681</v>
      </c>
    </row>
    <row r="237">
      <c r="A237" s="14">
        <f>IFERROR(__xludf.DUMMYFUNCTION("""COMPUTED_VALUE"""),42711.66666666667)</f>
        <v>42711.66667</v>
      </c>
      <c r="B237" s="13">
        <f>IFERROR(__xludf.DUMMYFUNCTION("""COMPUTED_VALUE"""),38.56)</f>
        <v>38.56</v>
      </c>
      <c r="C237" s="12">
        <f t="shared" si="1"/>
        <v>0.0158061117</v>
      </c>
    </row>
    <row r="238">
      <c r="A238" s="14">
        <f>IFERROR(__xludf.DUMMYFUNCTION("""COMPUTED_VALUE"""),42712.66666666667)</f>
        <v>42712.66667</v>
      </c>
      <c r="B238" s="13">
        <f>IFERROR(__xludf.DUMMYFUNCTION("""COMPUTED_VALUE"""),38.82)</f>
        <v>38.82</v>
      </c>
      <c r="C238" s="12">
        <f t="shared" si="1"/>
        <v>0.006742738589</v>
      </c>
    </row>
    <row r="239">
      <c r="A239" s="14">
        <f>IFERROR(__xludf.DUMMYFUNCTION("""COMPUTED_VALUE"""),42713.66666666667)</f>
        <v>42713.66667</v>
      </c>
      <c r="B239" s="13">
        <f>IFERROR(__xludf.DUMMYFUNCTION("""COMPUTED_VALUE"""),39.46)</f>
        <v>39.46</v>
      </c>
      <c r="C239" s="12">
        <f t="shared" si="1"/>
        <v>0.01648634724</v>
      </c>
    </row>
    <row r="240">
      <c r="A240" s="14">
        <f>IFERROR(__xludf.DUMMYFUNCTION("""COMPUTED_VALUE"""),42716.66666666667)</f>
        <v>42716.66667</v>
      </c>
      <c r="B240" s="13">
        <f>IFERROR(__xludf.DUMMYFUNCTION("""COMPUTED_VALUE"""),39.46)</f>
        <v>39.46</v>
      </c>
      <c r="C240" s="12">
        <f t="shared" si="1"/>
        <v>0</v>
      </c>
    </row>
    <row r="241">
      <c r="A241" s="14">
        <f>IFERROR(__xludf.DUMMYFUNCTION("""COMPUTED_VALUE"""),42717.66666666667)</f>
        <v>42717.66667</v>
      </c>
      <c r="B241" s="13">
        <f>IFERROR(__xludf.DUMMYFUNCTION("""COMPUTED_VALUE"""),39.81)</f>
        <v>39.81</v>
      </c>
      <c r="C241" s="12">
        <f t="shared" si="1"/>
        <v>0.00886974151</v>
      </c>
    </row>
    <row r="242">
      <c r="A242" s="14">
        <f>IFERROR(__xludf.DUMMYFUNCTION("""COMPUTED_VALUE"""),42718.66666666667)</f>
        <v>42718.66667</v>
      </c>
      <c r="B242" s="13">
        <f>IFERROR(__xludf.DUMMYFUNCTION("""COMPUTED_VALUE"""),39.85)</f>
        <v>39.85</v>
      </c>
      <c r="C242" s="12">
        <f t="shared" si="1"/>
        <v>0.00100477267</v>
      </c>
    </row>
    <row r="243">
      <c r="A243" s="14">
        <f>IFERROR(__xludf.DUMMYFUNCTION("""COMPUTED_VALUE"""),42719.66666666667)</f>
        <v>42719.66667</v>
      </c>
      <c r="B243" s="13">
        <f>IFERROR(__xludf.DUMMYFUNCTION("""COMPUTED_VALUE"""),39.89)</f>
        <v>39.89</v>
      </c>
      <c r="C243" s="12">
        <f t="shared" si="1"/>
        <v>0.001003764115</v>
      </c>
    </row>
    <row r="244">
      <c r="A244" s="14">
        <f>IFERROR(__xludf.DUMMYFUNCTION("""COMPUTED_VALUE"""),42720.66666666667)</f>
        <v>42720.66667</v>
      </c>
      <c r="B244" s="13">
        <f>IFERROR(__xludf.DUMMYFUNCTION("""COMPUTED_VALUE"""),39.54)</f>
        <v>39.54</v>
      </c>
      <c r="C244" s="12">
        <f t="shared" si="1"/>
        <v>-0.008774128854</v>
      </c>
    </row>
    <row r="245">
      <c r="A245" s="14">
        <f>IFERROR(__xludf.DUMMYFUNCTION("""COMPUTED_VALUE"""),42723.66666666667)</f>
        <v>42723.66667</v>
      </c>
      <c r="B245" s="13">
        <f>IFERROR(__xludf.DUMMYFUNCTION("""COMPUTED_VALUE"""),39.71)</f>
        <v>39.71</v>
      </c>
      <c r="C245" s="12">
        <f t="shared" si="1"/>
        <v>0.004299443601</v>
      </c>
    </row>
    <row r="246">
      <c r="A246" s="14">
        <f>IFERROR(__xludf.DUMMYFUNCTION("""COMPUTED_VALUE"""),42724.66666666667)</f>
        <v>42724.66667</v>
      </c>
      <c r="B246" s="13">
        <f>IFERROR(__xludf.DUMMYFUNCTION("""COMPUTED_VALUE"""),39.82)</f>
        <v>39.82</v>
      </c>
      <c r="C246" s="12">
        <f t="shared" si="1"/>
        <v>0.002770083102</v>
      </c>
    </row>
    <row r="247">
      <c r="A247" s="14">
        <f>IFERROR(__xludf.DUMMYFUNCTION("""COMPUTED_VALUE"""),42725.66666666667)</f>
        <v>42725.66667</v>
      </c>
      <c r="B247" s="13">
        <f>IFERROR(__xludf.DUMMYFUNCTION("""COMPUTED_VALUE"""),39.73)</f>
        <v>39.73</v>
      </c>
      <c r="C247" s="12">
        <f t="shared" si="1"/>
        <v>-0.002260170768</v>
      </c>
    </row>
    <row r="248">
      <c r="A248" s="14">
        <f>IFERROR(__xludf.DUMMYFUNCTION("""COMPUTED_VALUE"""),42726.66666666667)</f>
        <v>42726.66667</v>
      </c>
      <c r="B248" s="13">
        <f>IFERROR(__xludf.DUMMYFUNCTION("""COMPUTED_VALUE"""),39.56)</f>
        <v>39.56</v>
      </c>
      <c r="C248" s="12">
        <f t="shared" si="1"/>
        <v>-0.004278882457</v>
      </c>
    </row>
    <row r="249">
      <c r="A249" s="14">
        <f>IFERROR(__xludf.DUMMYFUNCTION("""COMPUTED_VALUE"""),42727.66666666667)</f>
        <v>42727.66667</v>
      </c>
      <c r="B249" s="13">
        <f>IFERROR(__xludf.DUMMYFUNCTION("""COMPUTED_VALUE"""),39.5)</f>
        <v>39.5</v>
      </c>
      <c r="C249" s="12">
        <f t="shared" si="1"/>
        <v>-0.001516683519</v>
      </c>
    </row>
    <row r="250">
      <c r="A250" s="14">
        <f>IFERROR(__xludf.DUMMYFUNCTION("""COMPUTED_VALUE"""),42731.66666666667)</f>
        <v>42731.66667</v>
      </c>
      <c r="B250" s="13">
        <f>IFERROR(__xludf.DUMMYFUNCTION("""COMPUTED_VALUE"""),39.58)</f>
        <v>39.58</v>
      </c>
      <c r="C250" s="12">
        <f t="shared" si="1"/>
        <v>0.002025316456</v>
      </c>
    </row>
    <row r="251">
      <c r="A251" s="14">
        <f>IFERROR(__xludf.DUMMYFUNCTION("""COMPUTED_VALUE"""),42732.66666666667)</f>
        <v>42732.66667</v>
      </c>
      <c r="B251" s="13">
        <f>IFERROR(__xludf.DUMMYFUNCTION("""COMPUTED_VALUE"""),39.25)</f>
        <v>39.25</v>
      </c>
      <c r="C251" s="12">
        <f t="shared" si="1"/>
        <v>-0.008337544214</v>
      </c>
    </row>
    <row r="252">
      <c r="A252" s="14">
        <f>IFERROR(__xludf.DUMMYFUNCTION("""COMPUTED_VALUE"""),42733.66666666667)</f>
        <v>42733.66667</v>
      </c>
      <c r="B252" s="13">
        <f>IFERROR(__xludf.DUMMYFUNCTION("""COMPUTED_VALUE"""),39.14)</f>
        <v>39.14</v>
      </c>
      <c r="C252" s="12">
        <f t="shared" si="1"/>
        <v>-0.002802547771</v>
      </c>
    </row>
    <row r="253">
      <c r="A253" s="14">
        <f>IFERROR(__xludf.DUMMYFUNCTION("""COMPUTED_VALUE"""),42734.66666666667)</f>
        <v>42734.66667</v>
      </c>
      <c r="B253" s="13">
        <f>IFERROR(__xludf.DUMMYFUNCTION("""COMPUTED_VALUE"""),38.59)</f>
        <v>38.59</v>
      </c>
      <c r="C253" s="12">
        <f t="shared" si="1"/>
        <v>-0.01405212059</v>
      </c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</sheetData>
  <drawing r:id="rId1"/>
</worksheet>
</file>