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134505_kcl_ac_uk/Documents/"/>
    </mc:Choice>
  </mc:AlternateContent>
  <xr:revisionPtr revIDLastSave="0" documentId="8_{8815A944-A2E9-44A1-949E-2610C593CB69}" xr6:coauthVersionLast="47" xr6:coauthVersionMax="47" xr10:uidLastSave="{00000000-0000-0000-0000-000000000000}"/>
  <bookViews>
    <workbookView xWindow="38280" yWindow="5280" windowWidth="29040" windowHeight="15720" xr2:uid="{BA857193-D7FF-46F2-98D8-7F365C9AAD67}"/>
  </bookViews>
  <sheets>
    <sheet name="Grouped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1" i="6" l="1"/>
  <c r="BF92" i="6"/>
  <c r="CN70" i="6"/>
  <c r="CM70" i="6"/>
  <c r="CL70" i="6"/>
  <c r="CK70" i="6"/>
  <c r="CN69" i="6"/>
  <c r="CM69" i="6"/>
  <c r="CL69" i="6"/>
  <c r="CK69" i="6"/>
  <c r="CN68" i="6"/>
  <c r="CM68" i="6"/>
  <c r="CL68" i="6"/>
  <c r="CK68" i="6"/>
  <c r="CN63" i="6"/>
  <c r="CM63" i="6"/>
  <c r="CL63" i="6"/>
  <c r="CK63" i="6"/>
  <c r="CN62" i="6"/>
  <c r="CM62" i="6"/>
  <c r="CL62" i="6"/>
  <c r="CK62" i="6"/>
  <c r="CN61" i="6"/>
  <c r="CM61" i="6"/>
  <c r="CL61" i="6"/>
  <c r="CK61" i="6"/>
  <c r="CN56" i="6"/>
  <c r="CM56" i="6"/>
  <c r="CL56" i="6"/>
  <c r="CK56" i="6"/>
  <c r="CN55" i="6"/>
  <c r="CM55" i="6"/>
  <c r="CL55" i="6"/>
  <c r="CK55" i="6"/>
  <c r="CN54" i="6"/>
  <c r="CM54" i="6"/>
  <c r="CL54" i="6"/>
  <c r="CK54" i="6"/>
  <c r="CN50" i="6"/>
  <c r="CN49" i="6"/>
  <c r="CN48" i="6"/>
  <c r="CM50" i="6"/>
  <c r="CM49" i="6"/>
  <c r="CM48" i="6"/>
  <c r="CL50" i="6"/>
  <c r="CL49" i="6"/>
  <c r="CL48" i="6"/>
  <c r="CK50" i="6"/>
  <c r="CK49" i="6"/>
  <c r="CK48" i="6"/>
  <c r="BK132" i="6"/>
  <c r="BK135" i="6" s="1"/>
  <c r="BL137" i="6" s="1"/>
  <c r="AW132" i="6"/>
  <c r="AW135" i="6" s="1"/>
  <c r="AX137" i="6" s="1"/>
  <c r="BL107" i="6"/>
  <c r="AX107" i="6"/>
  <c r="BK105" i="6"/>
  <c r="AW105" i="6"/>
  <c r="BK102" i="6"/>
  <c r="AW102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49" i="6"/>
  <c r="BY50" i="6"/>
  <c r="BY48" i="6"/>
  <c r="BX116" i="6"/>
  <c r="BX117" i="6"/>
  <c r="BX118" i="6"/>
  <c r="BX119" i="6"/>
  <c r="BX112" i="6"/>
  <c r="BX113" i="6"/>
  <c r="BX114" i="6"/>
  <c r="BX115" i="6"/>
  <c r="BX108" i="6"/>
  <c r="BX109" i="6"/>
  <c r="BX110" i="6"/>
  <c r="BX111" i="6"/>
  <c r="BX104" i="6"/>
  <c r="BX105" i="6"/>
  <c r="BX106" i="6"/>
  <c r="BX107" i="6"/>
  <c r="BX100" i="6"/>
  <c r="BX101" i="6"/>
  <c r="BX102" i="6"/>
  <c r="BX103" i="6"/>
  <c r="BX96" i="6"/>
  <c r="BX97" i="6"/>
  <c r="BX98" i="6"/>
  <c r="BX99" i="6"/>
  <c r="BX92" i="6"/>
  <c r="BX93" i="6"/>
  <c r="BX94" i="6"/>
  <c r="BX95" i="6"/>
  <c r="BX88" i="6"/>
  <c r="BX89" i="6"/>
  <c r="BX90" i="6"/>
  <c r="BX91" i="6"/>
  <c r="BX84" i="6"/>
  <c r="BX85" i="6"/>
  <c r="BX86" i="6"/>
  <c r="BX87" i="6"/>
  <c r="BX80" i="6"/>
  <c r="BX81" i="6"/>
  <c r="BX82" i="6"/>
  <c r="BX83" i="6"/>
  <c r="BX76" i="6"/>
  <c r="BX77" i="6"/>
  <c r="BX78" i="6"/>
  <c r="BX79" i="6"/>
  <c r="BX72" i="6"/>
  <c r="BX73" i="6"/>
  <c r="BX74" i="6"/>
  <c r="BX75" i="6"/>
  <c r="BX71" i="6"/>
  <c r="BX70" i="6"/>
  <c r="BX69" i="6"/>
  <c r="BX68" i="6"/>
  <c r="BX67" i="6"/>
  <c r="BX66" i="6"/>
  <c r="BX65" i="6"/>
  <c r="BX64" i="6"/>
  <c r="BX63" i="6"/>
  <c r="BX62" i="6"/>
  <c r="BX61" i="6"/>
  <c r="BX60" i="6"/>
  <c r="BX59" i="6"/>
  <c r="BX58" i="6"/>
  <c r="BX57" i="6"/>
  <c r="BX56" i="6"/>
  <c r="BX55" i="6"/>
  <c r="BX54" i="6"/>
  <c r="BX53" i="6"/>
  <c r="BX52" i="6"/>
  <c r="BX48" i="6"/>
  <c r="BX49" i="6"/>
  <c r="BX50" i="6"/>
  <c r="BX51" i="6"/>
  <c r="BQ75" i="6"/>
  <c r="BQ76" i="6"/>
  <c r="BQ77" i="6"/>
  <c r="BQ78" i="6"/>
  <c r="BQ79" i="6"/>
  <c r="BQ80" i="6"/>
  <c r="BQ81" i="6"/>
  <c r="BQ82" i="6"/>
  <c r="BQ83" i="6"/>
  <c r="BQ66" i="6"/>
  <c r="BQ67" i="6"/>
  <c r="BQ68" i="6"/>
  <c r="BQ69" i="6"/>
  <c r="BQ70" i="6"/>
  <c r="BQ71" i="6"/>
  <c r="BQ72" i="6"/>
  <c r="BQ73" i="6"/>
  <c r="BQ74" i="6"/>
  <c r="BQ57" i="6"/>
  <c r="BQ58" i="6"/>
  <c r="BQ59" i="6"/>
  <c r="BQ60" i="6"/>
  <c r="BQ61" i="6"/>
  <c r="BQ62" i="6"/>
  <c r="BQ63" i="6"/>
  <c r="BQ64" i="6"/>
  <c r="BQ65" i="6"/>
  <c r="BQ48" i="6"/>
  <c r="BQ49" i="6"/>
  <c r="BQ50" i="6"/>
  <c r="BQ51" i="6"/>
  <c r="BQ52" i="6"/>
  <c r="BQ53" i="6"/>
  <c r="BQ54" i="6"/>
  <c r="BQ55" i="6"/>
  <c r="BQ56" i="6"/>
  <c r="BK80" i="6"/>
  <c r="BK83" i="6" s="1"/>
  <c r="BL85" i="6" s="1"/>
  <c r="AW83" i="6"/>
  <c r="AX85" i="6" s="1"/>
  <c r="AW80" i="6"/>
  <c r="BO75" i="6"/>
  <c r="BO76" i="6"/>
  <c r="BO77" i="6"/>
  <c r="BO78" i="6"/>
  <c r="BO79" i="6"/>
  <c r="BO80" i="6"/>
  <c r="BO81" i="6"/>
  <c r="BO82" i="6"/>
  <c r="BO83" i="6"/>
  <c r="BO66" i="6"/>
  <c r="BO67" i="6"/>
  <c r="BO68" i="6"/>
  <c r="BO69" i="6"/>
  <c r="BO70" i="6"/>
  <c r="BO71" i="6"/>
  <c r="BO72" i="6"/>
  <c r="BO73" i="6"/>
  <c r="BO74" i="6"/>
  <c r="BO57" i="6"/>
  <c r="BO58" i="6"/>
  <c r="BO59" i="6"/>
  <c r="BO60" i="6"/>
  <c r="BO61" i="6"/>
  <c r="BO62" i="6"/>
  <c r="BO63" i="6"/>
  <c r="BO64" i="6"/>
  <c r="BO65" i="6"/>
  <c r="BO48" i="6"/>
  <c r="BO49" i="6"/>
  <c r="BO50" i="6"/>
  <c r="BO51" i="6"/>
  <c r="BO52" i="6"/>
  <c r="BO53" i="6"/>
  <c r="BO54" i="6"/>
  <c r="BO55" i="6"/>
  <c r="BO56" i="6"/>
  <c r="BK129" i="6"/>
  <c r="BK126" i="6"/>
  <c r="AW129" i="6"/>
  <c r="AW126" i="6"/>
  <c r="BK99" i="6"/>
  <c r="BK96" i="6"/>
  <c r="AW99" i="6"/>
  <c r="AW96" i="6"/>
  <c r="BK77" i="6"/>
  <c r="BK74" i="6"/>
  <c r="AW77" i="6"/>
  <c r="AW74" i="6"/>
  <c r="BQ123" i="6"/>
  <c r="BQ124" i="6"/>
  <c r="BQ125" i="6"/>
  <c r="BQ126" i="6"/>
  <c r="BQ128" i="6"/>
  <c r="BP126" i="6"/>
  <c r="BP128" i="6"/>
  <c r="BP129" i="6"/>
  <c r="BP130" i="6"/>
  <c r="BO121" i="6"/>
  <c r="BO123" i="6"/>
  <c r="BO124" i="6"/>
  <c r="BO126" i="6"/>
  <c r="BN120" i="6"/>
  <c r="BN121" i="6"/>
  <c r="BN122" i="6"/>
  <c r="BN123" i="6"/>
  <c r="BN124" i="6"/>
  <c r="BN125" i="6"/>
  <c r="BN126" i="6"/>
  <c r="BN128" i="6"/>
  <c r="BF128" i="6"/>
  <c r="BG128" i="6"/>
  <c r="BO128" i="6" s="1"/>
  <c r="BH128" i="6"/>
  <c r="BI128" i="6"/>
  <c r="BF129" i="6"/>
  <c r="BN129" i="6" s="1"/>
  <c r="BG129" i="6"/>
  <c r="BO129" i="6" s="1"/>
  <c r="BH129" i="6"/>
  <c r="BI129" i="6"/>
  <c r="BQ129" i="6" s="1"/>
  <c r="BF130" i="6"/>
  <c r="BN130" i="6" s="1"/>
  <c r="BG130" i="6"/>
  <c r="BO130" i="6" s="1"/>
  <c r="BH130" i="6"/>
  <c r="BI130" i="6"/>
  <c r="BQ130" i="6" s="1"/>
  <c r="BF125" i="6"/>
  <c r="BG125" i="6"/>
  <c r="BO125" i="6" s="1"/>
  <c r="BH125" i="6"/>
  <c r="BP125" i="6" s="1"/>
  <c r="BI125" i="6"/>
  <c r="BF126" i="6"/>
  <c r="BG126" i="6"/>
  <c r="BH126" i="6"/>
  <c r="BI126" i="6"/>
  <c r="BF127" i="6"/>
  <c r="BN127" i="6" s="1"/>
  <c r="BG127" i="6"/>
  <c r="BO127" i="6" s="1"/>
  <c r="BH127" i="6"/>
  <c r="BP127" i="6" s="1"/>
  <c r="BI127" i="6"/>
  <c r="BQ127" i="6" s="1"/>
  <c r="BF122" i="6"/>
  <c r="BG122" i="6"/>
  <c r="BO122" i="6" s="1"/>
  <c r="BH122" i="6"/>
  <c r="BP122" i="6" s="1"/>
  <c r="BI122" i="6"/>
  <c r="BQ122" i="6" s="1"/>
  <c r="BF123" i="6"/>
  <c r="BG123" i="6"/>
  <c r="BH123" i="6"/>
  <c r="BP123" i="6" s="1"/>
  <c r="BI123" i="6"/>
  <c r="BF124" i="6"/>
  <c r="BG124" i="6"/>
  <c r="BH124" i="6"/>
  <c r="BP124" i="6" s="1"/>
  <c r="BI124" i="6"/>
  <c r="BF119" i="6"/>
  <c r="BN119" i="6" s="1"/>
  <c r="BG119" i="6"/>
  <c r="BO119" i="6" s="1"/>
  <c r="BH119" i="6"/>
  <c r="BP119" i="6" s="1"/>
  <c r="BI119" i="6"/>
  <c r="BQ119" i="6" s="1"/>
  <c r="BF120" i="6"/>
  <c r="BG120" i="6"/>
  <c r="BO120" i="6" s="1"/>
  <c r="BH120" i="6"/>
  <c r="BP120" i="6" s="1"/>
  <c r="BI120" i="6"/>
  <c r="BQ120" i="6" s="1"/>
  <c r="BF121" i="6"/>
  <c r="BG121" i="6"/>
  <c r="BH121" i="6"/>
  <c r="BP121" i="6" s="1"/>
  <c r="BI121" i="6"/>
  <c r="BQ121" i="6" s="1"/>
  <c r="BQ135" i="6"/>
  <c r="BQ136" i="6"/>
  <c r="BQ137" i="6"/>
  <c r="BQ138" i="6"/>
  <c r="BQ139" i="6"/>
  <c r="BQ140" i="6"/>
  <c r="BQ141" i="6"/>
  <c r="BQ143" i="6"/>
  <c r="BP135" i="6"/>
  <c r="BP136" i="6"/>
  <c r="BP137" i="6"/>
  <c r="BP138" i="6"/>
  <c r="BP139" i="6"/>
  <c r="BP140" i="6"/>
  <c r="BP141" i="6"/>
  <c r="BP143" i="6"/>
  <c r="BP145" i="6"/>
  <c r="BO137" i="6"/>
  <c r="BO138" i="6"/>
  <c r="BO139" i="6"/>
  <c r="BO140" i="6"/>
  <c r="BO141" i="6"/>
  <c r="BO143" i="6"/>
  <c r="BO145" i="6"/>
  <c r="BN131" i="6"/>
  <c r="BN137" i="6"/>
  <c r="BN138" i="6"/>
  <c r="BN139" i="6"/>
  <c r="BN140" i="6"/>
  <c r="BN141" i="6"/>
  <c r="BN143" i="6"/>
  <c r="BN145" i="6"/>
  <c r="BC135" i="6"/>
  <c r="BC141" i="6"/>
  <c r="BC142" i="6"/>
  <c r="BC143" i="6"/>
  <c r="BC144" i="6"/>
  <c r="BC145" i="6"/>
  <c r="BB135" i="6"/>
  <c r="BB137" i="6"/>
  <c r="BB139" i="6"/>
  <c r="BA135" i="6"/>
  <c r="BA136" i="6"/>
  <c r="BA137" i="6"/>
  <c r="BA139" i="6"/>
  <c r="BA141" i="6"/>
  <c r="AZ139" i="6"/>
  <c r="AZ140" i="6"/>
  <c r="AZ141" i="6"/>
  <c r="AZ143" i="6"/>
  <c r="AR143" i="6"/>
  <c r="AS143" i="6"/>
  <c r="BA143" i="6" s="1"/>
  <c r="AT143" i="6"/>
  <c r="BB143" i="6" s="1"/>
  <c r="AU143" i="6"/>
  <c r="BF143" i="6"/>
  <c r="BG143" i="6"/>
  <c r="BH143" i="6"/>
  <c r="BI143" i="6"/>
  <c r="AR144" i="6"/>
  <c r="AZ144" i="6" s="1"/>
  <c r="AS144" i="6"/>
  <c r="BA144" i="6" s="1"/>
  <c r="AT144" i="6"/>
  <c r="BB144" i="6" s="1"/>
  <c r="AU144" i="6"/>
  <c r="BF144" i="6"/>
  <c r="BN144" i="6" s="1"/>
  <c r="BG144" i="6"/>
  <c r="BO144" i="6" s="1"/>
  <c r="BH144" i="6"/>
  <c r="BP144" i="6" s="1"/>
  <c r="BI144" i="6"/>
  <c r="BQ144" i="6" s="1"/>
  <c r="AR145" i="6"/>
  <c r="AZ145" i="6" s="1"/>
  <c r="AS145" i="6"/>
  <c r="BA145" i="6" s="1"/>
  <c r="AT145" i="6"/>
  <c r="BB145" i="6" s="1"/>
  <c r="AU145" i="6"/>
  <c r="BF145" i="6"/>
  <c r="BG145" i="6"/>
  <c r="BH145" i="6"/>
  <c r="BI145" i="6"/>
  <c r="BQ145" i="6" s="1"/>
  <c r="AR140" i="6"/>
  <c r="AS140" i="6"/>
  <c r="BA140" i="6" s="1"/>
  <c r="AT140" i="6"/>
  <c r="BB140" i="6" s="1"/>
  <c r="AU140" i="6"/>
  <c r="BC140" i="6" s="1"/>
  <c r="BF140" i="6"/>
  <c r="BG140" i="6"/>
  <c r="BH140" i="6"/>
  <c r="BI140" i="6"/>
  <c r="AR141" i="6"/>
  <c r="AS141" i="6"/>
  <c r="AT141" i="6"/>
  <c r="BB141" i="6" s="1"/>
  <c r="AU141" i="6"/>
  <c r="BF141" i="6"/>
  <c r="BG141" i="6"/>
  <c r="BH141" i="6"/>
  <c r="BI141" i="6"/>
  <c r="AR142" i="6"/>
  <c r="AZ142" i="6" s="1"/>
  <c r="AS142" i="6"/>
  <c r="BA142" i="6" s="1"/>
  <c r="AT142" i="6"/>
  <c r="BB142" i="6" s="1"/>
  <c r="AU142" i="6"/>
  <c r="BF142" i="6"/>
  <c r="BN142" i="6" s="1"/>
  <c r="BG142" i="6"/>
  <c r="BO142" i="6" s="1"/>
  <c r="BH142" i="6"/>
  <c r="BP142" i="6" s="1"/>
  <c r="BI142" i="6"/>
  <c r="BQ142" i="6" s="1"/>
  <c r="AR137" i="6"/>
  <c r="AZ137" i="6" s="1"/>
  <c r="AS137" i="6"/>
  <c r="AT137" i="6"/>
  <c r="AU137" i="6"/>
  <c r="BC137" i="6" s="1"/>
  <c r="BF137" i="6"/>
  <c r="BG137" i="6"/>
  <c r="BH137" i="6"/>
  <c r="BI137" i="6"/>
  <c r="AR138" i="6"/>
  <c r="AZ138" i="6" s="1"/>
  <c r="AS138" i="6"/>
  <c r="BA138" i="6" s="1"/>
  <c r="AT138" i="6"/>
  <c r="BB138" i="6" s="1"/>
  <c r="AU138" i="6"/>
  <c r="BC138" i="6" s="1"/>
  <c r="BF138" i="6"/>
  <c r="BG138" i="6"/>
  <c r="BH138" i="6"/>
  <c r="BI138" i="6"/>
  <c r="AR139" i="6"/>
  <c r="AS139" i="6"/>
  <c r="AT139" i="6"/>
  <c r="AU139" i="6"/>
  <c r="BC139" i="6" s="1"/>
  <c r="BF139" i="6"/>
  <c r="BG139" i="6"/>
  <c r="BH139" i="6"/>
  <c r="BI139" i="6"/>
  <c r="AR134" i="6"/>
  <c r="AZ134" i="6" s="1"/>
  <c r="AS134" i="6"/>
  <c r="BA134" i="6" s="1"/>
  <c r="AT134" i="6"/>
  <c r="BB134" i="6" s="1"/>
  <c r="AU134" i="6"/>
  <c r="BC134" i="6" s="1"/>
  <c r="BF134" i="6"/>
  <c r="BN134" i="6" s="1"/>
  <c r="BG134" i="6"/>
  <c r="BO134" i="6" s="1"/>
  <c r="BH134" i="6"/>
  <c r="BP134" i="6" s="1"/>
  <c r="BI134" i="6"/>
  <c r="BQ134" i="6" s="1"/>
  <c r="AR135" i="6"/>
  <c r="AZ135" i="6" s="1"/>
  <c r="AS135" i="6"/>
  <c r="AT135" i="6"/>
  <c r="AU135" i="6"/>
  <c r="BF135" i="6"/>
  <c r="BN135" i="6" s="1"/>
  <c r="BG135" i="6"/>
  <c r="BO135" i="6" s="1"/>
  <c r="BH135" i="6"/>
  <c r="BI135" i="6"/>
  <c r="AR136" i="6"/>
  <c r="AZ136" i="6" s="1"/>
  <c r="AS136" i="6"/>
  <c r="AT136" i="6"/>
  <c r="BB136" i="6" s="1"/>
  <c r="AU136" i="6"/>
  <c r="BC136" i="6" s="1"/>
  <c r="BF136" i="6"/>
  <c r="BN136" i="6" s="1"/>
  <c r="BG136" i="6"/>
  <c r="BO136" i="6" s="1"/>
  <c r="BH136" i="6"/>
  <c r="BI136" i="6"/>
  <c r="BC131" i="6"/>
  <c r="BC133" i="6"/>
  <c r="BB131" i="6"/>
  <c r="BA131" i="6"/>
  <c r="BA132" i="6"/>
  <c r="BA133" i="6"/>
  <c r="AZ128" i="6"/>
  <c r="AZ129" i="6"/>
  <c r="AZ131" i="6"/>
  <c r="AZ133" i="6"/>
  <c r="AZ119" i="6"/>
  <c r="AR131" i="6"/>
  <c r="AS131" i="6"/>
  <c r="AT131" i="6"/>
  <c r="AU131" i="6"/>
  <c r="BF131" i="6"/>
  <c r="BG131" i="6"/>
  <c r="BO131" i="6" s="1"/>
  <c r="BH131" i="6"/>
  <c r="BP131" i="6" s="1"/>
  <c r="BI131" i="6"/>
  <c r="BQ131" i="6" s="1"/>
  <c r="AR132" i="6"/>
  <c r="AZ132" i="6" s="1"/>
  <c r="AS132" i="6"/>
  <c r="AT132" i="6"/>
  <c r="BB132" i="6" s="1"/>
  <c r="AU132" i="6"/>
  <c r="BC132" i="6" s="1"/>
  <c r="BF132" i="6"/>
  <c r="BN132" i="6" s="1"/>
  <c r="BG132" i="6"/>
  <c r="BO132" i="6" s="1"/>
  <c r="BH132" i="6"/>
  <c r="BP132" i="6" s="1"/>
  <c r="BI132" i="6"/>
  <c r="BQ132" i="6" s="1"/>
  <c r="AR133" i="6"/>
  <c r="AS133" i="6"/>
  <c r="AT133" i="6"/>
  <c r="BB133" i="6" s="1"/>
  <c r="AU133" i="6"/>
  <c r="BF133" i="6"/>
  <c r="BN133" i="6" s="1"/>
  <c r="BG133" i="6"/>
  <c r="BO133" i="6" s="1"/>
  <c r="BH133" i="6"/>
  <c r="BP133" i="6" s="1"/>
  <c r="BI133" i="6"/>
  <c r="BQ133" i="6" s="1"/>
  <c r="AR130" i="6"/>
  <c r="AZ130" i="6" s="1"/>
  <c r="AS130" i="6"/>
  <c r="BA130" i="6" s="1"/>
  <c r="AT130" i="6"/>
  <c r="AU130" i="6"/>
  <c r="AR129" i="6"/>
  <c r="AS129" i="6"/>
  <c r="BA129" i="6" s="1"/>
  <c r="AT129" i="6"/>
  <c r="AU129" i="6"/>
  <c r="AR128" i="6"/>
  <c r="AS128" i="6"/>
  <c r="AT128" i="6"/>
  <c r="AU128" i="6"/>
  <c r="AR127" i="6"/>
  <c r="AS127" i="6"/>
  <c r="BA127" i="6" s="1"/>
  <c r="AT127" i="6"/>
  <c r="BB127" i="6" s="1"/>
  <c r="AU127" i="6"/>
  <c r="BC127" i="6" s="1"/>
  <c r="AR126" i="6"/>
  <c r="AZ126" i="6" s="1"/>
  <c r="AS126" i="6"/>
  <c r="BA126" i="6" s="1"/>
  <c r="AT126" i="6"/>
  <c r="BB126" i="6" s="1"/>
  <c r="AU126" i="6"/>
  <c r="BC126" i="6" s="1"/>
  <c r="AR125" i="6"/>
  <c r="AS125" i="6"/>
  <c r="AT125" i="6"/>
  <c r="AU125" i="6"/>
  <c r="AR124" i="6"/>
  <c r="AS124" i="6"/>
  <c r="AT124" i="6"/>
  <c r="AU124" i="6"/>
  <c r="AR123" i="6"/>
  <c r="AS123" i="6"/>
  <c r="AT123" i="6"/>
  <c r="BB123" i="6" s="1"/>
  <c r="AU123" i="6"/>
  <c r="BC123" i="6" s="1"/>
  <c r="AR122" i="6"/>
  <c r="AZ122" i="6" s="1"/>
  <c r="AS122" i="6"/>
  <c r="BA122" i="6" s="1"/>
  <c r="AT122" i="6"/>
  <c r="AU122" i="6"/>
  <c r="BC122" i="6" s="1"/>
  <c r="AR121" i="6"/>
  <c r="AS121" i="6"/>
  <c r="AT121" i="6"/>
  <c r="AU121" i="6"/>
  <c r="AR120" i="6"/>
  <c r="AS120" i="6"/>
  <c r="AT120" i="6"/>
  <c r="AU120" i="6"/>
  <c r="AR119" i="6"/>
  <c r="AS119" i="6"/>
  <c r="BA119" i="6" s="1"/>
  <c r="AT119" i="6"/>
  <c r="BB119" i="6" s="1"/>
  <c r="AU119" i="6"/>
  <c r="BC119" i="6" s="1"/>
  <c r="BC130" i="6"/>
  <c r="BB130" i="6"/>
  <c r="BC129" i="6"/>
  <c r="BB129" i="6"/>
  <c r="BC128" i="6"/>
  <c r="BB128" i="6"/>
  <c r="BA128" i="6"/>
  <c r="AZ127" i="6"/>
  <c r="BC125" i="6"/>
  <c r="BB125" i="6"/>
  <c r="BA125" i="6"/>
  <c r="AZ125" i="6"/>
  <c r="BC124" i="6"/>
  <c r="BB124" i="6"/>
  <c r="BA124" i="6"/>
  <c r="AZ124" i="6"/>
  <c r="BA123" i="6"/>
  <c r="AZ123" i="6"/>
  <c r="BB122" i="6"/>
  <c r="BA121" i="6"/>
  <c r="AZ121" i="6"/>
  <c r="BC121" i="6"/>
  <c r="BB121" i="6"/>
  <c r="BC120" i="6"/>
  <c r="BB120" i="6"/>
  <c r="BA120" i="6"/>
  <c r="AZ120" i="6"/>
  <c r="BQ91" i="6"/>
  <c r="BQ92" i="6"/>
  <c r="BQ93" i="6"/>
  <c r="BQ94" i="6"/>
  <c r="BQ95" i="6"/>
  <c r="BQ96" i="6"/>
  <c r="BQ99" i="6"/>
  <c r="BQ100" i="6"/>
  <c r="BQ107" i="6"/>
  <c r="BQ108" i="6"/>
  <c r="BQ109" i="6"/>
  <c r="BQ110" i="6"/>
  <c r="BQ111" i="6"/>
  <c r="BQ112" i="6"/>
  <c r="BQ115" i="6"/>
  <c r="BP91" i="6"/>
  <c r="BP97" i="6"/>
  <c r="BP98" i="6"/>
  <c r="BP99" i="6"/>
  <c r="BP100" i="6"/>
  <c r="BP103" i="6"/>
  <c r="BP107" i="6"/>
  <c r="BP113" i="6"/>
  <c r="BP114" i="6"/>
  <c r="BP115" i="6"/>
  <c r="BP89" i="6"/>
  <c r="BO90" i="6"/>
  <c r="BO91" i="6"/>
  <c r="BO92" i="6"/>
  <c r="BO94" i="6"/>
  <c r="BO95" i="6"/>
  <c r="BO102" i="6"/>
  <c r="BO103" i="6"/>
  <c r="BO104" i="6"/>
  <c r="BO106" i="6"/>
  <c r="BO107" i="6"/>
  <c r="BO108" i="6"/>
  <c r="BO110" i="6"/>
  <c r="BO111" i="6"/>
  <c r="BN92" i="6"/>
  <c r="BN94" i="6"/>
  <c r="BN95" i="6"/>
  <c r="BN96" i="6"/>
  <c r="BN98" i="6"/>
  <c r="BN99" i="6"/>
  <c r="BN102" i="6"/>
  <c r="BN108" i="6"/>
  <c r="BN110" i="6"/>
  <c r="BN111" i="6"/>
  <c r="BN112" i="6"/>
  <c r="BN114" i="6"/>
  <c r="BN115" i="6"/>
  <c r="BN90" i="6"/>
  <c r="BF115" i="6"/>
  <c r="BG115" i="6"/>
  <c r="BO115" i="6" s="1"/>
  <c r="BH115" i="6"/>
  <c r="BI115" i="6"/>
  <c r="BF114" i="6"/>
  <c r="BG114" i="6"/>
  <c r="BO114" i="6" s="1"/>
  <c r="BH114" i="6"/>
  <c r="BI114" i="6"/>
  <c r="BQ114" i="6" s="1"/>
  <c r="BF113" i="6"/>
  <c r="BN113" i="6" s="1"/>
  <c r="BG113" i="6"/>
  <c r="BO113" i="6" s="1"/>
  <c r="BH113" i="6"/>
  <c r="BI113" i="6"/>
  <c r="BQ113" i="6" s="1"/>
  <c r="BF112" i="6"/>
  <c r="BG112" i="6"/>
  <c r="BO112" i="6" s="1"/>
  <c r="BH112" i="6"/>
  <c r="BP112" i="6" s="1"/>
  <c r="BI112" i="6"/>
  <c r="BF111" i="6"/>
  <c r="BG111" i="6"/>
  <c r="BH111" i="6"/>
  <c r="BP111" i="6" s="1"/>
  <c r="BI111" i="6"/>
  <c r="BF110" i="6"/>
  <c r="BG110" i="6"/>
  <c r="BH110" i="6"/>
  <c r="BP110" i="6" s="1"/>
  <c r="BI110" i="6"/>
  <c r="BF109" i="6"/>
  <c r="BN109" i="6" s="1"/>
  <c r="BG109" i="6"/>
  <c r="BO109" i="6" s="1"/>
  <c r="BH109" i="6"/>
  <c r="BP109" i="6" s="1"/>
  <c r="BI109" i="6"/>
  <c r="BF108" i="6"/>
  <c r="BG108" i="6"/>
  <c r="BH108" i="6"/>
  <c r="BP108" i="6" s="1"/>
  <c r="BI108" i="6"/>
  <c r="BF107" i="6"/>
  <c r="BN107" i="6" s="1"/>
  <c r="BG107" i="6"/>
  <c r="BH107" i="6"/>
  <c r="BI107" i="6"/>
  <c r="BF106" i="6"/>
  <c r="BN106" i="6" s="1"/>
  <c r="BG106" i="6"/>
  <c r="BH106" i="6"/>
  <c r="BP106" i="6" s="1"/>
  <c r="BI106" i="6"/>
  <c r="BQ106" i="6" s="1"/>
  <c r="BF105" i="6"/>
  <c r="BN105" i="6" s="1"/>
  <c r="BG105" i="6"/>
  <c r="BO105" i="6" s="1"/>
  <c r="BH105" i="6"/>
  <c r="BP105" i="6" s="1"/>
  <c r="BI105" i="6"/>
  <c r="BQ105" i="6" s="1"/>
  <c r="BF104" i="6"/>
  <c r="BN104" i="6" s="1"/>
  <c r="BG104" i="6"/>
  <c r="BH104" i="6"/>
  <c r="BP104" i="6" s="1"/>
  <c r="BI104" i="6"/>
  <c r="BQ104" i="6" s="1"/>
  <c r="BF103" i="6"/>
  <c r="BN103" i="6" s="1"/>
  <c r="BG103" i="6"/>
  <c r="BH103" i="6"/>
  <c r="BI103" i="6"/>
  <c r="BQ103" i="6" s="1"/>
  <c r="BF102" i="6"/>
  <c r="BG102" i="6"/>
  <c r="BH102" i="6"/>
  <c r="BP102" i="6" s="1"/>
  <c r="BI102" i="6"/>
  <c r="BQ102" i="6" s="1"/>
  <c r="BF101" i="6"/>
  <c r="BN101" i="6" s="1"/>
  <c r="BG101" i="6"/>
  <c r="BO101" i="6" s="1"/>
  <c r="BH101" i="6"/>
  <c r="BP101" i="6" s="1"/>
  <c r="BI101" i="6"/>
  <c r="BQ101" i="6" s="1"/>
  <c r="BF100" i="6"/>
  <c r="BN100" i="6" s="1"/>
  <c r="BG100" i="6"/>
  <c r="BO100" i="6" s="1"/>
  <c r="BH100" i="6"/>
  <c r="BI100" i="6"/>
  <c r="BF99" i="6"/>
  <c r="BG99" i="6"/>
  <c r="BO99" i="6" s="1"/>
  <c r="BH99" i="6"/>
  <c r="BI99" i="6"/>
  <c r="BF98" i="6"/>
  <c r="BG98" i="6"/>
  <c r="BO98" i="6" s="1"/>
  <c r="BH98" i="6"/>
  <c r="BI98" i="6"/>
  <c r="BQ98" i="6" s="1"/>
  <c r="BF97" i="6"/>
  <c r="BN97" i="6" s="1"/>
  <c r="BG97" i="6"/>
  <c r="BO97" i="6" s="1"/>
  <c r="BH97" i="6"/>
  <c r="BI97" i="6"/>
  <c r="BQ97" i="6" s="1"/>
  <c r="BF96" i="6"/>
  <c r="BG96" i="6"/>
  <c r="BO96" i="6" s="1"/>
  <c r="BH96" i="6"/>
  <c r="BP96" i="6" s="1"/>
  <c r="BI96" i="6"/>
  <c r="BF95" i="6"/>
  <c r="BG95" i="6"/>
  <c r="BH95" i="6"/>
  <c r="BP95" i="6" s="1"/>
  <c r="BI95" i="6"/>
  <c r="BF94" i="6"/>
  <c r="BG94" i="6"/>
  <c r="BH94" i="6"/>
  <c r="BP94" i="6" s="1"/>
  <c r="BI94" i="6"/>
  <c r="BF93" i="6"/>
  <c r="BN93" i="6" s="1"/>
  <c r="BG93" i="6"/>
  <c r="BO93" i="6" s="1"/>
  <c r="BH93" i="6"/>
  <c r="BP93" i="6" s="1"/>
  <c r="BI93" i="6"/>
  <c r="BG92" i="6"/>
  <c r="BH92" i="6"/>
  <c r="BP92" i="6" s="1"/>
  <c r="BI92" i="6"/>
  <c r="BF91" i="6"/>
  <c r="BN91" i="6" s="1"/>
  <c r="BG91" i="6"/>
  <c r="BH91" i="6"/>
  <c r="BI91" i="6"/>
  <c r="BF90" i="6"/>
  <c r="BG90" i="6"/>
  <c r="BH90" i="6"/>
  <c r="BP90" i="6" s="1"/>
  <c r="BI90" i="6"/>
  <c r="BQ90" i="6" s="1"/>
  <c r="BF89" i="6"/>
  <c r="BN89" i="6" s="1"/>
  <c r="BG89" i="6"/>
  <c r="BO89" i="6" s="1"/>
  <c r="BH89" i="6"/>
  <c r="BI89" i="6"/>
  <c r="BQ89" i="6" s="1"/>
  <c r="AZ93" i="6"/>
  <c r="BA93" i="6"/>
  <c r="BB93" i="6"/>
  <c r="BC93" i="6"/>
  <c r="AZ97" i="6"/>
  <c r="BA97" i="6"/>
  <c r="BB97" i="6"/>
  <c r="BC97" i="6"/>
  <c r="BA101" i="6"/>
  <c r="BB101" i="6"/>
  <c r="BC101" i="6"/>
  <c r="AZ105" i="6"/>
  <c r="BA105" i="6"/>
  <c r="BB105" i="6"/>
  <c r="BC105" i="6"/>
  <c r="AZ109" i="6"/>
  <c r="BA109" i="6"/>
  <c r="BB109" i="6"/>
  <c r="BC109" i="6"/>
  <c r="BB112" i="6"/>
  <c r="AZ113" i="6"/>
  <c r="BA113" i="6"/>
  <c r="BB113" i="6"/>
  <c r="BC113" i="6"/>
  <c r="BA89" i="6"/>
  <c r="BB89" i="6"/>
  <c r="BC89" i="6"/>
  <c r="AZ89" i="6"/>
  <c r="AR115" i="6"/>
  <c r="AZ115" i="6" s="1"/>
  <c r="AS115" i="6"/>
  <c r="BA115" i="6" s="1"/>
  <c r="AT115" i="6"/>
  <c r="BB115" i="6" s="1"/>
  <c r="AU115" i="6"/>
  <c r="BC115" i="6" s="1"/>
  <c r="AR114" i="6"/>
  <c r="AZ114" i="6" s="1"/>
  <c r="AS114" i="6"/>
  <c r="BA114" i="6" s="1"/>
  <c r="AT114" i="6"/>
  <c r="BB114" i="6" s="1"/>
  <c r="AU114" i="6"/>
  <c r="BC114" i="6" s="1"/>
  <c r="AR113" i="6"/>
  <c r="AS113" i="6"/>
  <c r="AT113" i="6"/>
  <c r="AU113" i="6"/>
  <c r="AR112" i="6"/>
  <c r="AZ112" i="6" s="1"/>
  <c r="AS112" i="6"/>
  <c r="BA112" i="6" s="1"/>
  <c r="AT112" i="6"/>
  <c r="AU112" i="6"/>
  <c r="BC112" i="6" s="1"/>
  <c r="AR111" i="6"/>
  <c r="AZ111" i="6" s="1"/>
  <c r="AS111" i="6"/>
  <c r="BA111" i="6" s="1"/>
  <c r="AT111" i="6"/>
  <c r="BB111" i="6" s="1"/>
  <c r="AU111" i="6"/>
  <c r="BC111" i="6" s="1"/>
  <c r="AR110" i="6"/>
  <c r="AZ110" i="6" s="1"/>
  <c r="AS110" i="6"/>
  <c r="BA110" i="6" s="1"/>
  <c r="AT110" i="6"/>
  <c r="BB110" i="6" s="1"/>
  <c r="AU110" i="6"/>
  <c r="BC110" i="6" s="1"/>
  <c r="AR109" i="6"/>
  <c r="AS109" i="6"/>
  <c r="AT109" i="6"/>
  <c r="AU109" i="6"/>
  <c r="AR108" i="6"/>
  <c r="AZ108" i="6" s="1"/>
  <c r="AS108" i="6"/>
  <c r="BA108" i="6" s="1"/>
  <c r="AT108" i="6"/>
  <c r="BB108" i="6" s="1"/>
  <c r="AU108" i="6"/>
  <c r="BC108" i="6" s="1"/>
  <c r="AR107" i="6"/>
  <c r="AZ107" i="6" s="1"/>
  <c r="AS107" i="6"/>
  <c r="BA107" i="6" s="1"/>
  <c r="AT107" i="6"/>
  <c r="BB107" i="6" s="1"/>
  <c r="AU107" i="6"/>
  <c r="BC107" i="6" s="1"/>
  <c r="AR106" i="6"/>
  <c r="AZ106" i="6" s="1"/>
  <c r="AS106" i="6"/>
  <c r="BA106" i="6" s="1"/>
  <c r="AT106" i="6"/>
  <c r="BB106" i="6" s="1"/>
  <c r="AU106" i="6"/>
  <c r="BC106" i="6" s="1"/>
  <c r="AR105" i="6"/>
  <c r="AS105" i="6"/>
  <c r="AT105" i="6"/>
  <c r="AU105" i="6"/>
  <c r="AR104" i="6"/>
  <c r="AZ104" i="6" s="1"/>
  <c r="AS104" i="6"/>
  <c r="BA104" i="6" s="1"/>
  <c r="AT104" i="6"/>
  <c r="BB104" i="6" s="1"/>
  <c r="AU104" i="6"/>
  <c r="BC104" i="6" s="1"/>
  <c r="AR103" i="6"/>
  <c r="AZ103" i="6" s="1"/>
  <c r="AS103" i="6"/>
  <c r="BA103" i="6" s="1"/>
  <c r="AT103" i="6"/>
  <c r="BB103" i="6" s="1"/>
  <c r="AU103" i="6"/>
  <c r="BC103" i="6" s="1"/>
  <c r="AR102" i="6"/>
  <c r="AZ102" i="6" s="1"/>
  <c r="AS102" i="6"/>
  <c r="BA102" i="6" s="1"/>
  <c r="AT102" i="6"/>
  <c r="BB102" i="6" s="1"/>
  <c r="AU102" i="6"/>
  <c r="BC102" i="6" s="1"/>
  <c r="AR101" i="6"/>
  <c r="AS101" i="6"/>
  <c r="AT101" i="6"/>
  <c r="AU101" i="6"/>
  <c r="AR100" i="6"/>
  <c r="AZ100" i="6" s="1"/>
  <c r="AS100" i="6"/>
  <c r="BA100" i="6" s="1"/>
  <c r="AT100" i="6"/>
  <c r="BB100" i="6" s="1"/>
  <c r="AU100" i="6"/>
  <c r="BC100" i="6" s="1"/>
  <c r="AR99" i="6"/>
  <c r="AZ99" i="6" s="1"/>
  <c r="AS99" i="6"/>
  <c r="BA99" i="6" s="1"/>
  <c r="AT99" i="6"/>
  <c r="BB99" i="6" s="1"/>
  <c r="AU99" i="6"/>
  <c r="BC99" i="6" s="1"/>
  <c r="AR98" i="6"/>
  <c r="AZ98" i="6" s="1"/>
  <c r="AS98" i="6"/>
  <c r="BA98" i="6" s="1"/>
  <c r="AT98" i="6"/>
  <c r="BB98" i="6" s="1"/>
  <c r="AU98" i="6"/>
  <c r="BC98" i="6" s="1"/>
  <c r="AR97" i="6"/>
  <c r="AS97" i="6"/>
  <c r="AT97" i="6"/>
  <c r="AU97" i="6"/>
  <c r="AR96" i="6"/>
  <c r="AZ96" i="6" s="1"/>
  <c r="AS96" i="6"/>
  <c r="BA96" i="6" s="1"/>
  <c r="AT96" i="6"/>
  <c r="BB96" i="6" s="1"/>
  <c r="AU96" i="6"/>
  <c r="BC96" i="6" s="1"/>
  <c r="AR95" i="6"/>
  <c r="AZ95" i="6" s="1"/>
  <c r="AS95" i="6"/>
  <c r="BA95" i="6" s="1"/>
  <c r="AT95" i="6"/>
  <c r="BB95" i="6" s="1"/>
  <c r="AU95" i="6"/>
  <c r="BC95" i="6" s="1"/>
  <c r="AR94" i="6"/>
  <c r="AZ94" i="6" s="1"/>
  <c r="AS94" i="6"/>
  <c r="BA94" i="6" s="1"/>
  <c r="AT94" i="6"/>
  <c r="BB94" i="6" s="1"/>
  <c r="AU94" i="6"/>
  <c r="BC94" i="6" s="1"/>
  <c r="AR93" i="6"/>
  <c r="AS93" i="6"/>
  <c r="AT93" i="6"/>
  <c r="AU93" i="6"/>
  <c r="AR92" i="6"/>
  <c r="AZ92" i="6" s="1"/>
  <c r="AS92" i="6"/>
  <c r="BA92" i="6" s="1"/>
  <c r="AT92" i="6"/>
  <c r="BB92" i="6" s="1"/>
  <c r="AU92" i="6"/>
  <c r="BC92" i="6" s="1"/>
  <c r="AR91" i="6"/>
  <c r="AZ91" i="6" s="1"/>
  <c r="AS91" i="6"/>
  <c r="BA91" i="6" s="1"/>
  <c r="AT91" i="6"/>
  <c r="BB91" i="6" s="1"/>
  <c r="AU91" i="6"/>
  <c r="BC91" i="6" s="1"/>
  <c r="AR90" i="6"/>
  <c r="AZ90" i="6" s="1"/>
  <c r="AS90" i="6"/>
  <c r="BA90" i="6" s="1"/>
  <c r="AT90" i="6"/>
  <c r="BB90" i="6" s="1"/>
  <c r="AU90" i="6"/>
  <c r="BC90" i="6" s="1"/>
  <c r="AR89" i="6"/>
  <c r="AS89" i="6"/>
  <c r="AT89" i="6"/>
  <c r="AU89" i="6"/>
  <c r="V93" i="6"/>
  <c r="BI79" i="6"/>
  <c r="BI80" i="6"/>
  <c r="BI83" i="6"/>
  <c r="BH83" i="6"/>
  <c r="BH84" i="6"/>
  <c r="BH85" i="6"/>
  <c r="BG78" i="6"/>
  <c r="BG79" i="6"/>
  <c r="BG82" i="6"/>
  <c r="BG83" i="6"/>
  <c r="BF80" i="6"/>
  <c r="BF82" i="6"/>
  <c r="BF83" i="6"/>
  <c r="BF84" i="6"/>
  <c r="AR84" i="6"/>
  <c r="AT84" i="6"/>
  <c r="AU84" i="6"/>
  <c r="AU80" i="6"/>
  <c r="AU77" i="6"/>
  <c r="BF75" i="6"/>
  <c r="BF85" i="6" s="1"/>
  <c r="BG75" i="6"/>
  <c r="BG85" i="6" s="1"/>
  <c r="BH75" i="6"/>
  <c r="BI75" i="6"/>
  <c r="BI85" i="6" s="1"/>
  <c r="BF74" i="6"/>
  <c r="BG74" i="6"/>
  <c r="BG84" i="6" s="1"/>
  <c r="BH74" i="6"/>
  <c r="BI74" i="6"/>
  <c r="BI84" i="6" s="1"/>
  <c r="BF73" i="6"/>
  <c r="BG73" i="6"/>
  <c r="BH73" i="6"/>
  <c r="BI73" i="6"/>
  <c r="BF72" i="6"/>
  <c r="BG72" i="6"/>
  <c r="BH72" i="6"/>
  <c r="BH82" i="6" s="1"/>
  <c r="BI72" i="6"/>
  <c r="BI82" i="6" s="1"/>
  <c r="BF71" i="6"/>
  <c r="BF81" i="6" s="1"/>
  <c r="BG71" i="6"/>
  <c r="BG81" i="6" s="1"/>
  <c r="BH71" i="6"/>
  <c r="BH81" i="6" s="1"/>
  <c r="BI71" i="6"/>
  <c r="BI81" i="6" s="1"/>
  <c r="BF70" i="6"/>
  <c r="BG70" i="6"/>
  <c r="BG80" i="6" s="1"/>
  <c r="BH70" i="6"/>
  <c r="BH80" i="6" s="1"/>
  <c r="BI70" i="6"/>
  <c r="BF69" i="6"/>
  <c r="BF79" i="6" s="1"/>
  <c r="BG69" i="6"/>
  <c r="BH69" i="6"/>
  <c r="BH79" i="6" s="1"/>
  <c r="BI69" i="6"/>
  <c r="BF68" i="6"/>
  <c r="BF78" i="6" s="1"/>
  <c r="BG68" i="6"/>
  <c r="BH68" i="6"/>
  <c r="BH78" i="6" s="1"/>
  <c r="BI68" i="6"/>
  <c r="BI78" i="6" s="1"/>
  <c r="BF67" i="6"/>
  <c r="BF77" i="6" s="1"/>
  <c r="BG67" i="6"/>
  <c r="BG77" i="6" s="1"/>
  <c r="BH67" i="6"/>
  <c r="BH77" i="6" s="1"/>
  <c r="BI67" i="6"/>
  <c r="BI77" i="6" s="1"/>
  <c r="AR75" i="6"/>
  <c r="AR85" i="6" s="1"/>
  <c r="AS75" i="6"/>
  <c r="AS85" i="6" s="1"/>
  <c r="AT75" i="6"/>
  <c r="AT85" i="6" s="1"/>
  <c r="AU75" i="6"/>
  <c r="AU85" i="6" s="1"/>
  <c r="AR74" i="6"/>
  <c r="AS74" i="6"/>
  <c r="AS84" i="6" s="1"/>
  <c r="AT74" i="6"/>
  <c r="AU74" i="6"/>
  <c r="AR73" i="6"/>
  <c r="AR83" i="6" s="1"/>
  <c r="AS73" i="6"/>
  <c r="AS83" i="6" s="1"/>
  <c r="AT73" i="6"/>
  <c r="AT83" i="6" s="1"/>
  <c r="AU73" i="6"/>
  <c r="AU83" i="6" s="1"/>
  <c r="AR72" i="6"/>
  <c r="AR82" i="6" s="1"/>
  <c r="AS72" i="6"/>
  <c r="AS82" i="6" s="1"/>
  <c r="AT72" i="6"/>
  <c r="AT82" i="6" s="1"/>
  <c r="AU72" i="6"/>
  <c r="AU82" i="6" s="1"/>
  <c r="AR71" i="6"/>
  <c r="AR81" i="6" s="1"/>
  <c r="AS71" i="6"/>
  <c r="AS81" i="6" s="1"/>
  <c r="AT71" i="6"/>
  <c r="AT81" i="6" s="1"/>
  <c r="AU71" i="6"/>
  <c r="AU81" i="6" s="1"/>
  <c r="AR70" i="6"/>
  <c r="AR80" i="6" s="1"/>
  <c r="AS70" i="6"/>
  <c r="AS80" i="6" s="1"/>
  <c r="AT70" i="6"/>
  <c r="AT80" i="6" s="1"/>
  <c r="AU70" i="6"/>
  <c r="AR69" i="6"/>
  <c r="AR79" i="6" s="1"/>
  <c r="AS69" i="6"/>
  <c r="AS79" i="6" s="1"/>
  <c r="AT69" i="6"/>
  <c r="AT79" i="6" s="1"/>
  <c r="AU69" i="6"/>
  <c r="AU79" i="6" s="1"/>
  <c r="AR68" i="6"/>
  <c r="AR78" i="6" s="1"/>
  <c r="AS68" i="6"/>
  <c r="AS78" i="6" s="1"/>
  <c r="AT68" i="6"/>
  <c r="AT78" i="6" s="1"/>
  <c r="AU68" i="6"/>
  <c r="AU78" i="6" s="1"/>
  <c r="AR67" i="6"/>
  <c r="AR77" i="6" s="1"/>
  <c r="AS67" i="6"/>
  <c r="AS77" i="6" s="1"/>
  <c r="AT67" i="6"/>
  <c r="AT77" i="6" s="1"/>
  <c r="AU67" i="6"/>
  <c r="AG124" i="6"/>
  <c r="AG123" i="6"/>
  <c r="AG122" i="6"/>
  <c r="AF124" i="6"/>
  <c r="AF123" i="6"/>
  <c r="AF122" i="6"/>
  <c r="AE124" i="6"/>
  <c r="AE123" i="6"/>
  <c r="AE122" i="6"/>
  <c r="V124" i="6"/>
  <c r="V123" i="6"/>
  <c r="V122" i="6"/>
  <c r="U124" i="6"/>
  <c r="U123" i="6"/>
  <c r="U122" i="6"/>
  <c r="T124" i="6"/>
  <c r="T123" i="6"/>
  <c r="T122" i="6"/>
  <c r="AG95" i="6"/>
  <c r="AG94" i="6"/>
  <c r="AG93" i="6"/>
  <c r="AF95" i="6"/>
  <c r="AF94" i="6"/>
  <c r="AF93" i="6"/>
  <c r="AE95" i="6"/>
  <c r="AE94" i="6"/>
  <c r="AE93" i="6"/>
  <c r="V95" i="6"/>
  <c r="V94" i="6"/>
  <c r="U95" i="6"/>
  <c r="U94" i="6"/>
  <c r="U93" i="6"/>
  <c r="T95" i="6"/>
  <c r="T94" i="6"/>
  <c r="T93" i="6"/>
  <c r="AJ63" i="6"/>
  <c r="AI63" i="6"/>
  <c r="AH63" i="6"/>
  <c r="AG63" i="6"/>
  <c r="AJ59" i="6"/>
  <c r="AI59" i="6"/>
  <c r="AH59" i="6"/>
  <c r="AG59" i="6"/>
  <c r="AJ55" i="6"/>
  <c r="AI55" i="6"/>
  <c r="AH55" i="6"/>
  <c r="AG55" i="6"/>
  <c r="W63" i="6"/>
  <c r="V63" i="6"/>
  <c r="U63" i="6"/>
  <c r="T63" i="6"/>
  <c r="T59" i="6"/>
  <c r="W59" i="6"/>
  <c r="V59" i="6"/>
  <c r="U59" i="6"/>
  <c r="W55" i="6"/>
  <c r="V55" i="6"/>
  <c r="U55" i="6"/>
  <c r="T55" i="6"/>
  <c r="T4" i="6"/>
  <c r="U4" i="6"/>
  <c r="V4" i="6"/>
  <c r="W4" i="6"/>
  <c r="Y4" i="6"/>
  <c r="Z4" i="6"/>
  <c r="AA4" i="6"/>
  <c r="AB4" i="6"/>
  <c r="T6" i="6"/>
  <c r="U6" i="6"/>
  <c r="V6" i="6"/>
  <c r="W6" i="6"/>
  <c r="Y6" i="6"/>
  <c r="Z6" i="6"/>
  <c r="AA6" i="6"/>
  <c r="AB6" i="6"/>
  <c r="T7" i="6"/>
  <c r="U7" i="6"/>
  <c r="V7" i="6"/>
  <c r="W7" i="6"/>
  <c r="Y7" i="6"/>
  <c r="Z7" i="6"/>
  <c r="AA7" i="6"/>
  <c r="AB7" i="6"/>
  <c r="T8" i="6"/>
  <c r="U8" i="6"/>
  <c r="V8" i="6"/>
  <c r="W8" i="6"/>
  <c r="Y8" i="6"/>
  <c r="Z8" i="6"/>
  <c r="AA8" i="6"/>
  <c r="AB8" i="6"/>
  <c r="T9" i="6"/>
  <c r="U9" i="6"/>
  <c r="V9" i="6"/>
  <c r="W9" i="6"/>
  <c r="Y9" i="6"/>
  <c r="Z9" i="6"/>
  <c r="AA9" i="6"/>
  <c r="AB9" i="6"/>
  <c r="T10" i="6"/>
  <c r="U10" i="6"/>
  <c r="V10" i="6"/>
  <c r="W10" i="6"/>
  <c r="Y10" i="6"/>
  <c r="Z10" i="6"/>
  <c r="AA10" i="6"/>
  <c r="AB10" i="6"/>
  <c r="T11" i="6"/>
  <c r="U11" i="6"/>
  <c r="V11" i="6"/>
  <c r="W11" i="6"/>
  <c r="Y11" i="6"/>
  <c r="Z11" i="6"/>
  <c r="AA11" i="6"/>
  <c r="AB11" i="6"/>
  <c r="T12" i="6"/>
  <c r="U12" i="6"/>
  <c r="V12" i="6"/>
  <c r="W12" i="6"/>
  <c r="Y12" i="6"/>
  <c r="Z12" i="6"/>
  <c r="AA12" i="6"/>
  <c r="AB12" i="6"/>
  <c r="T13" i="6"/>
  <c r="U13" i="6"/>
  <c r="V13" i="6"/>
  <c r="W13" i="6"/>
  <c r="Y13" i="6"/>
  <c r="Z13" i="6"/>
  <c r="AA13" i="6"/>
  <c r="AB13" i="6"/>
  <c r="T14" i="6"/>
  <c r="U14" i="6"/>
  <c r="V14" i="6"/>
  <c r="W14" i="6"/>
  <c r="Y14" i="6"/>
  <c r="Z14" i="6"/>
  <c r="AA14" i="6"/>
  <c r="AB14" i="6"/>
  <c r="AH4" i="6"/>
  <c r="AG4" i="6"/>
  <c r="AF4" i="6"/>
  <c r="AE4" i="6"/>
  <c r="AM4" i="6"/>
  <c r="AL4" i="6"/>
  <c r="AK4" i="6"/>
  <c r="AJ4" i="6"/>
  <c r="AK44" i="6"/>
  <c r="AJ44" i="6"/>
  <c r="AI44" i="6"/>
  <c r="AK43" i="6"/>
  <c r="AJ43" i="6"/>
  <c r="AI43" i="6"/>
  <c r="AK42" i="6"/>
  <c r="AJ42" i="6"/>
  <c r="AI42" i="6"/>
  <c r="AK41" i="6"/>
  <c r="AJ41" i="6"/>
  <c r="AI41" i="6"/>
  <c r="AK40" i="6"/>
  <c r="AJ40" i="6"/>
  <c r="AI40" i="6"/>
  <c r="AK39" i="6"/>
  <c r="AJ39" i="6"/>
  <c r="AI39" i="6"/>
  <c r="AK38" i="6"/>
  <c r="AJ38" i="6"/>
  <c r="AI38" i="6"/>
  <c r="AK37" i="6"/>
  <c r="AJ37" i="6"/>
  <c r="AI37" i="6"/>
  <c r="AK36" i="6"/>
  <c r="AJ36" i="6"/>
  <c r="AI36" i="6"/>
  <c r="AF44" i="6"/>
  <c r="AF43" i="6"/>
  <c r="AF42" i="6"/>
  <c r="AF41" i="6"/>
  <c r="AF40" i="6"/>
  <c r="AF39" i="6"/>
  <c r="AF38" i="6"/>
  <c r="AF37" i="6"/>
  <c r="AF36" i="6"/>
  <c r="AE44" i="6"/>
  <c r="AE43" i="6"/>
  <c r="AE42" i="6"/>
  <c r="AE41" i="6"/>
  <c r="AE40" i="6"/>
  <c r="AE39" i="6"/>
  <c r="AE38" i="6"/>
  <c r="AE37" i="6"/>
  <c r="AE36" i="6"/>
  <c r="AD44" i="6"/>
  <c r="AD43" i="6"/>
  <c r="AD42" i="6"/>
  <c r="AD41" i="6"/>
  <c r="AD40" i="6"/>
  <c r="AD39" i="6"/>
  <c r="AD38" i="6"/>
  <c r="AD37" i="6"/>
  <c r="AD36" i="6"/>
  <c r="AF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V44" i="6"/>
  <c r="V43" i="6"/>
  <c r="V42" i="6"/>
  <c r="V41" i="6"/>
  <c r="V40" i="6"/>
  <c r="V39" i="6"/>
  <c r="V38" i="6"/>
  <c r="V37" i="6"/>
  <c r="V36" i="6"/>
  <c r="U44" i="6"/>
  <c r="U43" i="6"/>
  <c r="U42" i="6"/>
  <c r="U41" i="6"/>
  <c r="U40" i="6"/>
  <c r="U39" i="6"/>
  <c r="U38" i="6"/>
  <c r="U37" i="6"/>
  <c r="U36" i="6"/>
  <c r="T44" i="6"/>
  <c r="T43" i="6"/>
  <c r="T42" i="6"/>
  <c r="T41" i="6"/>
  <c r="T40" i="6"/>
  <c r="T39" i="6"/>
  <c r="T38" i="6"/>
  <c r="T37" i="6"/>
  <c r="T36" i="6"/>
  <c r="AK29" i="6"/>
  <c r="AJ29" i="6"/>
  <c r="AI29" i="6"/>
  <c r="AK28" i="6"/>
  <c r="AJ28" i="6"/>
  <c r="AI28" i="6"/>
  <c r="AK27" i="6"/>
  <c r="AJ27" i="6"/>
  <c r="AI27" i="6"/>
  <c r="AK26" i="6"/>
  <c r="AJ26" i="6"/>
  <c r="AI26" i="6"/>
  <c r="AK25" i="6"/>
  <c r="AJ25" i="6"/>
  <c r="AI25" i="6"/>
  <c r="AK24" i="6"/>
  <c r="AJ24" i="6"/>
  <c r="AI24" i="6"/>
  <c r="AK23" i="6"/>
  <c r="AJ23" i="6"/>
  <c r="AI23" i="6"/>
  <c r="AK22" i="6"/>
  <c r="AJ22" i="6"/>
  <c r="AI22" i="6"/>
  <c r="AK21" i="6"/>
  <c r="AJ21" i="6"/>
  <c r="AI21" i="6"/>
  <c r="AF29" i="6"/>
  <c r="AF28" i="6"/>
  <c r="AF27" i="6"/>
  <c r="AE29" i="6"/>
  <c r="AE28" i="6"/>
  <c r="AE27" i="6"/>
  <c r="AD29" i="6"/>
  <c r="AD28" i="6"/>
  <c r="AD27" i="6"/>
  <c r="AF26" i="6"/>
  <c r="AE26" i="6"/>
  <c r="AD26" i="6"/>
  <c r="AF25" i="6"/>
  <c r="AE25" i="6"/>
  <c r="AE30" i="6" s="1"/>
  <c r="AD25" i="6"/>
  <c r="AF24" i="6"/>
  <c r="AE24" i="6"/>
  <c r="AD24" i="6"/>
  <c r="AF23" i="6"/>
  <c r="AE23" i="6"/>
  <c r="AD23" i="6"/>
  <c r="AF22" i="6"/>
  <c r="AE22" i="6"/>
  <c r="AD22" i="6"/>
  <c r="AF21" i="6"/>
  <c r="AE21" i="6"/>
  <c r="AD21" i="6"/>
  <c r="Z21" i="6"/>
  <c r="Y21" i="6"/>
  <c r="AA29" i="6"/>
  <c r="AA30" i="6" s="1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V29" i="6"/>
  <c r="U29" i="6"/>
  <c r="T29" i="6"/>
  <c r="V28" i="6"/>
  <c r="U28" i="6"/>
  <c r="T28" i="6"/>
  <c r="V27" i="6"/>
  <c r="U27" i="6"/>
  <c r="T27" i="6"/>
  <c r="U26" i="6"/>
  <c r="V26" i="6"/>
  <c r="T26" i="6"/>
  <c r="V25" i="6"/>
  <c r="U25" i="6"/>
  <c r="T25" i="6"/>
  <c r="V24" i="6"/>
  <c r="U24" i="6"/>
  <c r="T24" i="6"/>
  <c r="V23" i="6"/>
  <c r="U23" i="6"/>
  <c r="T23" i="6"/>
  <c r="V22" i="6"/>
  <c r="U22" i="6"/>
  <c r="T22" i="6"/>
  <c r="U21" i="6"/>
  <c r="V21" i="6"/>
  <c r="T21" i="6"/>
  <c r="AH14" i="6"/>
  <c r="AG14" i="6"/>
  <c r="AF14" i="6"/>
  <c r="AE14" i="6"/>
  <c r="AM14" i="6"/>
  <c r="AL14" i="6"/>
  <c r="AK14" i="6"/>
  <c r="AJ14" i="6"/>
  <c r="AM13" i="6"/>
  <c r="AL13" i="6"/>
  <c r="AK13" i="6"/>
  <c r="AJ13" i="6"/>
  <c r="AM12" i="6"/>
  <c r="AL12" i="6"/>
  <c r="AK12" i="6"/>
  <c r="AJ12" i="6"/>
  <c r="AM11" i="6"/>
  <c r="AL11" i="6"/>
  <c r="AK11" i="6"/>
  <c r="AJ11" i="6"/>
  <c r="AM10" i="6"/>
  <c r="AL10" i="6"/>
  <c r="AK10" i="6"/>
  <c r="AJ10" i="6"/>
  <c r="AM9" i="6"/>
  <c r="AL9" i="6"/>
  <c r="AK9" i="6"/>
  <c r="AJ9" i="6"/>
  <c r="AM8" i="6"/>
  <c r="AL8" i="6"/>
  <c r="AK8" i="6"/>
  <c r="AJ8" i="6"/>
  <c r="AM7" i="6"/>
  <c r="AL7" i="6"/>
  <c r="AK7" i="6"/>
  <c r="AJ7" i="6"/>
  <c r="AM6" i="6"/>
  <c r="AL6" i="6"/>
  <c r="AK6" i="6"/>
  <c r="AJ6" i="6"/>
  <c r="AH10" i="6"/>
  <c r="AH11" i="6"/>
  <c r="AG10" i="6"/>
  <c r="AF10" i="6"/>
  <c r="AF11" i="6"/>
  <c r="AG11" i="6"/>
  <c r="AH12" i="6"/>
  <c r="AG12" i="6"/>
  <c r="AF12" i="6"/>
  <c r="AH13" i="6"/>
  <c r="AG13" i="6"/>
  <c r="AF13" i="6"/>
  <c r="AF9" i="6"/>
  <c r="AH9" i="6"/>
  <c r="AG9" i="6"/>
  <c r="AH8" i="6"/>
  <c r="AG8" i="6"/>
  <c r="AF8" i="6"/>
  <c r="AE13" i="6"/>
  <c r="AE12" i="6"/>
  <c r="AE11" i="6"/>
  <c r="AE10" i="6"/>
  <c r="AE9" i="6"/>
  <c r="AE8" i="6"/>
  <c r="AH7" i="6"/>
  <c r="AG7" i="6"/>
  <c r="AF7" i="6"/>
  <c r="AE7" i="6"/>
  <c r="AH6" i="6"/>
  <c r="AG6" i="6"/>
  <c r="AF6" i="6"/>
  <c r="AE6" i="6"/>
  <c r="BK68" i="6" l="1"/>
  <c r="AW93" i="6"/>
  <c r="BK93" i="6"/>
  <c r="BK90" i="6"/>
  <c r="AL15" i="6"/>
  <c r="AG15" i="6"/>
  <c r="AH15" i="6"/>
  <c r="AM15" i="6"/>
  <c r="AW90" i="6"/>
  <c r="V30" i="6"/>
  <c r="U30" i="6"/>
  <c r="BK71" i="6"/>
  <c r="AE15" i="6"/>
  <c r="AJ15" i="6"/>
  <c r="AF15" i="6"/>
  <c r="AK15" i="6"/>
  <c r="AW123" i="6"/>
  <c r="BK123" i="6"/>
  <c r="BK120" i="6"/>
  <c r="AW120" i="6"/>
  <c r="AW71" i="6"/>
  <c r="AW68" i="6"/>
  <c r="Z30" i="6"/>
  <c r="AB15" i="6"/>
  <c r="AA15" i="6"/>
  <c r="Z15" i="6"/>
  <c r="AF30" i="6"/>
  <c r="Y15" i="6"/>
  <c r="W15" i="6"/>
  <c r="V15" i="6"/>
  <c r="U15" i="6"/>
  <c r="T15" i="6"/>
  <c r="AI45" i="6"/>
  <c r="AJ45" i="6"/>
  <c r="AK45" i="6"/>
  <c r="Y30" i="6"/>
  <c r="AI30" i="6"/>
  <c r="T30" i="6"/>
  <c r="AK30" i="6"/>
  <c r="AJ30" i="6"/>
  <c r="AA45" i="6"/>
  <c r="Z45" i="6"/>
  <c r="Y45" i="6"/>
  <c r="AE45" i="6"/>
  <c r="AD45" i="6"/>
  <c r="V45" i="6"/>
  <c r="U45" i="6"/>
  <c r="T45" i="6"/>
  <c r="AD30" i="6"/>
</calcChain>
</file>

<file path=xl/sharedStrings.xml><?xml version="1.0" encoding="utf-8"?>
<sst xmlns="http://schemas.openxmlformats.org/spreadsheetml/2006/main" count="473" uniqueCount="87">
  <si>
    <t>Quantum Algorithm</t>
  </si>
  <si>
    <t># of properties tested</t>
  </si>
  <si>
    <t>Results</t>
  </si>
  <si>
    <t>Faults Identified</t>
  </si>
  <si>
    <t>Other Deltas</t>
  </si>
  <si>
    <t xml:space="preserve">Fault </t>
  </si>
  <si>
    <t>QT</t>
  </si>
  <si>
    <t># of inputs per property</t>
  </si>
  <si>
    <t># of inserted deltas</t>
  </si>
  <si>
    <t>QFT</t>
  </si>
  <si>
    <t>QPE</t>
  </si>
  <si>
    <t>Verification</t>
  </si>
  <si>
    <t>No Verification</t>
  </si>
  <si>
    <t>QT(F1)</t>
  </si>
  <si>
    <t>QT(F2)</t>
  </si>
  <si>
    <t>QT(F3)</t>
  </si>
  <si>
    <t>QFT(F1)</t>
  </si>
  <si>
    <t>QFT(F2)</t>
  </si>
  <si>
    <t>QFT(F3)</t>
  </si>
  <si>
    <t>QPE(F1)</t>
  </si>
  <si>
    <t>QPE(F2)</t>
  </si>
  <si>
    <t>QPE(F3)</t>
  </si>
  <si>
    <t>Avg</t>
  </si>
  <si>
    <t>Avg.</t>
  </si>
  <si>
    <t># inserted deltas</t>
  </si>
  <si>
    <t># properties</t>
  </si>
  <si>
    <t># inputs per property</t>
  </si>
  <si>
    <t>Full ablation avg.</t>
  </si>
  <si>
    <t>No Verif. Avg.</t>
  </si>
  <si>
    <t>Best case Avg.</t>
  </si>
  <si>
    <t>Full ablation Avg.</t>
  </si>
  <si>
    <t>Effect of the number semantic preserving changes on the percentage of faults identified</t>
  </si>
  <si>
    <t>Effect of the number semantic preserving changes on the percentage of semantic preserving changes removed</t>
  </si>
  <si>
    <t>Effect of the number of properties on the percentage of faults identified</t>
  </si>
  <si>
    <t>Effect of the number of inputs per property on the percentage of faults identified</t>
  </si>
  <si>
    <t>Effect of the number of inputs per property on the percentage of semantic preserving changes removed</t>
  </si>
  <si>
    <t>Avg. QT</t>
  </si>
  <si>
    <t>Avg. QFT</t>
  </si>
  <si>
    <t>Avg. QPE</t>
  </si>
  <si>
    <t>4 inputs Avg. QT</t>
  </si>
  <si>
    <t>4 inputs Avg. QFT</t>
  </si>
  <si>
    <t>4 inputs Avg. QPE</t>
  </si>
  <si>
    <t># inputs</t>
  </si>
  <si>
    <t>3 properties Avg. QT</t>
  </si>
  <si>
    <t>3 properties Avg. QFT</t>
  </si>
  <si>
    <t>3 properties Avg. QPE</t>
  </si>
  <si>
    <t>Listed data</t>
  </si>
  <si>
    <t>Median</t>
  </si>
  <si>
    <t>Standard Deviation</t>
  </si>
  <si>
    <t>Faults identified</t>
  </si>
  <si>
    <t>Changes removed</t>
  </si>
  <si>
    <t>Max</t>
  </si>
  <si>
    <t>Min</t>
  </si>
  <si>
    <t>% faults</t>
  </si>
  <si>
    <t xml:space="preserve">Injected </t>
  </si>
  <si>
    <t>Pearson's Correlation</t>
  </si>
  <si>
    <t>T</t>
  </si>
  <si>
    <t>P</t>
  </si>
  <si>
    <t>% Removed</t>
  </si>
  <si>
    <t># Properties</t>
  </si>
  <si>
    <t xml:space="preserve"> faults</t>
  </si>
  <si>
    <t>%removed</t>
  </si>
  <si>
    <t>Separate median st. d</t>
  </si>
  <si>
    <t xml:space="preserve"> 1, 2, 3 prop</t>
  </si>
  <si>
    <t xml:space="preserve">avg across algorithms: </t>
  </si>
  <si>
    <t>Properties</t>
  </si>
  <si>
    <t>max</t>
  </si>
  <si>
    <t>min</t>
  </si>
  <si>
    <t>median</t>
  </si>
  <si>
    <t>st dev</t>
  </si>
  <si>
    <t>% faults identified</t>
  </si>
  <si>
    <t>% changes removed</t>
  </si>
  <si>
    <t>inputs</t>
  </si>
  <si>
    <t>4 inputs, 3 properties data</t>
  </si>
  <si>
    <t>all algorithms</t>
  </si>
  <si>
    <t># Faults identified</t>
  </si>
  <si>
    <t>% semantic preserving changes removed</t>
  </si>
  <si>
    <t># semantic preserving changes in output</t>
  </si>
  <si>
    <t>Data cited for RQ1.1</t>
  </si>
  <si>
    <t>Data cited for RQ1.2</t>
  </si>
  <si>
    <t>Unused graphs</t>
  </si>
  <si>
    <t>Data cited for RQ2.1</t>
  </si>
  <si>
    <t>Data cited for RQ2.2</t>
  </si>
  <si>
    <t>Separate data by number of faults, and number of properties to get data per independent variable instead of overall average.</t>
  </si>
  <si>
    <t>Only  pearson and standard deviation from the averaged data used here</t>
  </si>
  <si>
    <t>Data cited for RQ 3.1</t>
  </si>
  <si>
    <t>Data cited for RQ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</si>
</sst>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595959"/>
      <name val="Times New Roman"/>
      <family val="1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/>
    <xf numFmtId="0" fontId="0" fillId="0" borderId="6" xfId="0" applyBorder="1" applyAlignment="1">
      <alignment horizontal="left" vertical="center"/>
    </xf>
    <xf numFmtId="0" fontId="1" fillId="3" borderId="0" xfId="0" applyFont="1" applyFill="1"/>
    <xf numFmtId="0" fontId="0" fillId="3" borderId="14" xfId="0" applyFill="1" applyBorder="1"/>
    <xf numFmtId="10" fontId="0" fillId="2" borderId="0" xfId="0" applyNumberFormat="1" applyFill="1"/>
    <xf numFmtId="0" fontId="0" fillId="3" borderId="15" xfId="0" applyFill="1" applyBorder="1"/>
    <xf numFmtId="0" fontId="1" fillId="3" borderId="14" xfId="0" applyFont="1" applyFill="1" applyBorder="1"/>
    <xf numFmtId="0" fontId="0" fillId="3" borderId="16" xfId="0" applyFill="1" applyBorder="1"/>
    <xf numFmtId="0" fontId="1" fillId="3" borderId="16" xfId="0" applyFont="1" applyFill="1" applyBorder="1"/>
    <xf numFmtId="0" fontId="0" fillId="2" borderId="17" xfId="0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 vertical="center" readingOrder="1"/>
    </xf>
    <xf numFmtId="0" fontId="0" fillId="2" borderId="14" xfId="0" applyFill="1" applyBorder="1"/>
    <xf numFmtId="0" fontId="0" fillId="3" borderId="18" xfId="0" applyFill="1" applyBorder="1"/>
    <xf numFmtId="0" fontId="0" fillId="3" borderId="19" xfId="0" applyFill="1" applyBorder="1"/>
    <xf numFmtId="0" fontId="1" fillId="2" borderId="0" xfId="0" applyFont="1" applyFill="1"/>
    <xf numFmtId="0" fontId="0" fillId="2" borderId="20" xfId="0" applyFill="1" applyBorder="1"/>
    <xf numFmtId="2" fontId="0" fillId="3" borderId="14" xfId="0" applyNumberFormat="1" applyFill="1" applyBorder="1"/>
    <xf numFmtId="0" fontId="0" fillId="3" borderId="21" xfId="0" applyFill="1" applyBorder="1"/>
    <xf numFmtId="0" fontId="0" fillId="3" borderId="0" xfId="0" applyFill="1" applyBorder="1"/>
    <xf numFmtId="0" fontId="0" fillId="4" borderId="14" xfId="0" applyFill="1" applyBorder="1"/>
    <xf numFmtId="0" fontId="0" fillId="4" borderId="0" xfId="0" applyFill="1"/>
    <xf numFmtId="0" fontId="0" fillId="5" borderId="0" xfId="0" applyFill="1"/>
    <xf numFmtId="0" fontId="0" fillId="5" borderId="14" xfId="0" applyFill="1" applyBorder="1"/>
    <xf numFmtId="0" fontId="5" fillId="6" borderId="0" xfId="0" applyFont="1" applyFill="1"/>
    <xf numFmtId="0" fontId="0" fillId="2" borderId="22" xfId="0" applyFill="1" applyBorder="1"/>
    <xf numFmtId="0" fontId="0" fillId="2" borderId="5" xfId="0" applyFill="1" applyBorder="1"/>
    <xf numFmtId="0" fontId="0" fillId="2" borderId="2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2" fontId="0" fillId="2" borderId="0" xfId="0" applyNumberFormat="1" applyFill="1" applyBorder="1"/>
    <xf numFmtId="0" fontId="0" fillId="2" borderId="9" xfId="0" applyFill="1" applyBorder="1"/>
    <xf numFmtId="0" fontId="0" fillId="2" borderId="24" xfId="0" applyFill="1" applyBorder="1"/>
    <xf numFmtId="0" fontId="0" fillId="2" borderId="10" xfId="0" applyFill="1" applyBorder="1"/>
    <xf numFmtId="0" fontId="5" fillId="6" borderId="5" xfId="0" applyFont="1" applyFill="1" applyBorder="1"/>
    <xf numFmtId="0" fontId="5" fillId="6" borderId="23" xfId="0" applyFont="1" applyFill="1" applyBorder="1"/>
    <xf numFmtId="0" fontId="0" fillId="7" borderId="0" xfId="0" applyFill="1" applyBorder="1"/>
    <xf numFmtId="0" fontId="0" fillId="7" borderId="23" xfId="0" applyFill="1" applyBorder="1"/>
    <xf numFmtId="0" fontId="0" fillId="7" borderId="14" xfId="0" applyFill="1" applyBorder="1"/>
    <xf numFmtId="0" fontId="0" fillId="7" borderId="18" xfId="0" applyFill="1" applyBorder="1"/>
    <xf numFmtId="0" fontId="0" fillId="8" borderId="23" xfId="0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8" borderId="14" xfId="0" applyFill="1" applyBorder="1"/>
    <xf numFmtId="0" fontId="0" fillId="2" borderId="15" xfId="0" applyFill="1" applyBorder="1"/>
    <xf numFmtId="0" fontId="5" fillId="6" borderId="0" xfId="0" applyFont="1" applyFill="1" applyBorder="1"/>
    <xf numFmtId="0" fontId="0" fillId="6" borderId="13" xfId="0" applyFill="1" applyBorder="1"/>
    <xf numFmtId="0" fontId="5" fillId="9" borderId="0" xfId="0" applyFont="1" applyFill="1" applyBorder="1"/>
    <xf numFmtId="0" fontId="5" fillId="9" borderId="14" xfId="0" applyFont="1" applyFill="1" applyBorder="1"/>
    <xf numFmtId="0" fontId="0" fillId="10" borderId="0" xfId="0" applyFill="1" applyBorder="1"/>
    <xf numFmtId="0" fontId="0" fillId="1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Grouped!$S$6</c:f>
              <c:strCache>
                <c:ptCount val="1"/>
                <c:pt idx="0">
                  <c:v>QT(F1)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Grouped!$T$6:$W$6</c:f>
              <c:numCache>
                <c:formatCode>General</c:formatCode>
                <c:ptCount val="4"/>
                <c:pt idx="0">
                  <c:v>98.444444444444443</c:v>
                </c:pt>
                <c:pt idx="1">
                  <c:v>98.444444444444443</c:v>
                </c:pt>
                <c:pt idx="2">
                  <c:v>99.111111111111114</c:v>
                </c:pt>
                <c:pt idx="3">
                  <c:v>99.333333333333329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A-49B4-AEA7-29CD9C197DF6}"/>
            </c:ext>
          </c:extLst>
        </c:ser>
        <c:ser>
          <c:idx val="1"/>
          <c:order val="1"/>
          <c:tx>
            <c:strRef>
              <c:f>Grouped!$S$7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Grouped!$T$7:$W$7</c:f>
              <c:numCache>
                <c:formatCode>General</c:formatCode>
                <c:ptCount val="4"/>
                <c:pt idx="0">
                  <c:v>86.888888888888886</c:v>
                </c:pt>
                <c:pt idx="1">
                  <c:v>86.666666666666671</c:v>
                </c:pt>
                <c:pt idx="2">
                  <c:v>87.111111111111114</c:v>
                </c:pt>
                <c:pt idx="3">
                  <c:v>86.888888888888886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A-49B4-AEA7-29CD9C197DF6}"/>
            </c:ext>
          </c:extLst>
        </c:ser>
        <c:ser>
          <c:idx val="2"/>
          <c:order val="2"/>
          <c:tx>
            <c:strRef>
              <c:f>Grouped!$S$8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Grouped!$T$8:$W$8</c:f>
              <c:numCache>
                <c:formatCode>General</c:formatCode>
                <c:ptCount val="4"/>
                <c:pt idx="0">
                  <c:v>57.111111111111114</c:v>
                </c:pt>
                <c:pt idx="1">
                  <c:v>60</c:v>
                </c:pt>
                <c:pt idx="2">
                  <c:v>60.666666666666664</c:v>
                </c:pt>
                <c:pt idx="3">
                  <c:v>59.777777777777779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A-49B4-AEA7-29CD9C197DF6}"/>
            </c:ext>
          </c:extLst>
        </c:ser>
        <c:ser>
          <c:idx val="3"/>
          <c:order val="3"/>
          <c:tx>
            <c:strRef>
              <c:f>Grouped!$S$9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Grouped!$T$9:$W$9</c:f>
              <c:numCache>
                <c:formatCode>General</c:formatCode>
                <c:ptCount val="4"/>
                <c:pt idx="0">
                  <c:v>82</c:v>
                </c:pt>
                <c:pt idx="1">
                  <c:v>87.111111111111114</c:v>
                </c:pt>
                <c:pt idx="2">
                  <c:v>87.111111111111114</c:v>
                </c:pt>
                <c:pt idx="3">
                  <c:v>89.111111111111114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A-49B4-AEA7-29CD9C197DF6}"/>
            </c:ext>
          </c:extLst>
        </c:ser>
        <c:ser>
          <c:idx val="4"/>
          <c:order val="4"/>
          <c:tx>
            <c:strRef>
              <c:f>Grouped!$S$10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Grouped!$T$10:$W$10</c:f>
              <c:numCache>
                <c:formatCode>General</c:formatCode>
                <c:ptCount val="4"/>
                <c:pt idx="0">
                  <c:v>80.888888888888886</c:v>
                </c:pt>
                <c:pt idx="1">
                  <c:v>84</c:v>
                </c:pt>
                <c:pt idx="2">
                  <c:v>87.333333333333329</c:v>
                </c:pt>
                <c:pt idx="3">
                  <c:v>88.444444444444443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CA-49B4-AEA7-29CD9C197DF6}"/>
            </c:ext>
          </c:extLst>
        </c:ser>
        <c:ser>
          <c:idx val="5"/>
          <c:order val="5"/>
          <c:tx>
            <c:strRef>
              <c:f>Grouped!$S$11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Grouped!$T$11:$W$11</c:f>
              <c:numCache>
                <c:formatCode>General</c:formatCode>
                <c:ptCount val="4"/>
                <c:pt idx="0">
                  <c:v>61.333333333333336</c:v>
                </c:pt>
                <c:pt idx="1">
                  <c:v>58</c:v>
                </c:pt>
                <c:pt idx="2">
                  <c:v>60.444444444444443</c:v>
                </c:pt>
                <c:pt idx="3">
                  <c:v>55.111111111111114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CA-49B4-AEA7-29CD9C197DF6}"/>
            </c:ext>
          </c:extLst>
        </c:ser>
        <c:ser>
          <c:idx val="6"/>
          <c:order val="6"/>
          <c:tx>
            <c:strRef>
              <c:f>Grouped!$S$12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Grouped!$T$12:$W$12</c:f>
              <c:numCache>
                <c:formatCode>General</c:formatCode>
                <c:ptCount val="4"/>
                <c:pt idx="0">
                  <c:v>78.444444444444443</c:v>
                </c:pt>
                <c:pt idx="1">
                  <c:v>81.333333333333329</c:v>
                </c:pt>
                <c:pt idx="2">
                  <c:v>83.333333333333329</c:v>
                </c:pt>
                <c:pt idx="3">
                  <c:v>81.777777777777771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CA-49B4-AEA7-29CD9C197DF6}"/>
            </c:ext>
          </c:extLst>
        </c:ser>
        <c:ser>
          <c:idx val="7"/>
          <c:order val="7"/>
          <c:tx>
            <c:strRef>
              <c:f>Grouped!$S$13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Grouped!$T$13:$W$13</c:f>
              <c:numCache>
                <c:formatCode>General</c:formatCode>
                <c:ptCount val="4"/>
                <c:pt idx="0">
                  <c:v>27.555555555555557</c:v>
                </c:pt>
                <c:pt idx="1">
                  <c:v>30.222222222222221</c:v>
                </c:pt>
                <c:pt idx="2">
                  <c:v>36</c:v>
                </c:pt>
                <c:pt idx="3">
                  <c:v>36.444444444444443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CA-49B4-AEA7-29CD9C197DF6}"/>
            </c:ext>
          </c:extLst>
        </c:ser>
        <c:ser>
          <c:idx val="8"/>
          <c:order val="8"/>
          <c:tx>
            <c:strRef>
              <c:f>Grouped!$S$14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Grouped!$T$14:$W$14</c:f>
              <c:numCache>
                <c:formatCode>General</c:formatCode>
                <c:ptCount val="4"/>
                <c:pt idx="0">
                  <c:v>86.222222222222229</c:v>
                </c:pt>
                <c:pt idx="1">
                  <c:v>87.333333333333329</c:v>
                </c:pt>
                <c:pt idx="2">
                  <c:v>89.777777777777771</c:v>
                </c:pt>
                <c:pt idx="3">
                  <c:v>89.555555555555557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9CA-49B4-AEA7-29CD9C197DF6}"/>
            </c:ext>
          </c:extLst>
        </c:ser>
        <c:ser>
          <c:idx val="9"/>
          <c:order val="9"/>
          <c:tx>
            <c:strRef>
              <c:f>Grouped!$S$15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Grouped!$T$15:$W$15</c:f>
              <c:numCache>
                <c:formatCode>General</c:formatCode>
                <c:ptCount val="4"/>
                <c:pt idx="0">
                  <c:v>73.209876543209873</c:v>
                </c:pt>
                <c:pt idx="1">
                  <c:v>74.790123456790127</c:v>
                </c:pt>
                <c:pt idx="2">
                  <c:v>76.76543209876543</c:v>
                </c:pt>
                <c:pt idx="3">
                  <c:v>76.271604938271594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6F-4AD9-B0C7-F55661A6F55F}"/>
            </c:ext>
          </c:extLst>
        </c:ser>
        <c:ser>
          <c:idx val="10"/>
          <c:order val="10"/>
          <c:tx>
            <c:strRef>
              <c:f>Grouped!$X$4</c:f>
              <c:strCache>
                <c:ptCount val="1"/>
                <c:pt idx="0">
                  <c:v>Full ablation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Grouped!$Y$5:$AB$5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Grouped!$Y$4:$AB$4</c:f>
              <c:numCache>
                <c:formatCode>General</c:formatCode>
                <c:ptCount val="4"/>
                <c:pt idx="0">
                  <c:v>26.666666666666668</c:v>
                </c:pt>
                <c:pt idx="1">
                  <c:v>36.444444444444443</c:v>
                </c:pt>
                <c:pt idx="2">
                  <c:v>44.888888888888886</c:v>
                </c:pt>
                <c:pt idx="3">
                  <c:v>57.333333333333336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6-4A6D-A7A4-D6330D0A7240}"/>
            </c:ext>
          </c:extLst>
        </c:ser>
        <c:ser>
          <c:idx val="11"/>
          <c:order val="11"/>
          <c:tx>
            <c:strRef>
              <c:f>Grouped!$S$4</c:f>
              <c:strCache>
                <c:ptCount val="1"/>
                <c:pt idx="0">
                  <c:v>Best case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26-4A6D-A7A4-D6330D0A7240}"/>
              </c:ext>
            </c:extLst>
          </c:dPt>
          <c:trendline>
            <c:spPr>
              <a:ln w="15875" cap="rnd" cmpd="sng">
                <a:solidFill>
                  <a:srgbClr val="00B05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Grouped!$T$5:$W$5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Grouped!$T$4:$W$4</c:f>
              <c:numCache>
                <c:formatCode>General</c:formatCode>
                <c:ptCount val="4"/>
                <c:pt idx="0">
                  <c:v>90</c:v>
                </c:pt>
                <c:pt idx="1">
                  <c:v>92.444444444444443</c:v>
                </c:pt>
                <c:pt idx="2">
                  <c:v>89.333333333333329</c:v>
                </c:pt>
                <c:pt idx="3">
                  <c:v>92.222222222222229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6-4A6D-A7A4-D6330D0A7240}"/>
            </c:ext>
          </c:extLst>
        </c:ser>
        <c:ser>
          <c:idx val="12"/>
          <c:order val="12"/>
          <c:tx>
            <c:strRef>
              <c:f>Grouped!$AI$15</c:f>
              <c:strCache>
                <c:ptCount val="1"/>
                <c:pt idx="0">
                  <c:v>No Verif.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5875" cap="rnd" cmpd="sng">
                <a:solidFill>
                  <a:srgbClr val="FFC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Grouped!$AJ$5:$AM$5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Grouped!$Y$15:$AB$15</c:f>
              <c:numCache>
                <c:formatCode>General</c:formatCode>
                <c:ptCount val="4"/>
                <c:pt idx="0">
                  <c:v>38.271604938271608</c:v>
                </c:pt>
                <c:pt idx="1">
                  <c:v>47.506172839506171</c:v>
                </c:pt>
                <c:pt idx="2">
                  <c:v>60.864197530864189</c:v>
                </c:pt>
                <c:pt idx="3">
                  <c:v>76.296296296296305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3-41D2-B80B-68CAF439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1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Semantic Preserving Changes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11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Grouped!$S$93</c:f>
              <c:strCache>
                <c:ptCount val="1"/>
                <c:pt idx="0">
                  <c:v>4 inputs 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Grouped!$AE$92:$AG$92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Grouped!$AE$93:$AG$93</c:f>
              <c:numCache>
                <c:formatCode>General</c:formatCode>
                <c:ptCount val="3"/>
                <c:pt idx="0">
                  <c:v>80.777777777777771</c:v>
                </c:pt>
                <c:pt idx="1">
                  <c:v>81.48888888888888</c:v>
                </c:pt>
                <c:pt idx="2">
                  <c:v>88.088888888888889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E-4C44-BC87-333F02D94777}"/>
            </c:ext>
          </c:extLst>
        </c:ser>
        <c:ser>
          <c:idx val="1"/>
          <c:order val="1"/>
          <c:tx>
            <c:strRef>
              <c:f>Grouped!$S$94</c:f>
              <c:strCache>
                <c:ptCount val="1"/>
                <c:pt idx="0">
                  <c:v>4 inputs 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Grouped!$AE$92:$AG$92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Grouped!$AE$94:$AG$94</c:f>
              <c:numCache>
                <c:formatCode>General</c:formatCode>
                <c:ptCount val="3"/>
                <c:pt idx="0">
                  <c:v>72.24444444444444</c:v>
                </c:pt>
                <c:pt idx="1">
                  <c:v>78.24444444444444</c:v>
                </c:pt>
                <c:pt idx="2">
                  <c:v>91.311111111111117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AE-4C44-BC87-333F02D94777}"/>
            </c:ext>
          </c:extLst>
        </c:ser>
        <c:ser>
          <c:idx val="2"/>
          <c:order val="2"/>
          <c:tx>
            <c:strRef>
              <c:f>Grouped!$S$95</c:f>
              <c:strCache>
                <c:ptCount val="1"/>
                <c:pt idx="0">
                  <c:v>4 inputs 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Grouped!$AE$92:$AG$92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Grouped!$AE$95:$AG$95</c:f>
              <c:numCache>
                <c:formatCode>General</c:formatCode>
                <c:ptCount val="3"/>
                <c:pt idx="0">
                  <c:v>88.2</c:v>
                </c:pt>
                <c:pt idx="1">
                  <c:v>92.13333333333334</c:v>
                </c:pt>
                <c:pt idx="2">
                  <c:v>95.511111111111106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AE-4C44-BC87-333F02D9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Properties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Semantic Preserving Changes Removed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207796069207351"/>
          <c:y val="0.53855825967637194"/>
          <c:w val="0.27056705416429094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Grouped!$S$122</c:f>
              <c:strCache>
                <c:ptCount val="1"/>
                <c:pt idx="0">
                  <c:v>3 properties 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Grouped!$T$121:$V$121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Grouped!$T$122:$V$122</c:f>
              <c:numCache>
                <c:formatCode>0.00</c:formatCode>
                <c:ptCount val="3"/>
                <c:pt idx="0">
                  <c:v>87.833333333333329</c:v>
                </c:pt>
                <c:pt idx="1">
                  <c:v>88.5</c:v>
                </c:pt>
                <c:pt idx="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A-41AA-AE97-231863844AAD}"/>
            </c:ext>
          </c:extLst>
        </c:ser>
        <c:ser>
          <c:idx val="1"/>
          <c:order val="1"/>
          <c:tx>
            <c:strRef>
              <c:f>Grouped!$S$123</c:f>
              <c:strCache>
                <c:ptCount val="1"/>
                <c:pt idx="0">
                  <c:v>3 properties 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Grouped!$T$121:$V$121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Grouped!$T$123:$V$123</c:f>
              <c:numCache>
                <c:formatCode>0.00</c:formatCode>
                <c:ptCount val="3"/>
                <c:pt idx="0">
                  <c:v>96.833333333333329</c:v>
                </c:pt>
                <c:pt idx="1">
                  <c:v>94.333333333333329</c:v>
                </c:pt>
                <c:pt idx="2">
                  <c:v>92.333333333333329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A-41AA-AE97-231863844AAD}"/>
            </c:ext>
          </c:extLst>
        </c:ser>
        <c:ser>
          <c:idx val="2"/>
          <c:order val="2"/>
          <c:tx>
            <c:strRef>
              <c:f>Grouped!$S$124</c:f>
              <c:strCache>
                <c:ptCount val="1"/>
                <c:pt idx="0">
                  <c:v>3 properties 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Grouped!$T$121:$V$121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Grouped!$T$124:$V$124</c:f>
              <c:numCache>
                <c:formatCode>0.00</c:formatCode>
                <c:ptCount val="3"/>
                <c:pt idx="0">
                  <c:v>88.333333333333329</c:v>
                </c:pt>
                <c:pt idx="1">
                  <c:v>77.166666666666671</c:v>
                </c:pt>
                <c:pt idx="2">
                  <c:v>70.333333333333329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FA-41AA-AE97-23186384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Number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of Inputs per Property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819558847759385"/>
          <c:y val="0.53855825967637194"/>
          <c:w val="0.31444944112804452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Grouped!$S$122</c:f>
              <c:strCache>
                <c:ptCount val="1"/>
                <c:pt idx="0">
                  <c:v>3 properties 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Grouped!$AE$121:$AG$121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Grouped!$AE$122:$AG$122</c:f>
              <c:numCache>
                <c:formatCode>General</c:formatCode>
                <c:ptCount val="3"/>
                <c:pt idx="0">
                  <c:v>80.777777777777771</c:v>
                </c:pt>
                <c:pt idx="1">
                  <c:v>81.62222222222222</c:v>
                </c:pt>
                <c:pt idx="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7-42C2-BAAE-C93A0ACBF8CA}"/>
            </c:ext>
          </c:extLst>
        </c:ser>
        <c:ser>
          <c:idx val="1"/>
          <c:order val="1"/>
          <c:tx>
            <c:strRef>
              <c:f>Grouped!$S$123</c:f>
              <c:strCache>
                <c:ptCount val="1"/>
                <c:pt idx="0">
                  <c:v>3 properties 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Grouped!$AE$121:$AG$121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Grouped!$AE$123:$AG$123</c:f>
              <c:numCache>
                <c:formatCode>General</c:formatCode>
                <c:ptCount val="3"/>
                <c:pt idx="0">
                  <c:v>72.24444444444444</c:v>
                </c:pt>
                <c:pt idx="1">
                  <c:v>72.62222222222222</c:v>
                </c:pt>
                <c:pt idx="2">
                  <c:v>74.822222222222223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7-42C2-BAAE-C93A0ACBF8CA}"/>
            </c:ext>
          </c:extLst>
        </c:ser>
        <c:ser>
          <c:idx val="2"/>
          <c:order val="2"/>
          <c:tx>
            <c:strRef>
              <c:f>Grouped!$S$124</c:f>
              <c:strCache>
                <c:ptCount val="1"/>
                <c:pt idx="0">
                  <c:v>3 properties 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Grouped!$AE$121:$AG$121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Grouped!$AE$124:$AG$124</c:f>
              <c:numCache>
                <c:formatCode>General</c:formatCode>
                <c:ptCount val="3"/>
                <c:pt idx="0">
                  <c:v>88.2</c:v>
                </c:pt>
                <c:pt idx="1">
                  <c:v>89.888888888888886</c:v>
                </c:pt>
                <c:pt idx="2">
                  <c:v>91.733333333333334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37-42C2-BAAE-C93A0ACB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Inputs per 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Semantic Preserving Changes Removed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829452450846361"/>
          <c:y val="0.53855825967637194"/>
          <c:w val="0.29435049034790084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Grouped!$S$21</c:f>
              <c:strCache>
                <c:ptCount val="1"/>
                <c:pt idx="0">
                  <c:v>QT(F1)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Grouped!$T$21:$V$21</c:f>
              <c:numCache>
                <c:formatCode>General</c:formatCode>
                <c:ptCount val="3"/>
                <c:pt idx="0">
                  <c:v>99.666666666666671</c:v>
                </c:pt>
                <c:pt idx="1">
                  <c:v>99.5</c:v>
                </c:pt>
                <c:pt idx="2">
                  <c:v>97.333333333333329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3E0-8F83-715F020B6696}"/>
            </c:ext>
          </c:extLst>
        </c:ser>
        <c:ser>
          <c:idx val="1"/>
          <c:order val="1"/>
          <c:tx>
            <c:strRef>
              <c:f>Grouped!$S$22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Grouped!$T$22:$V$22</c:f>
              <c:numCache>
                <c:formatCode>General</c:formatCode>
                <c:ptCount val="3"/>
                <c:pt idx="0">
                  <c:v>99.666666666666671</c:v>
                </c:pt>
                <c:pt idx="1">
                  <c:v>97.333333333333329</c:v>
                </c:pt>
                <c:pt idx="2">
                  <c:v>63.666666666666664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B-43E0-8F83-715F020B6696}"/>
            </c:ext>
          </c:extLst>
        </c:ser>
        <c:ser>
          <c:idx val="2"/>
          <c:order val="2"/>
          <c:tx>
            <c:strRef>
              <c:f>Grouped!$S$23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Grouped!$T$23:$V$23</c:f>
              <c:numCache>
                <c:formatCode>General</c:formatCode>
                <c:ptCount val="3"/>
                <c:pt idx="0">
                  <c:v>66</c:v>
                </c:pt>
                <c:pt idx="1">
                  <c:v>66.833333333333329</c:v>
                </c:pt>
                <c:pt idx="2">
                  <c:v>45.333333333333336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B-43E0-8F83-715F020B6696}"/>
            </c:ext>
          </c:extLst>
        </c:ser>
        <c:ser>
          <c:idx val="3"/>
          <c:order val="3"/>
          <c:tx>
            <c:strRef>
              <c:f>Grouped!$S$24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Grouped!$T$24:$V$24</c:f>
              <c:numCache>
                <c:formatCode>General</c:formatCode>
                <c:ptCount val="3"/>
                <c:pt idx="0">
                  <c:v>98</c:v>
                </c:pt>
                <c:pt idx="1">
                  <c:v>97.333333333333329</c:v>
                </c:pt>
                <c:pt idx="2">
                  <c:v>63.666666666666664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CB-43E0-8F83-715F020B6696}"/>
            </c:ext>
          </c:extLst>
        </c:ser>
        <c:ser>
          <c:idx val="4"/>
          <c:order val="4"/>
          <c:tx>
            <c:strRef>
              <c:f>Grouped!$S$25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Grouped!$T$25:$V$25</c:f>
              <c:numCache>
                <c:formatCode>General</c:formatCode>
                <c:ptCount val="3"/>
                <c:pt idx="0">
                  <c:v>97.5</c:v>
                </c:pt>
                <c:pt idx="1">
                  <c:v>94.333333333333329</c:v>
                </c:pt>
                <c:pt idx="2">
                  <c:v>63.666666666666664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CB-43E0-8F83-715F020B6696}"/>
            </c:ext>
          </c:extLst>
        </c:ser>
        <c:ser>
          <c:idx val="5"/>
          <c:order val="5"/>
          <c:tx>
            <c:strRef>
              <c:f>Grouped!$S$26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Grouped!$T$26:$V$26</c:f>
              <c:numCache>
                <c:formatCode>General</c:formatCode>
                <c:ptCount val="3"/>
                <c:pt idx="0">
                  <c:v>88</c:v>
                </c:pt>
                <c:pt idx="1">
                  <c:v>57.5</c:v>
                </c:pt>
                <c:pt idx="2">
                  <c:v>30.666666666666668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CB-43E0-8F83-715F020B6696}"/>
            </c:ext>
          </c:extLst>
        </c:ser>
        <c:ser>
          <c:idx val="6"/>
          <c:order val="6"/>
          <c:tx>
            <c:strRef>
              <c:f>Grouped!$S$27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Grouped!$T$27:$V$27</c:f>
              <c:numCache>
                <c:formatCode>General</c:formatCode>
                <c:ptCount val="3"/>
                <c:pt idx="0">
                  <c:v>91.833333333333329</c:v>
                </c:pt>
                <c:pt idx="1">
                  <c:v>88.166666666666671</c:v>
                </c:pt>
                <c:pt idx="2">
                  <c:v>63.666666666666664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CB-43E0-8F83-715F020B6696}"/>
            </c:ext>
          </c:extLst>
        </c:ser>
        <c:ser>
          <c:idx val="7"/>
          <c:order val="7"/>
          <c:tx>
            <c:strRef>
              <c:f>Grouped!$S$28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Grouped!$T$28:$V$28</c:f>
              <c:numCache>
                <c:formatCode>General</c:formatCode>
                <c:ptCount val="3"/>
                <c:pt idx="0">
                  <c:v>44.5</c:v>
                </c:pt>
                <c:pt idx="1">
                  <c:v>34.833333333333336</c:v>
                </c:pt>
                <c:pt idx="2">
                  <c:v>18.333333333333332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B-43E0-8F83-715F020B6696}"/>
            </c:ext>
          </c:extLst>
        </c:ser>
        <c:ser>
          <c:idx val="8"/>
          <c:order val="8"/>
          <c:tx>
            <c:strRef>
              <c:f>Grouped!$S$29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Grouped!$T$29:$V$29</c:f>
              <c:numCache>
                <c:formatCode>General</c:formatCode>
                <c:ptCount val="3"/>
                <c:pt idx="0">
                  <c:v>99.5</c:v>
                </c:pt>
                <c:pt idx="1">
                  <c:v>96.666666666666671</c:v>
                </c:pt>
                <c:pt idx="2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B-43E0-8F83-715F020B6696}"/>
            </c:ext>
          </c:extLst>
        </c:ser>
        <c:ser>
          <c:idx val="9"/>
          <c:order val="9"/>
          <c:tx>
            <c:strRef>
              <c:f>Grouped!$S$30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Grouped!$T$20:$V$20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Grouped!$T$30:$V$30</c:f>
              <c:numCache>
                <c:formatCode>General</c:formatCode>
                <c:ptCount val="3"/>
                <c:pt idx="0">
                  <c:v>87.18518518518519</c:v>
                </c:pt>
                <c:pt idx="1">
                  <c:v>81.388888888888872</c:v>
                </c:pt>
                <c:pt idx="2">
                  <c:v>57.203703703703709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CB-43E0-8F83-715F020B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Properties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  <c:minorUnit val="0.5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Grouped!$S$21</c:f>
              <c:strCache>
                <c:ptCount val="1"/>
                <c:pt idx="0">
                  <c:v>QT(F1)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Grouped!$AD$21:$AF$21</c:f>
              <c:numCache>
                <c:formatCode>General</c:formatCode>
                <c:ptCount val="3"/>
                <c:pt idx="0">
                  <c:v>85.155555555555551</c:v>
                </c:pt>
                <c:pt idx="1">
                  <c:v>86.333333333333329</c:v>
                </c:pt>
                <c:pt idx="2">
                  <c:v>91.644444444444446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B70-9FBC-4B0584471D0D}"/>
            </c:ext>
          </c:extLst>
        </c:ser>
        <c:ser>
          <c:idx val="1"/>
          <c:order val="1"/>
          <c:tx>
            <c:strRef>
              <c:f>Grouped!$S$22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Grouped!$AD$22:$AF$22</c:f>
              <c:numCache>
                <c:formatCode>General</c:formatCode>
                <c:ptCount val="3"/>
                <c:pt idx="0">
                  <c:v>74.8</c:v>
                </c:pt>
                <c:pt idx="1">
                  <c:v>75.022222222222226</c:v>
                </c:pt>
                <c:pt idx="2">
                  <c:v>82.711111111111109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5-4B70-9FBC-4B0584471D0D}"/>
            </c:ext>
          </c:extLst>
        </c:ser>
        <c:ser>
          <c:idx val="2"/>
          <c:order val="2"/>
          <c:tx>
            <c:strRef>
              <c:f>Grouped!$S$23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Grouped!$AD$23:$AF$23</c:f>
              <c:numCache>
                <c:formatCode>General</c:formatCode>
                <c:ptCount val="3"/>
                <c:pt idx="0">
                  <c:v>83.444444444444443</c:v>
                </c:pt>
                <c:pt idx="1">
                  <c:v>84.155555555555551</c:v>
                </c:pt>
                <c:pt idx="2">
                  <c:v>88.177777777777777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5-4B70-9FBC-4B0584471D0D}"/>
            </c:ext>
          </c:extLst>
        </c:ser>
        <c:ser>
          <c:idx val="3"/>
          <c:order val="3"/>
          <c:tx>
            <c:strRef>
              <c:f>Grouped!$S$24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Grouped!$AD$24:$AF$24</c:f>
              <c:numCache>
                <c:formatCode>General</c:formatCode>
                <c:ptCount val="3"/>
                <c:pt idx="0">
                  <c:v>70.977777777777774</c:v>
                </c:pt>
                <c:pt idx="1">
                  <c:v>77.577777777777783</c:v>
                </c:pt>
                <c:pt idx="2">
                  <c:v>93.777777777777771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A5-4B70-9FBC-4B0584471D0D}"/>
            </c:ext>
          </c:extLst>
        </c:ser>
        <c:ser>
          <c:idx val="4"/>
          <c:order val="4"/>
          <c:tx>
            <c:strRef>
              <c:f>Grouped!$S$25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Grouped!$AD$25:$AF$25</c:f>
              <c:numCache>
                <c:formatCode>General</c:formatCode>
                <c:ptCount val="3"/>
                <c:pt idx="0">
                  <c:v>69.711111111111109</c:v>
                </c:pt>
                <c:pt idx="1">
                  <c:v>75.355555555555554</c:v>
                </c:pt>
                <c:pt idx="2">
                  <c:v>92.711111111111109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5-4B70-9FBC-4B0584471D0D}"/>
            </c:ext>
          </c:extLst>
        </c:ser>
        <c:ser>
          <c:idx val="5"/>
          <c:order val="5"/>
          <c:tx>
            <c:strRef>
              <c:f>Grouped!$S$26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Grouped!$AD$26:$AF$26</c:f>
              <c:numCache>
                <c:formatCode>General</c:formatCode>
                <c:ptCount val="3"/>
                <c:pt idx="0">
                  <c:v>79</c:v>
                </c:pt>
                <c:pt idx="1">
                  <c:v>86.933333333333337</c:v>
                </c:pt>
                <c:pt idx="2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A5-4B70-9FBC-4B0584471D0D}"/>
            </c:ext>
          </c:extLst>
        </c:ser>
        <c:ser>
          <c:idx val="6"/>
          <c:order val="6"/>
          <c:tx>
            <c:strRef>
              <c:f>Grouped!$S$27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Grouped!$AD$27:$AF$27</c:f>
              <c:numCache>
                <c:formatCode>General</c:formatCode>
                <c:ptCount val="3"/>
                <c:pt idx="0">
                  <c:v>89.577777777777783</c:v>
                </c:pt>
                <c:pt idx="1">
                  <c:v>91.288888888888891</c:v>
                </c:pt>
                <c:pt idx="2">
                  <c:v>94.13333333333334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A5-4B70-9FBC-4B0584471D0D}"/>
            </c:ext>
          </c:extLst>
        </c:ser>
        <c:ser>
          <c:idx val="7"/>
          <c:order val="7"/>
          <c:tx>
            <c:strRef>
              <c:f>Grouped!$S$28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Grouped!$AD$28:$AF$28</c:f>
              <c:numCache>
                <c:formatCode>General</c:formatCode>
                <c:ptCount val="3"/>
                <c:pt idx="0">
                  <c:v>89.24444444444444</c:v>
                </c:pt>
                <c:pt idx="1">
                  <c:v>94.822222222222223</c:v>
                </c:pt>
                <c:pt idx="2">
                  <c:v>99.733333333333334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A5-4B70-9FBC-4B0584471D0D}"/>
            </c:ext>
          </c:extLst>
        </c:ser>
        <c:ser>
          <c:idx val="8"/>
          <c:order val="8"/>
          <c:tx>
            <c:strRef>
              <c:f>Grouped!$S$29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Grouped!$AD$29:$AF$29</c:f>
              <c:numCache>
                <c:formatCode>General</c:formatCode>
                <c:ptCount val="3"/>
                <c:pt idx="0">
                  <c:v>91</c:v>
                </c:pt>
                <c:pt idx="1">
                  <c:v>92.111111111111114</c:v>
                </c:pt>
                <c:pt idx="2">
                  <c:v>94.822222222222223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A5-4B70-9FBC-4B0584471D0D}"/>
            </c:ext>
          </c:extLst>
        </c:ser>
        <c:ser>
          <c:idx val="9"/>
          <c:order val="9"/>
          <c:tx>
            <c:strRef>
              <c:f>Grouped!$S$30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Grouped!$AD$20:$AF$20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Grouped!$AD$30:$AF$30</c:f>
              <c:numCache>
                <c:formatCode>General</c:formatCode>
                <c:ptCount val="3"/>
                <c:pt idx="0">
                  <c:v>81.434567901234558</c:v>
                </c:pt>
                <c:pt idx="1">
                  <c:v>84.844444444444449</c:v>
                </c:pt>
                <c:pt idx="2">
                  <c:v>92.456790123456784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A5-4B70-9FBC-4B058447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Properties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  <c:minorUnit val="0.5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Semantic Preserving changes Removed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Grouped!$S$36</c:f>
              <c:strCache>
                <c:ptCount val="1"/>
                <c:pt idx="0">
                  <c:v>QT(F1)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Grouped!$T$36:$V$36</c:f>
              <c:numCache>
                <c:formatCode>General</c:formatCode>
                <c:ptCount val="3"/>
                <c:pt idx="0">
                  <c:v>99.666666666666671</c:v>
                </c:pt>
                <c:pt idx="1">
                  <c:v>99.166666666666671</c:v>
                </c:pt>
                <c:pt idx="2">
                  <c:v>97.666666666666671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8-4593-8874-39A99162F16A}"/>
            </c:ext>
          </c:extLst>
        </c:ser>
        <c:ser>
          <c:idx val="1"/>
          <c:order val="1"/>
          <c:tx>
            <c:strRef>
              <c:f>Grouped!$S$37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Grouped!$T$37:$V$37</c:f>
              <c:numCache>
                <c:formatCode>General</c:formatCode>
                <c:ptCount val="3"/>
                <c:pt idx="0">
                  <c:v>88.166666666666671</c:v>
                </c:pt>
                <c:pt idx="1">
                  <c:v>87.666666666666671</c:v>
                </c:pt>
                <c:pt idx="2">
                  <c:v>84.833333333333329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8-4593-8874-39A99162F16A}"/>
            </c:ext>
          </c:extLst>
        </c:ser>
        <c:ser>
          <c:idx val="2"/>
          <c:order val="2"/>
          <c:tx>
            <c:strRef>
              <c:f>Grouped!$S$38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Grouped!$T$38:$V$38</c:f>
              <c:numCache>
                <c:formatCode>General</c:formatCode>
                <c:ptCount val="3"/>
                <c:pt idx="0">
                  <c:v>57.5</c:v>
                </c:pt>
                <c:pt idx="1">
                  <c:v>59.333333333333336</c:v>
                </c:pt>
                <c:pt idx="2">
                  <c:v>61.333333333333336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8-4593-8874-39A99162F16A}"/>
            </c:ext>
          </c:extLst>
        </c:ser>
        <c:ser>
          <c:idx val="3"/>
          <c:order val="3"/>
          <c:tx>
            <c:strRef>
              <c:f>Grouped!$S$39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Grouped!$T$39:$V$39</c:f>
              <c:numCache>
                <c:formatCode>General</c:formatCode>
                <c:ptCount val="3"/>
                <c:pt idx="0">
                  <c:v>87.333333333333329</c:v>
                </c:pt>
                <c:pt idx="1">
                  <c:v>86.833333333333329</c:v>
                </c:pt>
                <c:pt idx="2">
                  <c:v>84.833333333333329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78-4593-8874-39A99162F16A}"/>
            </c:ext>
          </c:extLst>
        </c:ser>
        <c:ser>
          <c:idx val="4"/>
          <c:order val="4"/>
          <c:tx>
            <c:strRef>
              <c:f>Grouped!$S$40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Grouped!$T$40:$V$40</c:f>
              <c:numCache>
                <c:formatCode>General</c:formatCode>
                <c:ptCount val="3"/>
                <c:pt idx="0">
                  <c:v>88.333333333333329</c:v>
                </c:pt>
                <c:pt idx="1">
                  <c:v>84.333333333333329</c:v>
                </c:pt>
                <c:pt idx="2">
                  <c:v>82.833333333333329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78-4593-8874-39A99162F16A}"/>
            </c:ext>
          </c:extLst>
        </c:ser>
        <c:ser>
          <c:idx val="5"/>
          <c:order val="5"/>
          <c:tx>
            <c:strRef>
              <c:f>Grouped!$S$41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Grouped!$T$41:$V$41</c:f>
              <c:numCache>
                <c:formatCode>General</c:formatCode>
                <c:ptCount val="3"/>
                <c:pt idx="0">
                  <c:v>62</c:v>
                </c:pt>
                <c:pt idx="1">
                  <c:v>59.333333333333336</c:v>
                </c:pt>
                <c:pt idx="2">
                  <c:v>54.833333333333336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78-4593-8874-39A99162F16A}"/>
            </c:ext>
          </c:extLst>
        </c:ser>
        <c:ser>
          <c:idx val="6"/>
          <c:order val="6"/>
          <c:tx>
            <c:strRef>
              <c:f>Grouped!$S$42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Grouped!$T$42:$V$42</c:f>
              <c:numCache>
                <c:formatCode>General</c:formatCode>
                <c:ptCount val="3"/>
                <c:pt idx="0">
                  <c:v>84.666666666666671</c:v>
                </c:pt>
                <c:pt idx="1">
                  <c:v>82.166666666666671</c:v>
                </c:pt>
                <c:pt idx="2">
                  <c:v>76.833333333333329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78-4593-8874-39A99162F16A}"/>
            </c:ext>
          </c:extLst>
        </c:ser>
        <c:ser>
          <c:idx val="7"/>
          <c:order val="7"/>
          <c:tx>
            <c:strRef>
              <c:f>Grouped!$S$43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Grouped!$T$43:$V$43</c:f>
              <c:numCache>
                <c:formatCode>General</c:formatCode>
                <c:ptCount val="3"/>
                <c:pt idx="0">
                  <c:v>50.333333333333336</c:v>
                </c:pt>
                <c:pt idx="1">
                  <c:v>31.166666666666668</c:v>
                </c:pt>
                <c:pt idx="2">
                  <c:v>16.166666666666668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78-4593-8874-39A99162F16A}"/>
            </c:ext>
          </c:extLst>
        </c:ser>
        <c:ser>
          <c:idx val="8"/>
          <c:order val="8"/>
          <c:tx>
            <c:strRef>
              <c:f>Grouped!$S$44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Grouped!$T$44:$V$44</c:f>
              <c:numCache>
                <c:formatCode>General</c:formatCode>
                <c:ptCount val="3"/>
                <c:pt idx="0">
                  <c:v>91.5</c:v>
                </c:pt>
                <c:pt idx="1">
                  <c:v>88.5</c:v>
                </c:pt>
                <c:pt idx="2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478-4593-8874-39A99162F16A}"/>
            </c:ext>
          </c:extLst>
        </c:ser>
        <c:ser>
          <c:idx val="9"/>
          <c:order val="9"/>
          <c:tx>
            <c:strRef>
              <c:f>Grouped!$S$45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Grouped!$T$35:$V$35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Grouped!$T$45:$V$45</c:f>
              <c:numCache>
                <c:formatCode>General</c:formatCode>
                <c:ptCount val="3"/>
                <c:pt idx="0">
                  <c:v>78.833333333333329</c:v>
                </c:pt>
                <c:pt idx="1">
                  <c:v>75.388888888888872</c:v>
                </c:pt>
                <c:pt idx="2">
                  <c:v>71.555555555555543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478-4593-8874-39A99162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Inputs per 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  <c:minorUnit val="0.5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Grouped!$S$36</c:f>
              <c:strCache>
                <c:ptCount val="1"/>
                <c:pt idx="0">
                  <c:v>QT(F1)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Grouped!$AD$36:$AF$36</c:f>
              <c:numCache>
                <c:formatCode>General</c:formatCode>
                <c:ptCount val="3"/>
                <c:pt idx="0">
                  <c:v>87</c:v>
                </c:pt>
                <c:pt idx="1">
                  <c:v>87.333333333333329</c:v>
                </c:pt>
                <c:pt idx="2">
                  <c:v>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4-4D69-956E-2F355E154CFE}"/>
            </c:ext>
          </c:extLst>
        </c:ser>
        <c:ser>
          <c:idx val="1"/>
          <c:order val="1"/>
          <c:tx>
            <c:strRef>
              <c:f>Grouped!$S$37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Grouped!$AD$37:$AF$37</c:f>
              <c:numCache>
                <c:formatCode>General</c:formatCode>
                <c:ptCount val="3"/>
                <c:pt idx="0">
                  <c:v>77.311111111111103</c:v>
                </c:pt>
                <c:pt idx="1">
                  <c:v>77.711111111111109</c:v>
                </c:pt>
                <c:pt idx="2">
                  <c:v>77.51111111111112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4-4D69-956E-2F355E154CFE}"/>
            </c:ext>
          </c:extLst>
        </c:ser>
        <c:ser>
          <c:idx val="2"/>
          <c:order val="2"/>
          <c:tx>
            <c:strRef>
              <c:f>Grouped!$S$38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Grouped!$AD$38:$AF$38</c:f>
              <c:numCache>
                <c:formatCode>General</c:formatCode>
                <c:ptCount val="3"/>
                <c:pt idx="0">
                  <c:v>86.044444444444451</c:v>
                </c:pt>
                <c:pt idx="1">
                  <c:v>84.511111111111106</c:v>
                </c:pt>
                <c:pt idx="2">
                  <c:v>85.222222222222229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4-4D69-956E-2F355E154CFE}"/>
            </c:ext>
          </c:extLst>
        </c:ser>
        <c:ser>
          <c:idx val="3"/>
          <c:order val="3"/>
          <c:tx>
            <c:strRef>
              <c:f>Grouped!$S$39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Grouped!$AD$39:$AF$39</c:f>
              <c:numCache>
                <c:formatCode>General</c:formatCode>
                <c:ptCount val="3"/>
                <c:pt idx="0">
                  <c:v>79.088888888888889</c:v>
                </c:pt>
                <c:pt idx="1">
                  <c:v>80.644444444444446</c:v>
                </c:pt>
                <c:pt idx="2">
                  <c:v>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4-4D69-956E-2F355E154CFE}"/>
            </c:ext>
          </c:extLst>
        </c:ser>
        <c:ser>
          <c:idx val="4"/>
          <c:order val="4"/>
          <c:tx>
            <c:strRef>
              <c:f>Grouped!$S$40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Grouped!$AD$40:$AF$40</c:f>
              <c:numCache>
                <c:formatCode>General</c:formatCode>
                <c:ptCount val="3"/>
                <c:pt idx="0">
                  <c:v>76.400000000000006</c:v>
                </c:pt>
                <c:pt idx="1">
                  <c:v>79.333333333333329</c:v>
                </c:pt>
                <c:pt idx="2">
                  <c:v>82.044444444444451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44-4D69-956E-2F355E154CFE}"/>
            </c:ext>
          </c:extLst>
        </c:ser>
        <c:ser>
          <c:idx val="5"/>
          <c:order val="5"/>
          <c:tx>
            <c:strRef>
              <c:f>Grouped!$S$41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Grouped!$AD$41:$AF$41</c:f>
              <c:numCache>
                <c:formatCode>General</c:formatCode>
                <c:ptCount val="3"/>
                <c:pt idx="0">
                  <c:v>86.311111111111117</c:v>
                </c:pt>
                <c:pt idx="1">
                  <c:v>86.822222222222223</c:v>
                </c:pt>
                <c:pt idx="2">
                  <c:v>87.2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44-4D69-956E-2F355E154CFE}"/>
            </c:ext>
          </c:extLst>
        </c:ser>
        <c:ser>
          <c:idx val="6"/>
          <c:order val="6"/>
          <c:tx>
            <c:strRef>
              <c:f>Grouped!$S$42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Grouped!$AD$42:$AF$42</c:f>
              <c:numCache>
                <c:formatCode>General</c:formatCode>
                <c:ptCount val="3"/>
                <c:pt idx="0">
                  <c:v>91.311111111111117</c:v>
                </c:pt>
                <c:pt idx="1">
                  <c:v>91.533333333333331</c:v>
                </c:pt>
                <c:pt idx="2">
                  <c:v>92.155555555555551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44-4D69-956E-2F355E154CFE}"/>
            </c:ext>
          </c:extLst>
        </c:ser>
        <c:ser>
          <c:idx val="7"/>
          <c:order val="7"/>
          <c:tx>
            <c:strRef>
              <c:f>Grouped!$S$43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Grouped!$AD$43:$AF$43</c:f>
              <c:numCache>
                <c:formatCode>General</c:formatCode>
                <c:ptCount val="3"/>
                <c:pt idx="0">
                  <c:v>92.422222222222217</c:v>
                </c:pt>
                <c:pt idx="1">
                  <c:v>94.555555555555557</c:v>
                </c:pt>
                <c:pt idx="2">
                  <c:v>96.822222222222223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44-4D69-956E-2F355E154CFE}"/>
            </c:ext>
          </c:extLst>
        </c:ser>
        <c:ser>
          <c:idx val="8"/>
          <c:order val="8"/>
          <c:tx>
            <c:strRef>
              <c:f>Grouped!$S$44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Grouped!$AD$44:$AF$44</c:f>
              <c:numCache>
                <c:formatCode>General</c:formatCode>
                <c:ptCount val="3"/>
                <c:pt idx="0">
                  <c:v>92.111111111111114</c:v>
                </c:pt>
                <c:pt idx="1">
                  <c:v>92.844444444444449</c:v>
                </c:pt>
                <c:pt idx="2">
                  <c:v>92.977777777777774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44-4D69-956E-2F355E154CFE}"/>
            </c:ext>
          </c:extLst>
        </c:ser>
        <c:ser>
          <c:idx val="9"/>
          <c:order val="9"/>
          <c:tx>
            <c:strRef>
              <c:f>Grouped!$S$45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Grouped!$AD$35:$AF$35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Grouped!$AD$45:$AF$45</c:f>
              <c:numCache>
                <c:formatCode>General</c:formatCode>
                <c:ptCount val="3"/>
                <c:pt idx="0">
                  <c:v>85.333333333333329</c:v>
                </c:pt>
                <c:pt idx="1">
                  <c:v>86.143209876543196</c:v>
                </c:pt>
                <c:pt idx="2">
                  <c:v>87.259259259259252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44-4D69-956E-2F355E15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Inputs per 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  <c:minorUnit val="0.5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Semantic Preserving changes Removed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Grouped!$S$6</c:f>
              <c:strCache>
                <c:ptCount val="1"/>
                <c:pt idx="0">
                  <c:v>QT(F1)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Grouped!$AE$6:$AH$6</c:f>
              <c:numCache>
                <c:formatCode>General</c:formatCode>
                <c:ptCount val="4"/>
                <c:pt idx="0">
                  <c:v>90.736111111111114</c:v>
                </c:pt>
                <c:pt idx="1">
                  <c:v>86.833333333333329</c:v>
                </c:pt>
                <c:pt idx="2">
                  <c:v>83</c:v>
                </c:pt>
                <c:pt idx="3">
                  <c:v>76.444444444444443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3F2-925F-FB10EF529EC2}"/>
            </c:ext>
          </c:extLst>
        </c:ser>
        <c:ser>
          <c:idx val="1"/>
          <c:order val="1"/>
          <c:tx>
            <c:strRef>
              <c:f>Grouped!$S$7</c:f>
              <c:strCache>
                <c:ptCount val="1"/>
                <c:pt idx="0">
                  <c:v>QT(F2)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Grouped!$AE$7:$AH$7</c:f>
              <c:numCache>
                <c:formatCode>General</c:formatCode>
                <c:ptCount val="4"/>
                <c:pt idx="0">
                  <c:v>77.972222222222229</c:v>
                </c:pt>
                <c:pt idx="1">
                  <c:v>74.166666666666671</c:v>
                </c:pt>
                <c:pt idx="2">
                  <c:v>76.888888888888886</c:v>
                </c:pt>
                <c:pt idx="3">
                  <c:v>88.444444444444443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5-43F2-925F-FB10EF529EC2}"/>
            </c:ext>
          </c:extLst>
        </c:ser>
        <c:ser>
          <c:idx val="2"/>
          <c:order val="2"/>
          <c:tx>
            <c:strRef>
              <c:f>Grouped!$S$8</c:f>
              <c:strCache>
                <c:ptCount val="1"/>
                <c:pt idx="0">
                  <c:v>QT(F3)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Grouped!$AE$8:$AH$8</c:f>
              <c:numCache>
                <c:formatCode>General</c:formatCode>
                <c:ptCount val="4"/>
                <c:pt idx="0">
                  <c:v>90.111111111111114</c:v>
                </c:pt>
                <c:pt idx="1">
                  <c:v>85.972222222222229</c:v>
                </c:pt>
                <c:pt idx="2">
                  <c:v>78.222222222222229</c:v>
                </c:pt>
                <c:pt idx="3">
                  <c:v>57.666666666666664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5-43F2-925F-FB10EF529EC2}"/>
            </c:ext>
          </c:extLst>
        </c:ser>
        <c:ser>
          <c:idx val="3"/>
          <c:order val="3"/>
          <c:tx>
            <c:strRef>
              <c:f>Grouped!$S$9</c:f>
              <c:strCache>
                <c:ptCount val="1"/>
                <c:pt idx="0">
                  <c:v>QFT(F1)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Grouped!$AE$9:$AH$9</c:f>
              <c:numCache>
                <c:formatCode>General</c:formatCode>
                <c:ptCount val="4"/>
                <c:pt idx="0">
                  <c:v>81.722222222222229</c:v>
                </c:pt>
                <c:pt idx="1">
                  <c:v>79.055555555555557</c:v>
                </c:pt>
                <c:pt idx="2">
                  <c:v>79.166666666666671</c:v>
                </c:pt>
                <c:pt idx="3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5-43F2-925F-FB10EF529EC2}"/>
            </c:ext>
          </c:extLst>
        </c:ser>
        <c:ser>
          <c:idx val="4"/>
          <c:order val="4"/>
          <c:tx>
            <c:strRef>
              <c:f>Grouped!$S$10</c:f>
              <c:strCache>
                <c:ptCount val="1"/>
                <c:pt idx="0">
                  <c:v>QFT(F2)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Grouped!$AE$10:$AH$10</c:f>
              <c:numCache>
                <c:formatCode>General</c:formatCode>
                <c:ptCount val="4"/>
                <c:pt idx="0">
                  <c:v>78.722222222222229</c:v>
                </c:pt>
                <c:pt idx="1">
                  <c:v>78.166666666666671</c:v>
                </c:pt>
                <c:pt idx="2">
                  <c:v>79.722222222222229</c:v>
                </c:pt>
                <c:pt idx="3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15-43F2-925F-FB10EF529EC2}"/>
            </c:ext>
          </c:extLst>
        </c:ser>
        <c:ser>
          <c:idx val="5"/>
          <c:order val="5"/>
          <c:tx>
            <c:strRef>
              <c:f>Grouped!$S$11</c:f>
              <c:strCache>
                <c:ptCount val="1"/>
                <c:pt idx="0">
                  <c:v>QFT(F3)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Grouped!$AE$11:$AH$11</c:f>
              <c:numCache>
                <c:formatCode>General</c:formatCode>
                <c:ptCount val="4"/>
                <c:pt idx="0">
                  <c:v>90.138888888888886</c:v>
                </c:pt>
                <c:pt idx="1">
                  <c:v>88.472222222222229</c:v>
                </c:pt>
                <c:pt idx="2">
                  <c:v>80.666666666666671</c:v>
                </c:pt>
                <c:pt idx="3">
                  <c:v>65.333333333333343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15-43F2-925F-FB10EF529EC2}"/>
            </c:ext>
          </c:extLst>
        </c:ser>
        <c:ser>
          <c:idx val="6"/>
          <c:order val="6"/>
          <c:tx>
            <c:strRef>
              <c:f>Grouped!$S$12</c:f>
              <c:strCache>
                <c:ptCount val="1"/>
                <c:pt idx="0">
                  <c:v>QPE(F1)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Grouped!$AE$12:$AH$12</c:f>
              <c:numCache>
                <c:formatCode>General</c:formatCode>
                <c:ptCount val="4"/>
                <c:pt idx="0">
                  <c:v>94.152777777777771</c:v>
                </c:pt>
                <c:pt idx="1">
                  <c:v>91.916666666666671</c:v>
                </c:pt>
                <c:pt idx="2">
                  <c:v>88.944444444444443</c:v>
                </c:pt>
                <c:pt idx="3">
                  <c:v>76.222222222222229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15-43F2-925F-FB10EF529EC2}"/>
            </c:ext>
          </c:extLst>
        </c:ser>
        <c:ser>
          <c:idx val="7"/>
          <c:order val="7"/>
          <c:tx>
            <c:strRef>
              <c:f>Grouped!$S$13</c:f>
              <c:strCache>
                <c:ptCount val="1"/>
                <c:pt idx="0">
                  <c:v>QPE(F2)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Grouped!$AE$13:$AH$13</c:f>
              <c:numCache>
                <c:formatCode>General</c:formatCode>
                <c:ptCount val="4"/>
                <c:pt idx="0">
                  <c:v>96.513888888888886</c:v>
                </c:pt>
                <c:pt idx="1">
                  <c:v>94.416666666666671</c:v>
                </c:pt>
                <c:pt idx="2">
                  <c:v>93.055555555555557</c:v>
                </c:pt>
                <c:pt idx="3">
                  <c:v>83.111111111111114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15-43F2-925F-FB10EF529EC2}"/>
            </c:ext>
          </c:extLst>
        </c:ser>
        <c:ser>
          <c:idx val="8"/>
          <c:order val="8"/>
          <c:tx>
            <c:strRef>
              <c:f>Grouped!$S$14</c:f>
              <c:strCache>
                <c:ptCount val="1"/>
                <c:pt idx="0">
                  <c:v>QPE(F3)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Grouped!$AE$14:$AH$14</c:f>
              <c:numCache>
                <c:formatCode>General</c:formatCode>
                <c:ptCount val="4"/>
                <c:pt idx="0">
                  <c:v>94.430555555555557</c:v>
                </c:pt>
                <c:pt idx="1">
                  <c:v>92.777777777777771</c:v>
                </c:pt>
                <c:pt idx="2">
                  <c:v>89.611111111111114</c:v>
                </c:pt>
                <c:pt idx="3">
                  <c:v>83.888888888888886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15-43F2-925F-FB10EF529EC2}"/>
            </c:ext>
          </c:extLst>
        </c:ser>
        <c:ser>
          <c:idx val="9"/>
          <c:order val="9"/>
          <c:tx>
            <c:strRef>
              <c:f>Grouped!$S$15</c:f>
              <c:strCache>
                <c:ptCount val="1"/>
                <c:pt idx="0">
                  <c:v>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chemeClr val="accent1">
                    <a:lumMod val="8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Grouped!$AE$15:$AH$15</c:f>
              <c:numCache>
                <c:formatCode>General</c:formatCode>
                <c:ptCount val="4"/>
                <c:pt idx="0">
                  <c:v>88.277777777777786</c:v>
                </c:pt>
                <c:pt idx="1">
                  <c:v>85.753086419753089</c:v>
                </c:pt>
                <c:pt idx="2">
                  <c:v>83.253086419753075</c:v>
                </c:pt>
                <c:pt idx="3">
                  <c:v>77.938271604938265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15-43F2-925F-FB10EF529EC2}"/>
            </c:ext>
          </c:extLst>
        </c:ser>
        <c:ser>
          <c:idx val="10"/>
          <c:order val="10"/>
          <c:tx>
            <c:strRef>
              <c:f>Grouped!$AI$4</c:f>
              <c:strCache>
                <c:ptCount val="1"/>
                <c:pt idx="0">
                  <c:v>Full ablation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Grouped!$AJ$5:$AM$5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Grouped!$AJ$4:$AM$4</c:f>
              <c:numCache>
                <c:formatCode>General</c:formatCode>
                <c:ptCount val="4"/>
                <c:pt idx="0">
                  <c:v>97.916666666666671</c:v>
                </c:pt>
                <c:pt idx="1">
                  <c:v>96.916666666666671</c:v>
                </c:pt>
                <c:pt idx="2">
                  <c:v>96.722222222222229</c:v>
                </c:pt>
                <c:pt idx="3">
                  <c:v>97.555555555555557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15-43F2-925F-FB10EF529EC2}"/>
            </c:ext>
          </c:extLst>
        </c:ser>
        <c:ser>
          <c:idx val="11"/>
          <c:order val="11"/>
          <c:tx>
            <c:strRef>
              <c:f>Grouped!$AD$4</c:f>
              <c:strCache>
                <c:ptCount val="1"/>
                <c:pt idx="0">
                  <c:v>Best case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trendline>
            <c:spPr>
              <a:ln w="15875" cap="rnd" cmpd="sng">
                <a:solidFill>
                  <a:srgbClr val="00B05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Grouped!$AE$5:$AH$5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Grouped!$AE$4:$AH$4</c:f>
              <c:numCache>
                <c:formatCode>General</c:formatCode>
                <c:ptCount val="4"/>
                <c:pt idx="0">
                  <c:v>83.083333333333329</c:v>
                </c:pt>
                <c:pt idx="1">
                  <c:v>80.722222222222229</c:v>
                </c:pt>
                <c:pt idx="2">
                  <c:v>75.388888888888886</c:v>
                </c:pt>
                <c:pt idx="3">
                  <c:v>67.777777777777771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15-43F2-925F-FB10EF529EC2}"/>
            </c:ext>
          </c:extLst>
        </c:ser>
        <c:ser>
          <c:idx val="12"/>
          <c:order val="12"/>
          <c:tx>
            <c:strRef>
              <c:f>Grouped!$AI$15</c:f>
              <c:strCache>
                <c:ptCount val="1"/>
                <c:pt idx="0">
                  <c:v>No Verif. Avg.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</a:ln>
              <a:effectLst/>
            </c:spPr>
          </c:marker>
          <c:trendline>
            <c:spPr>
              <a:ln w="15875" cap="rnd" cmpd="sng">
                <a:solidFill>
                  <a:srgbClr val="FFC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Grouped!$AJ$5:$AM$5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Grouped!$AJ$15:$AM$15</c:f>
              <c:numCache>
                <c:formatCode>General</c:formatCode>
                <c:ptCount val="4"/>
                <c:pt idx="0">
                  <c:v>97.21913580246914</c:v>
                </c:pt>
                <c:pt idx="1">
                  <c:v>95.592592592592581</c:v>
                </c:pt>
                <c:pt idx="2">
                  <c:v>94.783950617283949</c:v>
                </c:pt>
                <c:pt idx="3">
                  <c:v>97.234567901234556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15-43F2-925F-FB10EF5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1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Semantic Preserving Changes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</c:valAx>
      <c:valAx>
        <c:axId val="4876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Semantic Preserving changes Removed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Grouped!$S$55</c:f>
              <c:strCache>
                <c:ptCount val="1"/>
                <c:pt idx="0">
                  <c:v>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Grouped!$T$55:$W$55</c:f>
              <c:numCache>
                <c:formatCode>General</c:formatCode>
                <c:ptCount val="4"/>
                <c:pt idx="0">
                  <c:v>86.666666666666671</c:v>
                </c:pt>
                <c:pt idx="1">
                  <c:v>90.666666666666671</c:v>
                </c:pt>
                <c:pt idx="2">
                  <c:v>82.666666666666671</c:v>
                </c:pt>
                <c:pt idx="3">
                  <c:v>91.333333333333329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2B-4B25-8B10-6C62D325037A}"/>
            </c:ext>
          </c:extLst>
        </c:ser>
        <c:ser>
          <c:idx val="1"/>
          <c:order val="1"/>
          <c:tx>
            <c:strRef>
              <c:f>Grouped!$S$59</c:f>
              <c:strCache>
                <c:ptCount val="1"/>
                <c:pt idx="0">
                  <c:v>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Grouped!$T$59:$W$59</c:f>
              <c:numCache>
                <c:formatCode>General</c:formatCode>
                <c:ptCount val="4"/>
                <c:pt idx="0">
                  <c:v>96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2B-4B25-8B10-6C62D325037A}"/>
            </c:ext>
          </c:extLst>
        </c:ser>
        <c:ser>
          <c:idx val="2"/>
          <c:order val="2"/>
          <c:tx>
            <c:strRef>
              <c:f>Grouped!$S$63</c:f>
              <c:strCache>
                <c:ptCount val="1"/>
                <c:pt idx="0">
                  <c:v>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Grouped!$T$63:$W$63</c:f>
              <c:numCache>
                <c:formatCode>General</c:formatCode>
                <c:ptCount val="4"/>
                <c:pt idx="0">
                  <c:v>87.333333333333329</c:v>
                </c:pt>
                <c:pt idx="1">
                  <c:v>90</c:v>
                </c:pt>
                <c:pt idx="2">
                  <c:v>88.666666666666671</c:v>
                </c:pt>
                <c:pt idx="3">
                  <c:v>87.333333333333329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2B-4B25-8B10-6C62D325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1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Semantic Preserving Changes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427446283862177"/>
          <c:y val="0.53855825967637194"/>
          <c:w val="0.20837062369663875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Grouped!$S$55</c:f>
              <c:strCache>
                <c:ptCount val="1"/>
                <c:pt idx="0">
                  <c:v>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Grouped!$AG$55:$AJ$55</c:f>
              <c:numCache>
                <c:formatCode>General</c:formatCode>
                <c:ptCount val="4"/>
                <c:pt idx="0">
                  <c:v>84.375</c:v>
                </c:pt>
                <c:pt idx="1">
                  <c:v>79.5</c:v>
                </c:pt>
                <c:pt idx="2">
                  <c:v>74.166666666666671</c:v>
                </c:pt>
                <c:pt idx="3">
                  <c:v>70.333333333333329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8-42C4-88C7-8C9883F3A9C6}"/>
            </c:ext>
          </c:extLst>
        </c:ser>
        <c:ser>
          <c:idx val="1"/>
          <c:order val="1"/>
          <c:tx>
            <c:strRef>
              <c:f>Grouped!$S$59</c:f>
              <c:strCache>
                <c:ptCount val="1"/>
                <c:pt idx="0">
                  <c:v>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Grouped!$AG$59:$AJ$59</c:f>
              <c:numCache>
                <c:formatCode>General</c:formatCode>
                <c:ptCount val="4"/>
                <c:pt idx="0">
                  <c:v>73.833333333333329</c:v>
                </c:pt>
                <c:pt idx="1">
                  <c:v>72.083333333333329</c:v>
                </c:pt>
                <c:pt idx="2">
                  <c:v>70.666666666666671</c:v>
                </c:pt>
                <c:pt idx="3">
                  <c:v>63.333333333333336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8-42C4-88C7-8C9883F3A9C6}"/>
            </c:ext>
          </c:extLst>
        </c:ser>
        <c:ser>
          <c:idx val="2"/>
          <c:order val="2"/>
          <c:tx>
            <c:strRef>
              <c:f>Grouped!$S$63</c:f>
              <c:strCache>
                <c:ptCount val="1"/>
                <c:pt idx="0">
                  <c:v>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Grouped!$T$51:$W$51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Grouped!$AG$63:$AJ$63</c:f>
              <c:numCache>
                <c:formatCode>General</c:formatCode>
                <c:ptCount val="4"/>
                <c:pt idx="0">
                  <c:v>91.041666666666671</c:v>
                </c:pt>
                <c:pt idx="1">
                  <c:v>90.583333333333329</c:v>
                </c:pt>
                <c:pt idx="2">
                  <c:v>81.333333333333329</c:v>
                </c:pt>
                <c:pt idx="3">
                  <c:v>69.666666666666671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B8-42C4-88C7-8C9883F3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1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Semantic Preserving Changes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Semantic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Preserving Changes Removed</a:t>
                </a:r>
                <a:r>
                  <a:rPr lang="en-GB" sz="1200">
                    <a:solidFill>
                      <a:schemeClr val="tx1"/>
                    </a:solidFill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375943664869539"/>
          <c:y val="0.53544969970576384"/>
          <c:w val="0.20706188874022083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Grouped!$S$93</c:f>
              <c:strCache>
                <c:ptCount val="1"/>
                <c:pt idx="0">
                  <c:v>4 inputs Avg. QT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Grouped!$T$92:$V$92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Grouped!$T$93:$V$93</c:f>
              <c:numCache>
                <c:formatCode>General</c:formatCode>
                <c:ptCount val="3"/>
                <c:pt idx="0">
                  <c:v>87.833333333333329</c:v>
                </c:pt>
                <c:pt idx="1">
                  <c:v>88.833333333333329</c:v>
                </c:pt>
                <c:pt idx="2">
                  <c:v>68.666666666666671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9-4202-803C-8C3BB1D575A1}"/>
            </c:ext>
          </c:extLst>
        </c:ser>
        <c:ser>
          <c:idx val="1"/>
          <c:order val="1"/>
          <c:tx>
            <c:strRef>
              <c:f>Grouped!$S$94</c:f>
              <c:strCache>
                <c:ptCount val="1"/>
                <c:pt idx="0">
                  <c:v>4 inputs Avg. QFT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Grouped!$T$92:$V$92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Grouped!$T$94:$V$94</c:f>
              <c:numCache>
                <c:formatCode>General</c:formatCode>
                <c:ptCount val="3"/>
                <c:pt idx="0">
                  <c:v>96.833333333333329</c:v>
                </c:pt>
                <c:pt idx="1">
                  <c:v>85.5</c:v>
                </c:pt>
                <c:pt idx="2">
                  <c:v>55.333333333333336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9-4202-803C-8C3BB1D575A1}"/>
            </c:ext>
          </c:extLst>
        </c:ser>
        <c:ser>
          <c:idx val="2"/>
          <c:order val="2"/>
          <c:tx>
            <c:strRef>
              <c:f>Grouped!$S$95</c:f>
              <c:strCache>
                <c:ptCount val="1"/>
                <c:pt idx="0">
                  <c:v>4 inputs Avg. QPE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Grouped!$T$92:$V$92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Grouped!$T$95:$V$95</c:f>
              <c:numCache>
                <c:formatCode>General</c:formatCode>
                <c:ptCount val="3"/>
                <c:pt idx="0">
                  <c:v>88.333333333333329</c:v>
                </c:pt>
                <c:pt idx="1">
                  <c:v>80.5</c:v>
                </c:pt>
                <c:pt idx="2">
                  <c:v>57.666666666666664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9-4202-803C-8C3BB1D5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23"/>
        <c:axId val="487634575"/>
      </c:scatterChart>
      <c:valAx>
        <c:axId val="485082623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Number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of Properties Evaluated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634575"/>
        <c:crosses val="autoZero"/>
        <c:crossBetween val="midCat"/>
        <c:majorUnit val="1"/>
      </c:valAx>
      <c:valAx>
        <c:axId val="487634575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Faults Identified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753546367594367"/>
          <c:y val="0.53855825967637194"/>
          <c:w val="0.265109622859317"/>
          <c:h val="0.2959104323517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314563</xdr:colOff>
      <xdr:row>1</xdr:row>
      <xdr:rowOff>83373</xdr:rowOff>
    </xdr:from>
    <xdr:to>
      <xdr:col>51</xdr:col>
      <xdr:colOff>600075</xdr:colOff>
      <xdr:row>21</xdr:row>
      <xdr:rowOff>129900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A5773-ADAB-2227-A229-B91BA252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248465</xdr:colOff>
      <xdr:row>12</xdr:row>
      <xdr:rowOff>29899</xdr:rowOff>
    </xdr:from>
    <xdr:to>
      <xdr:col>77</xdr:col>
      <xdr:colOff>512490</xdr:colOff>
      <xdr:row>32</xdr:row>
      <xdr:rowOff>75755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E880C9-FE03-4DA2-B041-53F7E841D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377028</xdr:colOff>
      <xdr:row>12</xdr:row>
      <xdr:rowOff>64586</xdr:rowOff>
    </xdr:from>
    <xdr:to>
      <xdr:col>90</xdr:col>
      <xdr:colOff>35933</xdr:colOff>
      <xdr:row>32</xdr:row>
      <xdr:rowOff>110442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B769E9-C859-425F-92D6-0ACDCB30D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282388</xdr:colOff>
      <xdr:row>25</xdr:row>
      <xdr:rowOff>35858</xdr:rowOff>
    </xdr:from>
    <xdr:to>
      <xdr:col>51</xdr:col>
      <xdr:colOff>558690</xdr:colOff>
      <xdr:row>45</xdr:row>
      <xdr:rowOff>81713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8FD6A7-C545-498F-897A-BA9F7B080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227479</xdr:colOff>
      <xdr:row>25</xdr:row>
      <xdr:rowOff>35859</xdr:rowOff>
    </xdr:from>
    <xdr:to>
      <xdr:col>63</xdr:col>
      <xdr:colOff>503782</xdr:colOff>
      <xdr:row>45</xdr:row>
      <xdr:rowOff>81714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4D4C17-6C76-4EF8-BB1F-9E25A1116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350959</xdr:colOff>
      <xdr:row>2</xdr:row>
      <xdr:rowOff>57151</xdr:rowOff>
    </xdr:from>
    <xdr:to>
      <xdr:col>64</xdr:col>
      <xdr:colOff>47625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D0C0F-1A52-6D2E-5885-382C5FE92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608134</xdr:colOff>
      <xdr:row>65</xdr:row>
      <xdr:rowOff>0</xdr:rowOff>
    </xdr:from>
    <xdr:to>
      <xdr:col>29</xdr:col>
      <xdr:colOff>285512</xdr:colOff>
      <xdr:row>85</xdr:row>
      <xdr:rowOff>156431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329B3A-86CB-40A4-AD2A-5B558744A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64</xdr:row>
      <xdr:rowOff>184548</xdr:rowOff>
    </xdr:from>
    <xdr:to>
      <xdr:col>41</xdr:col>
      <xdr:colOff>284597</xdr:colOff>
      <xdr:row>85</xdr:row>
      <xdr:rowOff>138572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2DEDE0-E987-400B-963B-EBE34E5A8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608134</xdr:colOff>
      <xdr:row>97</xdr:row>
      <xdr:rowOff>0</xdr:rowOff>
    </xdr:from>
    <xdr:to>
      <xdr:col>29</xdr:col>
      <xdr:colOff>285512</xdr:colOff>
      <xdr:row>117</xdr:row>
      <xdr:rowOff>156431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A4D93-8843-4CDD-BA7A-CF2C5879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97</xdr:row>
      <xdr:rowOff>0</xdr:rowOff>
    </xdr:from>
    <xdr:to>
      <xdr:col>41</xdr:col>
      <xdr:colOff>285512</xdr:colOff>
      <xdr:row>117</xdr:row>
      <xdr:rowOff>156431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DE60F-00CF-407D-A800-BF7866E7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29</xdr:col>
      <xdr:colOff>286978</xdr:colOff>
      <xdr:row>146</xdr:row>
      <xdr:rowOff>156431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E99AC-CFDD-48DC-B6E3-A8E4594C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126</xdr:row>
      <xdr:rowOff>0</xdr:rowOff>
    </xdr:from>
    <xdr:to>
      <xdr:col>41</xdr:col>
      <xdr:colOff>285512</xdr:colOff>
      <xdr:row>146</xdr:row>
      <xdr:rowOff>156431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0D559F-0A63-4DBF-AB1D-B3430955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391D-FC7E-4D32-B41E-5B38F056A66F}">
  <dimension ref="A1:ER281"/>
  <sheetViews>
    <sheetView tabSelected="1" zoomScale="85" zoomScaleNormal="85" workbookViewId="0">
      <selection activeCell="BA109" sqref="BA109"/>
    </sheetView>
  </sheetViews>
  <sheetFormatPr defaultRowHeight="15" x14ac:dyDescent="0.25"/>
  <cols>
    <col min="3" max="3" width="18.85546875" bestFit="1" customWidth="1"/>
    <col min="5" max="5" width="20.42578125" bestFit="1" customWidth="1"/>
    <col min="6" max="6" width="22.28515625" bestFit="1" customWidth="1"/>
    <col min="7" max="7" width="15.7109375" bestFit="1" customWidth="1"/>
    <col min="50" max="50" width="10" customWidth="1"/>
    <col min="64" max="64" width="8.140625" customWidth="1"/>
  </cols>
  <sheetData>
    <row r="1" spans="1:14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5" t="s">
        <v>31</v>
      </c>
      <c r="AO1" s="35"/>
      <c r="AP1" s="35"/>
      <c r="AQ1" s="35"/>
      <c r="AR1" s="35"/>
      <c r="AS1" s="35"/>
      <c r="AT1" s="35"/>
      <c r="AU1" s="35"/>
      <c r="AV1" s="3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</row>
    <row r="2" spans="1:148" ht="18.7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51" t="s">
        <v>80</v>
      </c>
      <c r="T2" s="51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35"/>
      <c r="BI2" s="35"/>
      <c r="BJ2" s="35"/>
      <c r="BK2" s="35"/>
      <c r="BL2" s="35"/>
      <c r="BM2" s="35"/>
      <c r="BN2" s="38" t="s">
        <v>32</v>
      </c>
      <c r="BO2" s="35"/>
      <c r="BP2" s="35"/>
      <c r="BQ2" s="35"/>
      <c r="BR2" s="35"/>
      <c r="BS2" s="35"/>
      <c r="BT2" s="3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</row>
    <row r="3" spans="1:148" ht="15.75" thickBo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</row>
    <row r="4" spans="1:148" ht="15.75" thickBot="1" x14ac:dyDescent="0.3">
      <c r="A4" s="25"/>
      <c r="B4" s="25"/>
      <c r="C4" s="25"/>
      <c r="D4" s="25"/>
      <c r="E4" s="25"/>
      <c r="F4" s="25"/>
      <c r="G4" s="25"/>
      <c r="H4" s="26" t="s">
        <v>11</v>
      </c>
      <c r="I4" s="13"/>
      <c r="J4" s="13"/>
      <c r="K4" s="14"/>
      <c r="L4" s="25"/>
      <c r="M4" s="8" t="s">
        <v>12</v>
      </c>
      <c r="N4" s="9"/>
      <c r="O4" s="9"/>
      <c r="P4" s="10"/>
      <c r="Q4" s="25"/>
      <c r="R4" s="25"/>
      <c r="S4" s="35" t="s">
        <v>29</v>
      </c>
      <c r="T4" s="35">
        <f>SUM( H7,H25,H43,H62,H80,H98,H117,H135,H153 )/4.5</f>
        <v>90</v>
      </c>
      <c r="U4" s="35">
        <f>SUM( I7,I25,I43,I62,I80,I98,I117,I135,I153 )/4.5</f>
        <v>92.444444444444443</v>
      </c>
      <c r="V4" s="35">
        <f>SUM( J7,J25,J43,J62,J80,J98,J117,J135,J153 )/4.5</f>
        <v>89.333333333333329</v>
      </c>
      <c r="W4" s="35">
        <f>SUM( K7,K25,K43,K62,K80,K98,K117,K135,K153 )/4.5</f>
        <v>92.222222222222229</v>
      </c>
      <c r="X4" s="35" t="s">
        <v>30</v>
      </c>
      <c r="Y4" s="35">
        <f>SUM(M23,M41,M59,M78,M96,M114,M133,M151,M169)/4.5</f>
        <v>26.666666666666668</v>
      </c>
      <c r="Z4" s="35">
        <f>SUM(N23,N41,N59,N78,N96,N114,N133,N151,N169)/4.5</f>
        <v>36.444444444444443</v>
      </c>
      <c r="AA4" s="35">
        <f>SUM(O23,O41,O59,O78,O96,O114,O133,O151,O169)/4.5</f>
        <v>44.888888888888886</v>
      </c>
      <c r="AB4" s="35">
        <f>SUM(P23,P41,P59,P78,P96,P114,P133,P151,P169)/4.5</f>
        <v>57.333333333333336</v>
      </c>
      <c r="AC4" s="25"/>
      <c r="AD4" s="35" t="s">
        <v>29</v>
      </c>
      <c r="AE4" s="35">
        <f>100-SUM(H8,H26,H44,H63,H81,H99,H118,H136,H154)/72</f>
        <v>83.083333333333329</v>
      </c>
      <c r="AF4" s="35">
        <f>100-SUM(I8,I26,I44,I63,I81,I99,I118,I136,I154)/36</f>
        <v>80.722222222222229</v>
      </c>
      <c r="AG4" s="35">
        <f>100-SUM(J8,J26,J44,J63,J81,J99,J118,J136,J154)/18</f>
        <v>75.388888888888886</v>
      </c>
      <c r="AH4" s="35">
        <f>100-SUM(K8,K26,K44,K63,K81,K99,K118,K136,K154)/9</f>
        <v>67.777777777777771</v>
      </c>
      <c r="AI4" s="35" t="s">
        <v>30</v>
      </c>
      <c r="AJ4" s="35">
        <f>100-SUM(M24,M42,M60,M79,M97,M115,M134,M152,M170)/72</f>
        <v>97.916666666666671</v>
      </c>
      <c r="AK4" s="35">
        <f>100-SUM(N24,N42,N60,N79,N97,N115,N134,N152,N170)/36</f>
        <v>96.916666666666671</v>
      </c>
      <c r="AL4" s="35">
        <f>100-SUM(O24,O42,O60,O79,O97,O115,O134,O152,O170)/18</f>
        <v>96.722222222222229</v>
      </c>
      <c r="AM4" s="35">
        <f>100-SUM(P24,P42,P60,P79,P97,P115,P134,P152,P170)/9</f>
        <v>97.555555555555557</v>
      </c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</row>
    <row r="5" spans="1:148" ht="15.75" thickBot="1" x14ac:dyDescent="0.3">
      <c r="A5" s="25"/>
      <c r="B5" s="25"/>
      <c r="C5" s="25"/>
      <c r="D5" s="25"/>
      <c r="E5" s="25"/>
      <c r="F5" s="25"/>
      <c r="G5" s="25"/>
      <c r="H5" s="8" t="s">
        <v>8</v>
      </c>
      <c r="I5" s="13"/>
      <c r="J5" s="13"/>
      <c r="K5" s="14"/>
      <c r="L5" s="25"/>
      <c r="M5" s="8" t="s">
        <v>8</v>
      </c>
      <c r="N5" s="13"/>
      <c r="O5" s="13"/>
      <c r="P5" s="14"/>
      <c r="Q5" s="25"/>
      <c r="R5" s="35" t="s">
        <v>24</v>
      </c>
      <c r="S5" s="28"/>
      <c r="T5" s="28">
        <v>16</v>
      </c>
      <c r="U5" s="28">
        <v>8</v>
      </c>
      <c r="V5" s="28">
        <v>4</v>
      </c>
      <c r="W5" s="28">
        <v>2</v>
      </c>
      <c r="X5" s="30"/>
      <c r="Y5" s="28">
        <v>16</v>
      </c>
      <c r="Z5" s="28">
        <v>8</v>
      </c>
      <c r="AA5" s="28">
        <v>4</v>
      </c>
      <c r="AB5" s="28">
        <v>2</v>
      </c>
      <c r="AC5" s="25"/>
      <c r="AD5" s="28"/>
      <c r="AE5" s="28">
        <v>16</v>
      </c>
      <c r="AF5" s="28">
        <v>8</v>
      </c>
      <c r="AG5" s="28">
        <v>4</v>
      </c>
      <c r="AH5" s="28">
        <v>2</v>
      </c>
      <c r="AI5" s="30"/>
      <c r="AJ5" s="28">
        <v>16</v>
      </c>
      <c r="AK5" s="28">
        <v>8</v>
      </c>
      <c r="AL5" s="28">
        <v>4</v>
      </c>
      <c r="AM5" s="28">
        <v>2</v>
      </c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</row>
    <row r="6" spans="1:148" ht="15.75" thickBot="1" x14ac:dyDescent="0.3">
      <c r="A6" s="25"/>
      <c r="B6" s="25"/>
      <c r="C6" s="4" t="s">
        <v>0</v>
      </c>
      <c r="D6" s="4" t="s">
        <v>5</v>
      </c>
      <c r="E6" s="4" t="s">
        <v>1</v>
      </c>
      <c r="F6" s="8" t="s">
        <v>7</v>
      </c>
      <c r="G6" s="4" t="s">
        <v>2</v>
      </c>
      <c r="H6" s="15">
        <v>16</v>
      </c>
      <c r="I6" s="15">
        <v>8</v>
      </c>
      <c r="J6" s="15">
        <v>4</v>
      </c>
      <c r="K6" s="14">
        <v>2</v>
      </c>
      <c r="L6" s="25"/>
      <c r="M6" s="15">
        <v>16</v>
      </c>
      <c r="N6" s="15">
        <v>8</v>
      </c>
      <c r="O6" s="15">
        <v>4</v>
      </c>
      <c r="P6" s="14">
        <v>2</v>
      </c>
      <c r="Q6" s="25"/>
      <c r="R6" s="25"/>
      <c r="S6" s="28" t="s">
        <v>13</v>
      </c>
      <c r="T6" s="28">
        <f>SUM(H7,H9,H11,H13,H15,H17,H19,H21,H23)/4.5</f>
        <v>98.444444444444443</v>
      </c>
      <c r="U6" s="28">
        <f>SUM(I7,I9,I11,I13,I15,I17,I19,I21,I23)/4.5</f>
        <v>98.444444444444443</v>
      </c>
      <c r="V6" s="28">
        <f>SUM(J7,J9,J11,J13,J15,J17,J19,J21,J23)/4.5</f>
        <v>99.111111111111114</v>
      </c>
      <c r="W6" s="28">
        <f>SUM(K7,K9,K11,K13,K15,K17,K19,K21,K23)/4.5</f>
        <v>99.333333333333329</v>
      </c>
      <c r="X6" s="30" t="s">
        <v>13</v>
      </c>
      <c r="Y6" s="28">
        <f>SUM(M7,M9,M11,M13,M15,M17,M19,M21,M23)/4.5</f>
        <v>27.555555555555557</v>
      </c>
      <c r="Z6" s="28">
        <f>SUM(N7,N9,N11,N13,N15,N17,N19,N21,N23)/4.5</f>
        <v>51.777777777777779</v>
      </c>
      <c r="AA6" s="28">
        <f>SUM(O7,O9,O11,O13,O15,O17,O19,O21,O23)/4.5</f>
        <v>76.666666666666671</v>
      </c>
      <c r="AB6" s="28">
        <f>SUM(P7,P9,P11,P13,P15,P17,P19,P21,P23)/4.5</f>
        <v>98</v>
      </c>
      <c r="AC6" s="25"/>
      <c r="AD6" s="28" t="s">
        <v>13</v>
      </c>
      <c r="AE6" s="28">
        <f>100-SUM(H8,H10,H12,H14,H16,H18,H20,H22,H24)/72</f>
        <v>90.736111111111114</v>
      </c>
      <c r="AF6" s="28">
        <f>100-SUM(I8,I10,I12,I14,I16,I18,I20,I22,I24)/36</f>
        <v>86.833333333333329</v>
      </c>
      <c r="AG6" s="28">
        <f>100-SUM(J8,J10,J12,J14,J16,J18,J20,J22,J24)/18</f>
        <v>83</v>
      </c>
      <c r="AH6" s="28">
        <f>100-SUM(K8,K10,K12,K14,K16,K18,K20,K22,K24)/9</f>
        <v>76.444444444444443</v>
      </c>
      <c r="AI6" s="30" t="s">
        <v>13</v>
      </c>
      <c r="AJ6" s="28">
        <f>100-SUM(M8,M10,M12,M14,M16,M18,M20,M22,M24)/72</f>
        <v>95.527777777777771</v>
      </c>
      <c r="AK6" s="28">
        <f>100-SUM(N8,N10,N12,N14,N16,N18,N20,N22,N24)/36</f>
        <v>93.972222222222229</v>
      </c>
      <c r="AL6" s="28">
        <f>100-SUM(O8,O10,O12,O14,O16,O18,O20,O22,O24)/18</f>
        <v>94.166666666666671</v>
      </c>
      <c r="AM6" s="28">
        <f>100-SUM(P8,P10,P12,P14,P16,P18,P20,P22,P24)/9</f>
        <v>99.777777777777771</v>
      </c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</row>
    <row r="7" spans="1:148" x14ac:dyDescent="0.25">
      <c r="A7" s="25"/>
      <c r="B7" s="25"/>
      <c r="C7" s="5" t="s">
        <v>6</v>
      </c>
      <c r="D7" s="5">
        <v>1</v>
      </c>
      <c r="E7" s="5">
        <v>3</v>
      </c>
      <c r="F7" s="12">
        <v>4</v>
      </c>
      <c r="G7" s="1" t="s">
        <v>3</v>
      </c>
      <c r="H7" s="16">
        <v>50</v>
      </c>
      <c r="I7" s="16">
        <v>50</v>
      </c>
      <c r="J7" s="16">
        <v>50</v>
      </c>
      <c r="K7" s="16">
        <v>50</v>
      </c>
      <c r="L7" s="25"/>
      <c r="M7" s="16">
        <v>8</v>
      </c>
      <c r="N7" s="16">
        <v>18</v>
      </c>
      <c r="O7" s="16">
        <v>36</v>
      </c>
      <c r="P7" s="16">
        <v>50</v>
      </c>
      <c r="Q7" s="25"/>
      <c r="R7" s="25"/>
      <c r="S7" s="28" t="s">
        <v>14</v>
      </c>
      <c r="T7" s="28">
        <f>SUM(H25,H27,H29,H31,H33,H35,H37,H39,H41)/4.5</f>
        <v>86.888888888888886</v>
      </c>
      <c r="U7" s="28">
        <f>SUM(I25,I27,I29,I31,I33,I35,I37,I39,I41)/4.5</f>
        <v>86.666666666666671</v>
      </c>
      <c r="V7" s="28">
        <f>SUM(J25,J27,J29,J31,J33,J35,J37,J39,J41)/4.5</f>
        <v>87.111111111111114</v>
      </c>
      <c r="W7" s="28">
        <f>SUM(K25,K27,K29,K31,K33,K35,K37,K39,K41)/4.5</f>
        <v>86.888888888888886</v>
      </c>
      <c r="X7" s="30" t="s">
        <v>14</v>
      </c>
      <c r="Y7" s="28">
        <f>SUM(M25,M27,M29,M31,M33,M35,M37,M39,M41)/4.5</f>
        <v>14.888888888888889</v>
      </c>
      <c r="Z7" s="28">
        <f>SUM(N25,N27,N29,N31,N33,N35,N37,N39,N41)/4.5</f>
        <v>23.555555555555557</v>
      </c>
      <c r="AA7" s="28">
        <f>SUM(O25,O27,O29,O31,O33,O35,O37,O39,O41)/4.5</f>
        <v>50</v>
      </c>
      <c r="AB7" s="28">
        <f>SUM(P25,P27,P29,P31,P33,P35,P37,P39,P41)/4.5</f>
        <v>89.777777777777771</v>
      </c>
      <c r="AC7" s="25"/>
      <c r="AD7" s="28" t="s">
        <v>14</v>
      </c>
      <c r="AE7" s="28">
        <f>100-SUM(H26,H28,H30,H32,H34,H36,H38,H40,H42)/72</f>
        <v>77.972222222222229</v>
      </c>
      <c r="AF7" s="28">
        <f>100-SUM(I26,I28,I30,I32,I34,I36,I38,I40,I42)/36</f>
        <v>74.166666666666671</v>
      </c>
      <c r="AG7" s="28">
        <f>100-SUM(J26,J28,J30,J32,J34,J36,J38,J40,J42)/18</f>
        <v>76.888888888888886</v>
      </c>
      <c r="AH7" s="28">
        <f>100-SUM(K26,K28,K30,K32,K34,K36,K38,K40,K42)/9</f>
        <v>88.444444444444443</v>
      </c>
      <c r="AI7" s="30" t="s">
        <v>14</v>
      </c>
      <c r="AJ7" s="28">
        <f>100-SUM(M26,M28,M30,M32,M34,M36,M38,M40,M42)/72</f>
        <v>95.430555555555557</v>
      </c>
      <c r="AK7" s="28">
        <f>100-SUM(N26,N28,N30,N32,N34,N36,N38,N40,N42)/36</f>
        <v>91.75</v>
      </c>
      <c r="AL7" s="28">
        <f>100-SUM(O26,O28,O30,O32,O34,O36,O38,O40,O42)/18</f>
        <v>90.777777777777771</v>
      </c>
      <c r="AM7" s="28">
        <f>100-SUM(P26,P28,P30,P32,P34,P36,P38,P40,P42)/9</f>
        <v>99.666666666666671</v>
      </c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</row>
    <row r="8" spans="1:148" ht="15.75" thickBot="1" x14ac:dyDescent="0.3">
      <c r="A8" s="25"/>
      <c r="B8" s="25"/>
      <c r="C8" s="3"/>
      <c r="D8" s="6"/>
      <c r="E8" s="3"/>
      <c r="F8" s="11"/>
      <c r="G8" s="2" t="s">
        <v>4</v>
      </c>
      <c r="H8" s="17">
        <v>99</v>
      </c>
      <c r="I8" s="17">
        <v>60</v>
      </c>
      <c r="J8" s="17">
        <v>42</v>
      </c>
      <c r="K8" s="17">
        <v>30</v>
      </c>
      <c r="L8" s="25"/>
      <c r="M8" s="17">
        <v>42</v>
      </c>
      <c r="N8" s="17">
        <v>32</v>
      </c>
      <c r="O8" s="17">
        <v>14</v>
      </c>
      <c r="P8" s="17">
        <v>0</v>
      </c>
      <c r="Q8" s="25"/>
      <c r="R8" s="25"/>
      <c r="S8" s="28" t="s">
        <v>15</v>
      </c>
      <c r="T8" s="28">
        <f>SUM(H43,H45,H47,H49,H51,H53,H55,H57,H59)/4.5</f>
        <v>57.111111111111114</v>
      </c>
      <c r="U8" s="28">
        <f>SUM(I43,I45,I47,I49,I51,I53,I55,I57,I59)/4.5</f>
        <v>60</v>
      </c>
      <c r="V8" s="28">
        <f>SUM(J43,J45,J47,J49,J51,J53,J55,J57,J59)/4.5</f>
        <v>60.666666666666664</v>
      </c>
      <c r="W8" s="28">
        <f>SUM(K43,K45,K47,K49,K51,K53,K55,K57,K59)/4.5</f>
        <v>59.777777777777779</v>
      </c>
      <c r="X8" s="30" t="s">
        <v>15</v>
      </c>
      <c r="Y8" s="28">
        <f>SUM(M43,M45,M47,M49,M51,M53,M55,M57,M59)/4.5</f>
        <v>48.666666666666664</v>
      </c>
      <c r="Z8" s="28">
        <f>SUM(N43,N45,N47,N49,N51,N53,N55,N57,N59)/4.5</f>
        <v>51.777777777777779</v>
      </c>
      <c r="AA8" s="28">
        <f>SUM(O43,O45,O47,O49,O51,O53,O55,O57,O59)/4.5</f>
        <v>59.333333333333336</v>
      </c>
      <c r="AB8" s="28">
        <f>SUM(P43,P45,P47,P49,P51,P53,P55,P57,P59)/4.5</f>
        <v>55.555555555555557</v>
      </c>
      <c r="AC8" s="25"/>
      <c r="AD8" s="28" t="s">
        <v>15</v>
      </c>
      <c r="AE8" s="28">
        <f>100-SUM(H44,H46,H48,H50,H52,H54,H56,H58,H60)/72</f>
        <v>90.111111111111114</v>
      </c>
      <c r="AF8" s="28">
        <f>100-SUM(I44,I46,I48,I50,I52,I54,I56,I58,I60)/36</f>
        <v>85.972222222222229</v>
      </c>
      <c r="AG8" s="28">
        <f>100-SUM(J44,J46,J48,J50,J52,J54,J56,J58,J60)/18</f>
        <v>78.222222222222229</v>
      </c>
      <c r="AH8" s="28">
        <f>100-SUM(K44,K46,K48,K50,K52,K54,K56,K58,K60)/9</f>
        <v>57.666666666666664</v>
      </c>
      <c r="AI8" s="30" t="s">
        <v>15</v>
      </c>
      <c r="AJ8" s="28">
        <f>100-SUM(M44,M46,M48,M50,M52,M54,M56,M58,M60)/72</f>
        <v>97.444444444444443</v>
      </c>
      <c r="AK8" s="28">
        <f>100-SUM(N44,N46,N48,N50,N52,N54,N56,N58,N60)/36</f>
        <v>95.361111111111114</v>
      </c>
      <c r="AL8" s="28">
        <f>100-SUM(O44,O46,O48,O50,O52,O54,O56,O58,O60)/18</f>
        <v>92.555555555555557</v>
      </c>
      <c r="AM8" s="28">
        <f>100-SUM(P44,P46,P48,P50,P52,P54,P56,P58,P60)/9</f>
        <v>84.111111111111114</v>
      </c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</row>
    <row r="9" spans="1:148" x14ac:dyDescent="0.25">
      <c r="A9" s="25"/>
      <c r="B9" s="25"/>
      <c r="C9" s="3"/>
      <c r="D9" s="6"/>
      <c r="E9" s="3"/>
      <c r="F9" s="12">
        <v>2</v>
      </c>
      <c r="G9" s="1" t="s">
        <v>3</v>
      </c>
      <c r="H9" s="16">
        <v>50</v>
      </c>
      <c r="I9" s="16">
        <v>50</v>
      </c>
      <c r="J9" s="16">
        <v>50</v>
      </c>
      <c r="K9" s="16">
        <v>49</v>
      </c>
      <c r="L9" s="25"/>
      <c r="M9" s="16">
        <v>8</v>
      </c>
      <c r="N9" s="16">
        <v>20</v>
      </c>
      <c r="O9" s="16">
        <v>35</v>
      </c>
      <c r="P9" s="16">
        <v>50</v>
      </c>
      <c r="Q9" s="25"/>
      <c r="R9" s="25"/>
      <c r="S9" s="28" t="s">
        <v>16</v>
      </c>
      <c r="T9" s="28">
        <f>SUM(H62,H64,H66,H68,H70,H72,H74,H76,H78)/4.5</f>
        <v>82</v>
      </c>
      <c r="U9" s="28">
        <f>SUM(I62,I64,I66,I68,I70,I72,I74,I76,I78)/4.5</f>
        <v>87.111111111111114</v>
      </c>
      <c r="V9" s="28">
        <f>SUM(J62,J64,J66,J68,J70,J72,J74,J76,J78)/4.5</f>
        <v>87.111111111111114</v>
      </c>
      <c r="W9" s="28">
        <f>SUM(K62,K64,K66,K68,K70,K72,K74,K76,K78)/4.5</f>
        <v>89.111111111111114</v>
      </c>
      <c r="X9" s="30" t="s">
        <v>16</v>
      </c>
      <c r="Y9" s="28">
        <f>SUM(M62,M64,M66,M68,M70,M72,M74,M76,M78)/4.5</f>
        <v>22.444444444444443</v>
      </c>
      <c r="Z9" s="28">
        <f>SUM(N62,N64,N66,N68,N70,N72,N74,N76,N78)/4.5</f>
        <v>37.555555555555557</v>
      </c>
      <c r="AA9" s="28">
        <f>SUM(O62,O64,O66,O68,O70,O72,O74,O76,O78)/4.5</f>
        <v>55.777777777777779</v>
      </c>
      <c r="AB9" s="28">
        <f>SUM(P62,P64,P66,P68,P70,P72,P74,P76,P78)/4.5</f>
        <v>86.222222222222229</v>
      </c>
      <c r="AC9" s="25"/>
      <c r="AD9" s="28" t="s">
        <v>16</v>
      </c>
      <c r="AE9" s="28">
        <f>100-SUM(H63,H65,H67,H69,H71,H73,H75,H77,H79)/72</f>
        <v>81.722222222222229</v>
      </c>
      <c r="AF9" s="28">
        <f>100-SUM(I63,I65,I67,I69,I71,I73,I75,I77,I79)/36</f>
        <v>79.055555555555557</v>
      </c>
      <c r="AG9" s="28">
        <f>100-SUM(J63,J65,J67,J69,J71,J73,J75,J77,J79)/18</f>
        <v>79.166666666666671</v>
      </c>
      <c r="AH9" s="28">
        <f>100-SUM(K63,K65,K67,K69,K71,K73,K75,K77,K79)/9</f>
        <v>83.333333333333329</v>
      </c>
      <c r="AI9" s="30" t="s">
        <v>16</v>
      </c>
      <c r="AJ9" s="28">
        <f>100-SUM(M63,M65,M67,M69,M71,M73,M75,M77,M79)/72</f>
        <v>95.777777777777771</v>
      </c>
      <c r="AK9" s="28">
        <f>100-SUM(N63,N65,N67,N69,N71,N73,N75,N77,N79)/36</f>
        <v>93.555555555555557</v>
      </c>
      <c r="AL9" s="28">
        <f>100-SUM(O63,O65,O67,O69,O71,O73,O75,O77,O79)/18</f>
        <v>92.166666666666671</v>
      </c>
      <c r="AM9" s="28">
        <f>100-SUM(P63,P65,P67,P69,P71,P73,P75,P77,P79)/9</f>
        <v>99.777777777777771</v>
      </c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</row>
    <row r="10" spans="1:148" ht="15.75" thickBot="1" x14ac:dyDescent="0.3">
      <c r="A10" s="25"/>
      <c r="B10" s="25"/>
      <c r="C10" s="3"/>
      <c r="D10" s="6"/>
      <c r="E10" s="3"/>
      <c r="F10" s="11"/>
      <c r="G10" s="2" t="s">
        <v>4</v>
      </c>
      <c r="H10" s="17">
        <v>87</v>
      </c>
      <c r="I10" s="17">
        <v>58</v>
      </c>
      <c r="J10" s="17">
        <v>38</v>
      </c>
      <c r="K10" s="17">
        <v>32</v>
      </c>
      <c r="L10" s="25"/>
      <c r="M10" s="17">
        <v>42</v>
      </c>
      <c r="N10" s="17">
        <v>30</v>
      </c>
      <c r="O10" s="17">
        <v>15</v>
      </c>
      <c r="P10" s="17">
        <v>0</v>
      </c>
      <c r="Q10" s="25"/>
      <c r="R10" s="25"/>
      <c r="S10" s="28" t="s">
        <v>17</v>
      </c>
      <c r="T10" s="28">
        <f>SUM(H80,H82,H84,H86,H88,H90,H92,H94,H96)/4.5</f>
        <v>80.888888888888886</v>
      </c>
      <c r="U10" s="28">
        <f>SUM(I80,I82,I84,I86,I88,I90,I92,I94,I96)/4.5</f>
        <v>84</v>
      </c>
      <c r="V10" s="28">
        <f>SUM(J80,J82,J84,J86,J88,J90,J92,J94,J96)/4.5</f>
        <v>87.333333333333329</v>
      </c>
      <c r="W10" s="28">
        <f>SUM(K80,K82,K84,K86,K88,K90,K92,K94,K96)/4.5</f>
        <v>88.444444444444443</v>
      </c>
      <c r="X10" s="30" t="s">
        <v>17</v>
      </c>
      <c r="Y10" s="28">
        <f>SUM(M80,M82,M84,M86,M88,M90,M92,M94,M96)/4.5</f>
        <v>12.222222222222221</v>
      </c>
      <c r="Z10" s="28">
        <f>SUM(N80,N82,N84,N86,N88,N90,N92,N94,N96)/4.5</f>
        <v>23.111111111111111</v>
      </c>
      <c r="AA10" s="28">
        <f>SUM(O80,O82,O84,O86,O88,O90,O92,O94,O96)/4.5</f>
        <v>47.777777777777779</v>
      </c>
      <c r="AB10" s="28">
        <f>SUM(P80,P82,P84,P86,P88,P90,P92,P94,P96)/4.5</f>
        <v>87.777777777777771</v>
      </c>
      <c r="AC10" s="25"/>
      <c r="AD10" s="28" t="s">
        <v>17</v>
      </c>
      <c r="AE10" s="28">
        <f>100-SUM(H81,H83,H85,H87,H89,H91,H93,H95,H97)/72</f>
        <v>78.722222222222229</v>
      </c>
      <c r="AF10" s="28">
        <f>100-SUM(I81,I83,I85,I87,I89,I91,I93,I95,I97)/36</f>
        <v>78.166666666666671</v>
      </c>
      <c r="AG10" s="28">
        <f>100-SUM(J81,J83,J85,J87,J89,J91,J93,J95,J97)/18</f>
        <v>79.722222222222229</v>
      </c>
      <c r="AH10" s="28">
        <f>100-SUM(K81,K83,K85,K87,K89,K91,K93,K95,K97)/9</f>
        <v>87</v>
      </c>
      <c r="AI10" s="30" t="s">
        <v>17</v>
      </c>
      <c r="AJ10" s="28">
        <f>100-SUM(M81,M83,M85,M87,M89,M91,M93,M95,M97)/72</f>
        <v>95.277777777777771</v>
      </c>
      <c r="AK10" s="28">
        <f>100-SUM(N81,N83,N85,N87,N89,N91,N93,N95,N97)/36</f>
        <v>91.722222222222229</v>
      </c>
      <c r="AL10" s="28">
        <f>100-SUM(O81,O83,O85,O87,O89,O91,O93,O95,O97)/18</f>
        <v>89.944444444444443</v>
      </c>
      <c r="AM10" s="28">
        <f>100-SUM(P81,P83,P85,P87,P89,P91,P93,P95,P97)/9</f>
        <v>100</v>
      </c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</row>
    <row r="11" spans="1:148" ht="18.75" x14ac:dyDescent="0.25">
      <c r="A11" s="25"/>
      <c r="B11" s="25"/>
      <c r="C11" s="3"/>
      <c r="D11" s="6"/>
      <c r="E11" s="3"/>
      <c r="F11" s="12">
        <v>1</v>
      </c>
      <c r="G11" s="1" t="s">
        <v>3</v>
      </c>
      <c r="H11" s="18">
        <v>49</v>
      </c>
      <c r="I11" s="18">
        <v>50</v>
      </c>
      <c r="J11" s="18">
        <v>50</v>
      </c>
      <c r="K11" s="18">
        <v>50</v>
      </c>
      <c r="L11" s="25"/>
      <c r="M11" s="18">
        <v>6</v>
      </c>
      <c r="N11" s="18">
        <v>23</v>
      </c>
      <c r="O11" s="18">
        <v>35</v>
      </c>
      <c r="P11" s="18">
        <v>50</v>
      </c>
      <c r="Q11" s="25"/>
      <c r="R11" s="25"/>
      <c r="S11" s="28" t="s">
        <v>18</v>
      </c>
      <c r="T11" s="28">
        <f>SUM(H98,H100,H102,H104,H106,H108,H110,H112,H114)/4.5</f>
        <v>61.333333333333336</v>
      </c>
      <c r="U11" s="28">
        <f>SUM(I98,I100,I102,I104,I106,I108,I110,I112,I114)/4.5</f>
        <v>58</v>
      </c>
      <c r="V11" s="28">
        <f>SUM(J98,J100,J102,J104,J106,J108,J110,J112,J114)/4.5</f>
        <v>60.444444444444443</v>
      </c>
      <c r="W11" s="28">
        <f>SUM(K98,K100,K102,K104,K106,K108,K110,K112,K114)/4.5</f>
        <v>55.111111111111114</v>
      </c>
      <c r="X11" s="30" t="s">
        <v>18</v>
      </c>
      <c r="Y11" s="28">
        <f>SUM(M98,M100,M102,M104,M106,M108,M110,M112,M114)/4.5</f>
        <v>51.111111111111114</v>
      </c>
      <c r="Z11" s="28">
        <f>SUM(N98,N100,N102,N104,N106,N108,N110,N112,N114)/4.5</f>
        <v>58.444444444444443</v>
      </c>
      <c r="AA11" s="28">
        <f>SUM(O98,O100,O102,O104,O106,O108,O110,O112,O114)/4.5</f>
        <v>59.555555555555557</v>
      </c>
      <c r="AB11" s="28">
        <f>SUM(P98,P100,P102,P104,P106,P108,P110,P112,P114)/4.5</f>
        <v>64.444444444444443</v>
      </c>
      <c r="AC11" s="25"/>
      <c r="AD11" s="28" t="s">
        <v>18</v>
      </c>
      <c r="AE11" s="28">
        <f>100-SUM(H99,H101,H103,H105,H107,H109,H111,H113,H115)/72</f>
        <v>90.138888888888886</v>
      </c>
      <c r="AF11" s="28">
        <f>100-SUM(I99,I101,I103,I105,I107,I109,I111,I113,I115)/36</f>
        <v>88.472222222222229</v>
      </c>
      <c r="AG11" s="28">
        <f>100-SUM(J99,J101,J103,J105,J107,J109,J111,J113,J115)/18</f>
        <v>80.666666666666671</v>
      </c>
      <c r="AH11" s="28">
        <f>100-SUM(K99,K101,K103,K105,K107,K109,K111,K113,K115)/9</f>
        <v>65.333333333333343</v>
      </c>
      <c r="AI11" s="30" t="s">
        <v>18</v>
      </c>
      <c r="AJ11" s="28">
        <f>100-SUM(M99,M101,M103,M105,M107,M109,M111,M113,M115)/72</f>
        <v>98.958333333333329</v>
      </c>
      <c r="AK11" s="28">
        <f>100-SUM(N99,N101,N103,N105,N107,N109,N111,N113,N115)/36</f>
        <v>98.75</v>
      </c>
      <c r="AL11" s="28">
        <f>100-SUM(O99,O101,O103,O105,O107,O109,O111,O113,O115)/18</f>
        <v>98</v>
      </c>
      <c r="AM11" s="28">
        <f>100-SUM(P99,P101,P103,P105,P107,P109,P111,P113,P115)/9</f>
        <v>97.444444444444443</v>
      </c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35"/>
      <c r="BR11" s="35"/>
      <c r="BS11" s="35"/>
      <c r="BT11" s="35"/>
      <c r="BU11" s="38" t="s">
        <v>33</v>
      </c>
      <c r="BV11" s="35"/>
      <c r="BW11" s="35"/>
      <c r="BX11" s="35"/>
      <c r="BY11" s="3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</row>
    <row r="12" spans="1:148" ht="15.75" thickBot="1" x14ac:dyDescent="0.3">
      <c r="A12" s="25"/>
      <c r="B12" s="25"/>
      <c r="C12" s="3"/>
      <c r="D12" s="6"/>
      <c r="E12" s="2"/>
      <c r="F12" s="11"/>
      <c r="G12" s="2" t="s">
        <v>4</v>
      </c>
      <c r="H12" s="17">
        <v>76</v>
      </c>
      <c r="I12" s="17">
        <v>58</v>
      </c>
      <c r="J12" s="17">
        <v>54</v>
      </c>
      <c r="K12" s="17">
        <v>34</v>
      </c>
      <c r="L12" s="25"/>
      <c r="M12" s="17">
        <v>44</v>
      </c>
      <c r="N12" s="17">
        <v>27</v>
      </c>
      <c r="O12" s="17">
        <v>15</v>
      </c>
      <c r="P12" s="17">
        <v>0</v>
      </c>
      <c r="Q12" s="25"/>
      <c r="R12" s="25"/>
      <c r="S12" s="28" t="s">
        <v>19</v>
      </c>
      <c r="T12" s="28">
        <f>SUM(H117,H119,H121,H123,H125,H127,H129,H131,H133)/4.5</f>
        <v>78.444444444444443</v>
      </c>
      <c r="U12" s="28">
        <f>SUM(I117,I119,I121,I123,I125,I127,I129,I131,I133)/4.5</f>
        <v>81.333333333333329</v>
      </c>
      <c r="V12" s="28">
        <f>SUM(J117,J119,J121,J123,J125,J127,J129,J131,J133)/4.5</f>
        <v>83.333333333333329</v>
      </c>
      <c r="W12" s="28">
        <f>SUM(K117,K119,K121,K123,K125,K127,K129,K131,K133)/4.5</f>
        <v>81.777777777777771</v>
      </c>
      <c r="X12" s="30" t="s">
        <v>19</v>
      </c>
      <c r="Y12" s="28">
        <f>SUM(M117,M119,M121,M123,M125,M127,M129,M131,M133)/4.5</f>
        <v>76.222222222222229</v>
      </c>
      <c r="Z12" s="28">
        <f>SUM(N117,N119,N121,N123,N125,N127,N129,N131,N133)/4.5</f>
        <v>80</v>
      </c>
      <c r="AA12" s="28">
        <f>SUM(O117,O119,O121,O123,O125,O127,O129,O131,O133)/4.5</f>
        <v>82.222222222222229</v>
      </c>
      <c r="AB12" s="28">
        <f>SUM(P117,P119,P121,P123,P125,P127,P129,P131,P133)/4.5</f>
        <v>83.777777777777771</v>
      </c>
      <c r="AC12" s="25"/>
      <c r="AD12" s="28" t="s">
        <v>19</v>
      </c>
      <c r="AE12" s="28">
        <f>100-SUM(H118,H120,H122,H124,H126,H128,H130,H132,H134)/72</f>
        <v>94.152777777777771</v>
      </c>
      <c r="AF12" s="28">
        <f>100-SUM(I118,I120,I122,I124,I126,I128,I130,I132,I134)/36</f>
        <v>91.916666666666671</v>
      </c>
      <c r="AG12" s="28">
        <f>100-SUM(J118,J120,J122,J124,J126,J128,J130,J132,J134)/18</f>
        <v>88.944444444444443</v>
      </c>
      <c r="AH12" s="28">
        <f>100-SUM(K118,K120,K122,K124,K126,K128,K130,K132,K134)/9</f>
        <v>76.222222222222229</v>
      </c>
      <c r="AI12" s="30" t="s">
        <v>19</v>
      </c>
      <c r="AJ12" s="28">
        <f>100-SUM(M118,M120,M122,M124,M126,M128,M130,M132,M134)/72</f>
        <v>99.097222222222229</v>
      </c>
      <c r="AK12" s="28">
        <f>100-SUM(N118,N120,N122,N124,N126,N128,N130,N132,N134)/36</f>
        <v>98.5</v>
      </c>
      <c r="AL12" s="28">
        <f>100-SUM(O118,O120,O122,O124,O126,O128,O130,O132,O134)/18</f>
        <v>97.722222222222229</v>
      </c>
      <c r="AM12" s="28">
        <f>100-SUM(P118,P120,P122,P124,P126,P128,P130,P132,P134)/9</f>
        <v>96.777777777777771</v>
      </c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</row>
    <row r="13" spans="1:148" x14ac:dyDescent="0.25">
      <c r="A13" s="25"/>
      <c r="B13" s="25"/>
      <c r="C13" s="3"/>
      <c r="D13" s="6"/>
      <c r="E13" s="5">
        <v>2</v>
      </c>
      <c r="F13" s="12">
        <v>4</v>
      </c>
      <c r="G13" s="1" t="s">
        <v>3</v>
      </c>
      <c r="H13" s="16">
        <v>50</v>
      </c>
      <c r="I13" s="19">
        <v>50</v>
      </c>
      <c r="J13" s="16">
        <v>50</v>
      </c>
      <c r="K13" s="20">
        <v>50</v>
      </c>
      <c r="L13" s="25"/>
      <c r="M13" s="16">
        <v>14</v>
      </c>
      <c r="N13" s="19">
        <v>26</v>
      </c>
      <c r="O13" s="16">
        <v>37</v>
      </c>
      <c r="P13" s="20">
        <v>49</v>
      </c>
      <c r="Q13" s="25"/>
      <c r="R13" s="25"/>
      <c r="S13" s="28" t="s">
        <v>20</v>
      </c>
      <c r="T13" s="28">
        <f>SUM(H135,H137,H139,H141,H143,H145,H147,H149,H151)/4.5</f>
        <v>27.555555555555557</v>
      </c>
      <c r="U13" s="28">
        <f>SUM(I135,I137,I139,I141,I143,I145,I147,I149,I151)/4.5</f>
        <v>30.222222222222221</v>
      </c>
      <c r="V13" s="28">
        <f>SUM(J135,J137,J139,J141,J143,J145,J147,J149,J151)/4.5</f>
        <v>36</v>
      </c>
      <c r="W13" s="28">
        <f>SUM(K135,K137,K139,K141,K143,K145,K147,K149,K151)/4.5</f>
        <v>36.444444444444443</v>
      </c>
      <c r="X13" s="30" t="s">
        <v>20</v>
      </c>
      <c r="Y13" s="28">
        <f>SUM(M135,M137,M139,M141,M143,M145,M147,M149,M151)/4.5</f>
        <v>32.222222222222221</v>
      </c>
      <c r="Z13" s="28">
        <f>SUM(N135,N137,N139,N141,N143,N145,N147,N149,N151)/4.5</f>
        <v>28.444444444444443</v>
      </c>
      <c r="AA13" s="28">
        <f>SUM(O135,O137,O139,O141,O143,O145,O147,O149,O151)/4.5</f>
        <v>32.888888888888886</v>
      </c>
      <c r="AB13" s="28">
        <f>SUM(P135,P137,P139,P141,P143,P145,P147,P149,P151)/4.5</f>
        <v>30.888888888888889</v>
      </c>
      <c r="AC13" s="25"/>
      <c r="AD13" s="28" t="s">
        <v>20</v>
      </c>
      <c r="AE13" s="28">
        <f>100-SUM(H136,H138,H140,H142,H144,H146,H148,H150,H152)/72</f>
        <v>96.513888888888886</v>
      </c>
      <c r="AF13" s="28">
        <f>100-SUM(I136,I138,I140,I142,I144,I146,I148,I150,I152)/36</f>
        <v>94.416666666666671</v>
      </c>
      <c r="AG13" s="28">
        <f>100-SUM(J136,J138,J140,J142,J144,J146,J148,J150,J152)/18</f>
        <v>93.055555555555557</v>
      </c>
      <c r="AH13" s="28">
        <f>100-SUM(K136,K138,K140,K142,K144,K146,K148,K150,K152)/9</f>
        <v>83.111111111111114</v>
      </c>
      <c r="AI13" s="30" t="s">
        <v>20</v>
      </c>
      <c r="AJ13" s="28">
        <f>100-SUM(M136,M138,M140,M142,M144,M146,M148,M150,M152)/72</f>
        <v>99.527777777777771</v>
      </c>
      <c r="AK13" s="28">
        <f>100-SUM(N136,N138,N140,N142,N144,N146,N148,N150,N152)/36</f>
        <v>98.861111111111114</v>
      </c>
      <c r="AL13" s="28">
        <f>100-SUM(O136,O138,O140,O142,O144,O146,O148,O150,O152)/18</f>
        <v>99.333333333333329</v>
      </c>
      <c r="AM13" s="28">
        <f>100-SUM(P136,P138,P140,P142,P144,P146,P148,P150,P152)/9</f>
        <v>97.888888888888886</v>
      </c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</row>
    <row r="14" spans="1:148" ht="15.75" thickBot="1" x14ac:dyDescent="0.3">
      <c r="A14" s="25"/>
      <c r="B14" s="25"/>
      <c r="C14" s="3"/>
      <c r="D14" s="6"/>
      <c r="E14" s="3"/>
      <c r="F14" s="11"/>
      <c r="G14" s="2" t="s">
        <v>4</v>
      </c>
      <c r="H14" s="18">
        <v>94</v>
      </c>
      <c r="I14" s="21">
        <v>66</v>
      </c>
      <c r="J14" s="18">
        <v>42</v>
      </c>
      <c r="K14" s="22">
        <v>22</v>
      </c>
      <c r="L14" s="25"/>
      <c r="M14" s="18">
        <v>35</v>
      </c>
      <c r="N14" s="21">
        <v>24</v>
      </c>
      <c r="O14" s="18">
        <v>13</v>
      </c>
      <c r="P14" s="22">
        <v>0</v>
      </c>
      <c r="Q14" s="25"/>
      <c r="R14" s="25"/>
      <c r="S14" s="28" t="s">
        <v>21</v>
      </c>
      <c r="T14" s="28">
        <f>SUM(H153,H155,H157,H159,H161,H163,H165,H167,H169)/4.5</f>
        <v>86.222222222222229</v>
      </c>
      <c r="U14" s="28">
        <f>SUM(I153,I155,I157,I159,I161,I163,I165,I167,I169)/4.5</f>
        <v>87.333333333333329</v>
      </c>
      <c r="V14" s="28">
        <f>SUM(J153,J155,J157,J159,J161,J163,J165,J167,J169)/4.5</f>
        <v>89.777777777777771</v>
      </c>
      <c r="W14" s="28">
        <f>SUM(K153,K155,K157,K159,K161,K163,K165,K167,K169)/4.5</f>
        <v>89.555555555555557</v>
      </c>
      <c r="X14" s="30" t="s">
        <v>21</v>
      </c>
      <c r="Y14" s="28">
        <f>SUM(M155,M153,M157,M159,M161,M163,M165,M167,M169)/4.5</f>
        <v>59.111111111111114</v>
      </c>
      <c r="Z14" s="28">
        <f>SUM(N155,N153,N157,N159,N161,N163,N165,N167,N169)/4.5</f>
        <v>72.888888888888886</v>
      </c>
      <c r="AA14" s="28">
        <f>SUM(O155,O153,O157,O159,O161,O163,O165,O167,O169)/4.5</f>
        <v>83.555555555555557</v>
      </c>
      <c r="AB14" s="28">
        <f>SUM(P155,P153,P157,P159,P161,P163,P165,P167,P169)/4.5</f>
        <v>90.222222222222229</v>
      </c>
      <c r="AC14" s="25"/>
      <c r="AD14" s="28" t="s">
        <v>21</v>
      </c>
      <c r="AE14" s="28">
        <f>100-SUM(H154,H156,H158,H160,H162,H164,H166,H168,H170)/72</f>
        <v>94.430555555555557</v>
      </c>
      <c r="AF14" s="28">
        <f>100-SUM(I154,I156,I158,I160,I162,I164,I166,I168,I170)/36</f>
        <v>92.777777777777771</v>
      </c>
      <c r="AG14" s="28">
        <f>100-SUM(J154,J156,J158,J160,J162,J164,J166,J168,J170)/18</f>
        <v>89.611111111111114</v>
      </c>
      <c r="AH14" s="28">
        <f>100-SUM(K154,K156,K158,K160,K162,K164,K166,K168,K170)/9</f>
        <v>83.888888888888886</v>
      </c>
      <c r="AI14" s="30" t="s">
        <v>21</v>
      </c>
      <c r="AJ14" s="28">
        <f>100-SUM(M154,M156,M158,M160,M162,M164,M166,M168,M170)/72</f>
        <v>97.930555555555557</v>
      </c>
      <c r="AK14" s="28">
        <f>100-SUM(N154,N156,N158,N160,N162,N164,N166,N168,N170)/36</f>
        <v>97.861111111111114</v>
      </c>
      <c r="AL14" s="28">
        <f>100-SUM(O154,O156,O158,O160,O162,O164,O166,O168,O170)/18</f>
        <v>98.388888888888886</v>
      </c>
      <c r="AM14" s="28">
        <f>100-SUM(P154,P156,P158,P160,P162,P164,P166,P168,P170)/9</f>
        <v>99.666666666666671</v>
      </c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</row>
    <row r="15" spans="1:148" x14ac:dyDescent="0.25">
      <c r="A15" s="25"/>
      <c r="B15" s="25"/>
      <c r="C15" s="3"/>
      <c r="D15" s="6"/>
      <c r="E15" s="3"/>
      <c r="F15" s="12">
        <v>2</v>
      </c>
      <c r="G15" s="1" t="s">
        <v>3</v>
      </c>
      <c r="H15" s="16">
        <v>50</v>
      </c>
      <c r="I15" s="19">
        <v>50</v>
      </c>
      <c r="J15" s="16">
        <v>50</v>
      </c>
      <c r="K15" s="20">
        <v>50</v>
      </c>
      <c r="L15" s="25"/>
      <c r="M15" s="16">
        <v>10</v>
      </c>
      <c r="N15" s="19">
        <v>27</v>
      </c>
      <c r="O15" s="16">
        <v>35</v>
      </c>
      <c r="P15" s="20">
        <v>50</v>
      </c>
      <c r="Q15" s="25"/>
      <c r="R15" s="25"/>
      <c r="S15" s="28" t="s">
        <v>23</v>
      </c>
      <c r="T15" s="31">
        <f>AVERAGE(T6:T14)</f>
        <v>73.209876543209873</v>
      </c>
      <c r="U15" s="31">
        <f t="shared" ref="U15:W15" si="0">AVERAGE(U6:U14)</f>
        <v>74.790123456790127</v>
      </c>
      <c r="V15" s="31">
        <f t="shared" si="0"/>
        <v>76.76543209876543</v>
      </c>
      <c r="W15" s="31">
        <f t="shared" si="0"/>
        <v>76.271604938271594</v>
      </c>
      <c r="X15" s="36" t="s">
        <v>28</v>
      </c>
      <c r="Y15" s="37">
        <f t="shared" ref="Y15:AB15" si="1">AVERAGE(Y6:Y14)</f>
        <v>38.271604938271608</v>
      </c>
      <c r="Z15" s="37">
        <f t="shared" si="1"/>
        <v>47.506172839506171</v>
      </c>
      <c r="AA15" s="37">
        <f t="shared" si="1"/>
        <v>60.864197530864189</v>
      </c>
      <c r="AB15" s="37">
        <f t="shared" si="1"/>
        <v>76.296296296296305</v>
      </c>
      <c r="AC15" s="25"/>
      <c r="AD15" s="28" t="s">
        <v>22</v>
      </c>
      <c r="AE15" s="31">
        <f t="shared" ref="AE15:AH15" si="2">AVERAGE(AE6:AE14)</f>
        <v>88.277777777777786</v>
      </c>
      <c r="AF15" s="31">
        <f t="shared" si="2"/>
        <v>85.753086419753089</v>
      </c>
      <c r="AG15" s="31">
        <f t="shared" si="2"/>
        <v>83.253086419753075</v>
      </c>
      <c r="AH15" s="31">
        <f t="shared" si="2"/>
        <v>77.938271604938265</v>
      </c>
      <c r="AI15" s="36" t="s">
        <v>28</v>
      </c>
      <c r="AJ15" s="27">
        <f t="shared" ref="AJ15:AM15" si="3">AVERAGE(AJ6:AJ14)</f>
        <v>97.21913580246914</v>
      </c>
      <c r="AK15" s="27">
        <f t="shared" si="3"/>
        <v>95.592592592592581</v>
      </c>
      <c r="AL15" s="27">
        <f t="shared" si="3"/>
        <v>94.783950617283949</v>
      </c>
      <c r="AM15" s="27">
        <f t="shared" si="3"/>
        <v>97.234567901234556</v>
      </c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</row>
    <row r="16" spans="1:148" ht="15.75" thickBot="1" x14ac:dyDescent="0.3">
      <c r="A16" s="25"/>
      <c r="B16" s="25"/>
      <c r="C16" s="3"/>
      <c r="D16" s="6"/>
      <c r="E16" s="3"/>
      <c r="F16" s="11"/>
      <c r="G16" s="2" t="s">
        <v>4</v>
      </c>
      <c r="H16" s="18">
        <v>88</v>
      </c>
      <c r="I16" s="21">
        <v>66</v>
      </c>
      <c r="J16" s="18">
        <v>32</v>
      </c>
      <c r="K16" s="22">
        <v>30</v>
      </c>
      <c r="L16" s="25"/>
      <c r="M16" s="18">
        <v>40</v>
      </c>
      <c r="N16" s="21">
        <v>23</v>
      </c>
      <c r="O16" s="18">
        <v>15</v>
      </c>
      <c r="P16" s="22">
        <v>0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</row>
    <row r="17" spans="1:148" x14ac:dyDescent="0.25">
      <c r="A17" s="25"/>
      <c r="B17" s="25"/>
      <c r="C17" s="3"/>
      <c r="D17" s="6"/>
      <c r="E17" s="3"/>
      <c r="F17" s="12">
        <v>1</v>
      </c>
      <c r="G17" s="1" t="s">
        <v>3</v>
      </c>
      <c r="H17" s="16">
        <v>49</v>
      </c>
      <c r="I17" s="19">
        <v>50</v>
      </c>
      <c r="J17" s="16">
        <v>49</v>
      </c>
      <c r="K17" s="20">
        <v>49</v>
      </c>
      <c r="L17" s="25"/>
      <c r="M17" s="16">
        <v>9</v>
      </c>
      <c r="N17" s="19">
        <v>24</v>
      </c>
      <c r="O17" s="16">
        <v>39</v>
      </c>
      <c r="P17" s="20">
        <v>49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</row>
    <row r="18" spans="1:148" ht="15.75" thickBot="1" x14ac:dyDescent="0.3">
      <c r="A18" s="25"/>
      <c r="B18" s="25"/>
      <c r="C18" s="3"/>
      <c r="D18" s="6"/>
      <c r="E18" s="2"/>
      <c r="F18" s="11"/>
      <c r="G18" s="2" t="s">
        <v>4</v>
      </c>
      <c r="H18" s="18">
        <v>74</v>
      </c>
      <c r="I18" s="21">
        <v>50</v>
      </c>
      <c r="J18" s="18">
        <v>28</v>
      </c>
      <c r="K18" s="22">
        <v>23</v>
      </c>
      <c r="L18" s="25"/>
      <c r="M18" s="18">
        <v>41</v>
      </c>
      <c r="N18" s="21">
        <v>26</v>
      </c>
      <c r="O18" s="18">
        <v>11</v>
      </c>
      <c r="P18" s="22">
        <v>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</row>
    <row r="19" spans="1:148" x14ac:dyDescent="0.25">
      <c r="A19" s="25"/>
      <c r="B19" s="25"/>
      <c r="C19" s="3"/>
      <c r="D19" s="6"/>
      <c r="E19" s="5">
        <v>1</v>
      </c>
      <c r="F19" s="12">
        <v>4</v>
      </c>
      <c r="G19" s="1" t="s">
        <v>3</v>
      </c>
      <c r="H19" s="16">
        <v>49</v>
      </c>
      <c r="I19" s="19">
        <v>50</v>
      </c>
      <c r="J19" s="16">
        <v>49</v>
      </c>
      <c r="K19" s="20">
        <v>50</v>
      </c>
      <c r="L19" s="25"/>
      <c r="M19" s="16">
        <v>25</v>
      </c>
      <c r="N19" s="19">
        <v>31</v>
      </c>
      <c r="O19" s="16">
        <v>44</v>
      </c>
      <c r="P19" s="20">
        <v>50</v>
      </c>
      <c r="Q19" s="25"/>
      <c r="R19" s="25"/>
      <c r="S19" s="25"/>
      <c r="T19" s="25"/>
      <c r="U19" s="25"/>
      <c r="V19" s="25"/>
      <c r="W19" s="25"/>
      <c r="X19" s="35" t="s">
        <v>27</v>
      </c>
      <c r="Y19" s="35"/>
      <c r="Z19" s="35"/>
      <c r="AA19" s="35"/>
      <c r="AB19" s="25"/>
      <c r="AC19" s="25"/>
      <c r="AD19" s="25"/>
      <c r="AE19" s="25"/>
      <c r="AF19" s="25"/>
      <c r="AG19" s="25"/>
      <c r="AH19" s="35" t="s">
        <v>27</v>
      </c>
      <c r="AI19" s="35"/>
      <c r="AJ19" s="35"/>
      <c r="AK19" s="3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</row>
    <row r="20" spans="1:148" ht="15.75" thickBot="1" x14ac:dyDescent="0.3">
      <c r="A20" s="25"/>
      <c r="B20" s="25"/>
      <c r="C20" s="3"/>
      <c r="D20" s="6"/>
      <c r="E20" s="3"/>
      <c r="F20" s="11"/>
      <c r="G20" s="2" t="s">
        <v>4</v>
      </c>
      <c r="H20" s="18">
        <v>54</v>
      </c>
      <c r="I20" s="21">
        <v>40</v>
      </c>
      <c r="J20" s="18">
        <v>24</v>
      </c>
      <c r="K20" s="22">
        <v>12</v>
      </c>
      <c r="L20" s="25"/>
      <c r="M20" s="18">
        <v>25</v>
      </c>
      <c r="N20" s="21">
        <v>19</v>
      </c>
      <c r="O20" s="18">
        <v>6</v>
      </c>
      <c r="P20" s="22">
        <v>0</v>
      </c>
      <c r="Q20" s="25"/>
      <c r="R20" s="35" t="s">
        <v>25</v>
      </c>
      <c r="S20" s="28"/>
      <c r="T20" s="28">
        <v>3</v>
      </c>
      <c r="U20" s="28">
        <v>2</v>
      </c>
      <c r="V20" s="32">
        <v>1</v>
      </c>
      <c r="W20" s="34"/>
      <c r="X20" s="30"/>
      <c r="Y20" s="28">
        <v>3</v>
      </c>
      <c r="Z20" s="28">
        <v>2</v>
      </c>
      <c r="AA20" s="28">
        <v>1</v>
      </c>
      <c r="AB20" s="25"/>
      <c r="AC20" s="28"/>
      <c r="AD20" s="28">
        <v>3</v>
      </c>
      <c r="AE20" s="28">
        <v>2</v>
      </c>
      <c r="AF20" s="32">
        <v>1</v>
      </c>
      <c r="AG20" s="25"/>
      <c r="AH20" s="28"/>
      <c r="AI20" s="28">
        <v>3</v>
      </c>
      <c r="AJ20" s="28">
        <v>2</v>
      </c>
      <c r="AK20" s="32">
        <v>1</v>
      </c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</row>
    <row r="21" spans="1:148" x14ac:dyDescent="0.25">
      <c r="A21" s="25"/>
      <c r="B21" s="25"/>
      <c r="C21" s="3"/>
      <c r="D21" s="6"/>
      <c r="E21" s="3"/>
      <c r="F21" s="12">
        <v>2</v>
      </c>
      <c r="G21" s="1" t="s">
        <v>3</v>
      </c>
      <c r="H21" s="16">
        <v>49</v>
      </c>
      <c r="I21" s="19">
        <v>49</v>
      </c>
      <c r="J21" s="16">
        <v>48</v>
      </c>
      <c r="K21" s="20">
        <v>50</v>
      </c>
      <c r="L21" s="25"/>
      <c r="M21" s="16">
        <v>25</v>
      </c>
      <c r="N21" s="19">
        <v>34</v>
      </c>
      <c r="O21" s="16">
        <v>42</v>
      </c>
      <c r="P21" s="20">
        <v>48</v>
      </c>
      <c r="Q21" s="25"/>
      <c r="R21" s="25"/>
      <c r="S21" s="28" t="s">
        <v>13</v>
      </c>
      <c r="T21" s="28">
        <f>SUM(H7,I7,J7,K7,H9,I9,J9,K9,K11,J11,I11,H11)/6</f>
        <v>99.666666666666671</v>
      </c>
      <c r="U21" s="28">
        <f>SUM(H13:K13,H15:K15,H17:K17)/6</f>
        <v>99.5</v>
      </c>
      <c r="V21" s="32">
        <f>SUM(H19:K19,H21:K21,H23:K23)/6</f>
        <v>97.333333333333329</v>
      </c>
      <c r="W21" s="34"/>
      <c r="X21" s="30" t="s">
        <v>13</v>
      </c>
      <c r="Y21" s="28">
        <f>SUM(M7,N7,O7,P7,M9,N9,O9,P9,P11,O11,N11,M11)/6</f>
        <v>56.5</v>
      </c>
      <c r="Z21" s="28">
        <f>SUM(M13:P13,M15:P15,M17:P17)/6</f>
        <v>61.5</v>
      </c>
      <c r="AA21" s="32">
        <f>SUM(M19:P19,M21:P21,M23:P23)/6</f>
        <v>72.5</v>
      </c>
      <c r="AB21" s="25"/>
      <c r="AC21" s="28" t="s">
        <v>13</v>
      </c>
      <c r="AD21" s="28">
        <f>100-SUM(      H8:K8,H10:K10,H12:K12      )/45</f>
        <v>85.155555555555551</v>
      </c>
      <c r="AE21" s="28">
        <f>100-SUM( H14:K14,H16:K16,H18:K18     )/45</f>
        <v>86.333333333333329</v>
      </c>
      <c r="AF21" s="32">
        <f>100-SUM(   H20:K20,H22:K22,H24:K24   )/45</f>
        <v>91.644444444444446</v>
      </c>
      <c r="AG21" s="25"/>
      <c r="AH21" s="28" t="s">
        <v>13</v>
      </c>
      <c r="AI21" s="28">
        <f>100-SUM(      M8:P8,M10:P10,M12:P12      )/45</f>
        <v>94.2</v>
      </c>
      <c r="AJ21" s="28">
        <f>100-SUM( M14:P14,M16:P16,M18:P18     )/45</f>
        <v>94.933333333333337</v>
      </c>
      <c r="AK21" s="32">
        <f>100-SUM(   M20:P20,M22:P22,M24:P24   )/45</f>
        <v>96.511111111111106</v>
      </c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</row>
    <row r="22" spans="1:148" ht="15.75" thickBot="1" x14ac:dyDescent="0.3">
      <c r="A22" s="25"/>
      <c r="B22" s="25"/>
      <c r="C22" s="3"/>
      <c r="D22" s="6"/>
      <c r="E22" s="3"/>
      <c r="F22" s="11"/>
      <c r="G22" s="2" t="s">
        <v>4</v>
      </c>
      <c r="H22" s="18">
        <v>46</v>
      </c>
      <c r="I22" s="21">
        <v>45</v>
      </c>
      <c r="J22" s="18">
        <v>28</v>
      </c>
      <c r="K22" s="22">
        <v>20</v>
      </c>
      <c r="L22" s="25"/>
      <c r="M22" s="18">
        <v>24</v>
      </c>
      <c r="N22" s="21">
        <v>16</v>
      </c>
      <c r="O22" s="18">
        <v>8</v>
      </c>
      <c r="P22" s="22">
        <v>0</v>
      </c>
      <c r="Q22" s="25"/>
      <c r="R22" s="25"/>
      <c r="S22" s="28" t="s">
        <v>14</v>
      </c>
      <c r="T22" s="28">
        <f>SUM(H25:K25,H27:K27,H29:K29)/6</f>
        <v>99.666666666666671</v>
      </c>
      <c r="U22" s="28">
        <f>SUM(H31:K31,H33:K33,H35:K35)/6</f>
        <v>97.333333333333329</v>
      </c>
      <c r="V22" s="32">
        <f>SUM(H37:K37,H39:K39,H41:K41)/6</f>
        <v>63.666666666666664</v>
      </c>
      <c r="W22" s="34"/>
      <c r="X22" s="30" t="s">
        <v>14</v>
      </c>
      <c r="Y22" s="28">
        <f>SUM(M25:P25,M27:P27,M29:P29)/6</f>
        <v>51.333333333333336</v>
      </c>
      <c r="Z22" s="28">
        <f>SUM(M31:P31,M33:P33,M35:P35)/6</f>
        <v>49.166666666666664</v>
      </c>
      <c r="AA22" s="32">
        <f>SUM(M37:P37,M39:P39,M41:P41)/6</f>
        <v>33.166666666666664</v>
      </c>
      <c r="AB22" s="25"/>
      <c r="AC22" s="28" t="s">
        <v>14</v>
      </c>
      <c r="AD22" s="28">
        <f>100-SUM(  H26:K26,H28:K28,H30:K30    )/45</f>
        <v>74.8</v>
      </c>
      <c r="AE22" s="28">
        <f>100-SUM(    H32:K32,H34:K34,H36:K36  )/45</f>
        <v>75.022222222222226</v>
      </c>
      <c r="AF22" s="32">
        <f>100-SUM(  H38:K38,H40:K40,H42:K42    )/45</f>
        <v>82.711111111111109</v>
      </c>
      <c r="AG22" s="25"/>
      <c r="AH22" s="28" t="s">
        <v>14</v>
      </c>
      <c r="AI22" s="28">
        <f>100-SUM(  M26:P26,M28:P28,M30:P30    )/45</f>
        <v>93.555555555555557</v>
      </c>
      <c r="AJ22" s="28">
        <f>100-SUM(    M32:P32,M34:P34,M36:P36  )/45</f>
        <v>93.355555555555554</v>
      </c>
      <c r="AK22" s="32">
        <f>100-SUM(  M38:P38,M40:P40,M42:P42    )/45</f>
        <v>95.422222222222217</v>
      </c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</row>
    <row r="23" spans="1:148" x14ac:dyDescent="0.25">
      <c r="A23" s="25"/>
      <c r="B23" s="25"/>
      <c r="C23" s="3"/>
      <c r="D23" s="6"/>
      <c r="E23" s="3"/>
      <c r="F23" s="12">
        <v>1</v>
      </c>
      <c r="G23" s="1" t="s">
        <v>3</v>
      </c>
      <c r="H23" s="16">
        <v>47</v>
      </c>
      <c r="I23" s="19">
        <v>44</v>
      </c>
      <c r="J23" s="16">
        <v>50</v>
      </c>
      <c r="K23" s="20">
        <v>49</v>
      </c>
      <c r="L23" s="25"/>
      <c r="M23" s="16">
        <v>19</v>
      </c>
      <c r="N23" s="19">
        <v>30</v>
      </c>
      <c r="O23" s="16">
        <v>42</v>
      </c>
      <c r="P23" s="20">
        <v>45</v>
      </c>
      <c r="Q23" s="25"/>
      <c r="R23" s="25"/>
      <c r="S23" s="28" t="s">
        <v>15</v>
      </c>
      <c r="T23" s="28">
        <f>SUM(H43:K43,H45:K45,H47:K47)/6</f>
        <v>66</v>
      </c>
      <c r="U23" s="28">
        <f>SUM(H49:K49,H51:K51,H53:K53)/6</f>
        <v>66.833333333333329</v>
      </c>
      <c r="V23" s="32">
        <f>SUM(H55:K55,H57:K57,H59:K59)/6</f>
        <v>45.333333333333336</v>
      </c>
      <c r="W23" s="34"/>
      <c r="X23" s="30" t="s">
        <v>15</v>
      </c>
      <c r="Y23" s="28">
        <f>SUM(M43:P43,M45:P45,M47:P47)/6</f>
        <v>59.166666666666664</v>
      </c>
      <c r="Z23" s="28">
        <f>SUM(M49:P49,M51:P51,M53:P53)/6</f>
        <v>63.833333333333336</v>
      </c>
      <c r="AA23" s="32">
        <f>SUM(M55:P55,M57:P57,M59:P59)/6</f>
        <v>38.5</v>
      </c>
      <c r="AB23" s="25"/>
      <c r="AC23" s="28" t="s">
        <v>15</v>
      </c>
      <c r="AD23" s="28">
        <f>100-SUM(  H44:K44,H46:K46,H48:K48  )/45</f>
        <v>83.444444444444443</v>
      </c>
      <c r="AE23" s="28">
        <f>100-SUM(   H50:K50,H52:K52,H54:K54   )/45</f>
        <v>84.155555555555551</v>
      </c>
      <c r="AF23" s="32">
        <f>100-SUM(   H56:K56,H58:K58,H60:K60   )/45</f>
        <v>88.177777777777777</v>
      </c>
      <c r="AG23" s="25"/>
      <c r="AH23" s="28" t="s">
        <v>15</v>
      </c>
      <c r="AI23" s="28">
        <f>100-SUM(  M44:P44,M46:P46,M48:P48  )/45</f>
        <v>94.6</v>
      </c>
      <c r="AJ23" s="28">
        <f>100-SUM(   M50:P50,M52:P52,M54:P54   )/45</f>
        <v>95.177777777777777</v>
      </c>
      <c r="AK23" s="32">
        <f>100-SUM(   M56:P56,M58:P58,M60:P60   )/45</f>
        <v>96.266666666666666</v>
      </c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</row>
    <row r="24" spans="1:148" ht="15.75" thickBot="1" x14ac:dyDescent="0.3">
      <c r="A24" s="25"/>
      <c r="B24" s="25"/>
      <c r="C24" s="3"/>
      <c r="D24" s="7"/>
      <c r="E24" s="2"/>
      <c r="F24" s="11"/>
      <c r="G24" s="2" t="s">
        <v>4</v>
      </c>
      <c r="H24" s="18">
        <v>49</v>
      </c>
      <c r="I24" s="21">
        <v>31</v>
      </c>
      <c r="J24" s="18">
        <v>18</v>
      </c>
      <c r="K24" s="22">
        <v>9</v>
      </c>
      <c r="L24" s="25"/>
      <c r="M24" s="18">
        <v>29</v>
      </c>
      <c r="N24" s="21">
        <v>20</v>
      </c>
      <c r="O24" s="18">
        <v>8</v>
      </c>
      <c r="P24" s="22">
        <v>2</v>
      </c>
      <c r="Q24" s="25"/>
      <c r="R24" s="25"/>
      <c r="S24" s="28" t="s">
        <v>16</v>
      </c>
      <c r="T24" s="28">
        <f>SUM(H62:K62,H64:K64,H66:K66)/6</f>
        <v>98</v>
      </c>
      <c r="U24" s="28">
        <f>SUM(H68:K68,H70:K70,H72:K72)/6</f>
        <v>97.333333333333329</v>
      </c>
      <c r="V24" s="32">
        <f>SUM(H74:K74,H76:K76,H78:K78)/6</f>
        <v>63.666666666666664</v>
      </c>
      <c r="W24" s="34"/>
      <c r="X24" s="30" t="s">
        <v>16</v>
      </c>
      <c r="Y24" s="28">
        <f>SUM(M62:P62,M64:P64,M66:P66)/6</f>
        <v>53</v>
      </c>
      <c r="Z24" s="28">
        <f>SUM(M68:P68,M70:P70,M72:P72)/6</f>
        <v>53.166666666666664</v>
      </c>
      <c r="AA24" s="32">
        <f>SUM(M74:P74,M76:P76,M78:P78)/6</f>
        <v>45.333333333333336</v>
      </c>
      <c r="AB24" s="25"/>
      <c r="AC24" s="28" t="s">
        <v>16</v>
      </c>
      <c r="AD24" s="28">
        <f>100-SUM(     H63:K63,H65:K65,H67:K67 )/45</f>
        <v>70.977777777777774</v>
      </c>
      <c r="AE24" s="28">
        <f>100-SUM(   H69:K69,H71:K71,H73:K73   )/45</f>
        <v>77.577777777777783</v>
      </c>
      <c r="AF24" s="32">
        <f>100-SUM(    H75:K75,H77:K77,H79:K79  )/45</f>
        <v>93.777777777777771</v>
      </c>
      <c r="AG24" s="25"/>
      <c r="AH24" s="28" t="s">
        <v>16</v>
      </c>
      <c r="AI24" s="28">
        <f>100-SUM(     M63:P63,M65:P65,M67:P67 )/45</f>
        <v>93.75555555555556</v>
      </c>
      <c r="AJ24" s="28">
        <f>100-SUM(   M69:P69,M71:P71,M73:P73   )/45</f>
        <v>93.822222222222223</v>
      </c>
      <c r="AK24" s="32">
        <f>100-SUM(    M75:P75,M77:P77,M79:P79  )/45</f>
        <v>97.333333333333329</v>
      </c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</row>
    <row r="25" spans="1:148" x14ac:dyDescent="0.25">
      <c r="A25" s="25"/>
      <c r="B25" s="25"/>
      <c r="C25" s="3"/>
      <c r="D25" s="5">
        <v>2</v>
      </c>
      <c r="E25" s="5">
        <v>3</v>
      </c>
      <c r="F25" s="12">
        <v>4</v>
      </c>
      <c r="G25" s="1" t="s">
        <v>3</v>
      </c>
      <c r="H25" s="16">
        <v>50</v>
      </c>
      <c r="I25" s="16">
        <v>50</v>
      </c>
      <c r="J25" s="16">
        <v>50</v>
      </c>
      <c r="K25" s="16">
        <v>50</v>
      </c>
      <c r="L25" s="25"/>
      <c r="M25" s="18">
        <v>10</v>
      </c>
      <c r="N25" s="21">
        <v>16</v>
      </c>
      <c r="O25" s="18">
        <v>35</v>
      </c>
      <c r="P25" s="22">
        <v>50</v>
      </c>
      <c r="Q25" s="25"/>
      <c r="R25" s="25"/>
      <c r="S25" s="28" t="s">
        <v>17</v>
      </c>
      <c r="T25" s="28">
        <f>SUM(H80:K80,H82:K82,H84:K84)/6</f>
        <v>97.5</v>
      </c>
      <c r="U25" s="28">
        <f>SUM(H86:K86,H88:K88,H90:K90)/6</f>
        <v>94.333333333333329</v>
      </c>
      <c r="V25" s="32">
        <f>SUM(H92:K92,H94:K94,H96:K96)/6</f>
        <v>63.666666666666664</v>
      </c>
      <c r="W25" s="34"/>
      <c r="X25" s="30" t="s">
        <v>17</v>
      </c>
      <c r="Y25" s="28">
        <f>SUM(M80:P80,M82:P82,M84:P84)/6</f>
        <v>43.833333333333336</v>
      </c>
      <c r="Z25" s="28">
        <f>SUM(M86:P86,M88:P88,M90:P90)/6</f>
        <v>47</v>
      </c>
      <c r="AA25" s="32">
        <f>SUM(M92:P92,M94:P94,M96:P96)/6</f>
        <v>37.333333333333336</v>
      </c>
      <c r="AB25" s="25"/>
      <c r="AC25" s="28" t="s">
        <v>17</v>
      </c>
      <c r="AD25" s="28">
        <f>100-SUM(  H81:K81,H83:K83,H85:K85    )/45</f>
        <v>69.711111111111109</v>
      </c>
      <c r="AE25" s="28">
        <f>100-SUM(   H87:K87,H89:K89,H91:K91   )/45</f>
        <v>75.355555555555554</v>
      </c>
      <c r="AF25" s="32">
        <f>100-SUM(    H93:K93,H95:K95,H97:K97  )/45</f>
        <v>92.711111111111109</v>
      </c>
      <c r="AG25" s="25"/>
      <c r="AH25" s="28" t="s">
        <v>17</v>
      </c>
      <c r="AI25" s="28">
        <f>100-SUM(  M81:P81,M83:P83,M85:P85    )/45</f>
        <v>92.555555555555557</v>
      </c>
      <c r="AJ25" s="28">
        <f>100-SUM(   M87:P87,M89:P89,M91:P91   )/45</f>
        <v>92.977777777777774</v>
      </c>
      <c r="AK25" s="32">
        <f>100-SUM(    M93:P93,M95:P95,M97:P97  )/45</f>
        <v>96.266666666666666</v>
      </c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</row>
    <row r="26" spans="1:148" ht="15.75" thickBot="1" x14ac:dyDescent="0.3">
      <c r="A26" s="25"/>
      <c r="B26" s="25"/>
      <c r="C26" s="3"/>
      <c r="D26" s="6"/>
      <c r="E26" s="3"/>
      <c r="F26" s="11"/>
      <c r="G26" s="2" t="s">
        <v>4</v>
      </c>
      <c r="H26" s="17">
        <v>200</v>
      </c>
      <c r="I26" s="17">
        <v>124</v>
      </c>
      <c r="J26" s="17">
        <v>68</v>
      </c>
      <c r="K26" s="17">
        <v>8</v>
      </c>
      <c r="L26" s="25"/>
      <c r="M26" s="17">
        <v>40</v>
      </c>
      <c r="N26" s="23">
        <v>33</v>
      </c>
      <c r="O26" s="17">
        <v>15</v>
      </c>
      <c r="P26" s="24">
        <v>0</v>
      </c>
      <c r="Q26" s="25"/>
      <c r="R26" s="25"/>
      <c r="S26" s="28" t="s">
        <v>18</v>
      </c>
      <c r="T26" s="28">
        <f>SUM(H98:K98,H100:K100,H102:K102)/6</f>
        <v>88</v>
      </c>
      <c r="U26" s="28">
        <f>SUM(H104:K104,H106:K106,H108:K108)/6</f>
        <v>57.5</v>
      </c>
      <c r="V26" s="32">
        <f>SUM(H110:K110,H112:K112,H114:K114)/6</f>
        <v>30.666666666666668</v>
      </c>
      <c r="W26" s="34"/>
      <c r="X26" s="30" t="s">
        <v>18</v>
      </c>
      <c r="Y26" s="28">
        <f>SUM(M98:P98,M100:P100,M102:P102)/6</f>
        <v>85.666666666666671</v>
      </c>
      <c r="Z26" s="28">
        <f>SUM(M104:P104,M106:P106,M108:P108)/6</f>
        <v>61.166666666666664</v>
      </c>
      <c r="AA26" s="32">
        <f>SUM(M110:P110,M112:P112,M114:P114)/6</f>
        <v>28.333333333333332</v>
      </c>
      <c r="AB26" s="25"/>
      <c r="AC26" s="28" t="s">
        <v>18</v>
      </c>
      <c r="AD26" s="28">
        <f>100-SUM(    H99:K99,H101:K101,H103:K103  )/45</f>
        <v>79</v>
      </c>
      <c r="AE26" s="28">
        <f>100-SUM(    H105:K105,H107:K107,H109:K109  )/45</f>
        <v>86.933333333333337</v>
      </c>
      <c r="AF26" s="32">
        <f>100-SUM(  H111:K111,H113:K113,H115:K115    )/45</f>
        <v>94.4</v>
      </c>
      <c r="AG26" s="25"/>
      <c r="AH26" s="28" t="s">
        <v>18</v>
      </c>
      <c r="AI26" s="28">
        <f>100-SUM(    M99:P99,M101:P101,M103:P103  )/45</f>
        <v>98.111111111111114</v>
      </c>
      <c r="AJ26" s="28">
        <f>100-SUM(    M105:P105,M107:P107,M109:P109  )/45</f>
        <v>98.8</v>
      </c>
      <c r="AK26" s="32">
        <f>100-SUM(  M111:P111,M113:P113,M115:P115    )/45</f>
        <v>99.111111111111114</v>
      </c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</row>
    <row r="27" spans="1:148" x14ac:dyDescent="0.25">
      <c r="A27" s="25"/>
      <c r="B27" s="25"/>
      <c r="C27" s="3"/>
      <c r="D27" s="6"/>
      <c r="E27" s="3"/>
      <c r="F27" s="12">
        <v>2</v>
      </c>
      <c r="G27" s="1" t="s">
        <v>3</v>
      </c>
      <c r="H27" s="16">
        <v>49</v>
      </c>
      <c r="I27" s="16">
        <v>50</v>
      </c>
      <c r="J27" s="16">
        <v>50</v>
      </c>
      <c r="K27" s="16">
        <v>50</v>
      </c>
      <c r="L27" s="25"/>
      <c r="M27" s="18">
        <v>10</v>
      </c>
      <c r="N27" s="21">
        <v>13</v>
      </c>
      <c r="O27" s="18">
        <v>27</v>
      </c>
      <c r="P27" s="22">
        <v>50</v>
      </c>
      <c r="Q27" s="25"/>
      <c r="R27" s="25"/>
      <c r="S27" s="28" t="s">
        <v>19</v>
      </c>
      <c r="T27" s="28">
        <f>SUM( H117:K117,H119:K119,H121:K121 )/6</f>
        <v>91.833333333333329</v>
      </c>
      <c r="U27" s="28">
        <f>SUM( H123:K123,H125:K125,H127:K127 )/6</f>
        <v>88.166666666666671</v>
      </c>
      <c r="V27" s="32">
        <f>SUM( H129:K129,H131:K131,H133:K133 )/6</f>
        <v>63.666666666666664</v>
      </c>
      <c r="W27" s="34"/>
      <c r="X27" s="30" t="s">
        <v>19</v>
      </c>
      <c r="Y27" s="28">
        <f>SUM( M117:P117,M119:P119,M121:P121 )/6</f>
        <v>90.333333333333329</v>
      </c>
      <c r="Z27" s="28">
        <f>SUM( M123:P123,M125:P125,M127:P127 )/6</f>
        <v>88.666666666666671</v>
      </c>
      <c r="AA27" s="32">
        <f>SUM( M129:P129,M131:P131,M133:P133 )/6</f>
        <v>62.666666666666664</v>
      </c>
      <c r="AB27" s="25"/>
      <c r="AC27" s="28" t="s">
        <v>19</v>
      </c>
      <c r="AD27" s="28">
        <f>100-SUM(    H118:K118,H120:K120,H122:K122  )/45</f>
        <v>89.577777777777783</v>
      </c>
      <c r="AE27" s="28">
        <f>100-SUM(   H124:K124,H126:K126,H128:K128   )/45</f>
        <v>91.288888888888891</v>
      </c>
      <c r="AF27" s="32">
        <f>100-SUM(   H130:K130,H132:K132,H134:K134   )/45</f>
        <v>94.13333333333334</v>
      </c>
      <c r="AG27" s="25"/>
      <c r="AH27" s="28" t="s">
        <v>19</v>
      </c>
      <c r="AI27" s="28">
        <f>100-SUM(    M118:P118,M120:P120,M122:P122  )/45</f>
        <v>98.711111111111109</v>
      </c>
      <c r="AJ27" s="28">
        <f>100-SUM(   M124:P124,M126:P126,M128:P128   )/45</f>
        <v>98.688888888888883</v>
      </c>
      <c r="AK27" s="32">
        <f>100-SUM(   M130:P130,M132:P132,M134:P134   )/45</f>
        <v>98.4</v>
      </c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</row>
    <row r="28" spans="1:148" ht="15.75" thickBot="1" x14ac:dyDescent="0.3">
      <c r="A28" s="25"/>
      <c r="B28" s="25"/>
      <c r="C28" s="3"/>
      <c r="D28" s="6"/>
      <c r="E28" s="3"/>
      <c r="F28" s="11"/>
      <c r="G28" s="2" t="s">
        <v>4</v>
      </c>
      <c r="H28" s="17">
        <v>186</v>
      </c>
      <c r="I28" s="17">
        <v>104</v>
      </c>
      <c r="J28" s="17">
        <v>52</v>
      </c>
      <c r="K28" s="17">
        <v>10</v>
      </c>
      <c r="L28" s="25"/>
      <c r="M28" s="17">
        <v>39</v>
      </c>
      <c r="N28" s="23">
        <v>37</v>
      </c>
      <c r="O28" s="17">
        <v>23</v>
      </c>
      <c r="P28" s="24">
        <v>0</v>
      </c>
      <c r="Q28" s="25"/>
      <c r="R28" s="25"/>
      <c r="S28" s="28" t="s">
        <v>20</v>
      </c>
      <c r="T28" s="28">
        <f>SUM( H135:K135,H137:K137,H139:K139 )/6</f>
        <v>44.5</v>
      </c>
      <c r="U28" s="28">
        <f>SUM(H141:K141,H143:K143,H145:K145  )/6</f>
        <v>34.833333333333336</v>
      </c>
      <c r="V28" s="32">
        <f>SUM( H147:K147,H149:K149,H151:K151 )/6</f>
        <v>18.333333333333332</v>
      </c>
      <c r="W28" s="34"/>
      <c r="X28" s="30" t="s">
        <v>20</v>
      </c>
      <c r="Y28" s="28">
        <f>SUM( M135:P135,M137:P137,M139:P139 )/6</f>
        <v>45.5</v>
      </c>
      <c r="Z28" s="28">
        <f>SUM(M141:P141,M143:P143,M145:P145  )/6</f>
        <v>31</v>
      </c>
      <c r="AA28" s="32">
        <f>SUM( M147:P147,M149:P149,M151:P151 )/6</f>
        <v>16.833333333333332</v>
      </c>
      <c r="AB28" s="25"/>
      <c r="AC28" s="28" t="s">
        <v>20</v>
      </c>
      <c r="AD28" s="28">
        <f>100-SUM(   H136:K136,H138:K138,H140:K140   )/45</f>
        <v>89.24444444444444</v>
      </c>
      <c r="AE28" s="28">
        <f>100-SUM(   H142:K142,H144:K144,H146:K146   )/45</f>
        <v>94.822222222222223</v>
      </c>
      <c r="AF28" s="32">
        <f>100-SUM(   H148:K148,H150:K150,H152:K152   )/45</f>
        <v>99.733333333333334</v>
      </c>
      <c r="AG28" s="25"/>
      <c r="AH28" s="28" t="s">
        <v>20</v>
      </c>
      <c r="AI28" s="28">
        <f>100-SUM(   M136:P136,M138:P138,M140:P140   )/45</f>
        <v>98.466666666666669</v>
      </c>
      <c r="AJ28" s="28">
        <f>100-SUM(   M142:P142,M144:P144,M146:P146   )/45</f>
        <v>99.222222222222229</v>
      </c>
      <c r="AK28" s="32">
        <f>100-SUM(   M148:P148,M150:P150,M152:P152   )/45</f>
        <v>99.955555555555549</v>
      </c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</row>
    <row r="29" spans="1:148" x14ac:dyDescent="0.25">
      <c r="A29" s="25"/>
      <c r="B29" s="25"/>
      <c r="C29" s="3"/>
      <c r="D29" s="6"/>
      <c r="E29" s="3"/>
      <c r="F29" s="12">
        <v>1</v>
      </c>
      <c r="G29" s="1" t="s">
        <v>3</v>
      </c>
      <c r="H29" s="18">
        <v>50</v>
      </c>
      <c r="I29" s="18">
        <v>50</v>
      </c>
      <c r="J29" s="18">
        <v>50</v>
      </c>
      <c r="K29" s="18">
        <v>49</v>
      </c>
      <c r="L29" s="25"/>
      <c r="M29" s="18">
        <v>6</v>
      </c>
      <c r="N29" s="21">
        <v>14</v>
      </c>
      <c r="O29" s="18">
        <v>27</v>
      </c>
      <c r="P29" s="22">
        <v>50</v>
      </c>
      <c r="Q29" s="25"/>
      <c r="R29" s="25"/>
      <c r="S29" s="28" t="s">
        <v>21</v>
      </c>
      <c r="T29" s="28">
        <f>SUM( H153:K153,H155:K155,H157:K157 )/6</f>
        <v>99.5</v>
      </c>
      <c r="U29" s="28">
        <f>SUM(  H159:K159,H161:K161,H163:K163)/6</f>
        <v>96.666666666666671</v>
      </c>
      <c r="V29" s="32">
        <f>SUM( H165:K165,H167:K167,H169:K169 )/6</f>
        <v>68.5</v>
      </c>
      <c r="W29" s="34"/>
      <c r="X29" s="30" t="s">
        <v>21</v>
      </c>
      <c r="Y29" s="28">
        <f>SUM( M153:P153,M155:P155,M157:P157 )/6</f>
        <v>85.333333333333329</v>
      </c>
      <c r="Z29" s="28">
        <f>SUM(  M159:P159,M161:P161,M163:P163)/6</f>
        <v>85.333333333333329</v>
      </c>
      <c r="AA29" s="32">
        <f>SUM( M165:P165,M167:P167,M169:P169 )/6</f>
        <v>58.666666666666664</v>
      </c>
      <c r="AB29" s="25"/>
      <c r="AC29" s="28" t="s">
        <v>21</v>
      </c>
      <c r="AD29" s="28">
        <f>100-SUM(    H154:K154,H156:K156,H158:K158  )/45</f>
        <v>91</v>
      </c>
      <c r="AE29" s="28">
        <f>100-SUM(     H160:K160,H162:K162,H164:K164 )/45</f>
        <v>92.111111111111114</v>
      </c>
      <c r="AF29" s="32">
        <f>100-SUM(     H166:K166,H168:K168,H170:K170 )/45</f>
        <v>94.822222222222223</v>
      </c>
      <c r="AG29" s="25"/>
      <c r="AH29" s="28" t="s">
        <v>21</v>
      </c>
      <c r="AI29" s="28">
        <f>100-SUM(    M154:P154,M156:P156,M158:P158  )/45</f>
        <v>98.066666666666663</v>
      </c>
      <c r="AJ29" s="28">
        <f>100-SUM(     M160:P160,M162:P162,M164:P164 )/45</f>
        <v>98.177777777777777</v>
      </c>
      <c r="AK29" s="32">
        <f>100-SUM(     M166:P166,M168:P168,M170:P170 )/45</f>
        <v>98.022222222222226</v>
      </c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</row>
    <row r="30" spans="1:148" ht="15.75" thickBot="1" x14ac:dyDescent="0.3">
      <c r="A30" s="25"/>
      <c r="B30" s="25"/>
      <c r="C30" s="3"/>
      <c r="D30" s="6"/>
      <c r="E30" s="2"/>
      <c r="F30" s="11"/>
      <c r="G30" s="2" t="s">
        <v>4</v>
      </c>
      <c r="H30" s="17">
        <v>208</v>
      </c>
      <c r="I30" s="17">
        <v>118</v>
      </c>
      <c r="J30" s="17">
        <v>52</v>
      </c>
      <c r="K30" s="17">
        <v>4</v>
      </c>
      <c r="L30" s="25"/>
      <c r="M30" s="17">
        <v>44</v>
      </c>
      <c r="N30" s="23">
        <v>36</v>
      </c>
      <c r="O30" s="17">
        <v>23</v>
      </c>
      <c r="P30" s="24">
        <v>0</v>
      </c>
      <c r="Q30" s="25"/>
      <c r="R30" s="25"/>
      <c r="S30" s="28" t="s">
        <v>23</v>
      </c>
      <c r="T30" s="31">
        <f t="shared" ref="T30:V30" si="4">AVERAGE(T21:T29)</f>
        <v>87.18518518518519</v>
      </c>
      <c r="U30" s="31">
        <f t="shared" si="4"/>
        <v>81.388888888888872</v>
      </c>
      <c r="V30" s="33">
        <f t="shared" si="4"/>
        <v>57.203703703703709</v>
      </c>
      <c r="W30" s="34"/>
      <c r="X30" s="30" t="s">
        <v>23</v>
      </c>
      <c r="Y30" s="31">
        <f t="shared" ref="Y30:AA30" si="5">AVERAGE(Y21:Y29)</f>
        <v>63.407407407407405</v>
      </c>
      <c r="Z30" s="31">
        <f t="shared" si="5"/>
        <v>60.092592592592595</v>
      </c>
      <c r="AA30" s="31">
        <f t="shared" si="5"/>
        <v>43.703703703703709</v>
      </c>
      <c r="AB30" s="25"/>
      <c r="AC30" s="28" t="s">
        <v>23</v>
      </c>
      <c r="AD30" s="31">
        <f t="shared" ref="AD30:AF30" si="6">AVERAGE(AD21:AD29)</f>
        <v>81.434567901234558</v>
      </c>
      <c r="AE30" s="31">
        <f t="shared" si="6"/>
        <v>84.844444444444449</v>
      </c>
      <c r="AF30" s="33">
        <f t="shared" si="6"/>
        <v>92.456790123456784</v>
      </c>
      <c r="AG30" s="25"/>
      <c r="AH30" s="28" t="s">
        <v>23</v>
      </c>
      <c r="AI30" s="31">
        <f t="shared" ref="AI30:AK30" si="7">AVERAGE(AI21:AI29)</f>
        <v>95.780246913580243</v>
      </c>
      <c r="AJ30" s="31">
        <f t="shared" si="7"/>
        <v>96.128395061728384</v>
      </c>
      <c r="AK30" s="33">
        <f t="shared" si="7"/>
        <v>97.476543209876525</v>
      </c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</row>
    <row r="31" spans="1:148" x14ac:dyDescent="0.25">
      <c r="A31" s="25"/>
      <c r="B31" s="25"/>
      <c r="C31" s="3"/>
      <c r="D31" s="6"/>
      <c r="E31" s="5">
        <v>2</v>
      </c>
      <c r="F31" s="12">
        <v>4</v>
      </c>
      <c r="G31" s="1" t="s">
        <v>3</v>
      </c>
      <c r="H31" s="16">
        <v>50</v>
      </c>
      <c r="I31" s="19">
        <v>49</v>
      </c>
      <c r="J31" s="16">
        <v>50</v>
      </c>
      <c r="K31" s="20">
        <v>50</v>
      </c>
      <c r="L31" s="25"/>
      <c r="M31" s="18">
        <v>6</v>
      </c>
      <c r="N31" s="21">
        <v>13</v>
      </c>
      <c r="O31" s="18">
        <v>28</v>
      </c>
      <c r="P31" s="22">
        <v>50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</row>
    <row r="32" spans="1:148" ht="15.75" thickBot="1" x14ac:dyDescent="0.3">
      <c r="A32" s="25"/>
      <c r="B32" s="25"/>
      <c r="C32" s="3"/>
      <c r="D32" s="6"/>
      <c r="E32" s="3"/>
      <c r="F32" s="11"/>
      <c r="G32" s="2" t="s">
        <v>4</v>
      </c>
      <c r="H32" s="18">
        <v>187</v>
      </c>
      <c r="I32" s="21">
        <v>124</v>
      </c>
      <c r="J32" s="18">
        <v>54</v>
      </c>
      <c r="K32" s="22">
        <v>14</v>
      </c>
      <c r="L32" s="25"/>
      <c r="M32" s="17">
        <v>44</v>
      </c>
      <c r="N32" s="23">
        <v>37</v>
      </c>
      <c r="O32" s="17">
        <v>22</v>
      </c>
      <c r="P32" s="24">
        <v>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</row>
    <row r="33" spans="1:148" x14ac:dyDescent="0.25">
      <c r="A33" s="25"/>
      <c r="B33" s="25"/>
      <c r="C33" s="3"/>
      <c r="D33" s="6"/>
      <c r="E33" s="3"/>
      <c r="F33" s="12">
        <v>2</v>
      </c>
      <c r="G33" s="1" t="s">
        <v>3</v>
      </c>
      <c r="H33" s="16">
        <v>49</v>
      </c>
      <c r="I33" s="19">
        <v>49</v>
      </c>
      <c r="J33" s="16">
        <v>50</v>
      </c>
      <c r="K33" s="20">
        <v>49</v>
      </c>
      <c r="L33" s="25"/>
      <c r="M33" s="18">
        <v>10</v>
      </c>
      <c r="N33" s="21">
        <v>9</v>
      </c>
      <c r="O33" s="18">
        <v>33</v>
      </c>
      <c r="P33" s="22">
        <v>49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</row>
    <row r="34" spans="1:148" ht="15.75" thickBot="1" x14ac:dyDescent="0.3">
      <c r="A34" s="25"/>
      <c r="B34" s="25"/>
      <c r="C34" s="3"/>
      <c r="D34" s="6"/>
      <c r="E34" s="3"/>
      <c r="F34" s="11"/>
      <c r="G34" s="2" t="s">
        <v>4</v>
      </c>
      <c r="H34" s="18">
        <v>187</v>
      </c>
      <c r="I34" s="21">
        <v>134</v>
      </c>
      <c r="J34" s="18">
        <v>50</v>
      </c>
      <c r="K34" s="22">
        <v>14</v>
      </c>
      <c r="L34" s="25"/>
      <c r="M34" s="17">
        <v>40</v>
      </c>
      <c r="N34" s="23">
        <v>41</v>
      </c>
      <c r="O34" s="17">
        <v>16</v>
      </c>
      <c r="P34" s="24">
        <v>0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</row>
    <row r="35" spans="1:148" x14ac:dyDescent="0.25">
      <c r="A35" s="25"/>
      <c r="B35" s="25"/>
      <c r="C35" s="3"/>
      <c r="D35" s="6"/>
      <c r="E35" s="3"/>
      <c r="F35" s="12">
        <v>1</v>
      </c>
      <c r="G35" s="1" t="s">
        <v>3</v>
      </c>
      <c r="H35" s="16">
        <v>46</v>
      </c>
      <c r="I35" s="19">
        <v>49</v>
      </c>
      <c r="J35" s="16">
        <v>48</v>
      </c>
      <c r="K35" s="20">
        <v>45</v>
      </c>
      <c r="L35" s="25"/>
      <c r="M35" s="18">
        <v>10</v>
      </c>
      <c r="N35" s="21">
        <v>15</v>
      </c>
      <c r="O35" s="18">
        <v>24</v>
      </c>
      <c r="P35" s="22">
        <v>48</v>
      </c>
      <c r="Q35" s="25"/>
      <c r="R35" s="35" t="s">
        <v>26</v>
      </c>
      <c r="S35" s="28"/>
      <c r="T35" s="28">
        <v>4</v>
      </c>
      <c r="U35" s="28">
        <v>2</v>
      </c>
      <c r="V35" s="32">
        <v>1</v>
      </c>
      <c r="W35" s="25"/>
      <c r="X35" s="28"/>
      <c r="Y35" s="28">
        <v>4</v>
      </c>
      <c r="Z35" s="28">
        <v>2</v>
      </c>
      <c r="AA35" s="32">
        <v>1</v>
      </c>
      <c r="AB35" s="25"/>
      <c r="AC35" s="28"/>
      <c r="AD35" s="28">
        <v>4</v>
      </c>
      <c r="AE35" s="28">
        <v>2</v>
      </c>
      <c r="AF35" s="32">
        <v>1</v>
      </c>
      <c r="AG35" s="25"/>
      <c r="AH35" s="28"/>
      <c r="AI35" s="28">
        <v>4</v>
      </c>
      <c r="AJ35" s="28">
        <v>2</v>
      </c>
      <c r="AK35" s="32">
        <v>1</v>
      </c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</row>
    <row r="36" spans="1:148" ht="15.75" thickBot="1" x14ac:dyDescent="0.3">
      <c r="A36" s="25"/>
      <c r="B36" s="25"/>
      <c r="C36" s="3"/>
      <c r="D36" s="6"/>
      <c r="E36" s="2"/>
      <c r="F36" s="11"/>
      <c r="G36" s="2" t="s">
        <v>4</v>
      </c>
      <c r="H36" s="18">
        <v>180</v>
      </c>
      <c r="I36" s="21">
        <v>118</v>
      </c>
      <c r="J36" s="18">
        <v>48</v>
      </c>
      <c r="K36" s="22">
        <v>14</v>
      </c>
      <c r="L36" s="25"/>
      <c r="M36" s="17">
        <v>39</v>
      </c>
      <c r="N36" s="23">
        <v>33</v>
      </c>
      <c r="O36" s="17">
        <v>26</v>
      </c>
      <c r="P36" s="24">
        <v>1</v>
      </c>
      <c r="Q36" s="25"/>
      <c r="R36" s="25"/>
      <c r="S36" s="28" t="s">
        <v>13</v>
      </c>
      <c r="T36" s="28">
        <f>SUM(H7:K7,H13:K13,H19:K19)/6</f>
        <v>99.666666666666671</v>
      </c>
      <c r="U36" s="28">
        <f>SUM(     H9:K9,H15:K15,H21:K21      )/6</f>
        <v>99.166666666666671</v>
      </c>
      <c r="V36" s="32">
        <f>SUM(      H11:K11,H17:K17,H23:K23     )/6</f>
        <v>97.666666666666671</v>
      </c>
      <c r="W36" s="25"/>
      <c r="X36" s="28" t="s">
        <v>13</v>
      </c>
      <c r="Y36" s="28">
        <f>SUM(M7:P7,M13:P13,M19:P19)/6</f>
        <v>64.666666666666671</v>
      </c>
      <c r="Z36" s="28">
        <f>SUM(     M9:P9,M15:P15,M21:P21      )/6</f>
        <v>64</v>
      </c>
      <c r="AA36" s="32">
        <f>SUM(      M11:P11,M17:P17,M23:P23     )/6</f>
        <v>61.833333333333336</v>
      </c>
      <c r="AB36" s="25"/>
      <c r="AC36" s="28" t="s">
        <v>13</v>
      </c>
      <c r="AD36" s="28">
        <f>100-SUM(      H8:K8,H14:K14,H20:K20     )/45</f>
        <v>87</v>
      </c>
      <c r="AE36" s="28">
        <f>100-SUM(  H10:K10,H16:K16,H22:K22     )/45</f>
        <v>87.333333333333329</v>
      </c>
      <c r="AF36" s="32">
        <f>100-SUM(     H12:K12,H18:K18,H24:K24  )/45</f>
        <v>88.8</v>
      </c>
      <c r="AG36" s="25"/>
      <c r="AH36" s="28" t="s">
        <v>13</v>
      </c>
      <c r="AI36" s="28">
        <f>100-SUM(      M8:P8,M14:P14,M20:P20     )/45</f>
        <v>95.333333333333329</v>
      </c>
      <c r="AJ36" s="28">
        <f>100-SUM(  M10:P10,M16:P16,M22:P22     )/45</f>
        <v>95.266666666666666</v>
      </c>
      <c r="AK36" s="32">
        <f>100-SUM(     M12:P12,M18:P18,M24:P24  )/45</f>
        <v>95.044444444444451</v>
      </c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</row>
    <row r="37" spans="1:148" x14ac:dyDescent="0.25">
      <c r="A37" s="25"/>
      <c r="B37" s="25"/>
      <c r="C37" s="3"/>
      <c r="D37" s="6"/>
      <c r="E37" s="5">
        <v>1</v>
      </c>
      <c r="F37" s="12">
        <v>4</v>
      </c>
      <c r="G37" s="1" t="s">
        <v>3</v>
      </c>
      <c r="H37" s="16">
        <v>35</v>
      </c>
      <c r="I37" s="19">
        <v>26</v>
      </c>
      <c r="J37" s="16">
        <v>31</v>
      </c>
      <c r="K37" s="20">
        <v>38</v>
      </c>
      <c r="L37" s="25"/>
      <c r="M37" s="18">
        <v>6</v>
      </c>
      <c r="N37" s="21">
        <v>5</v>
      </c>
      <c r="O37" s="18">
        <v>16</v>
      </c>
      <c r="P37" s="22">
        <v>39</v>
      </c>
      <c r="Q37" s="25"/>
      <c r="R37" s="25"/>
      <c r="S37" s="28" t="s">
        <v>14</v>
      </c>
      <c r="T37" s="28">
        <f>SUM(      H25:K25,H31:K31,H37:K37     )/6</f>
        <v>88.166666666666671</v>
      </c>
      <c r="U37" s="28">
        <f>SUM(   H27:K27,H33:K33,H39:K39        )/6</f>
        <v>87.666666666666671</v>
      </c>
      <c r="V37" s="32">
        <f>SUM(     H29:K29,H35:K35,H41:K41      )/6</f>
        <v>84.833333333333329</v>
      </c>
      <c r="W37" s="25"/>
      <c r="X37" s="28" t="s">
        <v>14</v>
      </c>
      <c r="Y37" s="28">
        <f>SUM(      M25:P25,M31:P31,M37:P37     )/6</f>
        <v>45.666666666666664</v>
      </c>
      <c r="Z37" s="28">
        <f>SUM(   M27:P27,M33:P33,M39:P39        )/6</f>
        <v>44.5</v>
      </c>
      <c r="AA37" s="32">
        <f>SUM(     M29:P29,M35:P35,M41:P41      )/6</f>
        <v>43.5</v>
      </c>
      <c r="AB37" s="25"/>
      <c r="AC37" s="28" t="s">
        <v>14</v>
      </c>
      <c r="AD37" s="28">
        <f>100-SUM(    H26:K26,H32:K32,H38:K38   )/45</f>
        <v>77.311111111111103</v>
      </c>
      <c r="AE37" s="28">
        <f>100-SUM(    H28:K28,H34:K34,H40:K40   )/45</f>
        <v>77.711111111111109</v>
      </c>
      <c r="AF37" s="32">
        <f>100-SUM(   H30:K30,H36:K36,H42:K42    )/45</f>
        <v>77.51111111111112</v>
      </c>
      <c r="AG37" s="25"/>
      <c r="AH37" s="28" t="s">
        <v>14</v>
      </c>
      <c r="AI37" s="28">
        <f>100-SUM(    M26:P26,M32:P32,M38:P38   )/45</f>
        <v>94.2</v>
      </c>
      <c r="AJ37" s="28">
        <f>100-SUM(    M28:P28,M34:P34,M40:P40   )/45</f>
        <v>93.933333333333337</v>
      </c>
      <c r="AK37" s="32">
        <f>100-SUM(   M30:P30,M36:P36,M42:P42    )/45</f>
        <v>94.2</v>
      </c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</row>
    <row r="38" spans="1:148" ht="15.75" thickBot="1" x14ac:dyDescent="0.3">
      <c r="A38" s="25"/>
      <c r="B38" s="25"/>
      <c r="C38" s="3"/>
      <c r="D38" s="6"/>
      <c r="E38" s="3"/>
      <c r="F38" s="11"/>
      <c r="G38" s="2" t="s">
        <v>4</v>
      </c>
      <c r="H38" s="18">
        <v>156</v>
      </c>
      <c r="I38" s="21">
        <v>50</v>
      </c>
      <c r="J38" s="18">
        <v>24</v>
      </c>
      <c r="K38" s="22">
        <v>12</v>
      </c>
      <c r="L38" s="25"/>
      <c r="M38" s="17">
        <v>29</v>
      </c>
      <c r="N38" s="23">
        <v>27</v>
      </c>
      <c r="O38" s="17">
        <v>14</v>
      </c>
      <c r="P38" s="24">
        <v>0</v>
      </c>
      <c r="Q38" s="25"/>
      <c r="R38" s="25"/>
      <c r="S38" s="28" t="s">
        <v>15</v>
      </c>
      <c r="T38" s="28">
        <f>SUM(   H43:K43,H49:K49,H55:K55        )/6</f>
        <v>57.5</v>
      </c>
      <c r="U38" s="28">
        <f>SUM(       H45:K45,H51:K51,H57:K57    )/6</f>
        <v>59.333333333333336</v>
      </c>
      <c r="V38" s="32">
        <f>SUM(     H47:K47,H53:K53,H59:K59      )/6</f>
        <v>61.333333333333336</v>
      </c>
      <c r="W38" s="25"/>
      <c r="X38" s="28" t="s">
        <v>15</v>
      </c>
      <c r="Y38" s="28">
        <f>SUM(   M43:P43,M49:P49,M55:P55        )/6</f>
        <v>53.666666666666664</v>
      </c>
      <c r="Z38" s="28">
        <f>SUM(       M45:P45,M51:P51,M57:P57    )/6</f>
        <v>53.666666666666664</v>
      </c>
      <c r="AA38" s="32">
        <f>SUM(     M47:P47,M53:P53,M59:P59      )/6</f>
        <v>54.166666666666664</v>
      </c>
      <c r="AB38" s="25"/>
      <c r="AC38" s="28" t="s">
        <v>15</v>
      </c>
      <c r="AD38" s="28">
        <f>100-SUM(  H44:K44,H50:K50,H56:K56     )/45</f>
        <v>86.044444444444451</v>
      </c>
      <c r="AE38" s="28">
        <f>100-SUM(    H46:K46,H52:K52,H58:K58   )/45</f>
        <v>84.511111111111106</v>
      </c>
      <c r="AF38" s="32">
        <f>100-SUM(    H48:K48,H54:K54,H60:K60   )/45</f>
        <v>85.222222222222229</v>
      </c>
      <c r="AG38" s="25"/>
      <c r="AH38" s="28" t="s">
        <v>15</v>
      </c>
      <c r="AI38" s="28">
        <f>100-SUM(  M44:P44,M50:P50,M56:P56     )/45</f>
        <v>95.2</v>
      </c>
      <c r="AJ38" s="28">
        <f>100-SUM(    M46:P46,M52:P52,M58:P58   )/45</f>
        <v>95.37777777777778</v>
      </c>
      <c r="AK38" s="32">
        <f>100-SUM(    M48:P48,M54:P54,M60:P60   )/45</f>
        <v>95.466666666666669</v>
      </c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</row>
    <row r="39" spans="1:148" x14ac:dyDescent="0.25">
      <c r="A39" s="25"/>
      <c r="B39" s="25"/>
      <c r="C39" s="3"/>
      <c r="D39" s="6"/>
      <c r="E39" s="3"/>
      <c r="F39" s="12">
        <v>2</v>
      </c>
      <c r="G39" s="1" t="s">
        <v>3</v>
      </c>
      <c r="H39" s="16">
        <v>28</v>
      </c>
      <c r="I39" s="19">
        <v>37</v>
      </c>
      <c r="J39" s="16">
        <v>33</v>
      </c>
      <c r="K39" s="20">
        <v>32</v>
      </c>
      <c r="L39" s="25"/>
      <c r="M39" s="18">
        <v>5</v>
      </c>
      <c r="N39" s="21">
        <v>10</v>
      </c>
      <c r="O39" s="18">
        <v>18</v>
      </c>
      <c r="P39" s="22">
        <v>33</v>
      </c>
      <c r="Q39" s="25"/>
      <c r="R39" s="25"/>
      <c r="S39" s="28" t="s">
        <v>16</v>
      </c>
      <c r="T39" s="28">
        <f>SUM(     H62:K62,H68:K68,H74:K74      )/6</f>
        <v>87.333333333333329</v>
      </c>
      <c r="U39" s="28">
        <f>SUM(      H64:K64,H70:K70,H76:K76     )/6</f>
        <v>86.833333333333329</v>
      </c>
      <c r="V39" s="32">
        <f>SUM(     H66:K66,H72:K72,H78:K78      )/6</f>
        <v>84.833333333333329</v>
      </c>
      <c r="W39" s="25"/>
      <c r="X39" s="28" t="s">
        <v>16</v>
      </c>
      <c r="Y39" s="28">
        <f>SUM(     M62:P62,M68:P68,M74:P74      )/6</f>
        <v>50</v>
      </c>
      <c r="Z39" s="28">
        <f>SUM(      M64:P64,M70:P70,M76:P76     )/6</f>
        <v>51.5</v>
      </c>
      <c r="AA39" s="32">
        <f>SUM(     M66:P66,M72:P72,M78:P78      )/6</f>
        <v>50</v>
      </c>
      <c r="AB39" s="25"/>
      <c r="AC39" s="28" t="s">
        <v>16</v>
      </c>
      <c r="AD39" s="28">
        <f>100-SUM(   H63:K63,H69:K69,H75:K75    )/45</f>
        <v>79.088888888888889</v>
      </c>
      <c r="AE39" s="28">
        <f>100-SUM(    H65:K65,H71:K71,H77:K77   )/45</f>
        <v>80.644444444444446</v>
      </c>
      <c r="AF39" s="32">
        <f>100-SUM(   H67:K67,H73:K73,H79:K79    )/45</f>
        <v>82.6</v>
      </c>
      <c r="AG39" s="25"/>
      <c r="AH39" s="28" t="s">
        <v>16</v>
      </c>
      <c r="AI39" s="28">
        <f>100-SUM(   M63:P63,M69:P69,M75:P75    )/45</f>
        <v>95.222222222222229</v>
      </c>
      <c r="AJ39" s="28">
        <f>100-SUM(    M65:P65,M71:P71,M77:P77   )/45</f>
        <v>95.155555555555551</v>
      </c>
      <c r="AK39" s="32">
        <f>100-SUM(   M67:P67,M73:P73,M79:P79    )/45</f>
        <v>94.533333333333331</v>
      </c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53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</row>
    <row r="40" spans="1:148" ht="15.75" thickBot="1" x14ac:dyDescent="0.3">
      <c r="A40" s="25"/>
      <c r="B40" s="25"/>
      <c r="C40" s="3"/>
      <c r="D40" s="6"/>
      <c r="E40" s="3"/>
      <c r="F40" s="11"/>
      <c r="G40" s="2" t="s">
        <v>4</v>
      </c>
      <c r="H40" s="18">
        <v>128</v>
      </c>
      <c r="I40" s="21">
        <v>84</v>
      </c>
      <c r="J40" s="18">
        <v>38</v>
      </c>
      <c r="K40" s="22">
        <v>16</v>
      </c>
      <c r="L40" s="25"/>
      <c r="M40" s="17">
        <v>31</v>
      </c>
      <c r="N40" s="23">
        <v>29</v>
      </c>
      <c r="O40" s="17">
        <v>17</v>
      </c>
      <c r="P40" s="24">
        <v>0</v>
      </c>
      <c r="Q40" s="25"/>
      <c r="R40" s="25"/>
      <c r="S40" s="28" t="s">
        <v>17</v>
      </c>
      <c r="T40" s="28">
        <f>SUM(     H80:K80,H86:K86,H92:K92      )/6</f>
        <v>88.333333333333329</v>
      </c>
      <c r="U40" s="28">
        <f>SUM(     H82:K82,H88:K88,H94:K94      )/6</f>
        <v>84.333333333333329</v>
      </c>
      <c r="V40" s="32">
        <f>SUM(     H84:K84,H90:K90,H96:K96      )/6</f>
        <v>82.833333333333329</v>
      </c>
      <c r="W40" s="25"/>
      <c r="X40" s="28" t="s">
        <v>17</v>
      </c>
      <c r="Y40" s="28">
        <f>SUM(     M80:P80,M86:P86,M92:P92      )/6</f>
        <v>42.666666666666664</v>
      </c>
      <c r="Z40" s="28">
        <f>SUM(     M82:P82,M88:P88,M94:P94      )/6</f>
        <v>43.666666666666664</v>
      </c>
      <c r="AA40" s="32">
        <f>SUM(     M84:P84,M90:P90,M96:P96      )/6</f>
        <v>41.833333333333336</v>
      </c>
      <c r="AB40" s="25"/>
      <c r="AC40" s="28" t="s">
        <v>17</v>
      </c>
      <c r="AD40" s="28">
        <f>100-SUM( H81:K81,H87:K87,H93:K93      )/45</f>
        <v>76.400000000000006</v>
      </c>
      <c r="AE40" s="28">
        <f>100-SUM(   H83:K83,H89:K89,H95:K95    )/45</f>
        <v>79.333333333333329</v>
      </c>
      <c r="AF40" s="32">
        <f>100-SUM(    H85:K85,H91:K91,H97:K97   )/45</f>
        <v>82.044444444444451</v>
      </c>
      <c r="AG40" s="25"/>
      <c r="AH40" s="28" t="s">
        <v>17</v>
      </c>
      <c r="AI40" s="28">
        <f>100-SUM( M81:P81,M87:P87,M93:P93      )/45</f>
        <v>93.822222222222223</v>
      </c>
      <c r="AJ40" s="28">
        <f>100-SUM(   M83:P83,M89:P89,M95:P95    )/45</f>
        <v>94.266666666666666</v>
      </c>
      <c r="AK40" s="32">
        <f>100-SUM(    M85:P85,M91:P91,M97:P97   )/45</f>
        <v>93.711111111111109</v>
      </c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56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8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</row>
    <row r="41" spans="1:148" x14ac:dyDescent="0.25">
      <c r="A41" s="25"/>
      <c r="B41" s="25"/>
      <c r="C41" s="3"/>
      <c r="D41" s="6"/>
      <c r="E41" s="3"/>
      <c r="F41" s="12">
        <v>1</v>
      </c>
      <c r="G41" s="1" t="s">
        <v>3</v>
      </c>
      <c r="H41" s="16">
        <v>34</v>
      </c>
      <c r="I41" s="19">
        <v>30</v>
      </c>
      <c r="J41" s="16">
        <v>30</v>
      </c>
      <c r="K41" s="20">
        <v>28</v>
      </c>
      <c r="L41" s="25"/>
      <c r="M41" s="18">
        <v>4</v>
      </c>
      <c r="N41" s="21">
        <v>11</v>
      </c>
      <c r="O41" s="18">
        <v>17</v>
      </c>
      <c r="P41" s="22">
        <v>35</v>
      </c>
      <c r="Q41" s="25"/>
      <c r="R41" s="25"/>
      <c r="S41" s="28" t="s">
        <v>18</v>
      </c>
      <c r="T41" s="28">
        <f>SUM(      H98:K98,H104:K104,H110:K110     )/6</f>
        <v>62</v>
      </c>
      <c r="U41" s="28">
        <f>SUM(       H100:K100,H106:K106,H112:K112    )/6</f>
        <v>59.333333333333336</v>
      </c>
      <c r="V41" s="32">
        <f>SUM(      H102:K102,H108:K108,H114:K114     )/6</f>
        <v>54.833333333333336</v>
      </c>
      <c r="W41" s="25"/>
      <c r="X41" s="28" t="s">
        <v>18</v>
      </c>
      <c r="Y41" s="28">
        <f>SUM(      M98:P98,M104:P104,M110:P110     )/6</f>
        <v>59.833333333333336</v>
      </c>
      <c r="Z41" s="28">
        <f>SUM(       M100:P100,M106:P106,M112:P112    )/6</f>
        <v>56.833333333333336</v>
      </c>
      <c r="AA41" s="32">
        <f>SUM(      M102:P102,M108:P108,M114:P114     )/6</f>
        <v>58.5</v>
      </c>
      <c r="AB41" s="25"/>
      <c r="AC41" s="28" t="s">
        <v>18</v>
      </c>
      <c r="AD41" s="28">
        <f>100-SUM(   H99:K99,H105:K105,H111:K111    )/45</f>
        <v>86.311111111111117</v>
      </c>
      <c r="AE41" s="28">
        <f>100-SUM(   H101:K101,H107:K107,H113:K113    )/45</f>
        <v>86.822222222222223</v>
      </c>
      <c r="AF41" s="32">
        <f>100-SUM(   H103:K103,H109:K109,H115:K115    )/45</f>
        <v>87.2</v>
      </c>
      <c r="AG41" s="25"/>
      <c r="AH41" s="28" t="s">
        <v>18</v>
      </c>
      <c r="AI41" s="28">
        <f>100-SUM(   M99:P99,M105:P105,M111:P111    )/45</f>
        <v>98.733333333333334</v>
      </c>
      <c r="AJ41" s="28">
        <f>100-SUM(   M101:P101,M107:P107,M113:P113    )/45</f>
        <v>98.511111111111106</v>
      </c>
      <c r="AK41" s="32">
        <f>100-SUM(   M103:P103,M109:P109,M115:P115    )/45</f>
        <v>98.777777777777771</v>
      </c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56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8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</row>
    <row r="42" spans="1:148" ht="15.75" thickBot="1" x14ac:dyDescent="0.3">
      <c r="A42" s="25"/>
      <c r="B42" s="25"/>
      <c r="C42" s="3"/>
      <c r="D42" s="7"/>
      <c r="E42" s="2"/>
      <c r="F42" s="11"/>
      <c r="G42" s="2" t="s">
        <v>4</v>
      </c>
      <c r="H42" s="18">
        <v>154</v>
      </c>
      <c r="I42" s="21">
        <v>74</v>
      </c>
      <c r="J42" s="18">
        <v>30</v>
      </c>
      <c r="K42" s="22">
        <v>12</v>
      </c>
      <c r="L42" s="25"/>
      <c r="M42" s="17">
        <v>23</v>
      </c>
      <c r="N42" s="23">
        <v>24</v>
      </c>
      <c r="O42" s="17">
        <v>10</v>
      </c>
      <c r="P42" s="24">
        <v>2</v>
      </c>
      <c r="Q42" s="25"/>
      <c r="R42" s="25"/>
      <c r="S42" s="28" t="s">
        <v>19</v>
      </c>
      <c r="T42" s="28">
        <f>SUM(    H117:K117,H123:K123,H129:K129       )/6</f>
        <v>84.666666666666671</v>
      </c>
      <c r="U42" s="28">
        <f>SUM(  H119:K119,H125:K125,H131:K131         )/6</f>
        <v>82.166666666666671</v>
      </c>
      <c r="V42" s="32">
        <f>SUM(       H121:K121,H127:K127,H133:K133    )/6</f>
        <v>76.833333333333329</v>
      </c>
      <c r="W42" s="25"/>
      <c r="X42" s="28" t="s">
        <v>19</v>
      </c>
      <c r="Y42" s="28">
        <f>SUM(    M117:P117,M123:P123,M129:P129       )/6</f>
        <v>85.333333333333329</v>
      </c>
      <c r="Z42" s="28">
        <f>SUM(  M119:P119,M125:P125,M131:P131         )/6</f>
        <v>80.666666666666671</v>
      </c>
      <c r="AA42" s="32">
        <f>SUM(       M121:P121,M127:P127,M133:P133    )/6</f>
        <v>75.666666666666671</v>
      </c>
      <c r="AB42" s="25"/>
      <c r="AC42" s="28" t="s">
        <v>19</v>
      </c>
      <c r="AD42" s="28">
        <f>100-SUM( H118:K118,H124:K124,H130:K130     )/45</f>
        <v>91.311111111111117</v>
      </c>
      <c r="AE42" s="28">
        <f>100-SUM(    H120:K120,H126:K126,H132:K132   )/45</f>
        <v>91.533333333333331</v>
      </c>
      <c r="AF42" s="32">
        <f>100-SUM(     H122:K122,H128:K128,H134:K134  )/45</f>
        <v>92.155555555555551</v>
      </c>
      <c r="AG42" s="25"/>
      <c r="AH42" s="28" t="s">
        <v>19</v>
      </c>
      <c r="AI42" s="28">
        <f>100-SUM( M118:P118,M124:P124,M130:P130     )/45</f>
        <v>98.86666666666666</v>
      </c>
      <c r="AJ42" s="28">
        <f>100-SUM(    M120:P120,M126:P126,M132:P132   )/45</f>
        <v>98.6</v>
      </c>
      <c r="AK42" s="32">
        <f>100-SUM(     M122:P122,M128:P128,M134:P134  )/45</f>
        <v>98.333333333333329</v>
      </c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56"/>
      <c r="BW42" s="74" t="s">
        <v>83</v>
      </c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</row>
    <row r="43" spans="1:148" x14ac:dyDescent="0.25">
      <c r="A43" s="25"/>
      <c r="B43" s="25"/>
      <c r="C43" s="3"/>
      <c r="D43" s="5">
        <v>3</v>
      </c>
      <c r="E43" s="5">
        <v>3</v>
      </c>
      <c r="F43" s="12">
        <v>4</v>
      </c>
      <c r="G43" s="1" t="s">
        <v>3</v>
      </c>
      <c r="H43" s="18">
        <v>30</v>
      </c>
      <c r="I43" s="21">
        <v>36</v>
      </c>
      <c r="J43" s="18">
        <v>24</v>
      </c>
      <c r="K43" s="22">
        <v>37</v>
      </c>
      <c r="L43" s="25"/>
      <c r="M43" s="18">
        <v>23</v>
      </c>
      <c r="N43" s="21">
        <v>28</v>
      </c>
      <c r="O43" s="18">
        <v>39</v>
      </c>
      <c r="P43" s="22">
        <v>31</v>
      </c>
      <c r="Q43" s="25"/>
      <c r="R43" s="25"/>
      <c r="S43" s="28" t="s">
        <v>20</v>
      </c>
      <c r="T43" s="28">
        <f>SUM(      H135:K135,H141:K141,H147:K147     )/6</f>
        <v>50.333333333333336</v>
      </c>
      <c r="U43" s="28">
        <f>SUM(       H137:K137,H143:K143,H149:K149    )/6</f>
        <v>31.166666666666668</v>
      </c>
      <c r="V43" s="32">
        <f>SUM(       H139:K139,H145:K145,H151:K151    )/6</f>
        <v>16.166666666666668</v>
      </c>
      <c r="W43" s="25"/>
      <c r="X43" s="28" t="s">
        <v>20</v>
      </c>
      <c r="Y43" s="28">
        <f>SUM(      M135:P135,M141:P141,M147:P147     )/6</f>
        <v>50.5</v>
      </c>
      <c r="Z43" s="28">
        <f>SUM(       M137:P137,M143:P143,M149:P149    )/6</f>
        <v>28.333333333333332</v>
      </c>
      <c r="AA43" s="32">
        <f>SUM(       M139:P139,M145:P145,M151:P151    )/6</f>
        <v>14.5</v>
      </c>
      <c r="AB43" s="25"/>
      <c r="AC43" s="28" t="s">
        <v>20</v>
      </c>
      <c r="AD43" s="28">
        <f>100-SUM(  H136:K136,H142:K142,H148:K148     )/45</f>
        <v>92.422222222222217</v>
      </c>
      <c r="AE43" s="28">
        <f>100-SUM(    H138:K138,H144:K144,H150:K150   )/45</f>
        <v>94.555555555555557</v>
      </c>
      <c r="AF43" s="32">
        <f>100-SUM(  H140:K140,H146:K146,H152:K152     )/45</f>
        <v>96.822222222222223</v>
      </c>
      <c r="AG43" s="25"/>
      <c r="AH43" s="28" t="s">
        <v>20</v>
      </c>
      <c r="AI43" s="28">
        <f>100-SUM(  M136:P136,M142:P142,M148:P148     )/45</f>
        <v>99.422222222222217</v>
      </c>
      <c r="AJ43" s="28">
        <f>100-SUM(    M138:P138,M144:P144,M150:P150   )/45</f>
        <v>99.066666666666663</v>
      </c>
      <c r="AK43" s="32">
        <f>100-SUM(  M140:P140,M146:P146,M152:P152     )/45</f>
        <v>99.155555555555551</v>
      </c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56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8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</row>
    <row r="44" spans="1:148" ht="15.75" thickBot="1" x14ac:dyDescent="0.3">
      <c r="A44" s="25"/>
      <c r="B44" s="25"/>
      <c r="C44" s="3"/>
      <c r="D44" s="6"/>
      <c r="E44" s="3"/>
      <c r="F44" s="11"/>
      <c r="G44" s="2" t="s">
        <v>4</v>
      </c>
      <c r="H44" s="17">
        <v>76</v>
      </c>
      <c r="I44" s="23">
        <v>62</v>
      </c>
      <c r="J44" s="17">
        <v>45</v>
      </c>
      <c r="K44" s="24">
        <v>51</v>
      </c>
      <c r="L44" s="25"/>
      <c r="M44" s="17">
        <v>27</v>
      </c>
      <c r="N44" s="23">
        <v>21</v>
      </c>
      <c r="O44" s="17">
        <v>11</v>
      </c>
      <c r="P44" s="24">
        <v>19</v>
      </c>
      <c r="Q44" s="25"/>
      <c r="R44" s="25"/>
      <c r="S44" s="28" t="s">
        <v>21</v>
      </c>
      <c r="T44" s="28">
        <f>SUM(     H153:K153,H159:K159,H165:K165      )/6</f>
        <v>91.5</v>
      </c>
      <c r="U44" s="28">
        <f>SUM(     H155:K155,H161:K161,H167:K167      )/6</f>
        <v>88.5</v>
      </c>
      <c r="V44" s="32">
        <f>SUM(       H157:K157,H163:K163,H169:K169    )/6</f>
        <v>84.666666666666671</v>
      </c>
      <c r="W44" s="25"/>
      <c r="X44" s="28" t="s">
        <v>21</v>
      </c>
      <c r="Y44" s="28">
        <f>SUM(     M153:P153,M159:P159,M165:P165      )/6</f>
        <v>76.833333333333329</v>
      </c>
      <c r="Z44" s="28">
        <f>SUM(     M155:P155,M161:P161,M167:P167      )/6</f>
        <v>77.833333333333329</v>
      </c>
      <c r="AA44" s="32">
        <f>SUM(       M157:P157,M163:P163,M169:P169    )/6</f>
        <v>74.666666666666671</v>
      </c>
      <c r="AB44" s="25"/>
      <c r="AC44" s="28" t="s">
        <v>21</v>
      </c>
      <c r="AD44" s="28">
        <f>100-SUM(     H154:K154,H160:K160,H166:K166  )/45</f>
        <v>92.111111111111114</v>
      </c>
      <c r="AE44" s="28">
        <f>100-SUM(  H156:K156,H162:K162,H168:K168    )/45</f>
        <v>92.844444444444449</v>
      </c>
      <c r="AF44" s="32">
        <f>100-SUM(   H158:K158,H164:K164,H170:K170    )/45</f>
        <v>92.977777777777774</v>
      </c>
      <c r="AG44" s="25"/>
      <c r="AH44" s="28" t="s">
        <v>21</v>
      </c>
      <c r="AI44" s="28">
        <f>100-SUM(     M154:P154,M160:P160,M166:P166  )/45</f>
        <v>97.75555555555556</v>
      </c>
      <c r="AJ44" s="28">
        <f>100-SUM(  M156:P156,M162:P162,M168:P168    )/45</f>
        <v>98.311111111111117</v>
      </c>
      <c r="AK44" s="32">
        <f>100-SUM(   M158:P158,M164:P164,M170:P170    )/45</f>
        <v>98.2</v>
      </c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56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8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</row>
    <row r="45" spans="1:148" x14ac:dyDescent="0.25">
      <c r="A45" s="25"/>
      <c r="B45" s="25"/>
      <c r="C45" s="3"/>
      <c r="D45" s="6"/>
      <c r="E45" s="3"/>
      <c r="F45" s="12">
        <v>2</v>
      </c>
      <c r="G45" s="1" t="s">
        <v>3</v>
      </c>
      <c r="H45" s="18">
        <v>28</v>
      </c>
      <c r="I45" s="21">
        <v>39</v>
      </c>
      <c r="J45" s="18">
        <v>34</v>
      </c>
      <c r="K45" s="22">
        <v>32</v>
      </c>
      <c r="L45" s="25"/>
      <c r="M45" s="18">
        <v>25</v>
      </c>
      <c r="N45" s="21">
        <v>26</v>
      </c>
      <c r="O45" s="18">
        <v>29</v>
      </c>
      <c r="P45" s="22">
        <v>29</v>
      </c>
      <c r="Q45" s="25"/>
      <c r="R45" s="25"/>
      <c r="S45" s="28" t="s">
        <v>23</v>
      </c>
      <c r="T45" s="31">
        <f t="shared" ref="T45:V45" si="8">AVERAGE(T36:T44)</f>
        <v>78.833333333333329</v>
      </c>
      <c r="U45" s="31">
        <f t="shared" si="8"/>
        <v>75.388888888888872</v>
      </c>
      <c r="V45" s="33">
        <f t="shared" si="8"/>
        <v>71.555555555555543</v>
      </c>
      <c r="W45" s="25"/>
      <c r="X45" s="28" t="s">
        <v>23</v>
      </c>
      <c r="Y45" s="31">
        <f t="shared" ref="Y45:AA45" si="9">AVERAGE(Y36:Y44)</f>
        <v>58.796296296296291</v>
      </c>
      <c r="Z45" s="31">
        <f t="shared" si="9"/>
        <v>55.666666666666657</v>
      </c>
      <c r="AA45" s="33">
        <f t="shared" si="9"/>
        <v>52.740740740740748</v>
      </c>
      <c r="AB45" s="25"/>
      <c r="AC45" s="28" t="s">
        <v>23</v>
      </c>
      <c r="AD45" s="31">
        <f t="shared" ref="AD45:AF45" si="10">AVERAGE(AD36:AD44)</f>
        <v>85.333333333333329</v>
      </c>
      <c r="AE45" s="31">
        <f t="shared" si="10"/>
        <v>86.143209876543196</v>
      </c>
      <c r="AF45" s="33">
        <f t="shared" si="10"/>
        <v>87.259259259259252</v>
      </c>
      <c r="AG45" s="25"/>
      <c r="AH45" s="28" t="s">
        <v>23</v>
      </c>
      <c r="AI45" s="31">
        <f t="shared" ref="AI45:AK45" si="11">AVERAGE(AI36:AI44)</f>
        <v>96.506172839506178</v>
      </c>
      <c r="AJ45" s="31">
        <f t="shared" si="11"/>
        <v>96.498765432098764</v>
      </c>
      <c r="AK45" s="33">
        <f t="shared" si="11"/>
        <v>96.380246913580265</v>
      </c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56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8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</row>
    <row r="46" spans="1:148" ht="15.75" thickBot="1" x14ac:dyDescent="0.3">
      <c r="A46" s="25"/>
      <c r="B46" s="25"/>
      <c r="C46" s="3"/>
      <c r="D46" s="6"/>
      <c r="E46" s="3"/>
      <c r="F46" s="11"/>
      <c r="G46" s="2" t="s">
        <v>4</v>
      </c>
      <c r="H46" s="17">
        <v>100</v>
      </c>
      <c r="I46" s="23">
        <v>58</v>
      </c>
      <c r="J46" s="17">
        <v>52</v>
      </c>
      <c r="K46" s="24">
        <v>50</v>
      </c>
      <c r="L46" s="25"/>
      <c r="M46" s="17">
        <v>25</v>
      </c>
      <c r="N46" s="23">
        <v>23</v>
      </c>
      <c r="O46" s="17">
        <v>21</v>
      </c>
      <c r="P46" s="24">
        <v>21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56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8"/>
      <c r="CJ46" s="25" t="s">
        <v>70</v>
      </c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</row>
    <row r="47" spans="1:148" x14ac:dyDescent="0.25">
      <c r="A47" s="25"/>
      <c r="B47" s="25"/>
      <c r="C47" s="3"/>
      <c r="D47" s="6"/>
      <c r="E47" s="3"/>
      <c r="F47" s="12">
        <v>1</v>
      </c>
      <c r="G47" s="1" t="s">
        <v>3</v>
      </c>
      <c r="H47" s="18">
        <v>35</v>
      </c>
      <c r="I47" s="21">
        <v>37</v>
      </c>
      <c r="J47" s="18">
        <v>35</v>
      </c>
      <c r="K47" s="22">
        <v>29</v>
      </c>
      <c r="L47" s="25"/>
      <c r="M47" s="18">
        <v>26</v>
      </c>
      <c r="N47" s="21">
        <v>31</v>
      </c>
      <c r="O47" s="18">
        <v>36</v>
      </c>
      <c r="P47" s="22">
        <v>32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 t="s">
        <v>54</v>
      </c>
      <c r="BO47" s="25" t="s">
        <v>53</v>
      </c>
      <c r="BP47" s="25"/>
      <c r="BQ47" s="25" t="s">
        <v>58</v>
      </c>
      <c r="BR47" s="25"/>
      <c r="BS47" s="25"/>
      <c r="BT47" s="25"/>
      <c r="BU47" s="25"/>
      <c r="BV47" s="56" t="s">
        <v>59</v>
      </c>
      <c r="BW47" s="57"/>
      <c r="BX47" s="57" t="s">
        <v>60</v>
      </c>
      <c r="BY47" s="57" t="s">
        <v>53</v>
      </c>
      <c r="BZ47" s="57" t="s">
        <v>58</v>
      </c>
      <c r="CA47" s="57"/>
      <c r="CB47" s="57"/>
      <c r="CC47" s="57"/>
      <c r="CD47" s="57" t="s">
        <v>42</v>
      </c>
      <c r="CE47" s="57" t="s">
        <v>53</v>
      </c>
      <c r="CF47" s="57" t="s">
        <v>61</v>
      </c>
      <c r="CG47" s="57"/>
      <c r="CH47" s="57"/>
      <c r="CI47" s="58"/>
      <c r="CJ47" s="73" t="s">
        <v>65</v>
      </c>
      <c r="CK47" s="39" t="s">
        <v>66</v>
      </c>
      <c r="CL47" s="39" t="s">
        <v>67</v>
      </c>
      <c r="CM47" s="39" t="s">
        <v>68</v>
      </c>
      <c r="CN47" s="39" t="s">
        <v>69</v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</row>
    <row r="48" spans="1:148" ht="15.75" thickBot="1" x14ac:dyDescent="0.3">
      <c r="A48" s="25"/>
      <c r="B48" s="25"/>
      <c r="C48" s="3"/>
      <c r="D48" s="6"/>
      <c r="E48" s="2"/>
      <c r="F48" s="11"/>
      <c r="G48" s="2" t="s">
        <v>4</v>
      </c>
      <c r="H48" s="17">
        <v>95</v>
      </c>
      <c r="I48" s="23">
        <v>67</v>
      </c>
      <c r="J48" s="17">
        <v>45</v>
      </c>
      <c r="K48" s="24">
        <v>44</v>
      </c>
      <c r="L48" s="25"/>
      <c r="M48" s="17">
        <v>24</v>
      </c>
      <c r="N48" s="23">
        <v>19</v>
      </c>
      <c r="O48" s="17">
        <v>14</v>
      </c>
      <c r="P48" s="24">
        <v>18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>
        <v>16</v>
      </c>
      <c r="BO48" s="25">
        <f t="shared" ref="BO48:BO56" si="12">AR77</f>
        <v>100</v>
      </c>
      <c r="BP48" s="25"/>
      <c r="BQ48" s="25">
        <f t="shared" ref="BQ48:BQ56" si="13">BF77</f>
        <v>87.625</v>
      </c>
      <c r="BR48" s="25"/>
      <c r="BS48" s="25"/>
      <c r="BT48" s="25"/>
      <c r="BU48" s="25"/>
      <c r="BV48" s="56">
        <v>3</v>
      </c>
      <c r="BW48" s="57"/>
      <c r="BX48" s="57">
        <f>H7</f>
        <v>50</v>
      </c>
      <c r="BY48" s="57">
        <f>BX48*2</f>
        <v>100</v>
      </c>
      <c r="BZ48" s="57">
        <v>87.625</v>
      </c>
      <c r="CA48" s="57"/>
      <c r="CB48" s="57"/>
      <c r="CC48" s="57"/>
      <c r="CD48" s="57">
        <v>4</v>
      </c>
      <c r="CE48" s="57">
        <v>100</v>
      </c>
      <c r="CF48" s="57">
        <v>87.625</v>
      </c>
      <c r="CG48" s="57"/>
      <c r="CH48" s="57"/>
      <c r="CI48" s="58"/>
      <c r="CJ48" s="73">
        <v>3</v>
      </c>
      <c r="CK48" s="39">
        <f>MAX(BY48:BY83)</f>
        <v>100</v>
      </c>
      <c r="CL48" s="39">
        <f>MIN(BY48:BY83)</f>
        <v>48</v>
      </c>
      <c r="CM48" s="67">
        <f>MEDIAN(BY48:BY83)</f>
        <v>100</v>
      </c>
      <c r="CN48" s="67">
        <f>_xlfn.STDEV.S(BY48:BY83)</f>
        <v>13.518241643899444</v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</row>
    <row r="49" spans="1:148" x14ac:dyDescent="0.25">
      <c r="A49" s="25"/>
      <c r="B49" s="25"/>
      <c r="C49" s="3"/>
      <c r="D49" s="6"/>
      <c r="E49" s="5">
        <v>2</v>
      </c>
      <c r="F49" s="12">
        <v>4</v>
      </c>
      <c r="G49" s="1" t="s">
        <v>3</v>
      </c>
      <c r="H49" s="18">
        <v>32</v>
      </c>
      <c r="I49" s="21">
        <v>32</v>
      </c>
      <c r="J49" s="18">
        <v>34</v>
      </c>
      <c r="K49" s="22">
        <v>36</v>
      </c>
      <c r="L49" s="25"/>
      <c r="M49" s="18">
        <v>28</v>
      </c>
      <c r="N49" s="21">
        <v>29</v>
      </c>
      <c r="O49" s="18">
        <v>36</v>
      </c>
      <c r="P49" s="22">
        <v>30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>
        <v>16</v>
      </c>
      <c r="BO49" s="25">
        <f t="shared" si="12"/>
        <v>100</v>
      </c>
      <c r="BP49" s="25"/>
      <c r="BQ49" s="25">
        <f t="shared" si="13"/>
        <v>75</v>
      </c>
      <c r="BR49" s="25"/>
      <c r="BS49" s="25"/>
      <c r="BT49" s="25"/>
      <c r="BU49" s="25"/>
      <c r="BV49" s="56">
        <v>3</v>
      </c>
      <c r="BW49" s="57"/>
      <c r="BX49" s="57">
        <f>I7</f>
        <v>50</v>
      </c>
      <c r="BY49" s="57">
        <f t="shared" ref="BY49:BY112" si="14">BX49*2</f>
        <v>100</v>
      </c>
      <c r="BZ49" s="57">
        <v>85</v>
      </c>
      <c r="CA49" s="57"/>
      <c r="CB49" s="57"/>
      <c r="CC49" s="57"/>
      <c r="CD49" s="57">
        <v>4</v>
      </c>
      <c r="CE49" s="57">
        <v>100</v>
      </c>
      <c r="CF49" s="57">
        <v>85</v>
      </c>
      <c r="CG49" s="57"/>
      <c r="CH49" s="57"/>
      <c r="CI49" s="58"/>
      <c r="CJ49" s="73">
        <v>2</v>
      </c>
      <c r="CK49" s="39">
        <f>MAX(BY84:BY119)</f>
        <v>100</v>
      </c>
      <c r="CL49" s="39">
        <f>MIN(BY84:BY119)</f>
        <v>30</v>
      </c>
      <c r="CM49" s="67">
        <f>MEDIAN(BY84:BY119)</f>
        <v>98</v>
      </c>
      <c r="CN49" s="67">
        <f>_xlfn.STDEV.S(BY84:BY119)</f>
        <v>20.465922120783315</v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</row>
    <row r="50" spans="1:148" ht="19.5" thickBot="1" x14ac:dyDescent="0.3">
      <c r="A50" s="25"/>
      <c r="B50" s="25"/>
      <c r="C50" s="3"/>
      <c r="D50" s="6"/>
      <c r="E50" s="3"/>
      <c r="F50" s="11"/>
      <c r="G50" s="2" t="s">
        <v>4</v>
      </c>
      <c r="H50" s="17">
        <v>82</v>
      </c>
      <c r="I50" s="23">
        <v>58</v>
      </c>
      <c r="J50" s="17">
        <v>44</v>
      </c>
      <c r="K50" s="24">
        <v>46</v>
      </c>
      <c r="L50" s="25"/>
      <c r="M50" s="17">
        <v>22</v>
      </c>
      <c r="N50" s="23">
        <v>21</v>
      </c>
      <c r="O50" s="17">
        <v>14</v>
      </c>
      <c r="P50" s="24">
        <v>20</v>
      </c>
      <c r="Q50" s="25"/>
      <c r="R50" s="25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5"/>
      <c r="AD50" s="25"/>
      <c r="AE50" s="25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35"/>
      <c r="AQ50" s="35"/>
      <c r="AR50" s="35"/>
      <c r="AS50" s="35"/>
      <c r="AT50" s="38" t="s">
        <v>34</v>
      </c>
      <c r="AU50" s="35"/>
      <c r="AV50" s="35"/>
      <c r="AW50" s="35"/>
      <c r="AX50" s="35"/>
      <c r="AY50" s="3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>
        <v>16</v>
      </c>
      <c r="BO50" s="25">
        <f t="shared" si="12"/>
        <v>60</v>
      </c>
      <c r="BP50" s="25"/>
      <c r="BQ50" s="25">
        <f t="shared" si="13"/>
        <v>90.5</v>
      </c>
      <c r="BR50" s="25"/>
      <c r="BS50" s="25"/>
      <c r="BT50" s="25"/>
      <c r="BU50" s="25"/>
      <c r="BV50" s="56">
        <v>3</v>
      </c>
      <c r="BW50" s="57"/>
      <c r="BX50" s="57">
        <f>J7</f>
        <v>50</v>
      </c>
      <c r="BY50" s="57">
        <f t="shared" si="14"/>
        <v>100</v>
      </c>
      <c r="BZ50" s="57">
        <v>79</v>
      </c>
      <c r="CA50" s="57"/>
      <c r="CB50" s="57"/>
      <c r="CC50" s="57"/>
      <c r="CD50" s="57">
        <v>4</v>
      </c>
      <c r="CE50" s="57">
        <v>100</v>
      </c>
      <c r="CF50" s="57">
        <v>79</v>
      </c>
      <c r="CG50" s="57"/>
      <c r="CH50" s="57"/>
      <c r="CI50" s="58"/>
      <c r="CJ50" s="73">
        <v>1</v>
      </c>
      <c r="CK50" s="39">
        <f>MAX(BY120:BY155)</f>
        <v>100</v>
      </c>
      <c r="CL50" s="39">
        <f>MIN(BY120:BY155)</f>
        <v>18</v>
      </c>
      <c r="CM50" s="67">
        <f>MEDIAN(BY120:BY155)</f>
        <v>65</v>
      </c>
      <c r="CN50" s="67">
        <f>_xlfn.STDEV.S(BY120:BY155)</f>
        <v>21.776060832869316</v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</row>
    <row r="51" spans="1:148" ht="18.75" x14ac:dyDescent="0.25">
      <c r="A51" s="25"/>
      <c r="B51" s="25"/>
      <c r="C51" s="3"/>
      <c r="D51" s="6"/>
      <c r="E51" s="3"/>
      <c r="F51" s="12">
        <v>2</v>
      </c>
      <c r="G51" s="1" t="s">
        <v>3</v>
      </c>
      <c r="H51" s="18">
        <v>34</v>
      </c>
      <c r="I51" s="21">
        <v>33</v>
      </c>
      <c r="J51" s="18">
        <v>36</v>
      </c>
      <c r="K51" s="22">
        <v>30</v>
      </c>
      <c r="L51" s="25"/>
      <c r="M51" s="18">
        <v>29</v>
      </c>
      <c r="N51" s="21">
        <v>35</v>
      </c>
      <c r="O51" s="18">
        <v>33</v>
      </c>
      <c r="P51" s="22">
        <v>38</v>
      </c>
      <c r="Q51" s="25"/>
      <c r="R51" s="25"/>
      <c r="S51" s="28"/>
      <c r="T51" s="28">
        <v>16</v>
      </c>
      <c r="U51" s="28">
        <v>8</v>
      </c>
      <c r="V51" s="28">
        <v>4</v>
      </c>
      <c r="W51" s="28">
        <v>2</v>
      </c>
      <c r="X51" s="28"/>
      <c r="Y51" s="28">
        <v>16</v>
      </c>
      <c r="Z51" s="28">
        <v>8</v>
      </c>
      <c r="AA51" s="28">
        <v>4</v>
      </c>
      <c r="AB51" s="28">
        <v>2</v>
      </c>
      <c r="AC51" s="25"/>
      <c r="AD51" s="25"/>
      <c r="AE51" s="25"/>
      <c r="AF51" s="28"/>
      <c r="AG51" s="28">
        <v>16</v>
      </c>
      <c r="AH51" s="28">
        <v>8</v>
      </c>
      <c r="AI51" s="28">
        <v>4</v>
      </c>
      <c r="AJ51" s="28">
        <v>2</v>
      </c>
      <c r="AK51" s="28"/>
      <c r="AL51" s="28">
        <v>16</v>
      </c>
      <c r="AM51" s="28">
        <v>8</v>
      </c>
      <c r="AN51" s="28">
        <v>4</v>
      </c>
      <c r="AO51" s="28">
        <v>2</v>
      </c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35"/>
      <c r="BB51" s="35"/>
      <c r="BC51" s="35"/>
      <c r="BD51" s="35"/>
      <c r="BE51" s="35"/>
      <c r="BF51" s="35"/>
      <c r="BG51" s="38" t="s">
        <v>35</v>
      </c>
      <c r="BH51" s="35"/>
      <c r="BI51" s="35"/>
      <c r="BJ51" s="35"/>
      <c r="BK51" s="35"/>
      <c r="BL51" s="35"/>
      <c r="BM51" s="35"/>
      <c r="BN51" s="25">
        <v>16</v>
      </c>
      <c r="BO51" s="25">
        <f t="shared" si="12"/>
        <v>96</v>
      </c>
      <c r="BP51" s="25"/>
      <c r="BQ51" s="25">
        <f t="shared" si="13"/>
        <v>71</v>
      </c>
      <c r="BR51" s="25"/>
      <c r="BS51" s="25"/>
      <c r="BT51" s="25"/>
      <c r="BU51" s="25"/>
      <c r="BV51" s="56">
        <v>3</v>
      </c>
      <c r="BW51" s="57"/>
      <c r="BX51" s="57">
        <f>K7</f>
        <v>50</v>
      </c>
      <c r="BY51" s="57">
        <f t="shared" si="14"/>
        <v>100</v>
      </c>
      <c r="BZ51" s="57">
        <v>70</v>
      </c>
      <c r="CA51" s="57"/>
      <c r="CB51" s="57"/>
      <c r="CC51" s="57"/>
      <c r="CD51" s="57">
        <v>4</v>
      </c>
      <c r="CE51" s="57">
        <v>100</v>
      </c>
      <c r="CF51" s="57">
        <v>70</v>
      </c>
      <c r="CG51" s="57"/>
      <c r="CH51" s="57"/>
      <c r="CI51" s="58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</row>
    <row r="52" spans="1:148" ht="15.75" thickBot="1" x14ac:dyDescent="0.3">
      <c r="A52" s="25"/>
      <c r="B52" s="25"/>
      <c r="C52" s="3"/>
      <c r="D52" s="6"/>
      <c r="E52" s="3"/>
      <c r="F52" s="11"/>
      <c r="G52" s="2" t="s">
        <v>4</v>
      </c>
      <c r="H52" s="17">
        <v>68</v>
      </c>
      <c r="I52" s="23">
        <v>72</v>
      </c>
      <c r="J52" s="17">
        <v>49</v>
      </c>
      <c r="K52" s="24">
        <v>55</v>
      </c>
      <c r="L52" s="25"/>
      <c r="M52" s="17">
        <v>21</v>
      </c>
      <c r="N52" s="23">
        <v>15</v>
      </c>
      <c r="O52" s="17">
        <v>17</v>
      </c>
      <c r="P52" s="24">
        <v>12</v>
      </c>
      <c r="Q52" s="25"/>
      <c r="R52" s="25"/>
      <c r="S52" s="28" t="s">
        <v>13</v>
      </c>
      <c r="T52" s="28"/>
      <c r="U52" s="28"/>
      <c r="V52" s="28"/>
      <c r="W52" s="28"/>
      <c r="X52" s="28" t="s">
        <v>13</v>
      </c>
      <c r="Y52" s="28"/>
      <c r="Z52" s="28"/>
      <c r="AA52" s="28"/>
      <c r="AB52" s="28"/>
      <c r="AC52" s="25"/>
      <c r="AD52" s="25"/>
      <c r="AE52" s="25"/>
      <c r="AF52" s="28" t="s">
        <v>13</v>
      </c>
      <c r="AG52" s="28"/>
      <c r="AH52" s="28"/>
      <c r="AI52" s="28"/>
      <c r="AJ52" s="28"/>
      <c r="AK52" s="28" t="s">
        <v>13</v>
      </c>
      <c r="AL52" s="28"/>
      <c r="AM52" s="28"/>
      <c r="AN52" s="28"/>
      <c r="AO52" s="28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>
        <v>16</v>
      </c>
      <c r="BO52" s="25">
        <f t="shared" si="12"/>
        <v>100</v>
      </c>
      <c r="BP52" s="25"/>
      <c r="BQ52" s="25">
        <f t="shared" si="13"/>
        <v>67.5</v>
      </c>
      <c r="BR52" s="25"/>
      <c r="BS52" s="25"/>
      <c r="BT52" s="25"/>
      <c r="BU52" s="25"/>
      <c r="BV52" s="56">
        <v>3</v>
      </c>
      <c r="BW52" s="57"/>
      <c r="BX52" s="57">
        <f>H25</f>
        <v>50</v>
      </c>
      <c r="BY52" s="57">
        <f t="shared" si="14"/>
        <v>100</v>
      </c>
      <c r="BZ52" s="57">
        <v>75</v>
      </c>
      <c r="CA52" s="57"/>
      <c r="CB52" s="57"/>
      <c r="CC52" s="57"/>
      <c r="CD52" s="57">
        <v>4</v>
      </c>
      <c r="CE52" s="57">
        <v>100</v>
      </c>
      <c r="CF52" s="57">
        <v>75</v>
      </c>
      <c r="CG52" s="57"/>
      <c r="CH52" s="57"/>
      <c r="CI52" s="58"/>
      <c r="CJ52" s="25" t="s">
        <v>71</v>
      </c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</row>
    <row r="53" spans="1:148" x14ac:dyDescent="0.25">
      <c r="A53" s="25"/>
      <c r="B53" s="25"/>
      <c r="C53" s="3"/>
      <c r="D53" s="6"/>
      <c r="E53" s="3"/>
      <c r="F53" s="12">
        <v>1</v>
      </c>
      <c r="G53" s="1" t="s">
        <v>3</v>
      </c>
      <c r="H53" s="18">
        <v>27</v>
      </c>
      <c r="I53" s="21">
        <v>34</v>
      </c>
      <c r="J53" s="18">
        <v>37</v>
      </c>
      <c r="K53" s="22">
        <v>36</v>
      </c>
      <c r="L53" s="25"/>
      <c r="M53" s="18">
        <v>33</v>
      </c>
      <c r="N53" s="21">
        <v>27</v>
      </c>
      <c r="O53" s="18">
        <v>31</v>
      </c>
      <c r="P53" s="22">
        <v>34</v>
      </c>
      <c r="Q53" s="25"/>
      <c r="R53" s="25"/>
      <c r="S53" s="28" t="s">
        <v>14</v>
      </c>
      <c r="T53" s="28"/>
      <c r="U53" s="28"/>
      <c r="V53" s="28"/>
      <c r="W53" s="28"/>
      <c r="X53" s="28" t="s">
        <v>14</v>
      </c>
      <c r="Y53" s="28"/>
      <c r="Z53" s="28"/>
      <c r="AA53" s="28"/>
      <c r="AB53" s="28"/>
      <c r="AC53" s="25"/>
      <c r="AD53" s="25"/>
      <c r="AE53" s="25"/>
      <c r="AF53" s="28" t="s">
        <v>14</v>
      </c>
      <c r="AG53" s="28"/>
      <c r="AH53" s="28"/>
      <c r="AI53" s="28"/>
      <c r="AJ53" s="28"/>
      <c r="AK53" s="28" t="s">
        <v>14</v>
      </c>
      <c r="AL53" s="28"/>
      <c r="AM53" s="28"/>
      <c r="AN53" s="28"/>
      <c r="AO53" s="28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>
        <v>16</v>
      </c>
      <c r="BO53" s="25">
        <f t="shared" si="12"/>
        <v>92</v>
      </c>
      <c r="BP53" s="25"/>
      <c r="BQ53" s="25">
        <f t="shared" si="13"/>
        <v>83</v>
      </c>
      <c r="BR53" s="25"/>
      <c r="BS53" s="25"/>
      <c r="BT53" s="25"/>
      <c r="BU53" s="25"/>
      <c r="BV53" s="56">
        <v>3</v>
      </c>
      <c r="BW53" s="57"/>
      <c r="BX53" s="57">
        <f>I25</f>
        <v>50</v>
      </c>
      <c r="BY53" s="57">
        <f t="shared" si="14"/>
        <v>100</v>
      </c>
      <c r="BZ53" s="57">
        <v>69</v>
      </c>
      <c r="CA53" s="57"/>
      <c r="CB53" s="57"/>
      <c r="CC53" s="57"/>
      <c r="CD53" s="57">
        <v>4</v>
      </c>
      <c r="CE53" s="57">
        <v>100</v>
      </c>
      <c r="CF53" s="57">
        <v>69</v>
      </c>
      <c r="CG53" s="57"/>
      <c r="CH53" s="57"/>
      <c r="CI53" s="58"/>
      <c r="CJ53" s="73" t="s">
        <v>65</v>
      </c>
      <c r="CK53" s="39" t="s">
        <v>66</v>
      </c>
      <c r="CL53" s="39" t="s">
        <v>67</v>
      </c>
      <c r="CM53" s="39" t="s">
        <v>68</v>
      </c>
      <c r="CN53" s="39" t="s">
        <v>69</v>
      </c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</row>
    <row r="54" spans="1:148" ht="15.75" thickBot="1" x14ac:dyDescent="0.3">
      <c r="A54" s="25"/>
      <c r="B54" s="25"/>
      <c r="C54" s="3"/>
      <c r="D54" s="6"/>
      <c r="E54" s="2"/>
      <c r="F54" s="11"/>
      <c r="G54" s="2" t="s">
        <v>4</v>
      </c>
      <c r="H54" s="17">
        <v>94</v>
      </c>
      <c r="I54" s="23">
        <v>60</v>
      </c>
      <c r="J54" s="17">
        <v>45</v>
      </c>
      <c r="K54" s="24">
        <v>40</v>
      </c>
      <c r="L54" s="25"/>
      <c r="M54" s="17">
        <v>17</v>
      </c>
      <c r="N54" s="23">
        <v>23</v>
      </c>
      <c r="O54" s="17">
        <v>19</v>
      </c>
      <c r="P54" s="24">
        <v>16</v>
      </c>
      <c r="Q54" s="25"/>
      <c r="R54" s="25"/>
      <c r="S54" s="28" t="s">
        <v>15</v>
      </c>
      <c r="T54" s="28"/>
      <c r="U54" s="28"/>
      <c r="V54" s="28"/>
      <c r="W54" s="28"/>
      <c r="X54" s="28" t="s">
        <v>15</v>
      </c>
      <c r="Y54" s="28"/>
      <c r="Z54" s="28"/>
      <c r="AA54" s="28"/>
      <c r="AB54" s="28"/>
      <c r="AC54" s="25"/>
      <c r="AD54" s="25"/>
      <c r="AE54" s="25"/>
      <c r="AF54" s="28" t="s">
        <v>15</v>
      </c>
      <c r="AG54" s="28"/>
      <c r="AH54" s="28"/>
      <c r="AI54" s="28"/>
      <c r="AJ54" s="28"/>
      <c r="AK54" s="28" t="s">
        <v>15</v>
      </c>
      <c r="AL54" s="28"/>
      <c r="AM54" s="28"/>
      <c r="AN54" s="28"/>
      <c r="AO54" s="28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>
        <v>16</v>
      </c>
      <c r="BO54" s="25">
        <f t="shared" si="12"/>
        <v>90</v>
      </c>
      <c r="BP54" s="25"/>
      <c r="BQ54" s="25">
        <f t="shared" si="13"/>
        <v>92.375</v>
      </c>
      <c r="BR54" s="25"/>
      <c r="BS54" s="25"/>
      <c r="BT54" s="25"/>
      <c r="BU54" s="25"/>
      <c r="BV54" s="56">
        <v>3</v>
      </c>
      <c r="BW54" s="57"/>
      <c r="BX54" s="57">
        <f>J25</f>
        <v>50</v>
      </c>
      <c r="BY54" s="57">
        <f t="shared" si="14"/>
        <v>100</v>
      </c>
      <c r="BZ54" s="57">
        <v>66</v>
      </c>
      <c r="CA54" s="57"/>
      <c r="CB54" s="57"/>
      <c r="CC54" s="57"/>
      <c r="CD54" s="57">
        <v>4</v>
      </c>
      <c r="CE54" s="57">
        <v>100</v>
      </c>
      <c r="CF54" s="57">
        <v>66</v>
      </c>
      <c r="CG54" s="57"/>
      <c r="CH54" s="57"/>
      <c r="CI54" s="58"/>
      <c r="CJ54" s="73">
        <v>3</v>
      </c>
      <c r="CK54" s="39">
        <f>MAX(BZ48:BZ83)</f>
        <v>92.875</v>
      </c>
      <c r="CL54" s="39">
        <f>MIN(BZ48:BZ83)</f>
        <v>28</v>
      </c>
      <c r="CM54" s="72">
        <f>MEDIAN(BZ48:BZ83)</f>
        <v>78.5</v>
      </c>
      <c r="CN54" s="72">
        <f>_xlfn.STDEV.S(BZ48:BZ83)</f>
        <v>13.757139200002797</v>
      </c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</row>
    <row r="55" spans="1:148" x14ac:dyDescent="0.25">
      <c r="A55" s="25"/>
      <c r="B55" s="25"/>
      <c r="C55" s="3"/>
      <c r="D55" s="6"/>
      <c r="E55" s="5">
        <v>1</v>
      </c>
      <c r="F55" s="12">
        <v>4</v>
      </c>
      <c r="G55" s="1" t="s">
        <v>3</v>
      </c>
      <c r="H55" s="18">
        <v>20</v>
      </c>
      <c r="I55" s="21">
        <v>19</v>
      </c>
      <c r="J55" s="18">
        <v>24</v>
      </c>
      <c r="K55" s="22">
        <v>21</v>
      </c>
      <c r="L55" s="25"/>
      <c r="M55" s="18">
        <v>17</v>
      </c>
      <c r="N55" s="21">
        <v>24</v>
      </c>
      <c r="O55" s="18">
        <v>22</v>
      </c>
      <c r="P55" s="22">
        <v>15</v>
      </c>
      <c r="Q55" s="25"/>
      <c r="R55" s="25"/>
      <c r="S55" s="28" t="s">
        <v>36</v>
      </c>
      <c r="T55" s="47">
        <f>SUM(H7,H25,H43)/1.5</f>
        <v>86.666666666666671</v>
      </c>
      <c r="U55" s="28">
        <f>SUM(I7,I25,I43)/1.5</f>
        <v>90.666666666666671</v>
      </c>
      <c r="V55" s="28">
        <f>SUM(J7,J25,J43)/1.5</f>
        <v>82.666666666666671</v>
      </c>
      <c r="W55" s="47">
        <f>SUM(K7,K25,K43)/1.5</f>
        <v>91.333333333333329</v>
      </c>
      <c r="X55" s="28" t="s">
        <v>36</v>
      </c>
      <c r="Y55" s="31"/>
      <c r="Z55" s="31"/>
      <c r="AA55" s="31"/>
      <c r="AB55" s="31"/>
      <c r="AC55" s="25"/>
      <c r="AD55" s="25"/>
      <c r="AE55" s="25"/>
      <c r="AF55" s="28" t="s">
        <v>36</v>
      </c>
      <c r="AG55" s="28">
        <f>100-SUM(H8,H26,H44)/24</f>
        <v>84.375</v>
      </c>
      <c r="AH55" s="28">
        <f>100-SUM(I8,I26,I44)/12</f>
        <v>79.5</v>
      </c>
      <c r="AI55" s="28">
        <f>100-SUM(J8,J26,J44)/6</f>
        <v>74.166666666666671</v>
      </c>
      <c r="AJ55" s="28">
        <f>100-SUM(K8,K26,K44)/3</f>
        <v>70.333333333333329</v>
      </c>
      <c r="AK55" s="28" t="s">
        <v>36</v>
      </c>
      <c r="AL55" s="31"/>
      <c r="AM55" s="31"/>
      <c r="AN55" s="31"/>
      <c r="AO55" s="31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>
        <v>16</v>
      </c>
      <c r="BO55" s="25">
        <f t="shared" si="12"/>
        <v>72</v>
      </c>
      <c r="BP55" s="25"/>
      <c r="BQ55" s="25">
        <f t="shared" si="13"/>
        <v>87.875</v>
      </c>
      <c r="BR55" s="25"/>
      <c r="BS55" s="25"/>
      <c r="BT55" s="25"/>
      <c r="BU55" s="25"/>
      <c r="BV55" s="56">
        <v>3</v>
      </c>
      <c r="BW55" s="57"/>
      <c r="BX55" s="57">
        <f>K25</f>
        <v>50</v>
      </c>
      <c r="BY55" s="57">
        <f t="shared" si="14"/>
        <v>100</v>
      </c>
      <c r="BZ55" s="57">
        <v>92</v>
      </c>
      <c r="CA55" s="57"/>
      <c r="CB55" s="57"/>
      <c r="CC55" s="57"/>
      <c r="CD55" s="57">
        <v>4</v>
      </c>
      <c r="CE55" s="57">
        <v>100</v>
      </c>
      <c r="CF55" s="57">
        <v>92</v>
      </c>
      <c r="CG55" s="57"/>
      <c r="CH55" s="57"/>
      <c r="CI55" s="58"/>
      <c r="CJ55" s="73">
        <v>2</v>
      </c>
      <c r="CK55" s="39">
        <f>MAX(BZ84:BZ119)</f>
        <v>96</v>
      </c>
      <c r="CL55" s="39">
        <f>MIN(BZ84:BZ119)</f>
        <v>54</v>
      </c>
      <c r="CM55" s="72">
        <f>MEDIAN(BZ84:BZ119)</f>
        <v>82.75</v>
      </c>
      <c r="CN55" s="72">
        <f>_xlfn.STDEV.S(BZ84:BZ119)</f>
        <v>10.278181834614353</v>
      </c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</row>
    <row r="56" spans="1:148" ht="15.75" thickBot="1" x14ac:dyDescent="0.3">
      <c r="A56" s="25"/>
      <c r="B56" s="25"/>
      <c r="C56" s="3"/>
      <c r="D56" s="6"/>
      <c r="E56" s="3"/>
      <c r="F56" s="11"/>
      <c r="G56" s="2" t="s">
        <v>4</v>
      </c>
      <c r="H56" s="17">
        <v>50</v>
      </c>
      <c r="I56" s="23">
        <v>43</v>
      </c>
      <c r="J56" s="17">
        <v>32</v>
      </c>
      <c r="K56" s="24">
        <v>39</v>
      </c>
      <c r="L56" s="25"/>
      <c r="M56" s="17">
        <v>18</v>
      </c>
      <c r="N56" s="23">
        <v>12</v>
      </c>
      <c r="O56" s="17">
        <v>14</v>
      </c>
      <c r="P56" s="24">
        <v>17</v>
      </c>
      <c r="Q56" s="25"/>
      <c r="R56" s="25"/>
      <c r="S56" s="28" t="s">
        <v>16</v>
      </c>
      <c r="T56" s="28"/>
      <c r="U56" s="28"/>
      <c r="V56" s="28"/>
      <c r="W56" s="28"/>
      <c r="X56" s="28" t="s">
        <v>16</v>
      </c>
      <c r="Y56" s="28"/>
      <c r="Z56" s="28"/>
      <c r="AA56" s="28"/>
      <c r="AB56" s="28"/>
      <c r="AC56" s="25"/>
      <c r="AD56" s="25"/>
      <c r="AE56" s="25"/>
      <c r="AF56" s="28" t="s">
        <v>16</v>
      </c>
      <c r="AG56" s="28"/>
      <c r="AH56" s="28"/>
      <c r="AI56" s="28"/>
      <c r="AJ56" s="28"/>
      <c r="AK56" s="28" t="s">
        <v>16</v>
      </c>
      <c r="AL56" s="28"/>
      <c r="AM56" s="28"/>
      <c r="AN56" s="28"/>
      <c r="AO56" s="28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>
        <v>16</v>
      </c>
      <c r="BO56" s="25">
        <f t="shared" si="12"/>
        <v>100</v>
      </c>
      <c r="BP56" s="25"/>
      <c r="BQ56" s="25">
        <f t="shared" si="13"/>
        <v>92.875</v>
      </c>
      <c r="BR56" s="25"/>
      <c r="BS56" s="25"/>
      <c r="BT56" s="25"/>
      <c r="BU56" s="25"/>
      <c r="BV56" s="56">
        <v>3</v>
      </c>
      <c r="BW56" s="57"/>
      <c r="BX56" s="57">
        <f>H43</f>
        <v>30</v>
      </c>
      <c r="BY56" s="57">
        <f t="shared" si="14"/>
        <v>60</v>
      </c>
      <c r="BZ56" s="57">
        <v>90.5</v>
      </c>
      <c r="CA56" s="57"/>
      <c r="CB56" s="57"/>
      <c r="CC56" s="57"/>
      <c r="CD56" s="57">
        <v>4</v>
      </c>
      <c r="CE56" s="57">
        <v>60</v>
      </c>
      <c r="CF56" s="57">
        <v>90.5</v>
      </c>
      <c r="CG56" s="57"/>
      <c r="CH56" s="57"/>
      <c r="CI56" s="58"/>
      <c r="CJ56" s="73">
        <v>1</v>
      </c>
      <c r="CK56" s="39">
        <f>MAX(BZ120:BZ155)</f>
        <v>100</v>
      </c>
      <c r="CL56" s="39">
        <f>MIN(BZ120:BZ155)</f>
        <v>61</v>
      </c>
      <c r="CM56" s="72">
        <f>MEDIAN(BZ120:BZ155)</f>
        <v>89.125</v>
      </c>
      <c r="CN56" s="72">
        <f>_xlfn.STDEV.S(BZ120:BZ155)</f>
        <v>6.769977052081809</v>
      </c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</row>
    <row r="57" spans="1:148" x14ac:dyDescent="0.25">
      <c r="A57" s="25"/>
      <c r="B57" s="25"/>
      <c r="C57" s="3"/>
      <c r="D57" s="6"/>
      <c r="E57" s="3"/>
      <c r="F57" s="12">
        <v>2</v>
      </c>
      <c r="G57" s="1" t="s">
        <v>3</v>
      </c>
      <c r="H57" s="18">
        <v>24</v>
      </c>
      <c r="I57" s="21">
        <v>19</v>
      </c>
      <c r="J57" s="18">
        <v>25</v>
      </c>
      <c r="K57" s="22">
        <v>22</v>
      </c>
      <c r="L57" s="25"/>
      <c r="M57" s="18">
        <v>20</v>
      </c>
      <c r="N57" s="21">
        <v>16</v>
      </c>
      <c r="O57" s="18">
        <v>22</v>
      </c>
      <c r="P57" s="22">
        <v>20</v>
      </c>
      <c r="Q57" s="25"/>
      <c r="R57" s="25"/>
      <c r="S57" s="28" t="s">
        <v>17</v>
      </c>
      <c r="T57" s="28"/>
      <c r="U57" s="28"/>
      <c r="V57" s="28"/>
      <c r="W57" s="28"/>
      <c r="X57" s="28" t="s">
        <v>17</v>
      </c>
      <c r="Y57" s="28"/>
      <c r="Z57" s="28"/>
      <c r="AA57" s="28"/>
      <c r="AB57" s="28"/>
      <c r="AC57" s="25"/>
      <c r="AD57" s="25"/>
      <c r="AE57" s="25"/>
      <c r="AF57" s="28" t="s">
        <v>17</v>
      </c>
      <c r="AG57" s="28"/>
      <c r="AH57" s="28"/>
      <c r="AI57" s="28"/>
      <c r="AJ57" s="28"/>
      <c r="AK57" s="28" t="s">
        <v>17</v>
      </c>
      <c r="AL57" s="28"/>
      <c r="AM57" s="28"/>
      <c r="AN57" s="28"/>
      <c r="AO57" s="28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>
        <v>8</v>
      </c>
      <c r="BO57" s="25">
        <f t="shared" ref="BO57:BO65" si="15">AS77</f>
        <v>100</v>
      </c>
      <c r="BP57" s="25"/>
      <c r="BQ57" s="25">
        <f t="shared" ref="BQ57:BQ65" si="16">BG77</f>
        <v>85</v>
      </c>
      <c r="BR57" s="25"/>
      <c r="BS57" s="25"/>
      <c r="BT57" s="25"/>
      <c r="BU57" s="25"/>
      <c r="BV57" s="56">
        <v>3</v>
      </c>
      <c r="BW57" s="57"/>
      <c r="BX57" s="57">
        <f>I43</f>
        <v>36</v>
      </c>
      <c r="BY57" s="57">
        <f t="shared" si="14"/>
        <v>72</v>
      </c>
      <c r="BZ57" s="57">
        <v>84.5</v>
      </c>
      <c r="CA57" s="57"/>
      <c r="CB57" s="57"/>
      <c r="CC57" s="57"/>
      <c r="CD57" s="57">
        <v>4</v>
      </c>
      <c r="CE57" s="57">
        <v>72</v>
      </c>
      <c r="CF57" s="57">
        <v>84.5</v>
      </c>
      <c r="CG57" s="57"/>
      <c r="CH57" s="57"/>
      <c r="CI57" s="58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</row>
    <row r="58" spans="1:148" ht="15.75" thickBot="1" x14ac:dyDescent="0.3">
      <c r="A58" s="25"/>
      <c r="B58" s="25"/>
      <c r="C58" s="3"/>
      <c r="D58" s="6"/>
      <c r="E58" s="3"/>
      <c r="F58" s="11"/>
      <c r="G58" s="2" t="s">
        <v>4</v>
      </c>
      <c r="H58" s="17">
        <v>65</v>
      </c>
      <c r="I58" s="23">
        <v>52</v>
      </c>
      <c r="J58" s="17">
        <v>47</v>
      </c>
      <c r="K58" s="24">
        <v>29</v>
      </c>
      <c r="L58" s="25"/>
      <c r="M58" s="17">
        <v>15</v>
      </c>
      <c r="N58" s="23">
        <v>18</v>
      </c>
      <c r="O58" s="17">
        <v>10</v>
      </c>
      <c r="P58" s="24">
        <v>10</v>
      </c>
      <c r="Q58" s="25"/>
      <c r="R58" s="25"/>
      <c r="S58" s="28" t="s">
        <v>18</v>
      </c>
      <c r="T58" s="28"/>
      <c r="U58" s="28"/>
      <c r="V58" s="28"/>
      <c r="W58" s="28"/>
      <c r="X58" s="28" t="s">
        <v>18</v>
      </c>
      <c r="Y58" s="28"/>
      <c r="Z58" s="28"/>
      <c r="AA58" s="28"/>
      <c r="AB58" s="28"/>
      <c r="AC58" s="25"/>
      <c r="AD58" s="25"/>
      <c r="AE58" s="25"/>
      <c r="AF58" s="28" t="s">
        <v>18</v>
      </c>
      <c r="AG58" s="28"/>
      <c r="AH58" s="28"/>
      <c r="AI58" s="28"/>
      <c r="AJ58" s="28"/>
      <c r="AK58" s="28" t="s">
        <v>18</v>
      </c>
      <c r="AL58" s="28"/>
      <c r="AM58" s="28"/>
      <c r="AN58" s="28"/>
      <c r="AO58" s="28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>
        <v>8</v>
      </c>
      <c r="BO58" s="25">
        <f t="shared" si="15"/>
        <v>100</v>
      </c>
      <c r="BP58" s="25"/>
      <c r="BQ58" s="25">
        <f t="shared" si="16"/>
        <v>69</v>
      </c>
      <c r="BR58" s="25"/>
      <c r="BS58" s="25"/>
      <c r="BT58" s="25"/>
      <c r="BU58" s="25"/>
      <c r="BV58" s="56">
        <v>3</v>
      </c>
      <c r="BW58" s="57"/>
      <c r="BX58" s="57">
        <f>J43</f>
        <v>24</v>
      </c>
      <c r="BY58" s="57">
        <f t="shared" si="14"/>
        <v>48</v>
      </c>
      <c r="BZ58" s="57">
        <v>77.5</v>
      </c>
      <c r="CA58" s="57"/>
      <c r="CB58" s="57"/>
      <c r="CC58" s="57"/>
      <c r="CD58" s="57">
        <v>4</v>
      </c>
      <c r="CE58" s="57">
        <v>48</v>
      </c>
      <c r="CF58" s="57">
        <v>77.5</v>
      </c>
      <c r="CG58" s="57"/>
      <c r="CH58" s="57"/>
      <c r="CI58" s="58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</row>
    <row r="59" spans="1:148" x14ac:dyDescent="0.25">
      <c r="A59" s="25"/>
      <c r="B59" s="25"/>
      <c r="C59" s="3"/>
      <c r="D59" s="6"/>
      <c r="E59" s="3"/>
      <c r="F59" s="12">
        <v>1</v>
      </c>
      <c r="G59" s="1" t="s">
        <v>3</v>
      </c>
      <c r="H59" s="18">
        <v>27</v>
      </c>
      <c r="I59" s="21">
        <v>21</v>
      </c>
      <c r="J59" s="18">
        <v>24</v>
      </c>
      <c r="K59" s="22">
        <v>26</v>
      </c>
      <c r="L59" s="25"/>
      <c r="M59" s="18">
        <v>18</v>
      </c>
      <c r="N59" s="21">
        <v>17</v>
      </c>
      <c r="O59" s="18">
        <v>19</v>
      </c>
      <c r="P59" s="22">
        <v>21</v>
      </c>
      <c r="Q59" s="25"/>
      <c r="R59" s="25"/>
      <c r="S59" s="28" t="s">
        <v>37</v>
      </c>
      <c r="T59" s="47">
        <f>SUM(  H62,H80,H98 )/1.5</f>
        <v>96</v>
      </c>
      <c r="U59" s="28">
        <f>SUM(  I62,I80,I98 )/1.5</f>
        <v>96.666666666666671</v>
      </c>
      <c r="V59" s="28">
        <f>SUM(  J62,J80,J98 )/1.5</f>
        <v>96.666666666666671</v>
      </c>
      <c r="W59" s="47">
        <f>SUM(  K62,K80,K98 )/1.5</f>
        <v>98</v>
      </c>
      <c r="X59" s="28" t="s">
        <v>37</v>
      </c>
      <c r="Y59" s="28"/>
      <c r="Z59" s="28"/>
      <c r="AA59" s="28"/>
      <c r="AB59" s="28"/>
      <c r="AC59" s="25"/>
      <c r="AD59" s="25"/>
      <c r="AE59" s="25"/>
      <c r="AF59" s="28" t="s">
        <v>37</v>
      </c>
      <c r="AG59" s="28">
        <f>100-SUM(  H63,H81,H99)/24</f>
        <v>73.833333333333329</v>
      </c>
      <c r="AH59" s="28">
        <f>100-SUM(  I63,I81,I99)/12</f>
        <v>72.083333333333329</v>
      </c>
      <c r="AI59" s="28">
        <f>100-SUM(  J63,J81,J99)/6</f>
        <v>70.666666666666671</v>
      </c>
      <c r="AJ59" s="28">
        <f>100-SUM(  K63,K81,K99)/3</f>
        <v>63.333333333333336</v>
      </c>
      <c r="AK59" s="28" t="s">
        <v>37</v>
      </c>
      <c r="AL59" s="28"/>
      <c r="AM59" s="28"/>
      <c r="AN59" s="28"/>
      <c r="AO59" s="28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>
        <v>8</v>
      </c>
      <c r="BO59" s="25">
        <f t="shared" si="15"/>
        <v>72</v>
      </c>
      <c r="BP59" s="25"/>
      <c r="BQ59" s="25">
        <f t="shared" si="16"/>
        <v>84.5</v>
      </c>
      <c r="BR59" s="25"/>
      <c r="BS59" s="25"/>
      <c r="BT59" s="25"/>
      <c r="BU59" s="25"/>
      <c r="BV59" s="56">
        <v>3</v>
      </c>
      <c r="BW59" s="57"/>
      <c r="BX59" s="57">
        <f>K43</f>
        <v>37</v>
      </c>
      <c r="BY59" s="57">
        <f t="shared" si="14"/>
        <v>74</v>
      </c>
      <c r="BZ59" s="57">
        <v>49</v>
      </c>
      <c r="CA59" s="57"/>
      <c r="CB59" s="57"/>
      <c r="CC59" s="57"/>
      <c r="CD59" s="57">
        <v>4</v>
      </c>
      <c r="CE59" s="57">
        <v>74</v>
      </c>
      <c r="CF59" s="57">
        <v>49</v>
      </c>
      <c r="CG59" s="57"/>
      <c r="CH59" s="57"/>
      <c r="CI59" s="58"/>
      <c r="CJ59" s="25" t="s">
        <v>70</v>
      </c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</row>
    <row r="60" spans="1:148" ht="15.75" thickBot="1" x14ac:dyDescent="0.3">
      <c r="A60" s="25"/>
      <c r="B60" s="25"/>
      <c r="C60" s="2"/>
      <c r="D60" s="7"/>
      <c r="E60" s="2"/>
      <c r="F60" s="11"/>
      <c r="G60" s="2" t="s">
        <v>4</v>
      </c>
      <c r="H60" s="17">
        <v>82</v>
      </c>
      <c r="I60" s="23">
        <v>33</v>
      </c>
      <c r="J60" s="17">
        <v>33</v>
      </c>
      <c r="K60" s="24">
        <v>27</v>
      </c>
      <c r="L60" s="25"/>
      <c r="M60" s="17">
        <v>15</v>
      </c>
      <c r="N60" s="23">
        <v>15</v>
      </c>
      <c r="O60" s="17">
        <v>14</v>
      </c>
      <c r="P60" s="24">
        <v>10</v>
      </c>
      <c r="Q60" s="25"/>
      <c r="R60" s="25"/>
      <c r="S60" s="28" t="s">
        <v>19</v>
      </c>
      <c r="T60" s="28"/>
      <c r="U60" s="28"/>
      <c r="V60" s="28"/>
      <c r="W60" s="28"/>
      <c r="X60" s="28" t="s">
        <v>19</v>
      </c>
      <c r="Y60" s="28"/>
      <c r="Z60" s="28"/>
      <c r="AA60" s="28"/>
      <c r="AB60" s="28"/>
      <c r="AC60" s="25"/>
      <c r="AD60" s="25"/>
      <c r="AE60" s="25"/>
      <c r="AF60" s="28" t="s">
        <v>19</v>
      </c>
      <c r="AG60" s="28"/>
      <c r="AH60" s="28"/>
      <c r="AI60" s="28"/>
      <c r="AJ60" s="28"/>
      <c r="AK60" s="28" t="s">
        <v>19</v>
      </c>
      <c r="AL60" s="28"/>
      <c r="AM60" s="28"/>
      <c r="AN60" s="28"/>
      <c r="AO60" s="28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>
        <v>8</v>
      </c>
      <c r="BO60" s="25">
        <f t="shared" si="15"/>
        <v>100</v>
      </c>
      <c r="BP60" s="25"/>
      <c r="BQ60" s="25">
        <f t="shared" si="16"/>
        <v>67.5</v>
      </c>
      <c r="BR60" s="25"/>
      <c r="BS60" s="25"/>
      <c r="BT60" s="25"/>
      <c r="BU60" s="25"/>
      <c r="BV60" s="56">
        <v>3</v>
      </c>
      <c r="BW60" s="57"/>
      <c r="BX60" s="57">
        <f>H62</f>
        <v>48</v>
      </c>
      <c r="BY60" s="57">
        <f t="shared" si="14"/>
        <v>96</v>
      </c>
      <c r="BZ60" s="57">
        <v>71</v>
      </c>
      <c r="CA60" s="57"/>
      <c r="CB60" s="57"/>
      <c r="CC60" s="57"/>
      <c r="CD60" s="57">
        <v>4</v>
      </c>
      <c r="CE60" s="57">
        <v>96</v>
      </c>
      <c r="CF60" s="57">
        <v>71</v>
      </c>
      <c r="CG60" s="57"/>
      <c r="CH60" s="57"/>
      <c r="CI60" s="58"/>
      <c r="CJ60" s="73" t="s">
        <v>72</v>
      </c>
      <c r="CK60" s="39" t="s">
        <v>66</v>
      </c>
      <c r="CL60" s="39" t="s">
        <v>67</v>
      </c>
      <c r="CM60" s="39" t="s">
        <v>68</v>
      </c>
      <c r="CN60" s="39" t="s">
        <v>69</v>
      </c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</row>
    <row r="61" spans="1:148" ht="15.75" thickBo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8" t="s">
        <v>20</v>
      </c>
      <c r="T61" s="31"/>
      <c r="U61" s="31"/>
      <c r="V61" s="31"/>
      <c r="W61" s="31"/>
      <c r="X61" s="28" t="s">
        <v>20</v>
      </c>
      <c r="Y61" s="28"/>
      <c r="Z61" s="28"/>
      <c r="AA61" s="28"/>
      <c r="AB61" s="28"/>
      <c r="AC61" s="25"/>
      <c r="AD61" s="25"/>
      <c r="AE61" s="25"/>
      <c r="AF61" s="28" t="s">
        <v>20</v>
      </c>
      <c r="AG61" s="31"/>
      <c r="AH61" s="31"/>
      <c r="AI61" s="31"/>
      <c r="AJ61" s="31"/>
      <c r="AK61" s="28" t="s">
        <v>20</v>
      </c>
      <c r="AL61" s="28"/>
      <c r="AM61" s="28"/>
      <c r="AN61" s="28"/>
      <c r="AO61" s="28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>
        <v>8</v>
      </c>
      <c r="BO61" s="25">
        <f t="shared" si="15"/>
        <v>100</v>
      </c>
      <c r="BP61" s="25"/>
      <c r="BQ61" s="25">
        <f t="shared" si="16"/>
        <v>65.5</v>
      </c>
      <c r="BR61" s="25"/>
      <c r="BS61" s="25"/>
      <c r="BT61" s="25"/>
      <c r="BU61" s="25"/>
      <c r="BV61" s="56">
        <v>3</v>
      </c>
      <c r="BW61" s="57"/>
      <c r="BX61" s="57">
        <f>I62</f>
        <v>50</v>
      </c>
      <c r="BY61" s="57">
        <f t="shared" si="14"/>
        <v>100</v>
      </c>
      <c r="BZ61" s="57">
        <v>67.5</v>
      </c>
      <c r="CA61" s="57"/>
      <c r="CB61" s="57"/>
      <c r="CC61" s="57"/>
      <c r="CD61" s="57">
        <v>4</v>
      </c>
      <c r="CE61" s="57">
        <v>100</v>
      </c>
      <c r="CF61" s="57">
        <v>67.5</v>
      </c>
      <c r="CG61" s="57"/>
      <c r="CH61" s="57"/>
      <c r="CI61" s="58"/>
      <c r="CJ61" s="73">
        <v>4</v>
      </c>
      <c r="CK61" s="39">
        <f>MAX(CE48:CE83)</f>
        <v>100</v>
      </c>
      <c r="CL61" s="39">
        <f>MIN(CE48:CE83)</f>
        <v>48</v>
      </c>
      <c r="CM61" s="77">
        <f>MEDIAN(CE48:CE83)</f>
        <v>100</v>
      </c>
      <c r="CN61" s="77">
        <f>_xlfn.STDEV.S(CE48:CE83)</f>
        <v>13.518241643899444</v>
      </c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</row>
    <row r="62" spans="1:148" x14ac:dyDescent="0.25">
      <c r="A62" s="25"/>
      <c r="B62" s="25"/>
      <c r="C62" s="5" t="s">
        <v>9</v>
      </c>
      <c r="D62" s="5">
        <v>1</v>
      </c>
      <c r="E62" s="5">
        <v>3</v>
      </c>
      <c r="F62" s="12">
        <v>4</v>
      </c>
      <c r="G62" s="1" t="s">
        <v>3</v>
      </c>
      <c r="H62" s="16">
        <v>48</v>
      </c>
      <c r="I62" s="16">
        <v>50</v>
      </c>
      <c r="J62" s="16">
        <v>50</v>
      </c>
      <c r="K62" s="16">
        <v>50</v>
      </c>
      <c r="L62" s="25"/>
      <c r="M62" s="16">
        <v>9</v>
      </c>
      <c r="N62" s="16">
        <v>26</v>
      </c>
      <c r="O62" s="16">
        <v>27</v>
      </c>
      <c r="P62" s="16">
        <v>49</v>
      </c>
      <c r="Q62" s="25"/>
      <c r="R62" s="25"/>
      <c r="S62" s="28" t="s">
        <v>21</v>
      </c>
      <c r="T62" s="28"/>
      <c r="U62" s="28"/>
      <c r="V62" s="28"/>
      <c r="W62" s="28"/>
      <c r="X62" s="28" t="s">
        <v>21</v>
      </c>
      <c r="Y62" s="28"/>
      <c r="Z62" s="28"/>
      <c r="AA62" s="28"/>
      <c r="AB62" s="28"/>
      <c r="AC62" s="25"/>
      <c r="AD62" s="25"/>
      <c r="AE62" s="25"/>
      <c r="AF62" s="28" t="s">
        <v>21</v>
      </c>
      <c r="AG62" s="28"/>
      <c r="AH62" s="28"/>
      <c r="AI62" s="28"/>
      <c r="AJ62" s="28"/>
      <c r="AK62" s="28" t="s">
        <v>21</v>
      </c>
      <c r="AL62" s="28"/>
      <c r="AM62" s="28"/>
      <c r="AN62" s="28"/>
      <c r="AO62" s="28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>
        <v>8</v>
      </c>
      <c r="BO62" s="25">
        <f t="shared" si="15"/>
        <v>90</v>
      </c>
      <c r="BP62" s="25"/>
      <c r="BQ62" s="25">
        <f t="shared" si="16"/>
        <v>83.25</v>
      </c>
      <c r="BR62" s="25"/>
      <c r="BS62" s="25"/>
      <c r="BT62" s="25"/>
      <c r="BU62" s="25"/>
      <c r="BV62" s="56">
        <v>3</v>
      </c>
      <c r="BW62" s="57"/>
      <c r="BX62" s="57">
        <f>J62</f>
        <v>50</v>
      </c>
      <c r="BY62" s="57">
        <f t="shared" si="14"/>
        <v>100</v>
      </c>
      <c r="BZ62" s="57">
        <v>73</v>
      </c>
      <c r="CA62" s="57"/>
      <c r="CB62" s="57"/>
      <c r="CC62" s="57"/>
      <c r="CD62" s="57">
        <v>4</v>
      </c>
      <c r="CE62" s="57">
        <v>100</v>
      </c>
      <c r="CF62" s="57">
        <v>73</v>
      </c>
      <c r="CG62" s="57"/>
      <c r="CH62" s="57"/>
      <c r="CI62" s="58"/>
      <c r="CJ62" s="73">
        <v>2</v>
      </c>
      <c r="CK62" s="39">
        <f>MAX(CE84:CE119)</f>
        <v>100</v>
      </c>
      <c r="CL62" s="39">
        <f>MIN(CE84:CE119)</f>
        <v>34</v>
      </c>
      <c r="CM62" s="77">
        <f>MEDIAN(CE84:CE119)</f>
        <v>95</v>
      </c>
      <c r="CN62" s="77">
        <f>_xlfn.STDEV.S(CE84:CE119)</f>
        <v>19.85662897587892</v>
      </c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</row>
    <row r="63" spans="1:148" ht="15.75" thickBot="1" x14ac:dyDescent="0.3">
      <c r="A63" s="25"/>
      <c r="B63" s="25"/>
      <c r="C63" s="3"/>
      <c r="D63" s="6"/>
      <c r="E63" s="3"/>
      <c r="F63" s="11"/>
      <c r="G63" s="2" t="s">
        <v>4</v>
      </c>
      <c r="H63" s="17">
        <v>232</v>
      </c>
      <c r="I63" s="17">
        <v>130</v>
      </c>
      <c r="J63" s="17">
        <v>54</v>
      </c>
      <c r="K63" s="17">
        <v>22</v>
      </c>
      <c r="L63" s="25"/>
      <c r="M63" s="17">
        <v>41</v>
      </c>
      <c r="N63" s="17">
        <v>24</v>
      </c>
      <c r="O63" s="17">
        <v>23</v>
      </c>
      <c r="P63" s="17">
        <v>0</v>
      </c>
      <c r="Q63" s="25"/>
      <c r="R63" s="25"/>
      <c r="S63" s="28" t="s">
        <v>38</v>
      </c>
      <c r="T63" s="47">
        <f>SUM(  H117,H135,H153 )/1.5</f>
        <v>87.333333333333329</v>
      </c>
      <c r="U63" s="28">
        <f>SUM(  I117,I135,I153 )/1.5</f>
        <v>90</v>
      </c>
      <c r="V63" s="28">
        <f>SUM(  J117,J135,J153 )/1.5</f>
        <v>88.666666666666671</v>
      </c>
      <c r="W63" s="47">
        <f>SUM(  K117,K135,K153 )/1.5</f>
        <v>87.333333333333329</v>
      </c>
      <c r="X63" s="28" t="s">
        <v>38</v>
      </c>
      <c r="Y63" s="28"/>
      <c r="Z63" s="28"/>
      <c r="AA63" s="28"/>
      <c r="AB63" s="28"/>
      <c r="AC63" s="25"/>
      <c r="AD63" s="25"/>
      <c r="AE63" s="25"/>
      <c r="AF63" s="28" t="s">
        <v>38</v>
      </c>
      <c r="AG63" s="28">
        <f>100-SUM(    H118,H136,H154)/24</f>
        <v>91.041666666666671</v>
      </c>
      <c r="AH63" s="28">
        <f>100-SUM(    I118,I136,I154)/12</f>
        <v>90.583333333333329</v>
      </c>
      <c r="AI63" s="28">
        <f>100-SUM(    J118,J136,J154)/6</f>
        <v>81.333333333333329</v>
      </c>
      <c r="AJ63" s="28">
        <f>100-SUM(    K118,K136,K154)/3</f>
        <v>69.666666666666671</v>
      </c>
      <c r="AK63" s="28" t="s">
        <v>38</v>
      </c>
      <c r="AL63" s="28"/>
      <c r="AM63" s="28"/>
      <c r="AN63" s="28"/>
      <c r="AO63" s="28"/>
      <c r="AP63" s="25"/>
      <c r="AQ63" s="25"/>
      <c r="AR63" s="25"/>
      <c r="AS63" s="25"/>
      <c r="AT63" s="25"/>
      <c r="AU63" s="25"/>
      <c r="AV63" s="48" t="s">
        <v>78</v>
      </c>
      <c r="AW63" s="48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49" t="s">
        <v>79</v>
      </c>
      <c r="BI63" s="49"/>
      <c r="BJ63" s="25"/>
      <c r="BK63" s="25"/>
      <c r="BL63" s="25"/>
      <c r="BM63" s="25"/>
      <c r="BN63" s="25">
        <v>8</v>
      </c>
      <c r="BO63" s="25">
        <f t="shared" si="15"/>
        <v>92</v>
      </c>
      <c r="BP63" s="25"/>
      <c r="BQ63" s="25">
        <f t="shared" si="16"/>
        <v>92</v>
      </c>
      <c r="BR63" s="25"/>
      <c r="BS63" s="25"/>
      <c r="BT63" s="25"/>
      <c r="BU63" s="25"/>
      <c r="BV63" s="56">
        <v>3</v>
      </c>
      <c r="BW63" s="57"/>
      <c r="BX63" s="57">
        <f>K62</f>
        <v>50</v>
      </c>
      <c r="BY63" s="57">
        <f t="shared" si="14"/>
        <v>100</v>
      </c>
      <c r="BZ63" s="57">
        <v>78</v>
      </c>
      <c r="CA63" s="57"/>
      <c r="CB63" s="57"/>
      <c r="CC63" s="57"/>
      <c r="CD63" s="57">
        <v>4</v>
      </c>
      <c r="CE63" s="57">
        <v>100</v>
      </c>
      <c r="CF63" s="57">
        <v>78</v>
      </c>
      <c r="CG63" s="57"/>
      <c r="CH63" s="57"/>
      <c r="CI63" s="58"/>
      <c r="CJ63" s="73">
        <v>1</v>
      </c>
      <c r="CK63" s="39">
        <f>MAX(CE120:CE155)</f>
        <v>100</v>
      </c>
      <c r="CL63" s="39">
        <f>MIN(CE120:CE155)</f>
        <v>10</v>
      </c>
      <c r="CM63" s="77">
        <f>MEDIAN(CE120:CE155)</f>
        <v>95</v>
      </c>
      <c r="CN63" s="77">
        <f>_xlfn.STDEV.S(CE120:CE155)</f>
        <v>25.075631628880291</v>
      </c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</row>
    <row r="64" spans="1:148" x14ac:dyDescent="0.25">
      <c r="A64" s="25"/>
      <c r="B64" s="25"/>
      <c r="C64" s="3"/>
      <c r="D64" s="6"/>
      <c r="E64" s="3"/>
      <c r="F64" s="12">
        <v>2</v>
      </c>
      <c r="G64" s="1" t="s">
        <v>3</v>
      </c>
      <c r="H64" s="16">
        <v>48</v>
      </c>
      <c r="I64" s="16">
        <v>47</v>
      </c>
      <c r="J64" s="16">
        <v>49</v>
      </c>
      <c r="K64" s="16">
        <v>50</v>
      </c>
      <c r="L64" s="25"/>
      <c r="M64" s="16">
        <v>11</v>
      </c>
      <c r="N64" s="16">
        <v>13</v>
      </c>
      <c r="O64" s="16">
        <v>34</v>
      </c>
      <c r="P64" s="16">
        <v>50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>
        <v>8</v>
      </c>
      <c r="BO64" s="25">
        <f t="shared" si="15"/>
        <v>78</v>
      </c>
      <c r="BP64" s="25"/>
      <c r="BQ64" s="25">
        <f t="shared" si="16"/>
        <v>87.25</v>
      </c>
      <c r="BR64" s="25"/>
      <c r="BS64" s="25"/>
      <c r="BT64" s="25"/>
      <c r="BU64" s="25"/>
      <c r="BV64" s="56">
        <v>3</v>
      </c>
      <c r="BW64" s="57"/>
      <c r="BX64" s="57">
        <f>H80</f>
        <v>50</v>
      </c>
      <c r="BY64" s="57">
        <f t="shared" si="14"/>
        <v>100</v>
      </c>
      <c r="BZ64" s="57">
        <v>67.5</v>
      </c>
      <c r="CA64" s="57"/>
      <c r="CB64" s="57"/>
      <c r="CC64" s="57"/>
      <c r="CD64" s="57">
        <v>4</v>
      </c>
      <c r="CE64" s="57">
        <v>100</v>
      </c>
      <c r="CF64" s="57">
        <v>67.5</v>
      </c>
      <c r="CG64" s="57"/>
      <c r="CH64" s="57"/>
      <c r="CI64" s="58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</row>
    <row r="65" spans="1:148" ht="15.75" thickBot="1" x14ac:dyDescent="0.3">
      <c r="A65" s="25"/>
      <c r="B65" s="25"/>
      <c r="C65" s="3"/>
      <c r="D65" s="6"/>
      <c r="E65" s="3"/>
      <c r="F65" s="11"/>
      <c r="G65" s="2" t="s">
        <v>4</v>
      </c>
      <c r="H65" s="17">
        <v>242</v>
      </c>
      <c r="I65" s="17">
        <v>140</v>
      </c>
      <c r="J65" s="17">
        <v>54</v>
      </c>
      <c r="K65" s="17">
        <v>22</v>
      </c>
      <c r="L65" s="25"/>
      <c r="M65" s="17">
        <v>39</v>
      </c>
      <c r="N65" s="17">
        <v>37</v>
      </c>
      <c r="O65" s="17">
        <v>16</v>
      </c>
      <c r="P65" s="17"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8" t="s">
        <v>73</v>
      </c>
      <c r="AR65" s="28"/>
      <c r="AS65" s="28"/>
      <c r="AT65" s="46" t="s">
        <v>74</v>
      </c>
      <c r="AU65" s="35"/>
      <c r="AV65" s="25"/>
      <c r="AW65" s="25"/>
      <c r="AX65" s="25"/>
      <c r="AY65" s="25"/>
      <c r="AZ65" s="25"/>
      <c r="BA65" s="25"/>
      <c r="BB65" s="25"/>
      <c r="BC65" s="25"/>
      <c r="BD65" s="25"/>
      <c r="BE65" s="28" t="s">
        <v>73</v>
      </c>
      <c r="BF65" s="40"/>
      <c r="BG65" s="40"/>
      <c r="BH65" s="25"/>
      <c r="BI65" s="25"/>
      <c r="BJ65" s="25"/>
      <c r="BK65" s="25"/>
      <c r="BL65" s="25"/>
      <c r="BM65" s="25"/>
      <c r="BN65" s="25">
        <v>8</v>
      </c>
      <c r="BO65" s="25">
        <f t="shared" si="15"/>
        <v>100</v>
      </c>
      <c r="BP65" s="25"/>
      <c r="BQ65" s="25">
        <f t="shared" si="16"/>
        <v>92.5</v>
      </c>
      <c r="BR65" s="25"/>
      <c r="BS65" s="25"/>
      <c r="BT65" s="25"/>
      <c r="BU65" s="25"/>
      <c r="BV65" s="56">
        <v>3</v>
      </c>
      <c r="BW65" s="57"/>
      <c r="BX65" s="57">
        <f>I80</f>
        <v>50</v>
      </c>
      <c r="BY65" s="57">
        <f t="shared" si="14"/>
        <v>100</v>
      </c>
      <c r="BZ65" s="57">
        <v>65.5</v>
      </c>
      <c r="CA65" s="57"/>
      <c r="CB65" s="57"/>
      <c r="CC65" s="57"/>
      <c r="CD65" s="57">
        <v>4</v>
      </c>
      <c r="CE65" s="57">
        <v>100</v>
      </c>
      <c r="CF65" s="57">
        <v>65.5</v>
      </c>
      <c r="CG65" s="57"/>
      <c r="CH65" s="57"/>
      <c r="CI65" s="58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</row>
    <row r="66" spans="1:148" x14ac:dyDescent="0.25">
      <c r="A66" s="25"/>
      <c r="B66" s="25"/>
      <c r="C66" s="3"/>
      <c r="D66" s="6"/>
      <c r="E66" s="3"/>
      <c r="F66" s="12">
        <v>1</v>
      </c>
      <c r="G66" s="1" t="s">
        <v>3</v>
      </c>
      <c r="H66" s="18">
        <v>47</v>
      </c>
      <c r="I66" s="18">
        <v>49</v>
      </c>
      <c r="J66" s="18">
        <v>50</v>
      </c>
      <c r="K66" s="18">
        <v>50</v>
      </c>
      <c r="L66" s="25"/>
      <c r="M66" s="18">
        <v>11</v>
      </c>
      <c r="N66" s="18">
        <v>14</v>
      </c>
      <c r="O66" s="18">
        <v>24</v>
      </c>
      <c r="P66" s="18">
        <v>50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45"/>
      <c r="AS66" s="45" t="s">
        <v>75</v>
      </c>
      <c r="AT66" s="45"/>
      <c r="AU66" s="28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8" t="s">
        <v>77</v>
      </c>
      <c r="BG66" s="28"/>
      <c r="BH66" s="28"/>
      <c r="BI66" s="28"/>
      <c r="BJ66" s="25"/>
      <c r="BK66" s="25"/>
      <c r="BL66" s="25"/>
      <c r="BM66" s="25"/>
      <c r="BN66" s="25">
        <v>4</v>
      </c>
      <c r="BO66" s="25">
        <f t="shared" ref="BO66:BO74" si="17">AT77</f>
        <v>100</v>
      </c>
      <c r="BP66" s="25"/>
      <c r="BQ66" s="25">
        <f t="shared" ref="BQ66:BQ74" si="18">BH77</f>
        <v>79</v>
      </c>
      <c r="BR66" s="25"/>
      <c r="BS66" s="25"/>
      <c r="BT66" s="25"/>
      <c r="BU66" s="25"/>
      <c r="BV66" s="56">
        <v>3</v>
      </c>
      <c r="BW66" s="57"/>
      <c r="BX66" s="57">
        <f>J80</f>
        <v>50</v>
      </c>
      <c r="BY66" s="57">
        <f t="shared" si="14"/>
        <v>100</v>
      </c>
      <c r="BZ66" s="57">
        <v>68</v>
      </c>
      <c r="CA66" s="57"/>
      <c r="CB66" s="57"/>
      <c r="CC66" s="57"/>
      <c r="CD66" s="57">
        <v>4</v>
      </c>
      <c r="CE66" s="57">
        <v>100</v>
      </c>
      <c r="CF66" s="57">
        <v>68</v>
      </c>
      <c r="CG66" s="57"/>
      <c r="CH66" s="57"/>
      <c r="CI66" s="58"/>
      <c r="CJ66" s="25" t="s">
        <v>71</v>
      </c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</row>
    <row r="67" spans="1:148" ht="15.75" thickBot="1" x14ac:dyDescent="0.3">
      <c r="A67" s="25"/>
      <c r="B67" s="25"/>
      <c r="C67" s="3"/>
      <c r="D67" s="6"/>
      <c r="E67" s="2"/>
      <c r="F67" s="11"/>
      <c r="G67" s="2" t="s">
        <v>4</v>
      </c>
      <c r="H67" s="17">
        <v>213</v>
      </c>
      <c r="I67" s="17">
        <v>111</v>
      </c>
      <c r="J67" s="17">
        <v>56</v>
      </c>
      <c r="K67" s="17">
        <v>30</v>
      </c>
      <c r="L67" s="25"/>
      <c r="M67" s="17">
        <v>39</v>
      </c>
      <c r="N67" s="17">
        <v>36</v>
      </c>
      <c r="O67" s="17">
        <v>26</v>
      </c>
      <c r="P67" s="17">
        <v>0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8">
        <f t="shared" ref="AR67:AU67" si="19">H7</f>
        <v>50</v>
      </c>
      <c r="AS67" s="28">
        <f t="shared" si="19"/>
        <v>50</v>
      </c>
      <c r="AT67" s="28">
        <f t="shared" si="19"/>
        <v>50</v>
      </c>
      <c r="AU67" s="28">
        <f t="shared" si="19"/>
        <v>50</v>
      </c>
      <c r="AV67" s="25"/>
      <c r="AW67" s="47" t="s">
        <v>47</v>
      </c>
      <c r="AX67" s="35"/>
      <c r="AY67" s="25"/>
      <c r="AZ67" s="25"/>
      <c r="BA67" s="25"/>
      <c r="BB67" s="25"/>
      <c r="BC67" s="25"/>
      <c r="BD67" s="25"/>
      <c r="BE67" s="25"/>
      <c r="BF67" s="28">
        <f t="shared" ref="BF67:BI67" si="20">H8</f>
        <v>99</v>
      </c>
      <c r="BG67" s="28">
        <f t="shared" si="20"/>
        <v>60</v>
      </c>
      <c r="BH67" s="28">
        <f t="shared" si="20"/>
        <v>42</v>
      </c>
      <c r="BI67" s="28">
        <f t="shared" si="20"/>
        <v>30</v>
      </c>
      <c r="BJ67" s="25"/>
      <c r="BK67" s="50" t="s">
        <v>47</v>
      </c>
      <c r="BL67" s="35"/>
      <c r="BM67" s="25"/>
      <c r="BN67" s="25">
        <v>4</v>
      </c>
      <c r="BO67" s="25">
        <f t="shared" si="17"/>
        <v>100</v>
      </c>
      <c r="BP67" s="25"/>
      <c r="BQ67" s="25">
        <f t="shared" si="18"/>
        <v>66</v>
      </c>
      <c r="BR67" s="25"/>
      <c r="BS67" s="25"/>
      <c r="BT67" s="25"/>
      <c r="BU67" s="25"/>
      <c r="BV67" s="56">
        <v>3</v>
      </c>
      <c r="BW67" s="57"/>
      <c r="BX67" s="57">
        <f>K80</f>
        <v>50</v>
      </c>
      <c r="BY67" s="57">
        <f t="shared" si="14"/>
        <v>100</v>
      </c>
      <c r="BZ67" s="57">
        <v>84</v>
      </c>
      <c r="CA67" s="57"/>
      <c r="CB67" s="57"/>
      <c r="CC67" s="57"/>
      <c r="CD67" s="57">
        <v>4</v>
      </c>
      <c r="CE67" s="57">
        <v>100</v>
      </c>
      <c r="CF67" s="57">
        <v>84</v>
      </c>
      <c r="CG67" s="57"/>
      <c r="CH67" s="57"/>
      <c r="CI67" s="58"/>
      <c r="CJ67" s="73" t="s">
        <v>72</v>
      </c>
      <c r="CK67" s="39" t="s">
        <v>66</v>
      </c>
      <c r="CL67" s="39" t="s">
        <v>67</v>
      </c>
      <c r="CM67" s="39" t="s">
        <v>68</v>
      </c>
      <c r="CN67" s="39" t="s">
        <v>69</v>
      </c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</row>
    <row r="68" spans="1:148" x14ac:dyDescent="0.25">
      <c r="A68" s="25"/>
      <c r="B68" s="25"/>
      <c r="C68" s="3"/>
      <c r="D68" s="6"/>
      <c r="E68" s="5">
        <v>2</v>
      </c>
      <c r="F68" s="12">
        <v>4</v>
      </c>
      <c r="G68" s="1" t="s">
        <v>3</v>
      </c>
      <c r="H68" s="16">
        <v>49</v>
      </c>
      <c r="I68" s="19">
        <v>49</v>
      </c>
      <c r="J68" s="16">
        <v>50</v>
      </c>
      <c r="K68" s="20">
        <v>50</v>
      </c>
      <c r="L68" s="25"/>
      <c r="M68" s="16">
        <v>10</v>
      </c>
      <c r="N68" s="16">
        <v>17</v>
      </c>
      <c r="O68" s="16">
        <v>31</v>
      </c>
      <c r="P68" s="16">
        <v>49</v>
      </c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8">
        <f t="shared" ref="AR68:AU68" si="21">H25</f>
        <v>50</v>
      </c>
      <c r="AS68" s="28">
        <f t="shared" si="21"/>
        <v>50</v>
      </c>
      <c r="AT68" s="28">
        <f t="shared" si="21"/>
        <v>50</v>
      </c>
      <c r="AU68" s="28">
        <f t="shared" si="21"/>
        <v>50</v>
      </c>
      <c r="AV68" s="25"/>
      <c r="AW68" s="47">
        <f>MEDIAN(AR77:AU85)</f>
        <v>100</v>
      </c>
      <c r="AX68" s="35"/>
      <c r="AY68" s="25"/>
      <c r="AZ68" s="25"/>
      <c r="BA68" s="25"/>
      <c r="BB68" s="25"/>
      <c r="BC68" s="25"/>
      <c r="BD68" s="25"/>
      <c r="BE68" s="25"/>
      <c r="BF68" s="28">
        <f t="shared" ref="BF68:BI68" si="22">H26</f>
        <v>200</v>
      </c>
      <c r="BG68" s="28">
        <f t="shared" si="22"/>
        <v>124</v>
      </c>
      <c r="BH68" s="28">
        <f t="shared" si="22"/>
        <v>68</v>
      </c>
      <c r="BI68" s="28">
        <f t="shared" si="22"/>
        <v>8</v>
      </c>
      <c r="BJ68" s="25"/>
      <c r="BK68" s="50">
        <f>MEDIAN(BF77:BI85)</f>
        <v>78.5</v>
      </c>
      <c r="BL68" s="35"/>
      <c r="BM68" s="25"/>
      <c r="BN68" s="25">
        <v>4</v>
      </c>
      <c r="BO68" s="25">
        <f t="shared" si="17"/>
        <v>48</v>
      </c>
      <c r="BP68" s="25"/>
      <c r="BQ68" s="25">
        <f t="shared" si="18"/>
        <v>77.5</v>
      </c>
      <c r="BR68" s="25"/>
      <c r="BS68" s="25"/>
      <c r="BT68" s="25"/>
      <c r="BU68" s="25"/>
      <c r="BV68" s="56">
        <v>3</v>
      </c>
      <c r="BW68" s="57"/>
      <c r="BX68" s="57">
        <f>H98</f>
        <v>46</v>
      </c>
      <c r="BY68" s="57">
        <f t="shared" si="14"/>
        <v>92</v>
      </c>
      <c r="BZ68" s="57">
        <v>83</v>
      </c>
      <c r="CA68" s="57"/>
      <c r="CB68" s="57"/>
      <c r="CC68" s="57"/>
      <c r="CD68" s="57">
        <v>4</v>
      </c>
      <c r="CE68" s="57">
        <v>92</v>
      </c>
      <c r="CF68" s="57">
        <v>83</v>
      </c>
      <c r="CG68" s="57"/>
      <c r="CH68" s="57"/>
      <c r="CI68" s="58"/>
      <c r="CJ68" s="73">
        <v>4</v>
      </c>
      <c r="CK68" s="39">
        <f>MAX(CF48:CF83)</f>
        <v>92.875</v>
      </c>
      <c r="CL68" s="39">
        <f>MIN(CF48:CF83)</f>
        <v>28</v>
      </c>
      <c r="CM68" s="79">
        <f>MEDIAN(CF48:CF83)</f>
        <v>78.5</v>
      </c>
      <c r="CN68" s="79">
        <f>_xlfn.STDEV.S(CF48:CF83)</f>
        <v>13.757139200002797</v>
      </c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</row>
    <row r="69" spans="1:148" ht="15.75" thickBot="1" x14ac:dyDescent="0.3">
      <c r="A69" s="25"/>
      <c r="B69" s="25"/>
      <c r="C69" s="3"/>
      <c r="D69" s="6"/>
      <c r="E69" s="3"/>
      <c r="F69" s="11"/>
      <c r="G69" s="2" t="s">
        <v>4</v>
      </c>
      <c r="H69" s="18">
        <v>207</v>
      </c>
      <c r="I69" s="21">
        <v>105</v>
      </c>
      <c r="J69" s="18">
        <v>44</v>
      </c>
      <c r="K69" s="22">
        <v>18</v>
      </c>
      <c r="L69" s="25"/>
      <c r="M69" s="17">
        <v>40</v>
      </c>
      <c r="N69" s="17">
        <v>33</v>
      </c>
      <c r="O69" s="17">
        <v>18</v>
      </c>
      <c r="P69" s="17">
        <v>0</v>
      </c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8">
        <f t="shared" ref="AR69:AU69" si="23">H43</f>
        <v>30</v>
      </c>
      <c r="AS69" s="28">
        <f t="shared" si="23"/>
        <v>36</v>
      </c>
      <c r="AT69" s="28">
        <f t="shared" si="23"/>
        <v>24</v>
      </c>
      <c r="AU69" s="28">
        <f t="shared" si="23"/>
        <v>37</v>
      </c>
      <c r="AV69" s="25"/>
      <c r="AW69" s="35"/>
      <c r="AX69" s="35"/>
      <c r="AY69" s="25"/>
      <c r="AZ69" s="25"/>
      <c r="BA69" s="25"/>
      <c r="BB69" s="25"/>
      <c r="BC69" s="25"/>
      <c r="BD69" s="25"/>
      <c r="BE69" s="25"/>
      <c r="BF69" s="28">
        <f t="shared" ref="BF69:BI69" si="24">H44</f>
        <v>76</v>
      </c>
      <c r="BG69" s="28">
        <f t="shared" si="24"/>
        <v>62</v>
      </c>
      <c r="BH69" s="28">
        <f t="shared" si="24"/>
        <v>45</v>
      </c>
      <c r="BI69" s="28">
        <f t="shared" si="24"/>
        <v>51</v>
      </c>
      <c r="BJ69" s="25"/>
      <c r="BK69" s="35"/>
      <c r="BL69" s="35"/>
      <c r="BM69" s="25"/>
      <c r="BN69" s="25">
        <v>4</v>
      </c>
      <c r="BO69" s="25">
        <f t="shared" si="17"/>
        <v>100</v>
      </c>
      <c r="BP69" s="25"/>
      <c r="BQ69" s="25">
        <f t="shared" si="18"/>
        <v>73</v>
      </c>
      <c r="BR69" s="25"/>
      <c r="BS69" s="25"/>
      <c r="BT69" s="25"/>
      <c r="BU69" s="25"/>
      <c r="BV69" s="56">
        <v>3</v>
      </c>
      <c r="BW69" s="57"/>
      <c r="BX69" s="57">
        <f>I98</f>
        <v>45</v>
      </c>
      <c r="BY69" s="57">
        <f t="shared" si="14"/>
        <v>90</v>
      </c>
      <c r="BZ69" s="57">
        <v>83.25</v>
      </c>
      <c r="CA69" s="57"/>
      <c r="CB69" s="57"/>
      <c r="CC69" s="57"/>
      <c r="CD69" s="57">
        <v>4</v>
      </c>
      <c r="CE69" s="57">
        <v>90</v>
      </c>
      <c r="CF69" s="57">
        <v>83.25</v>
      </c>
      <c r="CG69" s="57"/>
      <c r="CH69" s="57"/>
      <c r="CI69" s="58"/>
      <c r="CJ69" s="73">
        <v>2</v>
      </c>
      <c r="CK69" s="39">
        <f>MAX(CF84:CF119)</f>
        <v>94.25</v>
      </c>
      <c r="CL69" s="39">
        <f>MIN(CF84:CF119)</f>
        <v>41</v>
      </c>
      <c r="CM69" s="79">
        <f>MEDIAN(CF84:CF119)</f>
        <v>77.375</v>
      </c>
      <c r="CN69" s="79">
        <f>_xlfn.STDEV.S(CF84:CF119)</f>
        <v>12.073799091585379</v>
      </c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</row>
    <row r="70" spans="1:148" x14ac:dyDescent="0.25">
      <c r="A70" s="25"/>
      <c r="B70" s="25"/>
      <c r="C70" s="3"/>
      <c r="D70" s="6"/>
      <c r="E70" s="3"/>
      <c r="F70" s="12">
        <v>2</v>
      </c>
      <c r="G70" s="1" t="s">
        <v>3</v>
      </c>
      <c r="H70" s="16">
        <v>45</v>
      </c>
      <c r="I70" s="19">
        <v>50</v>
      </c>
      <c r="J70" s="16">
        <v>49</v>
      </c>
      <c r="K70" s="20">
        <v>50</v>
      </c>
      <c r="L70" s="25"/>
      <c r="M70" s="16">
        <v>14</v>
      </c>
      <c r="N70" s="16">
        <v>18</v>
      </c>
      <c r="O70" s="16">
        <v>32</v>
      </c>
      <c r="P70" s="16">
        <v>50</v>
      </c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8">
        <f t="shared" ref="AR70:AU70" si="25">H62</f>
        <v>48</v>
      </c>
      <c r="AS70" s="28">
        <f t="shared" si="25"/>
        <v>50</v>
      </c>
      <c r="AT70" s="28">
        <f t="shared" si="25"/>
        <v>50</v>
      </c>
      <c r="AU70" s="28">
        <f t="shared" si="25"/>
        <v>50</v>
      </c>
      <c r="AV70" s="25"/>
      <c r="AW70" s="47" t="s">
        <v>48</v>
      </c>
      <c r="AX70" s="35"/>
      <c r="AY70" s="25"/>
      <c r="AZ70" s="25"/>
      <c r="BA70" s="25"/>
      <c r="BB70" s="25"/>
      <c r="BC70" s="25"/>
      <c r="BD70" s="25"/>
      <c r="BE70" s="25"/>
      <c r="BF70" s="28">
        <f t="shared" ref="BF70:BI70" si="26">H63</f>
        <v>232</v>
      </c>
      <c r="BG70" s="28">
        <f t="shared" si="26"/>
        <v>130</v>
      </c>
      <c r="BH70" s="28">
        <f t="shared" si="26"/>
        <v>54</v>
      </c>
      <c r="BI70" s="28">
        <f t="shared" si="26"/>
        <v>22</v>
      </c>
      <c r="BJ70" s="25"/>
      <c r="BK70" s="50" t="s">
        <v>48</v>
      </c>
      <c r="BL70" s="35"/>
      <c r="BM70" s="25"/>
      <c r="BN70" s="25">
        <v>4</v>
      </c>
      <c r="BO70" s="25">
        <f t="shared" si="17"/>
        <v>100</v>
      </c>
      <c r="BP70" s="25"/>
      <c r="BQ70" s="25">
        <f t="shared" si="18"/>
        <v>68</v>
      </c>
      <c r="BR70" s="25"/>
      <c r="BS70" s="25"/>
      <c r="BT70" s="25"/>
      <c r="BU70" s="25"/>
      <c r="BV70" s="56">
        <v>3</v>
      </c>
      <c r="BW70" s="57"/>
      <c r="BX70" s="57">
        <f>J98</f>
        <v>45</v>
      </c>
      <c r="BY70" s="57">
        <f t="shared" si="14"/>
        <v>90</v>
      </c>
      <c r="BZ70" s="57">
        <v>71</v>
      </c>
      <c r="CA70" s="57"/>
      <c r="CB70" s="57"/>
      <c r="CC70" s="57"/>
      <c r="CD70" s="57">
        <v>4</v>
      </c>
      <c r="CE70" s="57">
        <v>90</v>
      </c>
      <c r="CF70" s="57">
        <v>71</v>
      </c>
      <c r="CG70" s="57"/>
      <c r="CH70" s="57"/>
      <c r="CI70" s="58"/>
      <c r="CJ70" s="73">
        <v>1</v>
      </c>
      <c r="CK70" s="39">
        <f>MAX(CF120:CF155)</f>
        <v>96.125</v>
      </c>
      <c r="CL70" s="39">
        <f>MIN(CF120:CF155)</f>
        <v>50</v>
      </c>
      <c r="CM70" s="79">
        <f>MEDIAN(CF120:CF155)</f>
        <v>78.25</v>
      </c>
      <c r="CN70" s="79">
        <f>_xlfn.STDEV.S(CF120:CF155)</f>
        <v>11.497765483393318</v>
      </c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</row>
    <row r="71" spans="1:148" ht="15.75" thickBot="1" x14ac:dyDescent="0.3">
      <c r="A71" s="25"/>
      <c r="B71" s="25"/>
      <c r="C71" s="3"/>
      <c r="D71" s="6"/>
      <c r="E71" s="3"/>
      <c r="F71" s="11"/>
      <c r="G71" s="2" t="s">
        <v>4</v>
      </c>
      <c r="H71" s="18">
        <v>162</v>
      </c>
      <c r="I71" s="21">
        <v>96</v>
      </c>
      <c r="J71" s="18">
        <v>52</v>
      </c>
      <c r="K71" s="22">
        <v>20</v>
      </c>
      <c r="L71" s="25"/>
      <c r="M71" s="17">
        <v>36</v>
      </c>
      <c r="N71" s="17">
        <v>31</v>
      </c>
      <c r="O71" s="17">
        <v>18</v>
      </c>
      <c r="P71" s="17">
        <v>0</v>
      </c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8">
        <f t="shared" ref="AR71:AU71" si="27">H80</f>
        <v>50</v>
      </c>
      <c r="AS71" s="28">
        <f t="shared" si="27"/>
        <v>50</v>
      </c>
      <c r="AT71" s="28">
        <f t="shared" si="27"/>
        <v>50</v>
      </c>
      <c r="AU71" s="28">
        <f t="shared" si="27"/>
        <v>50</v>
      </c>
      <c r="AV71" s="25"/>
      <c r="AW71" s="47">
        <f>_xlfn.STDEV.S(AR77:AU85)</f>
        <v>13.518241643899444</v>
      </c>
      <c r="AX71" s="35"/>
      <c r="AY71" s="25"/>
      <c r="AZ71" s="25"/>
      <c r="BA71" s="25"/>
      <c r="BB71" s="25"/>
      <c r="BC71" s="25"/>
      <c r="BD71" s="25"/>
      <c r="BE71" s="25"/>
      <c r="BF71" s="28">
        <f t="shared" ref="BF71:BI71" si="28">H81</f>
        <v>260</v>
      </c>
      <c r="BG71" s="28">
        <f t="shared" si="28"/>
        <v>138</v>
      </c>
      <c r="BH71" s="28">
        <f t="shared" si="28"/>
        <v>64</v>
      </c>
      <c r="BI71" s="28">
        <f t="shared" si="28"/>
        <v>16</v>
      </c>
      <c r="BJ71" s="25"/>
      <c r="BK71" s="50">
        <f>_xlfn.STDEV.S(BF77:BI85)</f>
        <v>13.757139200002797</v>
      </c>
      <c r="BL71" s="35"/>
      <c r="BM71" s="25"/>
      <c r="BN71" s="25">
        <v>4</v>
      </c>
      <c r="BO71" s="25">
        <f t="shared" si="17"/>
        <v>90</v>
      </c>
      <c r="BP71" s="25"/>
      <c r="BQ71" s="25">
        <f t="shared" si="18"/>
        <v>71</v>
      </c>
      <c r="BR71" s="25"/>
      <c r="BS71" s="25"/>
      <c r="BT71" s="25"/>
      <c r="BU71" s="25"/>
      <c r="BV71" s="56">
        <v>3</v>
      </c>
      <c r="BW71" s="57"/>
      <c r="BX71" s="57">
        <f>K98</f>
        <v>47</v>
      </c>
      <c r="BY71" s="57">
        <f t="shared" si="14"/>
        <v>94</v>
      </c>
      <c r="BZ71" s="57">
        <v>28</v>
      </c>
      <c r="CA71" s="57"/>
      <c r="CB71" s="57"/>
      <c r="CC71" s="57"/>
      <c r="CD71" s="57">
        <v>4</v>
      </c>
      <c r="CE71" s="57">
        <v>94</v>
      </c>
      <c r="CF71" s="57">
        <v>28</v>
      </c>
      <c r="CG71" s="57"/>
      <c r="CH71" s="57"/>
      <c r="CI71" s="58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</row>
    <row r="72" spans="1:148" x14ac:dyDescent="0.25">
      <c r="A72" s="25"/>
      <c r="B72" s="25"/>
      <c r="C72" s="3"/>
      <c r="D72" s="6"/>
      <c r="E72" s="3"/>
      <c r="F72" s="12">
        <v>1</v>
      </c>
      <c r="G72" s="1" t="s">
        <v>3</v>
      </c>
      <c r="H72" s="16">
        <v>47</v>
      </c>
      <c r="I72" s="19">
        <v>47</v>
      </c>
      <c r="J72" s="16">
        <v>48</v>
      </c>
      <c r="K72" s="20">
        <v>50</v>
      </c>
      <c r="L72" s="25"/>
      <c r="M72" s="18">
        <v>8</v>
      </c>
      <c r="N72" s="18">
        <v>15</v>
      </c>
      <c r="O72" s="18">
        <v>25</v>
      </c>
      <c r="P72" s="18">
        <v>50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8">
        <f t="shared" ref="AR72:AU72" si="29">H98</f>
        <v>46</v>
      </c>
      <c r="AS72" s="28">
        <f t="shared" si="29"/>
        <v>45</v>
      </c>
      <c r="AT72" s="28">
        <f t="shared" si="29"/>
        <v>45</v>
      </c>
      <c r="AU72" s="28">
        <f t="shared" si="29"/>
        <v>47</v>
      </c>
      <c r="AV72" s="25"/>
      <c r="AW72" s="35"/>
      <c r="AX72" s="35"/>
      <c r="AY72" s="25"/>
      <c r="AZ72" s="25"/>
      <c r="BA72" s="25"/>
      <c r="BB72" s="25"/>
      <c r="BC72" s="25"/>
      <c r="BD72" s="25"/>
      <c r="BE72" s="25"/>
      <c r="BF72" s="28">
        <f t="shared" ref="BF72:BI72" si="30">H99</f>
        <v>136</v>
      </c>
      <c r="BG72" s="28">
        <f t="shared" si="30"/>
        <v>67</v>
      </c>
      <c r="BH72" s="28">
        <f t="shared" si="30"/>
        <v>58</v>
      </c>
      <c r="BI72" s="28">
        <f t="shared" si="30"/>
        <v>72</v>
      </c>
      <c r="BJ72" s="25"/>
      <c r="BK72" s="35"/>
      <c r="BL72" s="35"/>
      <c r="BM72" s="25"/>
      <c r="BN72" s="25">
        <v>4</v>
      </c>
      <c r="BO72" s="25">
        <f t="shared" si="17"/>
        <v>96</v>
      </c>
      <c r="BP72" s="25"/>
      <c r="BQ72" s="25">
        <f t="shared" si="18"/>
        <v>83</v>
      </c>
      <c r="BR72" s="25"/>
      <c r="BS72" s="25"/>
      <c r="BT72" s="25"/>
      <c r="BU72" s="25"/>
      <c r="BV72" s="56">
        <v>3</v>
      </c>
      <c r="BW72" s="57"/>
      <c r="BX72" s="57">
        <f>H117</f>
        <v>45</v>
      </c>
      <c r="BY72" s="57">
        <f t="shared" si="14"/>
        <v>90</v>
      </c>
      <c r="BZ72" s="57">
        <v>92.375</v>
      </c>
      <c r="CA72" s="57"/>
      <c r="CB72" s="57"/>
      <c r="CC72" s="57"/>
      <c r="CD72" s="57">
        <v>4</v>
      </c>
      <c r="CE72" s="57">
        <v>90</v>
      </c>
      <c r="CF72" s="57">
        <v>92.375</v>
      </c>
      <c r="CG72" s="57"/>
      <c r="CH72" s="57"/>
      <c r="CI72" s="58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</row>
    <row r="73" spans="1:148" ht="15.75" thickBot="1" x14ac:dyDescent="0.3">
      <c r="A73" s="25"/>
      <c r="B73" s="25"/>
      <c r="C73" s="3"/>
      <c r="D73" s="6"/>
      <c r="E73" s="2"/>
      <c r="F73" s="11"/>
      <c r="G73" s="2" t="s">
        <v>4</v>
      </c>
      <c r="H73" s="18">
        <v>156</v>
      </c>
      <c r="I73" s="21">
        <v>87</v>
      </c>
      <c r="J73" s="18">
        <v>44</v>
      </c>
      <c r="K73" s="22">
        <v>18</v>
      </c>
      <c r="L73" s="25"/>
      <c r="M73" s="17">
        <v>42</v>
      </c>
      <c r="N73" s="17">
        <v>35</v>
      </c>
      <c r="O73" s="17">
        <v>25</v>
      </c>
      <c r="P73" s="17">
        <v>0</v>
      </c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8">
        <f t="shared" ref="AR73:AU73" si="31">H117</f>
        <v>45</v>
      </c>
      <c r="AS73" s="28">
        <f t="shared" si="31"/>
        <v>46</v>
      </c>
      <c r="AT73" s="28">
        <f t="shared" si="31"/>
        <v>48</v>
      </c>
      <c r="AU73" s="28">
        <f t="shared" si="31"/>
        <v>45</v>
      </c>
      <c r="AV73" s="25"/>
      <c r="AW73" s="28" t="s">
        <v>51</v>
      </c>
      <c r="AX73" s="35"/>
      <c r="AY73" s="25"/>
      <c r="AZ73" s="25"/>
      <c r="BA73" s="25"/>
      <c r="BB73" s="25"/>
      <c r="BC73" s="25"/>
      <c r="BD73" s="25"/>
      <c r="BE73" s="25"/>
      <c r="BF73" s="28">
        <f t="shared" ref="BF73:BI73" si="32">H118</f>
        <v>61</v>
      </c>
      <c r="BG73" s="28">
        <f t="shared" si="32"/>
        <v>32</v>
      </c>
      <c r="BH73" s="28">
        <f t="shared" si="32"/>
        <v>34</v>
      </c>
      <c r="BI73" s="28">
        <f t="shared" si="32"/>
        <v>27</v>
      </c>
      <c r="BJ73" s="25"/>
      <c r="BK73" s="28" t="s">
        <v>51</v>
      </c>
      <c r="BL73" s="35"/>
      <c r="BM73" s="25"/>
      <c r="BN73" s="25">
        <v>4</v>
      </c>
      <c r="BO73" s="25">
        <f t="shared" si="17"/>
        <v>70</v>
      </c>
      <c r="BP73" s="25"/>
      <c r="BQ73" s="25">
        <f t="shared" si="18"/>
        <v>77</v>
      </c>
      <c r="BR73" s="25"/>
      <c r="BS73" s="25"/>
      <c r="BT73" s="25"/>
      <c r="BU73" s="25"/>
      <c r="BV73" s="56">
        <v>3</v>
      </c>
      <c r="BW73" s="57"/>
      <c r="BX73" s="57">
        <f>I117</f>
        <v>46</v>
      </c>
      <c r="BY73" s="57">
        <f t="shared" si="14"/>
        <v>92</v>
      </c>
      <c r="BZ73" s="57">
        <v>92</v>
      </c>
      <c r="CA73" s="57"/>
      <c r="CB73" s="57"/>
      <c r="CC73" s="57"/>
      <c r="CD73" s="57">
        <v>4</v>
      </c>
      <c r="CE73" s="57">
        <v>92</v>
      </c>
      <c r="CF73" s="57">
        <v>92</v>
      </c>
      <c r="CG73" s="57"/>
      <c r="CH73" s="57"/>
      <c r="CI73" s="58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</row>
    <row r="74" spans="1:148" x14ac:dyDescent="0.25">
      <c r="A74" s="25"/>
      <c r="B74" s="25"/>
      <c r="C74" s="3"/>
      <c r="D74" s="6"/>
      <c r="E74" s="5">
        <v>1</v>
      </c>
      <c r="F74" s="12">
        <v>4</v>
      </c>
      <c r="G74" s="1" t="s">
        <v>3</v>
      </c>
      <c r="H74" s="16">
        <v>25</v>
      </c>
      <c r="I74" s="19">
        <v>36</v>
      </c>
      <c r="J74" s="16">
        <v>34</v>
      </c>
      <c r="K74" s="20">
        <v>33</v>
      </c>
      <c r="L74" s="25"/>
      <c r="M74" s="16">
        <v>11</v>
      </c>
      <c r="N74" s="16">
        <v>16</v>
      </c>
      <c r="O74" s="16">
        <v>28</v>
      </c>
      <c r="P74" s="16">
        <v>27</v>
      </c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8">
        <f t="shared" ref="AR74:AU74" si="33">H135</f>
        <v>36</v>
      </c>
      <c r="AS74" s="28">
        <f t="shared" si="33"/>
        <v>39</v>
      </c>
      <c r="AT74" s="28">
        <f t="shared" si="33"/>
        <v>35</v>
      </c>
      <c r="AU74" s="28">
        <f t="shared" si="33"/>
        <v>36</v>
      </c>
      <c r="AV74" s="25"/>
      <c r="AW74" s="28">
        <f>MAX(AR77:AU85)</f>
        <v>100</v>
      </c>
      <c r="AX74" s="35"/>
      <c r="AY74" s="25"/>
      <c r="AZ74" s="25"/>
      <c r="BA74" s="25"/>
      <c r="BB74" s="25"/>
      <c r="BC74" s="25"/>
      <c r="BD74" s="25"/>
      <c r="BE74" s="25"/>
      <c r="BF74" s="28">
        <f t="shared" ref="BF74:BI74" si="34">H136</f>
        <v>97</v>
      </c>
      <c r="BG74" s="28">
        <f t="shared" si="34"/>
        <v>51</v>
      </c>
      <c r="BH74" s="28">
        <f t="shared" si="34"/>
        <v>46</v>
      </c>
      <c r="BI74" s="28">
        <f t="shared" si="34"/>
        <v>48</v>
      </c>
      <c r="BJ74" s="25"/>
      <c r="BK74" s="28">
        <f>MAX(BF77:BI85)</f>
        <v>92.875</v>
      </c>
      <c r="BL74" s="35"/>
      <c r="BM74" s="25"/>
      <c r="BN74" s="25">
        <v>4</v>
      </c>
      <c r="BO74" s="25">
        <f t="shared" si="17"/>
        <v>100</v>
      </c>
      <c r="BP74" s="25"/>
      <c r="BQ74" s="25">
        <f t="shared" si="18"/>
        <v>84</v>
      </c>
      <c r="BR74" s="25"/>
      <c r="BS74" s="25"/>
      <c r="BT74" s="25"/>
      <c r="BU74" s="25"/>
      <c r="BV74" s="56">
        <v>3</v>
      </c>
      <c r="BW74" s="57"/>
      <c r="BX74" s="57">
        <f>J117</f>
        <v>48</v>
      </c>
      <c r="BY74" s="57">
        <f t="shared" si="14"/>
        <v>96</v>
      </c>
      <c r="BZ74" s="57">
        <v>83</v>
      </c>
      <c r="CA74" s="57"/>
      <c r="CB74" s="57"/>
      <c r="CC74" s="57"/>
      <c r="CD74" s="57">
        <v>4</v>
      </c>
      <c r="CE74" s="57">
        <v>96</v>
      </c>
      <c r="CF74" s="57">
        <v>83</v>
      </c>
      <c r="CG74" s="57"/>
      <c r="CH74" s="57"/>
      <c r="CI74" s="58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</row>
    <row r="75" spans="1:148" ht="15.75" thickBot="1" x14ac:dyDescent="0.3">
      <c r="A75" s="25"/>
      <c r="B75" s="25"/>
      <c r="C75" s="3"/>
      <c r="D75" s="6"/>
      <c r="E75" s="3"/>
      <c r="F75" s="11"/>
      <c r="G75" s="2" t="s">
        <v>4</v>
      </c>
      <c r="H75" s="18">
        <v>42</v>
      </c>
      <c r="I75" s="21">
        <v>44</v>
      </c>
      <c r="J75" s="18">
        <v>31</v>
      </c>
      <c r="K75" s="22">
        <v>12</v>
      </c>
      <c r="L75" s="25"/>
      <c r="M75" s="17">
        <v>20</v>
      </c>
      <c r="N75" s="17">
        <v>13</v>
      </c>
      <c r="O75" s="17">
        <v>1</v>
      </c>
      <c r="P75" s="17">
        <v>2</v>
      </c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8">
        <f t="shared" ref="AR75:AU75" si="35">H153</f>
        <v>50</v>
      </c>
      <c r="AS75" s="28">
        <f t="shared" si="35"/>
        <v>50</v>
      </c>
      <c r="AT75" s="28">
        <f t="shared" si="35"/>
        <v>50</v>
      </c>
      <c r="AU75" s="28">
        <f t="shared" si="35"/>
        <v>50</v>
      </c>
      <c r="AV75" s="25"/>
      <c r="AW75" s="35"/>
      <c r="AX75" s="35"/>
      <c r="AY75" s="25"/>
      <c r="AZ75" s="25"/>
      <c r="BA75" s="25"/>
      <c r="BB75" s="25"/>
      <c r="BC75" s="25"/>
      <c r="BD75" s="25"/>
      <c r="BE75" s="25"/>
      <c r="BF75" s="28">
        <f t="shared" ref="BF75:BI75" si="36">H154</f>
        <v>57</v>
      </c>
      <c r="BG75" s="28">
        <f t="shared" si="36"/>
        <v>30</v>
      </c>
      <c r="BH75" s="28">
        <f t="shared" si="36"/>
        <v>32</v>
      </c>
      <c r="BI75" s="28">
        <f t="shared" si="36"/>
        <v>16</v>
      </c>
      <c r="BJ75" s="25"/>
      <c r="BK75" s="35"/>
      <c r="BL75" s="35"/>
      <c r="BM75" s="25"/>
      <c r="BN75" s="25">
        <v>2</v>
      </c>
      <c r="BO75" s="25">
        <f t="shared" ref="BO75:BO83" si="37">AU77</f>
        <v>100</v>
      </c>
      <c r="BP75" s="25"/>
      <c r="BQ75" s="25">
        <f t="shared" ref="BQ75:BQ83" si="38">BI77</f>
        <v>70</v>
      </c>
      <c r="BR75" s="25"/>
      <c r="BS75" s="25"/>
      <c r="BT75" s="25"/>
      <c r="BU75" s="25"/>
      <c r="BV75" s="56">
        <v>3</v>
      </c>
      <c r="BW75" s="57"/>
      <c r="BX75" s="57">
        <f>K117</f>
        <v>45</v>
      </c>
      <c r="BY75" s="57">
        <f t="shared" si="14"/>
        <v>90</v>
      </c>
      <c r="BZ75" s="57">
        <v>73</v>
      </c>
      <c r="CA75" s="57"/>
      <c r="CB75" s="57"/>
      <c r="CC75" s="57"/>
      <c r="CD75" s="57">
        <v>4</v>
      </c>
      <c r="CE75" s="57">
        <v>90</v>
      </c>
      <c r="CF75" s="57">
        <v>73</v>
      </c>
      <c r="CG75" s="57"/>
      <c r="CH75" s="57"/>
      <c r="CI75" s="58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</row>
    <row r="76" spans="1:148" x14ac:dyDescent="0.25">
      <c r="A76" s="25"/>
      <c r="B76" s="25"/>
      <c r="C76" s="3"/>
      <c r="D76" s="6"/>
      <c r="E76" s="3"/>
      <c r="F76" s="12">
        <v>2</v>
      </c>
      <c r="G76" s="1" t="s">
        <v>3</v>
      </c>
      <c r="H76" s="16">
        <v>33</v>
      </c>
      <c r="I76" s="19">
        <v>33</v>
      </c>
      <c r="J76" s="16">
        <v>36</v>
      </c>
      <c r="K76" s="20">
        <v>31</v>
      </c>
      <c r="L76" s="25"/>
      <c r="M76" s="16">
        <v>14</v>
      </c>
      <c r="N76" s="16">
        <v>22</v>
      </c>
      <c r="O76" s="16">
        <v>20</v>
      </c>
      <c r="P76" s="16">
        <v>31</v>
      </c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8" t="s">
        <v>70</v>
      </c>
      <c r="AS76" s="28"/>
      <c r="AT76" s="28"/>
      <c r="AU76" s="28"/>
      <c r="AV76" s="25"/>
      <c r="AW76" s="28" t="s">
        <v>52</v>
      </c>
      <c r="AX76" s="35"/>
      <c r="AY76" s="25"/>
      <c r="AZ76" s="25"/>
      <c r="BA76" s="25"/>
      <c r="BB76" s="25"/>
      <c r="BC76" s="25"/>
      <c r="BD76" s="25"/>
      <c r="BE76" s="25"/>
      <c r="BF76" s="35" t="s">
        <v>76</v>
      </c>
      <c r="BG76" s="35"/>
      <c r="BH76" s="35"/>
      <c r="BI76" s="35"/>
      <c r="BJ76" s="25"/>
      <c r="BK76" s="28" t="s">
        <v>52</v>
      </c>
      <c r="BL76" s="35"/>
      <c r="BM76" s="25"/>
      <c r="BN76" s="25">
        <v>2</v>
      </c>
      <c r="BO76" s="25">
        <f t="shared" si="37"/>
        <v>100</v>
      </c>
      <c r="BP76" s="25"/>
      <c r="BQ76" s="25">
        <f t="shared" si="38"/>
        <v>92</v>
      </c>
      <c r="BR76" s="25"/>
      <c r="BS76" s="25"/>
      <c r="BT76" s="25"/>
      <c r="BU76" s="25"/>
      <c r="BV76" s="56">
        <v>3</v>
      </c>
      <c r="BW76" s="57"/>
      <c r="BX76" s="57">
        <f>H135</f>
        <v>36</v>
      </c>
      <c r="BY76" s="57">
        <f t="shared" si="14"/>
        <v>72</v>
      </c>
      <c r="BZ76" s="57">
        <v>87.875</v>
      </c>
      <c r="CA76" s="57"/>
      <c r="CB76" s="57"/>
      <c r="CC76" s="57"/>
      <c r="CD76" s="57">
        <v>4</v>
      </c>
      <c r="CE76" s="57">
        <v>72</v>
      </c>
      <c r="CF76" s="57">
        <v>87.875</v>
      </c>
      <c r="CG76" s="57"/>
      <c r="CH76" s="57"/>
      <c r="CI76" s="58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</row>
    <row r="77" spans="1:148" ht="15.75" thickBot="1" x14ac:dyDescent="0.3">
      <c r="A77" s="25"/>
      <c r="B77" s="25"/>
      <c r="C77" s="3"/>
      <c r="D77" s="6"/>
      <c r="E77" s="3"/>
      <c r="F77" s="11"/>
      <c r="G77" s="2" t="s">
        <v>4</v>
      </c>
      <c r="H77" s="18">
        <v>25</v>
      </c>
      <c r="I77" s="21">
        <v>27</v>
      </c>
      <c r="J77" s="18">
        <v>25</v>
      </c>
      <c r="K77" s="22">
        <v>6</v>
      </c>
      <c r="L77" s="25"/>
      <c r="M77" s="17">
        <v>19</v>
      </c>
      <c r="N77" s="17">
        <v>12</v>
      </c>
      <c r="O77" s="17">
        <v>10</v>
      </c>
      <c r="P77" s="17">
        <v>0</v>
      </c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8">
        <f>PRODUCT(AR67, 2)</f>
        <v>100</v>
      </c>
      <c r="AS77" s="28">
        <f t="shared" ref="AS77:AU77" si="39">PRODUCT(AS67, 2)</f>
        <v>100</v>
      </c>
      <c r="AT77" s="28">
        <f t="shared" si="39"/>
        <v>100</v>
      </c>
      <c r="AU77" s="28">
        <f t="shared" si="39"/>
        <v>100</v>
      </c>
      <c r="AV77" s="25"/>
      <c r="AW77" s="28">
        <f>MIN( AR77:AU85 )</f>
        <v>48</v>
      </c>
      <c r="AX77" s="35"/>
      <c r="AY77" s="25"/>
      <c r="AZ77" s="25"/>
      <c r="BA77" s="25"/>
      <c r="BB77" s="25"/>
      <c r="BC77" s="25"/>
      <c r="BD77" s="25"/>
      <c r="BE77" s="25"/>
      <c r="BF77" s="28">
        <f>100-(BF67/8)</f>
        <v>87.625</v>
      </c>
      <c r="BG77" s="28">
        <f>100-(BG67/4)</f>
        <v>85</v>
      </c>
      <c r="BH77" s="28">
        <f>100-(BH67/2)</f>
        <v>79</v>
      </c>
      <c r="BI77" s="28">
        <f>100-(BI67/1)</f>
        <v>70</v>
      </c>
      <c r="BJ77" s="25"/>
      <c r="BK77" s="28">
        <f>MIN( BF77:BI85 )</f>
        <v>28</v>
      </c>
      <c r="BL77" s="35"/>
      <c r="BM77" s="25"/>
      <c r="BN77" s="25">
        <v>2</v>
      </c>
      <c r="BO77" s="25">
        <f t="shared" si="37"/>
        <v>74</v>
      </c>
      <c r="BP77" s="25"/>
      <c r="BQ77" s="25">
        <f t="shared" si="38"/>
        <v>49</v>
      </c>
      <c r="BR77" s="25"/>
      <c r="BS77" s="25"/>
      <c r="BT77" s="25"/>
      <c r="BU77" s="25"/>
      <c r="BV77" s="56">
        <v>3</v>
      </c>
      <c r="BW77" s="57"/>
      <c r="BX77" s="57">
        <f>I135</f>
        <v>39</v>
      </c>
      <c r="BY77" s="57">
        <f t="shared" si="14"/>
        <v>78</v>
      </c>
      <c r="BZ77" s="57">
        <v>87.25</v>
      </c>
      <c r="CA77" s="57"/>
      <c r="CB77" s="57"/>
      <c r="CC77" s="57"/>
      <c r="CD77" s="57">
        <v>4</v>
      </c>
      <c r="CE77" s="57">
        <v>78</v>
      </c>
      <c r="CF77" s="57">
        <v>87.25</v>
      </c>
      <c r="CG77" s="57"/>
      <c r="CH77" s="57"/>
      <c r="CI77" s="58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</row>
    <row r="78" spans="1:148" x14ac:dyDescent="0.25">
      <c r="A78" s="25"/>
      <c r="B78" s="25"/>
      <c r="C78" s="3"/>
      <c r="D78" s="6"/>
      <c r="E78" s="3"/>
      <c r="F78" s="12">
        <v>1</v>
      </c>
      <c r="G78" s="1" t="s">
        <v>3</v>
      </c>
      <c r="H78" s="16">
        <v>27</v>
      </c>
      <c r="I78" s="19">
        <v>31</v>
      </c>
      <c r="J78" s="16">
        <v>26</v>
      </c>
      <c r="K78" s="20">
        <v>37</v>
      </c>
      <c r="L78" s="25"/>
      <c r="M78" s="18">
        <v>13</v>
      </c>
      <c r="N78" s="18">
        <v>28</v>
      </c>
      <c r="O78" s="18">
        <v>30</v>
      </c>
      <c r="P78" s="18">
        <v>32</v>
      </c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8">
        <f t="shared" ref="AR78:AU78" si="40">PRODUCT(AR68, 2)</f>
        <v>100</v>
      </c>
      <c r="AS78" s="28">
        <f t="shared" si="40"/>
        <v>100</v>
      </c>
      <c r="AT78" s="28">
        <f t="shared" si="40"/>
        <v>100</v>
      </c>
      <c r="AU78" s="28">
        <f t="shared" si="40"/>
        <v>100</v>
      </c>
      <c r="AV78" s="25"/>
      <c r="AW78" s="35"/>
      <c r="AX78" s="35"/>
      <c r="AY78" s="25"/>
      <c r="AZ78" s="25"/>
      <c r="BA78" s="25"/>
      <c r="BB78" s="25"/>
      <c r="BC78" s="25"/>
      <c r="BD78" s="25"/>
      <c r="BE78" s="25"/>
      <c r="BF78" s="28">
        <f t="shared" ref="BF78:BF85" si="41">100-(BF68/8)</f>
        <v>75</v>
      </c>
      <c r="BG78" s="28">
        <f t="shared" ref="BG78:BG85" si="42">100-(BG68/4)</f>
        <v>69</v>
      </c>
      <c r="BH78" s="28">
        <f t="shared" ref="BH78:BH85" si="43">100-(BH68/2)</f>
        <v>66</v>
      </c>
      <c r="BI78" s="28">
        <f t="shared" ref="BI78:BI85" si="44">100-(BI68/1)</f>
        <v>92</v>
      </c>
      <c r="BJ78" s="25"/>
      <c r="BK78" s="35"/>
      <c r="BL78" s="35"/>
      <c r="BM78" s="25"/>
      <c r="BN78" s="25">
        <v>2</v>
      </c>
      <c r="BO78" s="25">
        <f t="shared" si="37"/>
        <v>100</v>
      </c>
      <c r="BP78" s="25"/>
      <c r="BQ78" s="25">
        <f t="shared" si="38"/>
        <v>78</v>
      </c>
      <c r="BR78" s="25"/>
      <c r="BS78" s="25"/>
      <c r="BT78" s="25"/>
      <c r="BU78" s="25"/>
      <c r="BV78" s="56">
        <v>3</v>
      </c>
      <c r="BW78" s="57"/>
      <c r="BX78" s="57">
        <f>J135</f>
        <v>35</v>
      </c>
      <c r="BY78" s="57">
        <f t="shared" si="14"/>
        <v>70</v>
      </c>
      <c r="BZ78" s="57">
        <v>77</v>
      </c>
      <c r="CA78" s="57"/>
      <c r="CB78" s="57"/>
      <c r="CC78" s="57"/>
      <c r="CD78" s="57">
        <v>4</v>
      </c>
      <c r="CE78" s="57">
        <v>70</v>
      </c>
      <c r="CF78" s="57">
        <v>77</v>
      </c>
      <c r="CG78" s="57"/>
      <c r="CH78" s="57"/>
      <c r="CI78" s="58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</row>
    <row r="79" spans="1:148" ht="15.75" thickBot="1" x14ac:dyDescent="0.3">
      <c r="A79" s="25"/>
      <c r="B79" s="25"/>
      <c r="C79" s="3"/>
      <c r="D79" s="7"/>
      <c r="E79" s="2"/>
      <c r="F79" s="11"/>
      <c r="G79" s="2" t="s">
        <v>4</v>
      </c>
      <c r="H79" s="17">
        <v>37</v>
      </c>
      <c r="I79" s="23">
        <v>14</v>
      </c>
      <c r="J79" s="17">
        <v>15</v>
      </c>
      <c r="K79" s="24">
        <v>2</v>
      </c>
      <c r="L79" s="25"/>
      <c r="M79" s="17">
        <v>28</v>
      </c>
      <c r="N79" s="17">
        <v>11</v>
      </c>
      <c r="O79" s="17">
        <v>4</v>
      </c>
      <c r="P79" s="17">
        <v>0</v>
      </c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8">
        <f t="shared" ref="AR79:AU79" si="45">PRODUCT(AR69, 2)</f>
        <v>60</v>
      </c>
      <c r="AS79" s="28">
        <f t="shared" si="45"/>
        <v>72</v>
      </c>
      <c r="AT79" s="28">
        <f t="shared" si="45"/>
        <v>48</v>
      </c>
      <c r="AU79" s="28">
        <f t="shared" si="45"/>
        <v>74</v>
      </c>
      <c r="AV79" s="25"/>
      <c r="AW79" s="47" t="s">
        <v>55</v>
      </c>
      <c r="AX79" s="35"/>
      <c r="AY79" s="25"/>
      <c r="AZ79" s="25"/>
      <c r="BA79" s="25"/>
      <c r="BB79" s="25"/>
      <c r="BC79" s="25"/>
      <c r="BD79" s="25"/>
      <c r="BE79" s="25"/>
      <c r="BF79" s="28">
        <f t="shared" si="41"/>
        <v>90.5</v>
      </c>
      <c r="BG79" s="28">
        <f t="shared" si="42"/>
        <v>84.5</v>
      </c>
      <c r="BH79" s="28">
        <f t="shared" si="43"/>
        <v>77.5</v>
      </c>
      <c r="BI79" s="28">
        <f t="shared" si="44"/>
        <v>49</v>
      </c>
      <c r="BJ79" s="25"/>
      <c r="BK79" s="50" t="s">
        <v>55</v>
      </c>
      <c r="BL79" s="35"/>
      <c r="BM79" s="25"/>
      <c r="BN79" s="25">
        <v>2</v>
      </c>
      <c r="BO79" s="25">
        <f t="shared" si="37"/>
        <v>100</v>
      </c>
      <c r="BP79" s="25"/>
      <c r="BQ79" s="25">
        <f t="shared" si="38"/>
        <v>84</v>
      </c>
      <c r="BR79" s="25"/>
      <c r="BS79" s="25"/>
      <c r="BT79" s="25"/>
      <c r="BU79" s="25"/>
      <c r="BV79" s="56">
        <v>3</v>
      </c>
      <c r="BW79" s="57"/>
      <c r="BX79" s="57">
        <f>K135</f>
        <v>36</v>
      </c>
      <c r="BY79" s="57">
        <f t="shared" si="14"/>
        <v>72</v>
      </c>
      <c r="BZ79" s="57">
        <v>52</v>
      </c>
      <c r="CA79" s="57"/>
      <c r="CB79" s="57"/>
      <c r="CC79" s="57"/>
      <c r="CD79" s="57">
        <v>4</v>
      </c>
      <c r="CE79" s="57">
        <v>72</v>
      </c>
      <c r="CF79" s="57">
        <v>52</v>
      </c>
      <c r="CG79" s="57"/>
      <c r="CH79" s="57"/>
      <c r="CI79" s="58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</row>
    <row r="80" spans="1:148" x14ac:dyDescent="0.25">
      <c r="A80" s="25"/>
      <c r="B80" s="25"/>
      <c r="C80" s="3"/>
      <c r="D80" s="5">
        <v>2</v>
      </c>
      <c r="E80" s="5">
        <v>3</v>
      </c>
      <c r="F80" s="12">
        <v>4</v>
      </c>
      <c r="G80" s="1" t="s">
        <v>3</v>
      </c>
      <c r="H80" s="16">
        <v>50</v>
      </c>
      <c r="I80" s="16">
        <v>50</v>
      </c>
      <c r="J80" s="16">
        <v>50</v>
      </c>
      <c r="K80" s="16">
        <v>50</v>
      </c>
      <c r="L80" s="25"/>
      <c r="M80" s="16">
        <v>1</v>
      </c>
      <c r="N80" s="16">
        <v>7</v>
      </c>
      <c r="O80" s="16">
        <v>28</v>
      </c>
      <c r="P80" s="16">
        <v>50</v>
      </c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8">
        <f t="shared" ref="AR80:AU80" si="46">PRODUCT(AR70, 2)</f>
        <v>96</v>
      </c>
      <c r="AS80" s="28">
        <f t="shared" si="46"/>
        <v>100</v>
      </c>
      <c r="AT80" s="28">
        <f t="shared" si="46"/>
        <v>100</v>
      </c>
      <c r="AU80" s="28">
        <f t="shared" si="46"/>
        <v>100</v>
      </c>
      <c r="AV80" s="25"/>
      <c r="AW80" s="47">
        <f>(PEARSON(BN48:BN83,BO48:BO83))</f>
        <v>-3.0315881461497329E-2</v>
      </c>
      <c r="AX80" s="35"/>
      <c r="AY80" s="25"/>
      <c r="AZ80" s="25"/>
      <c r="BA80" s="25"/>
      <c r="BB80" s="25"/>
      <c r="BC80" s="25"/>
      <c r="BD80" s="25"/>
      <c r="BE80" s="25"/>
      <c r="BF80" s="28">
        <f t="shared" si="41"/>
        <v>71</v>
      </c>
      <c r="BG80" s="28">
        <f t="shared" si="42"/>
        <v>67.5</v>
      </c>
      <c r="BH80" s="28">
        <f t="shared" si="43"/>
        <v>73</v>
      </c>
      <c r="BI80" s="28">
        <f t="shared" si="44"/>
        <v>78</v>
      </c>
      <c r="BJ80" s="25"/>
      <c r="BK80" s="50">
        <f>(PEARSON(BN48:BN83,BQ48:BQ83))</f>
        <v>0.37785798429790352</v>
      </c>
      <c r="BL80" s="35"/>
      <c r="BM80" s="25"/>
      <c r="BN80" s="25">
        <v>2</v>
      </c>
      <c r="BO80" s="25">
        <f t="shared" si="37"/>
        <v>94</v>
      </c>
      <c r="BP80" s="25"/>
      <c r="BQ80" s="25">
        <f t="shared" si="38"/>
        <v>28</v>
      </c>
      <c r="BR80" s="25"/>
      <c r="BS80" s="25"/>
      <c r="BT80" s="25"/>
      <c r="BU80" s="25"/>
      <c r="BV80" s="56">
        <v>3</v>
      </c>
      <c r="BW80" s="57"/>
      <c r="BX80" s="57">
        <f>H153</f>
        <v>50</v>
      </c>
      <c r="BY80" s="57">
        <f t="shared" si="14"/>
        <v>100</v>
      </c>
      <c r="BZ80" s="57">
        <v>92.875</v>
      </c>
      <c r="CA80" s="57"/>
      <c r="CB80" s="57"/>
      <c r="CC80" s="57"/>
      <c r="CD80" s="57">
        <v>4</v>
      </c>
      <c r="CE80" s="57">
        <v>100</v>
      </c>
      <c r="CF80" s="57">
        <v>92.875</v>
      </c>
      <c r="CG80" s="57"/>
      <c r="CH80" s="57"/>
      <c r="CI80" s="58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</row>
    <row r="81" spans="1:148" ht="15.75" thickBot="1" x14ac:dyDescent="0.3">
      <c r="A81" s="25"/>
      <c r="B81" s="25"/>
      <c r="C81" s="3"/>
      <c r="D81" s="6"/>
      <c r="E81" s="3"/>
      <c r="F81" s="11"/>
      <c r="G81" s="2" t="s">
        <v>4</v>
      </c>
      <c r="H81" s="17">
        <v>260</v>
      </c>
      <c r="I81" s="17">
        <v>138</v>
      </c>
      <c r="J81" s="17">
        <v>64</v>
      </c>
      <c r="K81" s="17">
        <v>16</v>
      </c>
      <c r="L81" s="25"/>
      <c r="M81" s="17">
        <v>49</v>
      </c>
      <c r="N81" s="17">
        <v>43</v>
      </c>
      <c r="O81" s="17">
        <v>21</v>
      </c>
      <c r="P81" s="17">
        <v>0</v>
      </c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8">
        <f>PRODUCT(AR71, 2)</f>
        <v>100</v>
      </c>
      <c r="AS81" s="28">
        <f t="shared" ref="AS81:AU81" si="47">PRODUCT(AS71, 2)</f>
        <v>100</v>
      </c>
      <c r="AT81" s="28">
        <f t="shared" si="47"/>
        <v>100</v>
      </c>
      <c r="AU81" s="28">
        <f t="shared" si="47"/>
        <v>100</v>
      </c>
      <c r="AV81" s="25"/>
      <c r="AW81" s="35"/>
      <c r="AX81" s="35"/>
      <c r="AY81" s="25"/>
      <c r="AZ81" s="25"/>
      <c r="BA81" s="25"/>
      <c r="BB81" s="25"/>
      <c r="BC81" s="25"/>
      <c r="BD81" s="25"/>
      <c r="BE81" s="25"/>
      <c r="BF81" s="28">
        <f t="shared" si="41"/>
        <v>67.5</v>
      </c>
      <c r="BG81" s="28">
        <f t="shared" si="42"/>
        <v>65.5</v>
      </c>
      <c r="BH81" s="28">
        <f t="shared" si="43"/>
        <v>68</v>
      </c>
      <c r="BI81" s="28">
        <f t="shared" si="44"/>
        <v>84</v>
      </c>
      <c r="BJ81" s="25"/>
      <c r="BK81" s="35"/>
      <c r="BL81" s="35"/>
      <c r="BM81" s="25"/>
      <c r="BN81" s="25">
        <v>2</v>
      </c>
      <c r="BO81" s="25">
        <f t="shared" si="37"/>
        <v>90</v>
      </c>
      <c r="BP81" s="25"/>
      <c r="BQ81" s="25">
        <f t="shared" si="38"/>
        <v>73</v>
      </c>
      <c r="BR81" s="25"/>
      <c r="BS81" s="25"/>
      <c r="BT81" s="25"/>
      <c r="BU81" s="25"/>
      <c r="BV81" s="56">
        <v>3</v>
      </c>
      <c r="BW81" s="57"/>
      <c r="BX81" s="57">
        <f>I153</f>
        <v>50</v>
      </c>
      <c r="BY81" s="57">
        <f t="shared" si="14"/>
        <v>100</v>
      </c>
      <c r="BZ81" s="57">
        <v>92.5</v>
      </c>
      <c r="CA81" s="57"/>
      <c r="CB81" s="57"/>
      <c r="CC81" s="57"/>
      <c r="CD81" s="57">
        <v>4</v>
      </c>
      <c r="CE81" s="57">
        <v>100</v>
      </c>
      <c r="CF81" s="57">
        <v>92.5</v>
      </c>
      <c r="CG81" s="57"/>
      <c r="CH81" s="57"/>
      <c r="CI81" s="58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</row>
    <row r="82" spans="1:148" x14ac:dyDescent="0.25">
      <c r="A82" s="25"/>
      <c r="B82" s="25"/>
      <c r="C82" s="3"/>
      <c r="D82" s="6"/>
      <c r="E82" s="3"/>
      <c r="F82" s="12">
        <v>2</v>
      </c>
      <c r="G82" s="1" t="s">
        <v>3</v>
      </c>
      <c r="H82" s="16">
        <v>47</v>
      </c>
      <c r="I82" s="16">
        <v>47</v>
      </c>
      <c r="J82" s="16">
        <v>50</v>
      </c>
      <c r="K82" s="16">
        <v>50</v>
      </c>
      <c r="L82" s="25"/>
      <c r="M82" s="16">
        <v>7</v>
      </c>
      <c r="N82" s="16">
        <v>12</v>
      </c>
      <c r="O82" s="16">
        <v>27</v>
      </c>
      <c r="P82" s="16">
        <v>50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8">
        <f t="shared" ref="AR82:AU82" si="48">PRODUCT(AR72, 2)</f>
        <v>92</v>
      </c>
      <c r="AS82" s="28">
        <f t="shared" si="48"/>
        <v>90</v>
      </c>
      <c r="AT82" s="28">
        <f t="shared" si="48"/>
        <v>90</v>
      </c>
      <c r="AU82" s="28">
        <f t="shared" si="48"/>
        <v>94</v>
      </c>
      <c r="AV82" s="25"/>
      <c r="AW82" s="28" t="s">
        <v>56</v>
      </c>
      <c r="AX82" s="35"/>
      <c r="AY82" s="25"/>
      <c r="AZ82" s="25"/>
      <c r="BA82" s="25"/>
      <c r="BB82" s="25"/>
      <c r="BC82" s="25"/>
      <c r="BD82" s="25"/>
      <c r="BE82" s="25"/>
      <c r="BF82" s="28">
        <f t="shared" si="41"/>
        <v>83</v>
      </c>
      <c r="BG82" s="28">
        <f t="shared" si="42"/>
        <v>83.25</v>
      </c>
      <c r="BH82" s="28">
        <f t="shared" si="43"/>
        <v>71</v>
      </c>
      <c r="BI82" s="28">
        <f t="shared" si="44"/>
        <v>28</v>
      </c>
      <c r="BJ82" s="25"/>
      <c r="BK82" s="28" t="s">
        <v>56</v>
      </c>
      <c r="BL82" s="35"/>
      <c r="BM82" s="25"/>
      <c r="BN82" s="25">
        <v>2</v>
      </c>
      <c r="BO82" s="25">
        <f t="shared" si="37"/>
        <v>72</v>
      </c>
      <c r="BP82" s="25"/>
      <c r="BQ82" s="25">
        <f t="shared" si="38"/>
        <v>52</v>
      </c>
      <c r="BR82" s="25"/>
      <c r="BS82" s="25"/>
      <c r="BT82" s="25"/>
      <c r="BU82" s="25"/>
      <c r="BV82" s="56">
        <v>3</v>
      </c>
      <c r="BW82" s="57"/>
      <c r="BX82" s="57">
        <f>J153</f>
        <v>50</v>
      </c>
      <c r="BY82" s="57">
        <f t="shared" si="14"/>
        <v>100</v>
      </c>
      <c r="BZ82" s="57">
        <v>84</v>
      </c>
      <c r="CA82" s="57"/>
      <c r="CB82" s="57"/>
      <c r="CC82" s="57"/>
      <c r="CD82" s="57">
        <v>4</v>
      </c>
      <c r="CE82" s="57">
        <v>100</v>
      </c>
      <c r="CF82" s="57">
        <v>84</v>
      </c>
      <c r="CG82" s="57"/>
      <c r="CH82" s="57"/>
      <c r="CI82" s="58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</row>
    <row r="83" spans="1:148" ht="15.75" thickBot="1" x14ac:dyDescent="0.3">
      <c r="A83" s="25"/>
      <c r="B83" s="25"/>
      <c r="C83" s="3"/>
      <c r="D83" s="6"/>
      <c r="E83" s="3"/>
      <c r="F83" s="11"/>
      <c r="G83" s="2" t="s">
        <v>4</v>
      </c>
      <c r="H83" s="17">
        <v>259</v>
      </c>
      <c r="I83" s="17">
        <v>119</v>
      </c>
      <c r="J83" s="17">
        <v>64</v>
      </c>
      <c r="K83" s="17">
        <v>28</v>
      </c>
      <c r="L83" s="25"/>
      <c r="M83" s="17">
        <v>43</v>
      </c>
      <c r="N83" s="17">
        <v>38</v>
      </c>
      <c r="O83" s="17">
        <v>23</v>
      </c>
      <c r="P83" s="17">
        <v>0</v>
      </c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8">
        <f>PRODUCT(AR73, 2)</f>
        <v>90</v>
      </c>
      <c r="AS83" s="28">
        <f t="shared" ref="AS83:AU83" si="49">PRODUCT(AS73, 2)</f>
        <v>92</v>
      </c>
      <c r="AT83" s="28">
        <f t="shared" si="49"/>
        <v>96</v>
      </c>
      <c r="AU83" s="28">
        <f t="shared" si="49"/>
        <v>90</v>
      </c>
      <c r="AV83" s="25"/>
      <c r="AW83" s="44">
        <f>ABS(AW80) * SQRT(34)/SQRT(1-ABS(AW80)^2)</f>
        <v>0.17685173316147931</v>
      </c>
      <c r="AX83" s="35"/>
      <c r="AY83" s="25"/>
      <c r="AZ83" s="25"/>
      <c r="BA83" s="25"/>
      <c r="BB83" s="25"/>
      <c r="BC83" s="25"/>
      <c r="BD83" s="25"/>
      <c r="BE83" s="25"/>
      <c r="BF83" s="28">
        <f t="shared" si="41"/>
        <v>92.375</v>
      </c>
      <c r="BG83" s="28">
        <f t="shared" si="42"/>
        <v>92</v>
      </c>
      <c r="BH83" s="28">
        <f t="shared" si="43"/>
        <v>83</v>
      </c>
      <c r="BI83" s="28">
        <f t="shared" si="44"/>
        <v>73</v>
      </c>
      <c r="BJ83" s="25"/>
      <c r="BK83" s="44">
        <f>ABS(BK80) * SQRT(34)/SQRT(1-ABS(BK80)^2)</f>
        <v>2.3796937360251502</v>
      </c>
      <c r="BL83" s="35"/>
      <c r="BM83" s="25"/>
      <c r="BN83" s="25">
        <v>2</v>
      </c>
      <c r="BO83" s="25">
        <f t="shared" si="37"/>
        <v>100</v>
      </c>
      <c r="BP83" s="25"/>
      <c r="BQ83" s="25">
        <f t="shared" si="38"/>
        <v>84</v>
      </c>
      <c r="BR83" s="25"/>
      <c r="BS83" s="25"/>
      <c r="BT83" s="25"/>
      <c r="BU83" s="25"/>
      <c r="BV83" s="56">
        <v>3</v>
      </c>
      <c r="BW83" s="57"/>
      <c r="BX83" s="57">
        <f>K153</f>
        <v>50</v>
      </c>
      <c r="BY83" s="57">
        <f t="shared" si="14"/>
        <v>100</v>
      </c>
      <c r="BZ83" s="57">
        <v>84</v>
      </c>
      <c r="CA83" s="57"/>
      <c r="CB83" s="57"/>
      <c r="CC83" s="57"/>
      <c r="CD83" s="57">
        <v>4</v>
      </c>
      <c r="CE83" s="57">
        <v>100</v>
      </c>
      <c r="CF83" s="57">
        <v>84</v>
      </c>
      <c r="CG83" s="57"/>
      <c r="CH83" s="57"/>
      <c r="CI83" s="58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</row>
    <row r="84" spans="1:148" x14ac:dyDescent="0.25">
      <c r="A84" s="25"/>
      <c r="B84" s="25"/>
      <c r="C84" s="3"/>
      <c r="D84" s="6"/>
      <c r="E84" s="3"/>
      <c r="F84" s="12">
        <v>1</v>
      </c>
      <c r="G84" s="1" t="s">
        <v>3</v>
      </c>
      <c r="H84" s="18">
        <v>45</v>
      </c>
      <c r="I84" s="18">
        <v>47</v>
      </c>
      <c r="J84" s="18">
        <v>50</v>
      </c>
      <c r="K84" s="18">
        <v>49</v>
      </c>
      <c r="L84" s="25"/>
      <c r="M84" s="18">
        <v>6</v>
      </c>
      <c r="N84" s="18">
        <v>8</v>
      </c>
      <c r="O84" s="18">
        <v>17</v>
      </c>
      <c r="P84" s="18">
        <v>50</v>
      </c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8">
        <f t="shared" ref="AR84:AU84" si="50">PRODUCT(AR74, 2)</f>
        <v>72</v>
      </c>
      <c r="AS84" s="28">
        <f t="shared" si="50"/>
        <v>78</v>
      </c>
      <c r="AT84" s="28">
        <f t="shared" si="50"/>
        <v>70</v>
      </c>
      <c r="AU84" s="28">
        <f t="shared" si="50"/>
        <v>72</v>
      </c>
      <c r="AV84" s="25"/>
      <c r="AW84" s="35"/>
      <c r="AX84" s="35"/>
      <c r="AY84" s="25"/>
      <c r="AZ84" s="25"/>
      <c r="BA84" s="25"/>
      <c r="BB84" s="25"/>
      <c r="BC84" s="25"/>
      <c r="BD84" s="25"/>
      <c r="BE84" s="25"/>
      <c r="BF84" s="28">
        <f t="shared" si="41"/>
        <v>87.875</v>
      </c>
      <c r="BG84" s="28">
        <f t="shared" si="42"/>
        <v>87.25</v>
      </c>
      <c r="BH84" s="28">
        <f t="shared" si="43"/>
        <v>77</v>
      </c>
      <c r="BI84" s="28">
        <f t="shared" si="44"/>
        <v>52</v>
      </c>
      <c r="BJ84" s="25"/>
      <c r="BK84" s="35"/>
      <c r="BL84" s="35"/>
      <c r="BM84" s="25"/>
      <c r="BN84" s="25"/>
      <c r="BO84" s="25"/>
      <c r="BP84" s="25"/>
      <c r="BQ84" s="25"/>
      <c r="BR84" s="25"/>
      <c r="BS84" s="25"/>
      <c r="BT84" s="25"/>
      <c r="BU84" s="25"/>
      <c r="BV84" s="56">
        <v>2</v>
      </c>
      <c r="BW84" s="57"/>
      <c r="BX84" s="57">
        <f>AR90</f>
        <v>50</v>
      </c>
      <c r="BY84" s="57">
        <f t="shared" si="14"/>
        <v>100</v>
      </c>
      <c r="BZ84" s="57">
        <v>88.25</v>
      </c>
      <c r="CA84" s="57"/>
      <c r="CB84" s="57"/>
      <c r="CC84" s="57"/>
      <c r="CD84" s="57">
        <v>2</v>
      </c>
      <c r="CE84" s="57">
        <v>100</v>
      </c>
      <c r="CF84" s="57">
        <v>89.125</v>
      </c>
      <c r="CG84" s="57"/>
      <c r="CH84" s="57"/>
      <c r="CI84" s="58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</row>
    <row r="85" spans="1:148" ht="15.75" thickBot="1" x14ac:dyDescent="0.3">
      <c r="A85" s="25"/>
      <c r="B85" s="25"/>
      <c r="C85" s="3"/>
      <c r="D85" s="6"/>
      <c r="E85" s="2"/>
      <c r="F85" s="11"/>
      <c r="G85" s="2" t="s">
        <v>4</v>
      </c>
      <c r="H85" s="17">
        <v>223</v>
      </c>
      <c r="I85" s="17">
        <v>119</v>
      </c>
      <c r="J85" s="17">
        <v>52</v>
      </c>
      <c r="K85" s="17">
        <v>21</v>
      </c>
      <c r="L85" s="25"/>
      <c r="M85" s="17">
        <v>44</v>
      </c>
      <c r="N85" s="17">
        <v>41</v>
      </c>
      <c r="O85" s="17">
        <v>33</v>
      </c>
      <c r="P85" s="17">
        <v>0</v>
      </c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8">
        <f t="shared" ref="AR85:AU85" si="51">PRODUCT(AR75, 2)</f>
        <v>100</v>
      </c>
      <c r="AS85" s="28">
        <f t="shared" si="51"/>
        <v>100</v>
      </c>
      <c r="AT85" s="28">
        <f t="shared" si="51"/>
        <v>100</v>
      </c>
      <c r="AU85" s="28">
        <f t="shared" si="51"/>
        <v>100</v>
      </c>
      <c r="AV85" s="25"/>
      <c r="AW85" s="47" t="s">
        <v>57</v>
      </c>
      <c r="AX85" s="47">
        <f>_xlfn.T.DIST.2T(AW83, 34)</f>
        <v>0.8606741567303865</v>
      </c>
      <c r="AY85" s="25"/>
      <c r="AZ85" s="25"/>
      <c r="BA85" s="25"/>
      <c r="BB85" s="25"/>
      <c r="BC85" s="25"/>
      <c r="BD85" s="25"/>
      <c r="BE85" s="25"/>
      <c r="BF85" s="28">
        <f t="shared" si="41"/>
        <v>92.875</v>
      </c>
      <c r="BG85" s="28">
        <f t="shared" si="42"/>
        <v>92.5</v>
      </c>
      <c r="BH85" s="28">
        <f t="shared" si="43"/>
        <v>84</v>
      </c>
      <c r="BI85" s="28">
        <f t="shared" si="44"/>
        <v>84</v>
      </c>
      <c r="BJ85" s="25"/>
      <c r="BK85" s="50" t="s">
        <v>57</v>
      </c>
      <c r="BL85" s="50">
        <f>_xlfn.T.DIST.2T(BK83, 34)</f>
        <v>2.3080119893168466E-2</v>
      </c>
      <c r="BM85" s="25"/>
      <c r="BN85" s="25"/>
      <c r="BO85" s="25"/>
      <c r="BP85" s="25"/>
      <c r="BQ85" s="25"/>
      <c r="BR85" s="25"/>
      <c r="BS85" s="25"/>
      <c r="BT85" s="25"/>
      <c r="BU85" s="25"/>
      <c r="BV85" s="56">
        <v>2</v>
      </c>
      <c r="BW85" s="57"/>
      <c r="BX85" s="57">
        <f>AS90</f>
        <v>50</v>
      </c>
      <c r="BY85" s="57">
        <f t="shared" si="14"/>
        <v>100</v>
      </c>
      <c r="BZ85" s="57">
        <v>83.5</v>
      </c>
      <c r="CA85" s="57"/>
      <c r="CB85" s="57"/>
      <c r="CC85" s="57"/>
      <c r="CD85" s="57">
        <v>2</v>
      </c>
      <c r="CE85" s="57">
        <v>100</v>
      </c>
      <c r="CF85" s="57">
        <v>85.5</v>
      </c>
      <c r="CG85" s="57"/>
      <c r="CH85" s="57"/>
      <c r="CI85" s="58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</row>
    <row r="86" spans="1:148" ht="15.75" thickBot="1" x14ac:dyDescent="0.3">
      <c r="A86" s="25"/>
      <c r="B86" s="25"/>
      <c r="C86" s="3"/>
      <c r="D86" s="6"/>
      <c r="E86" s="5">
        <v>2</v>
      </c>
      <c r="F86" s="12">
        <v>4</v>
      </c>
      <c r="G86" s="1" t="s">
        <v>3</v>
      </c>
      <c r="H86" s="16">
        <v>48</v>
      </c>
      <c r="I86" s="19">
        <v>49</v>
      </c>
      <c r="J86" s="16">
        <v>50</v>
      </c>
      <c r="K86" s="20">
        <v>50</v>
      </c>
      <c r="L86" s="25"/>
      <c r="M86" s="16">
        <v>2</v>
      </c>
      <c r="N86" s="19">
        <v>13</v>
      </c>
      <c r="O86" s="16">
        <v>29</v>
      </c>
      <c r="P86" s="20">
        <v>50</v>
      </c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56">
        <v>2</v>
      </c>
      <c r="BW86" s="57"/>
      <c r="BX86" s="57">
        <f>AT90</f>
        <v>50</v>
      </c>
      <c r="BY86" s="57">
        <f t="shared" si="14"/>
        <v>100</v>
      </c>
      <c r="BZ86" s="57">
        <v>79</v>
      </c>
      <c r="CA86" s="57"/>
      <c r="CB86" s="57"/>
      <c r="CC86" s="57"/>
      <c r="CD86" s="57">
        <v>2</v>
      </c>
      <c r="CE86" s="57">
        <v>100</v>
      </c>
      <c r="CF86" s="57">
        <v>81</v>
      </c>
      <c r="CG86" s="57"/>
      <c r="CH86" s="57"/>
      <c r="CI86" s="58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</row>
    <row r="87" spans="1:148" ht="15.75" thickBot="1" x14ac:dyDescent="0.3">
      <c r="A87" s="25"/>
      <c r="B87" s="25"/>
      <c r="C87" s="3"/>
      <c r="D87" s="6"/>
      <c r="E87" s="3"/>
      <c r="F87" s="11"/>
      <c r="G87" s="2" t="s">
        <v>4</v>
      </c>
      <c r="H87" s="18">
        <v>243</v>
      </c>
      <c r="I87" s="21">
        <v>118</v>
      </c>
      <c r="J87" s="18">
        <v>46</v>
      </c>
      <c r="K87" s="22">
        <v>10</v>
      </c>
      <c r="L87" s="25"/>
      <c r="M87" s="18">
        <v>47</v>
      </c>
      <c r="N87" s="21">
        <v>37</v>
      </c>
      <c r="O87" s="18">
        <v>21</v>
      </c>
      <c r="P87" s="22">
        <v>0</v>
      </c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63" t="s">
        <v>84</v>
      </c>
      <c r="AR87" s="64"/>
      <c r="AS87" s="64"/>
      <c r="AT87" s="64"/>
      <c r="AU87" s="64"/>
      <c r="AV87" s="64"/>
      <c r="AW87" s="64"/>
      <c r="AX87" s="64"/>
      <c r="AY87" s="66" t="s">
        <v>81</v>
      </c>
      <c r="AZ87" s="66"/>
      <c r="BA87" s="54"/>
      <c r="BB87" s="54"/>
      <c r="BC87" s="54"/>
      <c r="BD87" s="54"/>
      <c r="BE87" s="54"/>
      <c r="BF87" s="54"/>
      <c r="BG87" s="54"/>
      <c r="BH87" s="54"/>
      <c r="BI87" s="54"/>
      <c r="BJ87" s="69" t="s">
        <v>82</v>
      </c>
      <c r="BK87" s="69"/>
      <c r="BL87" s="54"/>
      <c r="BM87" s="54"/>
      <c r="BN87" s="54"/>
      <c r="BO87" s="54"/>
      <c r="BP87" s="54"/>
      <c r="BQ87" s="54"/>
      <c r="BR87" s="55"/>
      <c r="BS87" s="25"/>
      <c r="BT87" s="25"/>
      <c r="BU87" s="25"/>
      <c r="BV87" s="56">
        <v>2</v>
      </c>
      <c r="BW87" s="57"/>
      <c r="BX87" s="57">
        <f>AU90</f>
        <v>50</v>
      </c>
      <c r="BY87" s="57">
        <f t="shared" si="14"/>
        <v>100</v>
      </c>
      <c r="BZ87" s="57">
        <v>78</v>
      </c>
      <c r="CA87" s="57"/>
      <c r="CB87" s="57"/>
      <c r="CC87" s="57"/>
      <c r="CD87" s="57">
        <v>2</v>
      </c>
      <c r="CE87" s="57">
        <v>98</v>
      </c>
      <c r="CF87" s="57">
        <v>68</v>
      </c>
      <c r="CG87" s="57"/>
      <c r="CH87" s="57"/>
      <c r="CI87" s="58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</row>
    <row r="88" spans="1:148" x14ac:dyDescent="0.25">
      <c r="A88" s="25"/>
      <c r="B88" s="25"/>
      <c r="C88" s="3"/>
      <c r="D88" s="6"/>
      <c r="E88" s="3"/>
      <c r="F88" s="12">
        <v>2</v>
      </c>
      <c r="G88" s="1" t="s">
        <v>3</v>
      </c>
      <c r="H88" s="16">
        <v>45</v>
      </c>
      <c r="I88" s="19">
        <v>49</v>
      </c>
      <c r="J88" s="16">
        <v>48</v>
      </c>
      <c r="K88" s="20">
        <v>50</v>
      </c>
      <c r="L88" s="25"/>
      <c r="M88" s="16">
        <v>5</v>
      </c>
      <c r="N88" s="19">
        <v>13</v>
      </c>
      <c r="O88" s="16">
        <v>27</v>
      </c>
      <c r="P88" s="20">
        <v>50</v>
      </c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56"/>
      <c r="AR88" s="57" t="s">
        <v>46</v>
      </c>
      <c r="AS88" s="57" t="s">
        <v>49</v>
      </c>
      <c r="AT88" s="57"/>
      <c r="AU88" s="57"/>
      <c r="AV88" s="57" t="s">
        <v>62</v>
      </c>
      <c r="AW88" s="57"/>
      <c r="AX88" s="57" t="s">
        <v>63</v>
      </c>
      <c r="AY88" s="57"/>
      <c r="AZ88" s="57"/>
      <c r="BA88" s="57"/>
      <c r="BB88" s="57"/>
      <c r="BC88" s="57"/>
      <c r="BD88" s="57"/>
      <c r="BE88" s="57"/>
      <c r="BF88" s="57" t="s">
        <v>46</v>
      </c>
      <c r="BG88" s="57" t="s">
        <v>50</v>
      </c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8"/>
      <c r="BS88" s="25"/>
      <c r="BT88" s="25"/>
      <c r="BU88" s="25"/>
      <c r="BV88" s="56">
        <v>2</v>
      </c>
      <c r="BW88" s="57"/>
      <c r="BX88" s="57">
        <f>AR93</f>
        <v>50</v>
      </c>
      <c r="BY88" s="57">
        <f t="shared" si="14"/>
        <v>100</v>
      </c>
      <c r="BZ88" s="57">
        <v>76.625</v>
      </c>
      <c r="CA88" s="57"/>
      <c r="CB88" s="57"/>
      <c r="CC88" s="57"/>
      <c r="CD88" s="57">
        <v>2</v>
      </c>
      <c r="CE88" s="57">
        <v>98</v>
      </c>
      <c r="CF88" s="57">
        <v>76.75</v>
      </c>
      <c r="CG88" s="57"/>
      <c r="CH88" s="57"/>
      <c r="CI88" s="58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</row>
    <row r="89" spans="1:148" ht="15.75" thickBot="1" x14ac:dyDescent="0.3">
      <c r="A89" s="25"/>
      <c r="B89" s="25"/>
      <c r="C89" s="3"/>
      <c r="D89" s="6"/>
      <c r="E89" s="3"/>
      <c r="F89" s="11"/>
      <c r="G89" s="2" t="s">
        <v>4</v>
      </c>
      <c r="H89" s="18">
        <v>194</v>
      </c>
      <c r="I89" s="21">
        <v>115</v>
      </c>
      <c r="J89" s="18">
        <v>44</v>
      </c>
      <c r="K89" s="22">
        <v>8</v>
      </c>
      <c r="L89" s="25"/>
      <c r="M89" s="18">
        <v>45</v>
      </c>
      <c r="N89" s="21">
        <v>36</v>
      </c>
      <c r="O89" s="18">
        <v>23</v>
      </c>
      <c r="P89" s="22">
        <v>0</v>
      </c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56"/>
      <c r="AR89" s="57">
        <f t="shared" ref="AR89:AU89" si="52">H7</f>
        <v>50</v>
      </c>
      <c r="AS89" s="57">
        <f t="shared" si="52"/>
        <v>50</v>
      </c>
      <c r="AT89" s="57">
        <f t="shared" si="52"/>
        <v>50</v>
      </c>
      <c r="AU89" s="57">
        <f t="shared" si="52"/>
        <v>50</v>
      </c>
      <c r="AV89" s="57"/>
      <c r="AW89" s="57" t="s">
        <v>47</v>
      </c>
      <c r="AX89" s="57"/>
      <c r="AY89" s="57"/>
      <c r="AZ89" s="57">
        <f>PRODUCT(AR89, 2)</f>
        <v>100</v>
      </c>
      <c r="BA89" s="57">
        <f t="shared" ref="BA89" si="53">PRODUCT(AS89, 2)</f>
        <v>100</v>
      </c>
      <c r="BB89" s="57">
        <f t="shared" ref="BB89" si="54">PRODUCT(AT89, 2)</f>
        <v>100</v>
      </c>
      <c r="BC89" s="57">
        <f t="shared" ref="BC89" si="55">PRODUCT(AU89, 2)</f>
        <v>100</v>
      </c>
      <c r="BD89" s="57"/>
      <c r="BE89" s="57"/>
      <c r="BF89" s="57">
        <f t="shared" ref="BF89:BI89" si="56">H8</f>
        <v>99</v>
      </c>
      <c r="BG89" s="57">
        <f t="shared" si="56"/>
        <v>60</v>
      </c>
      <c r="BH89" s="57">
        <f t="shared" si="56"/>
        <v>42</v>
      </c>
      <c r="BI89" s="57">
        <f t="shared" si="56"/>
        <v>30</v>
      </c>
      <c r="BJ89" s="57"/>
      <c r="BK89" s="57" t="s">
        <v>47</v>
      </c>
      <c r="BL89" s="57"/>
      <c r="BM89" s="57"/>
      <c r="BN89" s="57">
        <f>100-(BF89/8)</f>
        <v>87.625</v>
      </c>
      <c r="BO89" s="57">
        <f>100-(BG89/4)</f>
        <v>85</v>
      </c>
      <c r="BP89" s="57">
        <f>100-(BH89/2)</f>
        <v>79</v>
      </c>
      <c r="BQ89" s="57">
        <f>100-(BI89/1)</f>
        <v>70</v>
      </c>
      <c r="BR89" s="58"/>
      <c r="BS89" s="25"/>
      <c r="BT89" s="25"/>
      <c r="BU89" s="25"/>
      <c r="BV89" s="56">
        <v>2</v>
      </c>
      <c r="BW89" s="57"/>
      <c r="BX89" s="57">
        <f>AS93</f>
        <v>49</v>
      </c>
      <c r="BY89" s="57">
        <f t="shared" si="14"/>
        <v>98</v>
      </c>
      <c r="BZ89" s="57">
        <v>69</v>
      </c>
      <c r="CA89" s="57"/>
      <c r="CB89" s="57"/>
      <c r="CC89" s="57"/>
      <c r="CD89" s="57">
        <v>2</v>
      </c>
      <c r="CE89" s="57">
        <v>100</v>
      </c>
      <c r="CF89" s="57">
        <v>74</v>
      </c>
      <c r="CG89" s="57"/>
      <c r="CH89" s="57"/>
      <c r="CI89" s="58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</row>
    <row r="90" spans="1:148" x14ac:dyDescent="0.25">
      <c r="A90" s="25"/>
      <c r="B90" s="25"/>
      <c r="C90" s="3"/>
      <c r="D90" s="6"/>
      <c r="E90" s="3"/>
      <c r="F90" s="12">
        <v>1</v>
      </c>
      <c r="G90" s="1" t="s">
        <v>3</v>
      </c>
      <c r="H90" s="16">
        <v>36</v>
      </c>
      <c r="I90" s="19">
        <v>43</v>
      </c>
      <c r="J90" s="16">
        <v>50</v>
      </c>
      <c r="K90" s="20">
        <v>48</v>
      </c>
      <c r="L90" s="25"/>
      <c r="M90" s="16">
        <v>10</v>
      </c>
      <c r="N90" s="19">
        <v>8</v>
      </c>
      <c r="O90" s="16">
        <v>25</v>
      </c>
      <c r="P90" s="20">
        <v>50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56"/>
      <c r="AR90" s="57">
        <f t="shared" ref="AR90:AU90" si="57">H13</f>
        <v>50</v>
      </c>
      <c r="AS90" s="57">
        <f t="shared" si="57"/>
        <v>50</v>
      </c>
      <c r="AT90" s="57">
        <f t="shared" si="57"/>
        <v>50</v>
      </c>
      <c r="AU90" s="57">
        <f t="shared" si="57"/>
        <v>50</v>
      </c>
      <c r="AV90" s="57"/>
      <c r="AW90" s="57">
        <f>MEDIAN(AZ89:BC115)</f>
        <v>90</v>
      </c>
      <c r="AX90" s="57"/>
      <c r="AY90" s="57"/>
      <c r="AZ90" s="57">
        <f t="shared" ref="AZ90:AZ115" si="58">PRODUCT(AR90, 2)</f>
        <v>100</v>
      </c>
      <c r="BA90" s="57">
        <f t="shared" ref="BA90:BA115" si="59">PRODUCT(AS90, 2)</f>
        <v>100</v>
      </c>
      <c r="BB90" s="57">
        <f t="shared" ref="BB90:BB115" si="60">PRODUCT(AT90, 2)</f>
        <v>100</v>
      </c>
      <c r="BC90" s="57">
        <f t="shared" ref="BC90:BC115" si="61">PRODUCT(AU90, 2)</f>
        <v>100</v>
      </c>
      <c r="BD90" s="57"/>
      <c r="BE90" s="57"/>
      <c r="BF90" s="57">
        <f t="shared" ref="BF90:BI90" si="62">H14</f>
        <v>94</v>
      </c>
      <c r="BG90" s="57">
        <f t="shared" si="62"/>
        <v>66</v>
      </c>
      <c r="BH90" s="57">
        <f t="shared" si="62"/>
        <v>42</v>
      </c>
      <c r="BI90" s="57">
        <f t="shared" si="62"/>
        <v>22</v>
      </c>
      <c r="BJ90" s="57"/>
      <c r="BK90" s="57">
        <f>MEDIAN(BN89:BQ115)</f>
        <v>87</v>
      </c>
      <c r="BL90" s="57"/>
      <c r="BM90" s="57"/>
      <c r="BN90" s="57">
        <f>100-(BF90/8)</f>
        <v>88.25</v>
      </c>
      <c r="BO90" s="57">
        <f t="shared" ref="BO90:BO115" si="63">100-(BG90/4)</f>
        <v>83.5</v>
      </c>
      <c r="BP90" s="57">
        <f t="shared" ref="BP90:BP115" si="64">100-(BH90/2)</f>
        <v>79</v>
      </c>
      <c r="BQ90" s="57">
        <f t="shared" ref="BQ90:BQ115" si="65">100-(BI90/1)</f>
        <v>78</v>
      </c>
      <c r="BR90" s="58"/>
      <c r="BS90" s="25"/>
      <c r="BT90" s="25"/>
      <c r="BU90" s="25"/>
      <c r="BV90" s="56">
        <v>2</v>
      </c>
      <c r="BW90" s="57"/>
      <c r="BX90" s="57">
        <f>AT93</f>
        <v>50</v>
      </c>
      <c r="BY90" s="57">
        <f t="shared" si="14"/>
        <v>100</v>
      </c>
      <c r="BZ90" s="57">
        <v>73</v>
      </c>
      <c r="CA90" s="57"/>
      <c r="CB90" s="57"/>
      <c r="CC90" s="57"/>
      <c r="CD90" s="57">
        <v>2</v>
      </c>
      <c r="CE90" s="57">
        <v>100</v>
      </c>
      <c r="CF90" s="57">
        <v>74</v>
      </c>
      <c r="CG90" s="57"/>
      <c r="CH90" s="57"/>
      <c r="CI90" s="58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</row>
    <row r="91" spans="1:148" ht="15.75" thickBot="1" x14ac:dyDescent="0.3">
      <c r="A91" s="25"/>
      <c r="B91" s="25"/>
      <c r="C91" s="3"/>
      <c r="D91" s="6"/>
      <c r="E91" s="2"/>
      <c r="F91" s="11"/>
      <c r="G91" s="2" t="s">
        <v>4</v>
      </c>
      <c r="H91" s="18">
        <v>174</v>
      </c>
      <c r="I91" s="21">
        <v>93</v>
      </c>
      <c r="J91" s="18">
        <v>42</v>
      </c>
      <c r="K91" s="22">
        <v>22</v>
      </c>
      <c r="L91" s="25"/>
      <c r="M91" s="18">
        <v>40</v>
      </c>
      <c r="N91" s="21">
        <v>42</v>
      </c>
      <c r="O91" s="18">
        <v>25</v>
      </c>
      <c r="P91" s="22">
        <v>0</v>
      </c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56"/>
      <c r="AR91" s="57">
        <f t="shared" ref="AR91:AU91" si="66">H19</f>
        <v>49</v>
      </c>
      <c r="AS91" s="57">
        <f t="shared" si="66"/>
        <v>50</v>
      </c>
      <c r="AT91" s="57">
        <f t="shared" si="66"/>
        <v>49</v>
      </c>
      <c r="AU91" s="57">
        <f t="shared" si="66"/>
        <v>50</v>
      </c>
      <c r="AV91" s="57"/>
      <c r="AW91" s="57"/>
      <c r="AX91" s="57"/>
      <c r="AY91" s="57"/>
      <c r="AZ91" s="57">
        <f t="shared" si="58"/>
        <v>98</v>
      </c>
      <c r="BA91" s="57">
        <f t="shared" si="59"/>
        <v>100</v>
      </c>
      <c r="BB91" s="57">
        <f t="shared" si="60"/>
        <v>98</v>
      </c>
      <c r="BC91" s="57">
        <f t="shared" si="61"/>
        <v>100</v>
      </c>
      <c r="BD91" s="57"/>
      <c r="BE91" s="57"/>
      <c r="BF91" s="57">
        <f t="shared" ref="BF91:BI91" si="67">H20</f>
        <v>54</v>
      </c>
      <c r="BG91" s="57">
        <f t="shared" si="67"/>
        <v>40</v>
      </c>
      <c r="BH91" s="57">
        <f t="shared" si="67"/>
        <v>24</v>
      </c>
      <c r="BI91" s="57">
        <f t="shared" si="67"/>
        <v>12</v>
      </c>
      <c r="BJ91" s="57"/>
      <c r="BK91" s="57"/>
      <c r="BL91" s="57"/>
      <c r="BM91" s="57"/>
      <c r="BN91" s="57">
        <f t="shared" ref="BN91:BN115" si="68">100-(BF91/8)</f>
        <v>93.25</v>
      </c>
      <c r="BO91" s="57">
        <f t="shared" si="63"/>
        <v>90</v>
      </c>
      <c r="BP91" s="57">
        <f t="shared" si="64"/>
        <v>88</v>
      </c>
      <c r="BQ91" s="57">
        <f t="shared" si="65"/>
        <v>88</v>
      </c>
      <c r="BR91" s="58"/>
      <c r="BS91" s="25"/>
      <c r="BT91" s="25"/>
      <c r="BU91" s="25"/>
      <c r="BV91" s="56">
        <v>2</v>
      </c>
      <c r="BW91" s="57"/>
      <c r="BX91" s="57">
        <f>AU93</f>
        <v>50</v>
      </c>
      <c r="BY91" s="57">
        <f t="shared" si="14"/>
        <v>100</v>
      </c>
      <c r="BZ91" s="57">
        <v>86</v>
      </c>
      <c r="CA91" s="57"/>
      <c r="CB91" s="57"/>
      <c r="CC91" s="57"/>
      <c r="CD91" s="57">
        <v>2</v>
      </c>
      <c r="CE91" s="57">
        <v>100</v>
      </c>
      <c r="CF91" s="57">
        <v>90</v>
      </c>
      <c r="CG91" s="57"/>
      <c r="CH91" s="57"/>
      <c r="CI91" s="58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</row>
    <row r="92" spans="1:148" x14ac:dyDescent="0.25">
      <c r="A92" s="25"/>
      <c r="B92" s="25"/>
      <c r="C92" s="3"/>
      <c r="D92" s="6"/>
      <c r="E92" s="5">
        <v>1</v>
      </c>
      <c r="F92" s="12">
        <v>4</v>
      </c>
      <c r="G92" s="1" t="s">
        <v>3</v>
      </c>
      <c r="H92" s="16">
        <v>35</v>
      </c>
      <c r="I92" s="19">
        <v>37</v>
      </c>
      <c r="J92" s="16">
        <v>29</v>
      </c>
      <c r="K92" s="20">
        <v>32</v>
      </c>
      <c r="L92" s="25"/>
      <c r="M92" s="16">
        <v>8</v>
      </c>
      <c r="N92" s="19">
        <v>11</v>
      </c>
      <c r="O92" s="16">
        <v>23</v>
      </c>
      <c r="P92" s="20">
        <v>34</v>
      </c>
      <c r="Q92" s="25"/>
      <c r="R92" s="40" t="s">
        <v>25</v>
      </c>
      <c r="S92" s="28"/>
      <c r="T92" s="28">
        <v>3</v>
      </c>
      <c r="U92" s="28">
        <v>2</v>
      </c>
      <c r="V92" s="28">
        <v>1</v>
      </c>
      <c r="W92" s="25"/>
      <c r="X92" s="25"/>
      <c r="Y92" s="25"/>
      <c r="Z92" s="25"/>
      <c r="AA92" s="25"/>
      <c r="AB92" s="25"/>
      <c r="AC92" s="28"/>
      <c r="AD92" s="28"/>
      <c r="AE92" s="28">
        <v>3</v>
      </c>
      <c r="AF92" s="28">
        <v>2</v>
      </c>
      <c r="AG92" s="28">
        <v>1</v>
      </c>
      <c r="AH92" s="25"/>
      <c r="AI92" s="25"/>
      <c r="AJ92" s="25"/>
      <c r="AK92" s="25"/>
      <c r="AL92" s="25"/>
      <c r="AM92" s="25"/>
      <c r="AN92" s="25"/>
      <c r="AO92" s="25"/>
      <c r="AP92" s="25"/>
      <c r="AQ92" s="56"/>
      <c r="AR92" s="57">
        <f t="shared" ref="AR92:AU92" si="69">H25</f>
        <v>50</v>
      </c>
      <c r="AS92" s="57">
        <f t="shared" si="69"/>
        <v>50</v>
      </c>
      <c r="AT92" s="57">
        <f t="shared" si="69"/>
        <v>50</v>
      </c>
      <c r="AU92" s="57">
        <f t="shared" si="69"/>
        <v>50</v>
      </c>
      <c r="AV92" s="57"/>
      <c r="AW92" s="57" t="s">
        <v>48</v>
      </c>
      <c r="AX92" s="57"/>
      <c r="AY92" s="57"/>
      <c r="AZ92" s="57">
        <f t="shared" si="58"/>
        <v>100</v>
      </c>
      <c r="BA92" s="57">
        <f t="shared" si="59"/>
        <v>100</v>
      </c>
      <c r="BB92" s="57">
        <f t="shared" si="60"/>
        <v>100</v>
      </c>
      <c r="BC92" s="57">
        <f t="shared" si="61"/>
        <v>100</v>
      </c>
      <c r="BD92" s="57"/>
      <c r="BE92" s="57"/>
      <c r="BF92" s="57">
        <f>H26</f>
        <v>200</v>
      </c>
      <c r="BG92" s="57">
        <f t="shared" ref="BF92:BI92" si="70">I26</f>
        <v>124</v>
      </c>
      <c r="BH92" s="57">
        <f t="shared" si="70"/>
        <v>68</v>
      </c>
      <c r="BI92" s="57">
        <f t="shared" si="70"/>
        <v>8</v>
      </c>
      <c r="BJ92" s="57"/>
      <c r="BK92" s="57" t="s">
        <v>48</v>
      </c>
      <c r="BL92" s="57"/>
      <c r="BM92" s="57"/>
      <c r="BN92" s="57">
        <f t="shared" si="68"/>
        <v>75</v>
      </c>
      <c r="BO92" s="57">
        <f t="shared" si="63"/>
        <v>69</v>
      </c>
      <c r="BP92" s="57">
        <f t="shared" si="64"/>
        <v>66</v>
      </c>
      <c r="BQ92" s="57">
        <f t="shared" si="65"/>
        <v>92</v>
      </c>
      <c r="BR92" s="58"/>
      <c r="BS92" s="25"/>
      <c r="BT92" s="25"/>
      <c r="BU92" s="25"/>
      <c r="BV92" s="56">
        <v>2</v>
      </c>
      <c r="BW92" s="57"/>
      <c r="BX92" s="57">
        <f>AR96</f>
        <v>32</v>
      </c>
      <c r="BY92" s="57">
        <f t="shared" si="14"/>
        <v>64</v>
      </c>
      <c r="BZ92" s="57">
        <v>89.75</v>
      </c>
      <c r="CA92" s="57"/>
      <c r="CB92" s="57"/>
      <c r="CC92" s="57"/>
      <c r="CD92" s="57">
        <v>2</v>
      </c>
      <c r="CE92" s="57">
        <v>56</v>
      </c>
      <c r="CF92" s="57">
        <v>87.5</v>
      </c>
      <c r="CG92" s="57"/>
      <c r="CH92" s="57"/>
      <c r="CI92" s="58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</row>
    <row r="93" spans="1:148" ht="15.75" thickBot="1" x14ac:dyDescent="0.3">
      <c r="A93" s="25"/>
      <c r="B93" s="25"/>
      <c r="C93" s="3"/>
      <c r="D93" s="6"/>
      <c r="E93" s="3"/>
      <c r="F93" s="11"/>
      <c r="G93" s="2" t="s">
        <v>4</v>
      </c>
      <c r="H93" s="18">
        <v>92</v>
      </c>
      <c r="I93" s="21">
        <v>45</v>
      </c>
      <c r="J93" s="18">
        <v>24</v>
      </c>
      <c r="K93" s="22">
        <v>6</v>
      </c>
      <c r="L93" s="25"/>
      <c r="M93" s="18">
        <v>25</v>
      </c>
      <c r="N93" s="21">
        <v>24</v>
      </c>
      <c r="O93" s="18">
        <v>11</v>
      </c>
      <c r="P93" s="22">
        <v>0</v>
      </c>
      <c r="Q93" s="25"/>
      <c r="R93" s="25"/>
      <c r="S93" s="30" t="s">
        <v>39</v>
      </c>
      <c r="T93" s="28">
        <f>SUM(  H7:K7,H25:K25, H43:K43)/6</f>
        <v>87.833333333333329</v>
      </c>
      <c r="U93" s="28">
        <f>SUM( H49:K49,H31:K31,H13:K13)/6</f>
        <v>88.833333333333329</v>
      </c>
      <c r="V93" s="67">
        <f>SUM( H19:K19,H37:K37,H55:K55)/6</f>
        <v>68.666666666666671</v>
      </c>
      <c r="W93" s="25"/>
      <c r="X93" s="25"/>
      <c r="Y93" s="25"/>
      <c r="Z93" s="25"/>
      <c r="AA93" s="25"/>
      <c r="AB93" s="25"/>
      <c r="AC93" s="39"/>
      <c r="AD93" s="28" t="s">
        <v>39</v>
      </c>
      <c r="AE93" s="28">
        <f>100-SUM(      H8:K8,H26:K26,H44:K44      )/45</f>
        <v>80.777777777777771</v>
      </c>
      <c r="AF93" s="28">
        <f>100-SUM(      H14:K14,H32:K32,H50:K50      )/45</f>
        <v>81.48888888888888</v>
      </c>
      <c r="AG93" s="72">
        <f>100-SUM(     H20:K20,H38:K38,H56:K56      )/45</f>
        <v>88.088888888888889</v>
      </c>
      <c r="AH93" s="25"/>
      <c r="AI93" s="25"/>
      <c r="AJ93" s="25"/>
      <c r="AK93" s="25"/>
      <c r="AL93" s="25"/>
      <c r="AM93" s="25"/>
      <c r="AN93" s="25"/>
      <c r="AO93" s="25"/>
      <c r="AP93" s="25"/>
      <c r="AQ93" s="56"/>
      <c r="AR93" s="57">
        <f t="shared" ref="AR93:AU93" si="71">H31</f>
        <v>50</v>
      </c>
      <c r="AS93" s="57">
        <f t="shared" si="71"/>
        <v>49</v>
      </c>
      <c r="AT93" s="57">
        <f t="shared" si="71"/>
        <v>50</v>
      </c>
      <c r="AU93" s="57">
        <f t="shared" si="71"/>
        <v>50</v>
      </c>
      <c r="AV93" s="57"/>
      <c r="AW93" s="57">
        <f>_xlfn.STDEV.S(AZ89:BC115)</f>
        <v>22.94915143097603</v>
      </c>
      <c r="AX93" s="57"/>
      <c r="AY93" s="57"/>
      <c r="AZ93" s="57">
        <f t="shared" si="58"/>
        <v>100</v>
      </c>
      <c r="BA93" s="57">
        <f t="shared" si="59"/>
        <v>98</v>
      </c>
      <c r="BB93" s="57">
        <f t="shared" si="60"/>
        <v>100</v>
      </c>
      <c r="BC93" s="57">
        <f t="shared" si="61"/>
        <v>100</v>
      </c>
      <c r="BD93" s="57"/>
      <c r="BE93" s="57"/>
      <c r="BF93" s="57">
        <f t="shared" ref="BF93:BI93" si="72">H32</f>
        <v>187</v>
      </c>
      <c r="BG93" s="57">
        <f t="shared" si="72"/>
        <v>124</v>
      </c>
      <c r="BH93" s="57">
        <f t="shared" si="72"/>
        <v>54</v>
      </c>
      <c r="BI93" s="57">
        <f t="shared" si="72"/>
        <v>14</v>
      </c>
      <c r="BJ93" s="57"/>
      <c r="BK93" s="57">
        <f>_xlfn.STDEV.S(BN89:BQ115)</f>
        <v>11.92547932606719</v>
      </c>
      <c r="BL93" s="57"/>
      <c r="BM93" s="57"/>
      <c r="BN93" s="57">
        <f t="shared" si="68"/>
        <v>76.625</v>
      </c>
      <c r="BO93" s="57">
        <f t="shared" si="63"/>
        <v>69</v>
      </c>
      <c r="BP93" s="57">
        <f t="shared" si="64"/>
        <v>73</v>
      </c>
      <c r="BQ93" s="57">
        <f t="shared" si="65"/>
        <v>86</v>
      </c>
      <c r="BR93" s="58"/>
      <c r="BS93" s="25"/>
      <c r="BT93" s="25"/>
      <c r="BU93" s="25"/>
      <c r="BV93" s="56">
        <v>2</v>
      </c>
      <c r="BW93" s="57"/>
      <c r="BX93" s="57">
        <f>AS96</f>
        <v>32</v>
      </c>
      <c r="BY93" s="57">
        <f t="shared" si="14"/>
        <v>64</v>
      </c>
      <c r="BZ93" s="57">
        <v>85.5</v>
      </c>
      <c r="CA93" s="57"/>
      <c r="CB93" s="57"/>
      <c r="CC93" s="57"/>
      <c r="CD93" s="57">
        <v>2</v>
      </c>
      <c r="CE93" s="57">
        <v>78</v>
      </c>
      <c r="CF93" s="57">
        <v>85.5</v>
      </c>
      <c r="CG93" s="57"/>
      <c r="CH93" s="57"/>
      <c r="CI93" s="58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</row>
    <row r="94" spans="1:148" x14ac:dyDescent="0.25">
      <c r="A94" s="25"/>
      <c r="B94" s="25"/>
      <c r="C94" s="3"/>
      <c r="D94" s="6"/>
      <c r="E94" s="3"/>
      <c r="F94" s="12">
        <v>2</v>
      </c>
      <c r="G94" s="1" t="s">
        <v>3</v>
      </c>
      <c r="H94" s="16">
        <v>28</v>
      </c>
      <c r="I94" s="19">
        <v>23</v>
      </c>
      <c r="J94" s="16">
        <v>33</v>
      </c>
      <c r="K94" s="20">
        <v>36</v>
      </c>
      <c r="L94" s="25"/>
      <c r="M94" s="16">
        <v>8</v>
      </c>
      <c r="N94" s="19">
        <v>15</v>
      </c>
      <c r="O94" s="16">
        <v>21</v>
      </c>
      <c r="P94" s="20">
        <v>27</v>
      </c>
      <c r="Q94" s="25"/>
      <c r="R94" s="25"/>
      <c r="S94" s="30" t="s">
        <v>40</v>
      </c>
      <c r="T94" s="67">
        <f>SUM(  H62:K62,H80:K80,H98:K98)/6</f>
        <v>96.833333333333329</v>
      </c>
      <c r="U94" s="28">
        <f>SUM( H68:K68,H86:K86,H104:K104)/6</f>
        <v>85.5</v>
      </c>
      <c r="V94" s="67">
        <f>SUM(  H74:K74,H92:K92,H110:K110)/6</f>
        <v>55.333333333333336</v>
      </c>
      <c r="W94" s="25"/>
      <c r="X94" s="25"/>
      <c r="Y94" s="25"/>
      <c r="Z94" s="25"/>
      <c r="AA94" s="25"/>
      <c r="AB94" s="25"/>
      <c r="AC94" s="39"/>
      <c r="AD94" s="28" t="s">
        <v>40</v>
      </c>
      <c r="AE94" s="72">
        <f>100-SUM(      H63:K63,H81:K81,H99:K99     )/45</f>
        <v>72.24444444444444</v>
      </c>
      <c r="AF94" s="28">
        <f>100-SUM(     H69:K69,H87:K87,H105:K105      )/45</f>
        <v>78.24444444444444</v>
      </c>
      <c r="AG94" s="28">
        <f>100-SUM(      H75:K75,H93:K93,H111:K111     )/45</f>
        <v>91.311111111111117</v>
      </c>
      <c r="AH94" s="25"/>
      <c r="AI94" s="25"/>
      <c r="AJ94" s="25"/>
      <c r="AK94" s="25"/>
      <c r="AL94" s="25"/>
      <c r="AM94" s="25"/>
      <c r="AN94" s="25"/>
      <c r="AO94" s="25"/>
      <c r="AP94" s="25"/>
      <c r="AQ94" s="56"/>
      <c r="AR94" s="57">
        <f t="shared" ref="AR94:AU94" si="73">H37</f>
        <v>35</v>
      </c>
      <c r="AS94" s="57">
        <f t="shared" si="73"/>
        <v>26</v>
      </c>
      <c r="AT94" s="57">
        <f t="shared" si="73"/>
        <v>31</v>
      </c>
      <c r="AU94" s="57">
        <f t="shared" si="73"/>
        <v>38</v>
      </c>
      <c r="AV94" s="57"/>
      <c r="AW94" s="57"/>
      <c r="AX94" s="57"/>
      <c r="AY94" s="57"/>
      <c r="AZ94" s="57">
        <f t="shared" si="58"/>
        <v>70</v>
      </c>
      <c r="BA94" s="57">
        <f t="shared" si="59"/>
        <v>52</v>
      </c>
      <c r="BB94" s="57">
        <f t="shared" si="60"/>
        <v>62</v>
      </c>
      <c r="BC94" s="57">
        <f t="shared" si="61"/>
        <v>76</v>
      </c>
      <c r="BD94" s="57"/>
      <c r="BE94" s="57"/>
      <c r="BF94" s="57">
        <f t="shared" ref="BF94:BI94" si="74">H38</f>
        <v>156</v>
      </c>
      <c r="BG94" s="57">
        <f t="shared" si="74"/>
        <v>50</v>
      </c>
      <c r="BH94" s="57">
        <f t="shared" si="74"/>
        <v>24</v>
      </c>
      <c r="BI94" s="57">
        <f t="shared" si="74"/>
        <v>12</v>
      </c>
      <c r="BJ94" s="57"/>
      <c r="BK94" s="57"/>
      <c r="BL94" s="57"/>
      <c r="BM94" s="57"/>
      <c r="BN94" s="57">
        <f t="shared" si="68"/>
        <v>80.5</v>
      </c>
      <c r="BO94" s="57">
        <f t="shared" si="63"/>
        <v>87.5</v>
      </c>
      <c r="BP94" s="57">
        <f t="shared" si="64"/>
        <v>88</v>
      </c>
      <c r="BQ94" s="57">
        <f t="shared" si="65"/>
        <v>88</v>
      </c>
      <c r="BR94" s="58"/>
      <c r="BS94" s="25"/>
      <c r="BT94" s="25"/>
      <c r="BU94" s="25"/>
      <c r="BV94" s="56">
        <v>2</v>
      </c>
      <c r="BW94" s="57"/>
      <c r="BX94" s="57">
        <f>AT96</f>
        <v>34</v>
      </c>
      <c r="BY94" s="57">
        <f t="shared" si="14"/>
        <v>68</v>
      </c>
      <c r="BZ94" s="57">
        <v>78</v>
      </c>
      <c r="CA94" s="57"/>
      <c r="CB94" s="57"/>
      <c r="CC94" s="57"/>
      <c r="CD94" s="57">
        <v>2</v>
      </c>
      <c r="CE94" s="57">
        <v>68</v>
      </c>
      <c r="CF94" s="57">
        <v>74</v>
      </c>
      <c r="CG94" s="57"/>
      <c r="CH94" s="57"/>
      <c r="CI94" s="58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</row>
    <row r="95" spans="1:148" ht="15.75" thickBot="1" x14ac:dyDescent="0.3">
      <c r="A95" s="25"/>
      <c r="B95" s="25"/>
      <c r="C95" s="3"/>
      <c r="D95" s="6"/>
      <c r="E95" s="3"/>
      <c r="F95" s="11"/>
      <c r="G95" s="2" t="s">
        <v>4</v>
      </c>
      <c r="H95" s="18">
        <v>58</v>
      </c>
      <c r="I95" s="21">
        <v>22</v>
      </c>
      <c r="J95" s="18">
        <v>13</v>
      </c>
      <c r="K95" s="22">
        <v>6</v>
      </c>
      <c r="L95" s="25"/>
      <c r="M95" s="18">
        <v>21</v>
      </c>
      <c r="N95" s="21">
        <v>18</v>
      </c>
      <c r="O95" s="18">
        <v>11</v>
      </c>
      <c r="P95" s="22">
        <v>0</v>
      </c>
      <c r="Q95" s="25"/>
      <c r="R95" s="25"/>
      <c r="S95" s="41" t="s">
        <v>41</v>
      </c>
      <c r="T95" s="68">
        <f>SUM(  H117:K117,H135:K135,H153:K153)/6</f>
        <v>88.333333333333329</v>
      </c>
      <c r="U95" s="40">
        <f>SUM(  H123:K123,H141:K141,H159:K159)/6</f>
        <v>80.5</v>
      </c>
      <c r="V95" s="40">
        <f>SUM(  H129:K129,H147:K147,H165:K165)/6</f>
        <v>57.666666666666664</v>
      </c>
      <c r="W95" s="25"/>
      <c r="X95" s="25"/>
      <c r="Y95" s="25"/>
      <c r="Z95" s="25"/>
      <c r="AA95" s="25"/>
      <c r="AB95" s="25"/>
      <c r="AC95" s="39"/>
      <c r="AD95" s="28" t="s">
        <v>41</v>
      </c>
      <c r="AE95" s="72">
        <f>100-SUM(      H118:K118,H136:K136,H154:K154     )/45</f>
        <v>88.2</v>
      </c>
      <c r="AF95" s="28">
        <f>100-SUM(      H124:K124,H142:K142,H160:K160     )/45</f>
        <v>92.13333333333334</v>
      </c>
      <c r="AG95" s="72">
        <f>100-SUM(      H130:K130,H148:K148,H166:K166      )/45</f>
        <v>95.511111111111106</v>
      </c>
      <c r="AH95" s="25"/>
      <c r="AI95" s="25"/>
      <c r="AJ95" s="25"/>
      <c r="AK95" s="25"/>
      <c r="AL95" s="25"/>
      <c r="AM95" s="25"/>
      <c r="AN95" s="25"/>
      <c r="AO95" s="25"/>
      <c r="AP95" s="25"/>
      <c r="AQ95" s="56"/>
      <c r="AR95" s="57">
        <f t="shared" ref="AR95:AU95" si="75">H43</f>
        <v>30</v>
      </c>
      <c r="AS95" s="57">
        <f t="shared" si="75"/>
        <v>36</v>
      </c>
      <c r="AT95" s="57">
        <f t="shared" si="75"/>
        <v>24</v>
      </c>
      <c r="AU95" s="57">
        <f t="shared" si="75"/>
        <v>37</v>
      </c>
      <c r="AV95" s="57"/>
      <c r="AW95" s="57" t="s">
        <v>51</v>
      </c>
      <c r="AX95" s="57"/>
      <c r="AY95" s="57"/>
      <c r="AZ95" s="57">
        <f t="shared" si="58"/>
        <v>60</v>
      </c>
      <c r="BA95" s="57">
        <f t="shared" si="59"/>
        <v>72</v>
      </c>
      <c r="BB95" s="57">
        <f t="shared" si="60"/>
        <v>48</v>
      </c>
      <c r="BC95" s="57">
        <f t="shared" si="61"/>
        <v>74</v>
      </c>
      <c r="BD95" s="57"/>
      <c r="BE95" s="57"/>
      <c r="BF95" s="57">
        <f t="shared" ref="BF95:BI95" si="76">H44</f>
        <v>76</v>
      </c>
      <c r="BG95" s="57">
        <f t="shared" si="76"/>
        <v>62</v>
      </c>
      <c r="BH95" s="57">
        <f t="shared" si="76"/>
        <v>45</v>
      </c>
      <c r="BI95" s="57">
        <f t="shared" si="76"/>
        <v>51</v>
      </c>
      <c r="BJ95" s="57"/>
      <c r="BK95" s="57" t="s">
        <v>51</v>
      </c>
      <c r="BL95" s="57"/>
      <c r="BM95" s="57"/>
      <c r="BN95" s="57">
        <f t="shared" si="68"/>
        <v>90.5</v>
      </c>
      <c r="BO95" s="57">
        <f t="shared" si="63"/>
        <v>84.5</v>
      </c>
      <c r="BP95" s="57">
        <f t="shared" si="64"/>
        <v>77.5</v>
      </c>
      <c r="BQ95" s="57">
        <f t="shared" si="65"/>
        <v>49</v>
      </c>
      <c r="BR95" s="58"/>
      <c r="BS95" s="25"/>
      <c r="BT95" s="25"/>
      <c r="BU95" s="25"/>
      <c r="BV95" s="56">
        <v>2</v>
      </c>
      <c r="BW95" s="57"/>
      <c r="BX95" s="57">
        <f>AU96</f>
        <v>36</v>
      </c>
      <c r="BY95" s="57">
        <f t="shared" si="14"/>
        <v>72</v>
      </c>
      <c r="BZ95" s="57">
        <v>54</v>
      </c>
      <c r="CA95" s="57"/>
      <c r="CB95" s="57"/>
      <c r="CC95" s="57"/>
      <c r="CD95" s="57">
        <v>2</v>
      </c>
      <c r="CE95" s="57">
        <v>64</v>
      </c>
      <c r="CF95" s="57">
        <v>50</v>
      </c>
      <c r="CG95" s="57"/>
      <c r="CH95" s="57"/>
      <c r="CI95" s="58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</row>
    <row r="96" spans="1:148" x14ac:dyDescent="0.25">
      <c r="A96" s="25"/>
      <c r="B96" s="25"/>
      <c r="C96" s="3"/>
      <c r="D96" s="6"/>
      <c r="E96" s="3"/>
      <c r="F96" s="12">
        <v>1</v>
      </c>
      <c r="G96" s="1" t="s">
        <v>3</v>
      </c>
      <c r="H96" s="16">
        <v>30</v>
      </c>
      <c r="I96" s="19">
        <v>33</v>
      </c>
      <c r="J96" s="16">
        <v>33</v>
      </c>
      <c r="K96" s="20">
        <v>33</v>
      </c>
      <c r="L96" s="25"/>
      <c r="M96" s="16">
        <v>8</v>
      </c>
      <c r="N96" s="19">
        <v>17</v>
      </c>
      <c r="O96" s="16">
        <v>18</v>
      </c>
      <c r="P96" s="20">
        <v>34</v>
      </c>
      <c r="Q96" s="25"/>
      <c r="R96" s="25"/>
      <c r="S96" s="25"/>
      <c r="T96" s="42"/>
      <c r="U96" s="42"/>
      <c r="V96" s="42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56"/>
      <c r="AR96" s="57">
        <f t="shared" ref="AR96:AU96" si="77">H49</f>
        <v>32</v>
      </c>
      <c r="AS96" s="57">
        <f t="shared" si="77"/>
        <v>32</v>
      </c>
      <c r="AT96" s="57">
        <f t="shared" si="77"/>
        <v>34</v>
      </c>
      <c r="AU96" s="57">
        <f t="shared" si="77"/>
        <v>36</v>
      </c>
      <c r="AV96" s="57"/>
      <c r="AW96" s="57">
        <f>MAX(AZ89:BC115)</f>
        <v>100</v>
      </c>
      <c r="AX96" s="57"/>
      <c r="AY96" s="57"/>
      <c r="AZ96" s="57">
        <f t="shared" si="58"/>
        <v>64</v>
      </c>
      <c r="BA96" s="57">
        <f t="shared" si="59"/>
        <v>64</v>
      </c>
      <c r="BB96" s="57">
        <f t="shared" si="60"/>
        <v>68</v>
      </c>
      <c r="BC96" s="57">
        <f t="shared" si="61"/>
        <v>72</v>
      </c>
      <c r="BD96" s="57"/>
      <c r="BE96" s="57"/>
      <c r="BF96" s="57">
        <f t="shared" ref="BF96:BI96" si="78">H50</f>
        <v>82</v>
      </c>
      <c r="BG96" s="57">
        <f t="shared" si="78"/>
        <v>58</v>
      </c>
      <c r="BH96" s="57">
        <f t="shared" si="78"/>
        <v>44</v>
      </c>
      <c r="BI96" s="57">
        <f t="shared" si="78"/>
        <v>46</v>
      </c>
      <c r="BJ96" s="57"/>
      <c r="BK96" s="57">
        <f>MAX(BN89:BQ115)</f>
        <v>100</v>
      </c>
      <c r="BL96" s="57"/>
      <c r="BM96" s="57"/>
      <c r="BN96" s="57">
        <f t="shared" si="68"/>
        <v>89.75</v>
      </c>
      <c r="BO96" s="57">
        <f t="shared" si="63"/>
        <v>85.5</v>
      </c>
      <c r="BP96" s="57">
        <f t="shared" si="64"/>
        <v>78</v>
      </c>
      <c r="BQ96" s="57">
        <f t="shared" si="65"/>
        <v>54</v>
      </c>
      <c r="BR96" s="58"/>
      <c r="BS96" s="25"/>
      <c r="BT96" s="25"/>
      <c r="BU96" s="25"/>
      <c r="BV96" s="56">
        <v>2</v>
      </c>
      <c r="BW96" s="57"/>
      <c r="BX96" s="57">
        <f>AR99</f>
        <v>49</v>
      </c>
      <c r="BY96" s="57">
        <f t="shared" si="14"/>
        <v>98</v>
      </c>
      <c r="BZ96" s="57">
        <v>74.125</v>
      </c>
      <c r="CA96" s="57"/>
      <c r="CB96" s="57"/>
      <c r="CC96" s="57"/>
      <c r="CD96" s="57">
        <v>2</v>
      </c>
      <c r="CE96" s="57">
        <v>96</v>
      </c>
      <c r="CF96" s="57">
        <v>69.75</v>
      </c>
      <c r="CG96" s="57"/>
      <c r="CH96" s="57"/>
      <c r="CI96" s="58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</row>
    <row r="97" spans="1:148" ht="15.75" thickBot="1" x14ac:dyDescent="0.3">
      <c r="A97" s="25"/>
      <c r="B97" s="25"/>
      <c r="C97" s="3"/>
      <c r="D97" s="7"/>
      <c r="E97" s="2"/>
      <c r="F97" s="11"/>
      <c r="G97" s="2" t="s">
        <v>4</v>
      </c>
      <c r="H97" s="17">
        <v>29</v>
      </c>
      <c r="I97" s="23">
        <v>17</v>
      </c>
      <c r="J97" s="17">
        <v>16</v>
      </c>
      <c r="K97" s="24">
        <v>0</v>
      </c>
      <c r="L97" s="25"/>
      <c r="M97" s="17">
        <v>26</v>
      </c>
      <c r="N97" s="23">
        <v>19</v>
      </c>
      <c r="O97" s="17">
        <v>13</v>
      </c>
      <c r="P97" s="24">
        <v>0</v>
      </c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56"/>
      <c r="AR97" s="57">
        <f t="shared" ref="AR97:AU97" si="79">H55</f>
        <v>20</v>
      </c>
      <c r="AS97" s="57">
        <f t="shared" si="79"/>
        <v>19</v>
      </c>
      <c r="AT97" s="57">
        <f t="shared" si="79"/>
        <v>24</v>
      </c>
      <c r="AU97" s="57">
        <f t="shared" si="79"/>
        <v>21</v>
      </c>
      <c r="AV97" s="57"/>
      <c r="AW97" s="57"/>
      <c r="AX97" s="57"/>
      <c r="AY97" s="57"/>
      <c r="AZ97" s="57">
        <f t="shared" si="58"/>
        <v>40</v>
      </c>
      <c r="BA97" s="57">
        <f t="shared" si="59"/>
        <v>38</v>
      </c>
      <c r="BB97" s="57">
        <f t="shared" si="60"/>
        <v>48</v>
      </c>
      <c r="BC97" s="57">
        <f t="shared" si="61"/>
        <v>42</v>
      </c>
      <c r="BD97" s="57"/>
      <c r="BE97" s="57"/>
      <c r="BF97" s="57">
        <f t="shared" ref="BF97:BI97" si="80">H56</f>
        <v>50</v>
      </c>
      <c r="BG97" s="57">
        <f t="shared" si="80"/>
        <v>43</v>
      </c>
      <c r="BH97" s="57">
        <f t="shared" si="80"/>
        <v>32</v>
      </c>
      <c r="BI97" s="57">
        <f t="shared" si="80"/>
        <v>39</v>
      </c>
      <c r="BJ97" s="57"/>
      <c r="BK97" s="57"/>
      <c r="BL97" s="57"/>
      <c r="BM97" s="57"/>
      <c r="BN97" s="57">
        <f t="shared" si="68"/>
        <v>93.75</v>
      </c>
      <c r="BO97" s="57">
        <f t="shared" si="63"/>
        <v>89.25</v>
      </c>
      <c r="BP97" s="57">
        <f t="shared" si="64"/>
        <v>84</v>
      </c>
      <c r="BQ97" s="57">
        <f t="shared" si="65"/>
        <v>61</v>
      </c>
      <c r="BR97" s="58"/>
      <c r="BS97" s="25"/>
      <c r="BT97" s="25"/>
      <c r="BU97" s="25"/>
      <c r="BV97" s="56">
        <v>2</v>
      </c>
      <c r="BW97" s="57"/>
      <c r="BX97" s="57">
        <f>AS99</f>
        <v>49</v>
      </c>
      <c r="BY97" s="57">
        <f t="shared" si="14"/>
        <v>98</v>
      </c>
      <c r="BZ97" s="57">
        <v>73.75</v>
      </c>
      <c r="CA97" s="57"/>
      <c r="CB97" s="57"/>
      <c r="CC97" s="57"/>
      <c r="CD97" s="57">
        <v>2</v>
      </c>
      <c r="CE97" s="57">
        <v>94</v>
      </c>
      <c r="CF97" s="57">
        <v>65</v>
      </c>
      <c r="CG97" s="57"/>
      <c r="CH97" s="57"/>
      <c r="CI97" s="58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</row>
    <row r="98" spans="1:148" x14ac:dyDescent="0.25">
      <c r="A98" s="25"/>
      <c r="B98" s="25"/>
      <c r="C98" s="3"/>
      <c r="D98" s="5">
        <v>3</v>
      </c>
      <c r="E98" s="5">
        <v>3</v>
      </c>
      <c r="F98" s="12">
        <v>4</v>
      </c>
      <c r="G98" s="1" t="s">
        <v>3</v>
      </c>
      <c r="H98" s="16">
        <v>46</v>
      </c>
      <c r="I98" s="16">
        <v>45</v>
      </c>
      <c r="J98" s="16">
        <v>45</v>
      </c>
      <c r="K98" s="16">
        <v>47</v>
      </c>
      <c r="L98" s="25"/>
      <c r="M98" s="16">
        <v>35</v>
      </c>
      <c r="N98" s="16">
        <v>43</v>
      </c>
      <c r="O98" s="16">
        <v>41</v>
      </c>
      <c r="P98" s="16">
        <v>46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56"/>
      <c r="AR98" s="57">
        <f t="shared" ref="AR98:AU98" si="81">H62</f>
        <v>48</v>
      </c>
      <c r="AS98" s="57">
        <f t="shared" si="81"/>
        <v>50</v>
      </c>
      <c r="AT98" s="57">
        <f t="shared" si="81"/>
        <v>50</v>
      </c>
      <c r="AU98" s="57">
        <f t="shared" si="81"/>
        <v>50</v>
      </c>
      <c r="AV98" s="57"/>
      <c r="AW98" s="57" t="s">
        <v>52</v>
      </c>
      <c r="AX98" s="57"/>
      <c r="AY98" s="57"/>
      <c r="AZ98" s="57">
        <f t="shared" si="58"/>
        <v>96</v>
      </c>
      <c r="BA98" s="57">
        <f t="shared" si="59"/>
        <v>100</v>
      </c>
      <c r="BB98" s="57">
        <f t="shared" si="60"/>
        <v>100</v>
      </c>
      <c r="BC98" s="57">
        <f t="shared" si="61"/>
        <v>100</v>
      </c>
      <c r="BD98" s="57"/>
      <c r="BE98" s="57"/>
      <c r="BF98" s="57">
        <f t="shared" ref="BF98:BI98" si="82">H63</f>
        <v>232</v>
      </c>
      <c r="BG98" s="57">
        <f t="shared" si="82"/>
        <v>130</v>
      </c>
      <c r="BH98" s="57">
        <f t="shared" si="82"/>
        <v>54</v>
      </c>
      <c r="BI98" s="57">
        <f t="shared" si="82"/>
        <v>22</v>
      </c>
      <c r="BJ98" s="57"/>
      <c r="BK98" s="57" t="s">
        <v>52</v>
      </c>
      <c r="BL98" s="57"/>
      <c r="BM98" s="57"/>
      <c r="BN98" s="57">
        <f t="shared" si="68"/>
        <v>71</v>
      </c>
      <c r="BO98" s="57">
        <f t="shared" si="63"/>
        <v>67.5</v>
      </c>
      <c r="BP98" s="57">
        <f t="shared" si="64"/>
        <v>73</v>
      </c>
      <c r="BQ98" s="57">
        <f t="shared" si="65"/>
        <v>78</v>
      </c>
      <c r="BR98" s="58"/>
      <c r="BS98" s="25"/>
      <c r="BT98" s="25"/>
      <c r="BU98" s="25"/>
      <c r="BV98" s="56">
        <v>2</v>
      </c>
      <c r="BW98" s="57"/>
      <c r="BX98" s="57">
        <f>AT99</f>
        <v>50</v>
      </c>
      <c r="BY98" s="57">
        <f t="shared" si="14"/>
        <v>100</v>
      </c>
      <c r="BZ98" s="57">
        <v>78</v>
      </c>
      <c r="CA98" s="57"/>
      <c r="CB98" s="57"/>
      <c r="CC98" s="57"/>
      <c r="CD98" s="57">
        <v>2</v>
      </c>
      <c r="CE98" s="57">
        <v>98</v>
      </c>
      <c r="CF98" s="57">
        <v>73</v>
      </c>
      <c r="CG98" s="57"/>
      <c r="CH98" s="57"/>
      <c r="CI98" s="58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</row>
    <row r="99" spans="1:148" ht="15.75" thickBot="1" x14ac:dyDescent="0.3">
      <c r="A99" s="25"/>
      <c r="B99" s="25"/>
      <c r="C99" s="3"/>
      <c r="D99" s="6"/>
      <c r="E99" s="3"/>
      <c r="F99" s="11"/>
      <c r="G99" s="2" t="s">
        <v>4</v>
      </c>
      <c r="H99" s="17">
        <v>136</v>
      </c>
      <c r="I99" s="17">
        <v>67</v>
      </c>
      <c r="J99" s="17">
        <v>58</v>
      </c>
      <c r="K99" s="17">
        <v>72</v>
      </c>
      <c r="L99" s="25"/>
      <c r="M99" s="17">
        <v>15</v>
      </c>
      <c r="N99" s="17">
        <v>7</v>
      </c>
      <c r="O99" s="17">
        <v>9</v>
      </c>
      <c r="P99" s="17">
        <v>3</v>
      </c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56"/>
      <c r="AR99" s="57">
        <f t="shared" ref="AR99:AU99" si="83">H68</f>
        <v>49</v>
      </c>
      <c r="AS99" s="57">
        <f t="shared" si="83"/>
        <v>49</v>
      </c>
      <c r="AT99" s="57">
        <f t="shared" si="83"/>
        <v>50</v>
      </c>
      <c r="AU99" s="57">
        <f t="shared" si="83"/>
        <v>50</v>
      </c>
      <c r="AV99" s="57"/>
      <c r="AW99" s="57">
        <f>MIN( AZ89:BC115 )</f>
        <v>18</v>
      </c>
      <c r="AX99" s="57"/>
      <c r="AY99" s="57"/>
      <c r="AZ99" s="57">
        <f t="shared" si="58"/>
        <v>98</v>
      </c>
      <c r="BA99" s="57">
        <f t="shared" si="59"/>
        <v>98</v>
      </c>
      <c r="BB99" s="57">
        <f t="shared" si="60"/>
        <v>100</v>
      </c>
      <c r="BC99" s="57">
        <f t="shared" si="61"/>
        <v>100</v>
      </c>
      <c r="BD99" s="57"/>
      <c r="BE99" s="57"/>
      <c r="BF99" s="57">
        <f t="shared" ref="BF99:BI99" si="84">H69</f>
        <v>207</v>
      </c>
      <c r="BG99" s="57">
        <f t="shared" si="84"/>
        <v>105</v>
      </c>
      <c r="BH99" s="57">
        <f t="shared" si="84"/>
        <v>44</v>
      </c>
      <c r="BI99" s="57">
        <f t="shared" si="84"/>
        <v>18</v>
      </c>
      <c r="BJ99" s="57"/>
      <c r="BK99" s="57">
        <f>MIN( BN89:BQ115 )</f>
        <v>28</v>
      </c>
      <c r="BL99" s="57"/>
      <c r="BM99" s="57"/>
      <c r="BN99" s="57">
        <f t="shared" si="68"/>
        <v>74.125</v>
      </c>
      <c r="BO99" s="57">
        <f t="shared" si="63"/>
        <v>73.75</v>
      </c>
      <c r="BP99" s="57">
        <f t="shared" si="64"/>
        <v>78</v>
      </c>
      <c r="BQ99" s="57">
        <f t="shared" si="65"/>
        <v>82</v>
      </c>
      <c r="BR99" s="58"/>
      <c r="BS99" s="25"/>
      <c r="BT99" s="25"/>
      <c r="BU99" s="25"/>
      <c r="BV99" s="56">
        <v>2</v>
      </c>
      <c r="BW99" s="57"/>
      <c r="BX99" s="57">
        <f>AU99</f>
        <v>50</v>
      </c>
      <c r="BY99" s="57">
        <f t="shared" si="14"/>
        <v>100</v>
      </c>
      <c r="BZ99" s="57">
        <v>82</v>
      </c>
      <c r="CA99" s="57"/>
      <c r="CB99" s="57"/>
      <c r="CC99" s="57"/>
      <c r="CD99" s="57">
        <v>2</v>
      </c>
      <c r="CE99" s="57">
        <v>100</v>
      </c>
      <c r="CF99" s="57">
        <v>78</v>
      </c>
      <c r="CG99" s="57"/>
      <c r="CH99" s="57"/>
      <c r="CI99" s="58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</row>
    <row r="100" spans="1:148" x14ac:dyDescent="0.25">
      <c r="A100" s="25"/>
      <c r="B100" s="25"/>
      <c r="C100" s="3"/>
      <c r="D100" s="6"/>
      <c r="E100" s="3"/>
      <c r="F100" s="12">
        <v>2</v>
      </c>
      <c r="G100" s="1" t="s">
        <v>3</v>
      </c>
      <c r="H100" s="16">
        <v>46</v>
      </c>
      <c r="I100" s="16">
        <v>45</v>
      </c>
      <c r="J100" s="16">
        <v>44</v>
      </c>
      <c r="K100" s="16">
        <v>43</v>
      </c>
      <c r="L100" s="25"/>
      <c r="M100" s="16">
        <v>36</v>
      </c>
      <c r="N100" s="16">
        <v>46</v>
      </c>
      <c r="O100" s="16">
        <v>45</v>
      </c>
      <c r="P100" s="16">
        <v>46</v>
      </c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56"/>
      <c r="AR100" s="57">
        <f t="shared" ref="AR100:AU100" si="85">H74</f>
        <v>25</v>
      </c>
      <c r="AS100" s="57">
        <f t="shared" si="85"/>
        <v>36</v>
      </c>
      <c r="AT100" s="57">
        <f t="shared" si="85"/>
        <v>34</v>
      </c>
      <c r="AU100" s="57">
        <f t="shared" si="85"/>
        <v>33</v>
      </c>
      <c r="AV100" s="57"/>
      <c r="AW100" s="57"/>
      <c r="AX100" s="57"/>
      <c r="AY100" s="57"/>
      <c r="AZ100" s="57">
        <f t="shared" si="58"/>
        <v>50</v>
      </c>
      <c r="BA100" s="57">
        <f t="shared" si="59"/>
        <v>72</v>
      </c>
      <c r="BB100" s="57">
        <f t="shared" si="60"/>
        <v>68</v>
      </c>
      <c r="BC100" s="57">
        <f t="shared" si="61"/>
        <v>66</v>
      </c>
      <c r="BD100" s="57"/>
      <c r="BE100" s="57"/>
      <c r="BF100" s="57">
        <f t="shared" ref="BF100:BI100" si="86">H75</f>
        <v>42</v>
      </c>
      <c r="BG100" s="57">
        <f t="shared" si="86"/>
        <v>44</v>
      </c>
      <c r="BH100" s="57">
        <f t="shared" si="86"/>
        <v>31</v>
      </c>
      <c r="BI100" s="57">
        <f t="shared" si="86"/>
        <v>12</v>
      </c>
      <c r="BJ100" s="57"/>
      <c r="BK100" s="57"/>
      <c r="BL100" s="57"/>
      <c r="BM100" s="57"/>
      <c r="BN100" s="57">
        <f t="shared" si="68"/>
        <v>94.75</v>
      </c>
      <c r="BO100" s="57">
        <f t="shared" si="63"/>
        <v>89</v>
      </c>
      <c r="BP100" s="57">
        <f t="shared" si="64"/>
        <v>84.5</v>
      </c>
      <c r="BQ100" s="57">
        <f t="shared" si="65"/>
        <v>88</v>
      </c>
      <c r="BR100" s="58"/>
      <c r="BS100" s="25"/>
      <c r="BT100" s="25"/>
      <c r="BU100" s="25"/>
      <c r="BV100" s="56">
        <v>2</v>
      </c>
      <c r="BW100" s="57"/>
      <c r="BX100" s="57">
        <f>AR102</f>
        <v>48</v>
      </c>
      <c r="BY100" s="57">
        <f t="shared" si="14"/>
        <v>96</v>
      </c>
      <c r="BZ100" s="57">
        <v>69.625</v>
      </c>
      <c r="CA100" s="57"/>
      <c r="CB100" s="57"/>
      <c r="CC100" s="57"/>
      <c r="CD100" s="57">
        <v>2</v>
      </c>
      <c r="CE100" s="57">
        <v>94</v>
      </c>
      <c r="CF100" s="57">
        <v>67.625</v>
      </c>
      <c r="CG100" s="57"/>
      <c r="CH100" s="57"/>
      <c r="CI100" s="58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</row>
    <row r="101" spans="1:148" ht="15.75" thickBot="1" x14ac:dyDescent="0.3">
      <c r="A101" s="25"/>
      <c r="B101" s="25"/>
      <c r="C101" s="3"/>
      <c r="D101" s="6"/>
      <c r="E101" s="3"/>
      <c r="F101" s="11"/>
      <c r="G101" s="2" t="s">
        <v>4</v>
      </c>
      <c r="H101" s="17">
        <v>114</v>
      </c>
      <c r="I101" s="17">
        <v>69</v>
      </c>
      <c r="J101" s="17">
        <v>62</v>
      </c>
      <c r="K101" s="17">
        <v>59</v>
      </c>
      <c r="L101" s="25"/>
      <c r="M101" s="17">
        <v>14</v>
      </c>
      <c r="N101" s="17">
        <v>4</v>
      </c>
      <c r="O101" s="17">
        <v>5</v>
      </c>
      <c r="P101" s="17">
        <v>4</v>
      </c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56"/>
      <c r="AR101" s="57">
        <f t="shared" ref="AR101:AU101" si="87">H80</f>
        <v>50</v>
      </c>
      <c r="AS101" s="57">
        <f t="shared" si="87"/>
        <v>50</v>
      </c>
      <c r="AT101" s="57">
        <f t="shared" si="87"/>
        <v>50</v>
      </c>
      <c r="AU101" s="57">
        <f t="shared" si="87"/>
        <v>50</v>
      </c>
      <c r="AV101" s="57"/>
      <c r="AW101" s="65" t="s">
        <v>55</v>
      </c>
      <c r="AX101" s="65"/>
      <c r="AY101" s="57"/>
      <c r="AZ101" s="57">
        <f>PRODUCT(AR101, 2)</f>
        <v>100</v>
      </c>
      <c r="BA101" s="57">
        <f t="shared" si="59"/>
        <v>100</v>
      </c>
      <c r="BB101" s="57">
        <f t="shared" si="60"/>
        <v>100</v>
      </c>
      <c r="BC101" s="57">
        <f t="shared" si="61"/>
        <v>100</v>
      </c>
      <c r="BD101" s="57"/>
      <c r="BE101" s="57"/>
      <c r="BF101" s="57">
        <f t="shared" ref="BF101:BI101" si="88">H81</f>
        <v>260</v>
      </c>
      <c r="BG101" s="57">
        <f t="shared" si="88"/>
        <v>138</v>
      </c>
      <c r="BH101" s="57">
        <f t="shared" si="88"/>
        <v>64</v>
      </c>
      <c r="BI101" s="57">
        <f t="shared" si="88"/>
        <v>16</v>
      </c>
      <c r="BJ101" s="57"/>
      <c r="BK101" s="70" t="s">
        <v>55</v>
      </c>
      <c r="BL101" s="70"/>
      <c r="BM101" s="57"/>
      <c r="BN101" s="57">
        <f t="shared" si="68"/>
        <v>67.5</v>
      </c>
      <c r="BO101" s="57">
        <f t="shared" si="63"/>
        <v>65.5</v>
      </c>
      <c r="BP101" s="57">
        <f t="shared" si="64"/>
        <v>68</v>
      </c>
      <c r="BQ101" s="57">
        <f t="shared" si="65"/>
        <v>84</v>
      </c>
      <c r="BR101" s="58"/>
      <c r="BS101" s="25"/>
      <c r="BT101" s="25"/>
      <c r="BU101" s="25"/>
      <c r="BV101" s="56">
        <v>2</v>
      </c>
      <c r="BW101" s="57"/>
      <c r="BX101" s="57">
        <f>AS102</f>
        <v>49</v>
      </c>
      <c r="BY101" s="57">
        <f t="shared" si="14"/>
        <v>98</v>
      </c>
      <c r="BZ101" s="57">
        <v>70.5</v>
      </c>
      <c r="CA101" s="57"/>
      <c r="CB101" s="57"/>
      <c r="CC101" s="57"/>
      <c r="CD101" s="57">
        <v>2</v>
      </c>
      <c r="CE101" s="57">
        <v>94</v>
      </c>
      <c r="CF101" s="57">
        <v>70.25</v>
      </c>
      <c r="CG101" s="57"/>
      <c r="CH101" s="57"/>
      <c r="CI101" s="58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</row>
    <row r="102" spans="1:148" x14ac:dyDescent="0.25">
      <c r="A102" s="25"/>
      <c r="B102" s="25"/>
      <c r="C102" s="3"/>
      <c r="D102" s="6"/>
      <c r="E102" s="3"/>
      <c r="F102" s="12">
        <v>1</v>
      </c>
      <c r="G102" s="1" t="s">
        <v>3</v>
      </c>
      <c r="H102" s="18">
        <v>42</v>
      </c>
      <c r="I102" s="18">
        <v>41</v>
      </c>
      <c r="J102" s="18">
        <v>42</v>
      </c>
      <c r="K102" s="18">
        <v>42</v>
      </c>
      <c r="L102" s="25"/>
      <c r="M102" s="18">
        <v>40</v>
      </c>
      <c r="N102" s="18">
        <v>45</v>
      </c>
      <c r="O102" s="18">
        <v>43</v>
      </c>
      <c r="P102" s="18">
        <v>48</v>
      </c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56"/>
      <c r="AR102" s="57">
        <f t="shared" ref="AR102:AU102" si="89">H86</f>
        <v>48</v>
      </c>
      <c r="AS102" s="57">
        <f t="shared" si="89"/>
        <v>49</v>
      </c>
      <c r="AT102" s="57">
        <f t="shared" si="89"/>
        <v>50</v>
      </c>
      <c r="AU102" s="57">
        <f t="shared" si="89"/>
        <v>50</v>
      </c>
      <c r="AV102" s="57"/>
      <c r="AW102" s="65">
        <f>(PEARSON(BV48:BV155,BY48:BY155))</f>
        <v>0.5441088444834401</v>
      </c>
      <c r="AX102" s="57"/>
      <c r="AY102" s="57"/>
      <c r="AZ102" s="57">
        <f t="shared" si="58"/>
        <v>96</v>
      </c>
      <c r="BA102" s="57">
        <f t="shared" si="59"/>
        <v>98</v>
      </c>
      <c r="BB102" s="57">
        <f t="shared" si="60"/>
        <v>100</v>
      </c>
      <c r="BC102" s="57">
        <f t="shared" si="61"/>
        <v>100</v>
      </c>
      <c r="BD102" s="57"/>
      <c r="BE102" s="57"/>
      <c r="BF102" s="57">
        <f t="shared" ref="BF102:BI102" si="90">H87</f>
        <v>243</v>
      </c>
      <c r="BG102" s="57">
        <f t="shared" si="90"/>
        <v>118</v>
      </c>
      <c r="BH102" s="57">
        <f t="shared" si="90"/>
        <v>46</v>
      </c>
      <c r="BI102" s="57">
        <f t="shared" si="90"/>
        <v>10</v>
      </c>
      <c r="BJ102" s="57"/>
      <c r="BK102" s="71">
        <f>(PEARSON(BV48:BV155,BZ48:BZ155))</f>
        <v>-0.45952706513041214</v>
      </c>
      <c r="BL102" s="57"/>
      <c r="BM102" s="57"/>
      <c r="BN102" s="57">
        <f t="shared" si="68"/>
        <v>69.625</v>
      </c>
      <c r="BO102" s="57">
        <f t="shared" si="63"/>
        <v>70.5</v>
      </c>
      <c r="BP102" s="57">
        <f t="shared" si="64"/>
        <v>77</v>
      </c>
      <c r="BQ102" s="57">
        <f t="shared" si="65"/>
        <v>90</v>
      </c>
      <c r="BR102" s="58"/>
      <c r="BS102" s="25"/>
      <c r="BT102" s="25"/>
      <c r="BU102" s="25"/>
      <c r="BV102" s="56">
        <v>2</v>
      </c>
      <c r="BW102" s="57"/>
      <c r="BX102" s="57">
        <f>AT102</f>
        <v>50</v>
      </c>
      <c r="BY102" s="57">
        <f t="shared" si="14"/>
        <v>100</v>
      </c>
      <c r="BZ102" s="57">
        <v>77</v>
      </c>
      <c r="CA102" s="57"/>
      <c r="CB102" s="57"/>
      <c r="CC102" s="57"/>
      <c r="CD102" s="57">
        <v>2</v>
      </c>
      <c r="CE102" s="57">
        <v>100</v>
      </c>
      <c r="CF102" s="57">
        <v>68</v>
      </c>
      <c r="CG102" s="57"/>
      <c r="CH102" s="57"/>
      <c r="CI102" s="58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</row>
    <row r="103" spans="1:148" ht="15.75" thickBot="1" x14ac:dyDescent="0.3">
      <c r="A103" s="25"/>
      <c r="B103" s="25"/>
      <c r="C103" s="3"/>
      <c r="D103" s="6"/>
      <c r="E103" s="2"/>
      <c r="F103" s="11"/>
      <c r="G103" s="2" t="s">
        <v>4</v>
      </c>
      <c r="H103" s="17">
        <v>118</v>
      </c>
      <c r="I103" s="17">
        <v>77</v>
      </c>
      <c r="J103" s="17">
        <v>63</v>
      </c>
      <c r="K103" s="17">
        <v>50</v>
      </c>
      <c r="L103" s="25"/>
      <c r="M103" s="17">
        <v>10</v>
      </c>
      <c r="N103" s="17">
        <v>5</v>
      </c>
      <c r="O103" s="17">
        <v>7</v>
      </c>
      <c r="P103" s="17">
        <v>2</v>
      </c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56"/>
      <c r="AR103" s="57">
        <f t="shared" ref="AR103:AU103" si="91">H92</f>
        <v>35</v>
      </c>
      <c r="AS103" s="57">
        <f t="shared" si="91"/>
        <v>37</v>
      </c>
      <c r="AT103" s="57">
        <f t="shared" si="91"/>
        <v>29</v>
      </c>
      <c r="AU103" s="57">
        <f t="shared" si="91"/>
        <v>32</v>
      </c>
      <c r="AV103" s="57"/>
      <c r="AW103" s="57"/>
      <c r="AX103" s="57"/>
      <c r="AY103" s="57"/>
      <c r="AZ103" s="57">
        <f t="shared" si="58"/>
        <v>70</v>
      </c>
      <c r="BA103" s="57">
        <f t="shared" si="59"/>
        <v>74</v>
      </c>
      <c r="BB103" s="57">
        <f t="shared" si="60"/>
        <v>58</v>
      </c>
      <c r="BC103" s="57">
        <f t="shared" si="61"/>
        <v>64</v>
      </c>
      <c r="BD103" s="57"/>
      <c r="BE103" s="57"/>
      <c r="BF103" s="57">
        <f t="shared" ref="BF103:BI103" si="92">H93</f>
        <v>92</v>
      </c>
      <c r="BG103" s="57">
        <f t="shared" si="92"/>
        <v>45</v>
      </c>
      <c r="BH103" s="57">
        <f t="shared" si="92"/>
        <v>24</v>
      </c>
      <c r="BI103" s="57">
        <f t="shared" si="92"/>
        <v>6</v>
      </c>
      <c r="BJ103" s="57"/>
      <c r="BK103" s="57"/>
      <c r="BL103" s="57"/>
      <c r="BM103" s="57"/>
      <c r="BN103" s="57">
        <f t="shared" si="68"/>
        <v>88.5</v>
      </c>
      <c r="BO103" s="57">
        <f t="shared" si="63"/>
        <v>88.75</v>
      </c>
      <c r="BP103" s="57">
        <f t="shared" si="64"/>
        <v>88</v>
      </c>
      <c r="BQ103" s="57">
        <f t="shared" si="65"/>
        <v>94</v>
      </c>
      <c r="BR103" s="58"/>
      <c r="BS103" s="25"/>
      <c r="BT103" s="25"/>
      <c r="BU103" s="25"/>
      <c r="BV103" s="56">
        <v>2</v>
      </c>
      <c r="BW103" s="57"/>
      <c r="BX103" s="57">
        <f>AU102</f>
        <v>50</v>
      </c>
      <c r="BY103" s="57">
        <f t="shared" si="14"/>
        <v>100</v>
      </c>
      <c r="BZ103" s="57">
        <v>90</v>
      </c>
      <c r="CA103" s="57"/>
      <c r="CB103" s="57"/>
      <c r="CC103" s="57"/>
      <c r="CD103" s="57">
        <v>2</v>
      </c>
      <c r="CE103" s="57">
        <v>100</v>
      </c>
      <c r="CF103" s="57">
        <v>72</v>
      </c>
      <c r="CG103" s="57"/>
      <c r="CH103" s="57"/>
      <c r="CI103" s="58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</row>
    <row r="104" spans="1:148" x14ac:dyDescent="0.25">
      <c r="A104" s="25"/>
      <c r="B104" s="25"/>
      <c r="C104" s="3"/>
      <c r="D104" s="6"/>
      <c r="E104" s="5">
        <v>2</v>
      </c>
      <c r="F104" s="12">
        <v>4</v>
      </c>
      <c r="G104" s="1" t="s">
        <v>3</v>
      </c>
      <c r="H104" s="16">
        <v>34</v>
      </c>
      <c r="I104" s="19">
        <v>29</v>
      </c>
      <c r="J104" s="16">
        <v>29</v>
      </c>
      <c r="K104" s="20">
        <v>26</v>
      </c>
      <c r="L104" s="25"/>
      <c r="M104" s="16">
        <v>34</v>
      </c>
      <c r="N104" s="19">
        <v>32</v>
      </c>
      <c r="O104" s="16">
        <v>33</v>
      </c>
      <c r="P104" s="20">
        <v>30</v>
      </c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56"/>
      <c r="AR104" s="57">
        <f t="shared" ref="AR104:AU104" si="93">H98</f>
        <v>46</v>
      </c>
      <c r="AS104" s="57">
        <f t="shared" si="93"/>
        <v>45</v>
      </c>
      <c r="AT104" s="57">
        <f t="shared" si="93"/>
        <v>45</v>
      </c>
      <c r="AU104" s="57">
        <f t="shared" si="93"/>
        <v>47</v>
      </c>
      <c r="AV104" s="57"/>
      <c r="AW104" s="57" t="s">
        <v>56</v>
      </c>
      <c r="AX104" s="57"/>
      <c r="AY104" s="57"/>
      <c r="AZ104" s="57">
        <f t="shared" si="58"/>
        <v>92</v>
      </c>
      <c r="BA104" s="57">
        <f t="shared" si="59"/>
        <v>90</v>
      </c>
      <c r="BB104" s="57">
        <f t="shared" si="60"/>
        <v>90</v>
      </c>
      <c r="BC104" s="57">
        <f t="shared" si="61"/>
        <v>94</v>
      </c>
      <c r="BD104" s="57"/>
      <c r="BE104" s="57"/>
      <c r="BF104" s="57">
        <f t="shared" ref="BF104:BI104" si="94">H99</f>
        <v>136</v>
      </c>
      <c r="BG104" s="57">
        <f t="shared" si="94"/>
        <v>67</v>
      </c>
      <c r="BH104" s="57">
        <f t="shared" si="94"/>
        <v>58</v>
      </c>
      <c r="BI104" s="57">
        <f t="shared" si="94"/>
        <v>72</v>
      </c>
      <c r="BJ104" s="57"/>
      <c r="BK104" s="57" t="s">
        <v>56</v>
      </c>
      <c r="BL104" s="57"/>
      <c r="BM104" s="57"/>
      <c r="BN104" s="57">
        <f t="shared" si="68"/>
        <v>83</v>
      </c>
      <c r="BO104" s="57">
        <f t="shared" si="63"/>
        <v>83.25</v>
      </c>
      <c r="BP104" s="57">
        <f t="shared" si="64"/>
        <v>71</v>
      </c>
      <c r="BQ104" s="57">
        <f t="shared" si="65"/>
        <v>28</v>
      </c>
      <c r="BR104" s="58"/>
      <c r="BS104" s="25"/>
      <c r="BT104" s="25"/>
      <c r="BU104" s="25"/>
      <c r="BV104" s="56">
        <v>2</v>
      </c>
      <c r="BW104" s="57"/>
      <c r="BX104" s="57">
        <f>AR105</f>
        <v>34</v>
      </c>
      <c r="BY104" s="57">
        <f t="shared" si="14"/>
        <v>68</v>
      </c>
      <c r="BZ104" s="57">
        <v>89.25</v>
      </c>
      <c r="CA104" s="57"/>
      <c r="CB104" s="57"/>
      <c r="CC104" s="57"/>
      <c r="CD104" s="57">
        <v>2</v>
      </c>
      <c r="CE104" s="57">
        <v>92</v>
      </c>
      <c r="CF104" s="57">
        <v>85.75</v>
      </c>
      <c r="CG104" s="57"/>
      <c r="CH104" s="57"/>
      <c r="CI104" s="58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</row>
    <row r="105" spans="1:148" ht="15.75" thickBot="1" x14ac:dyDescent="0.3">
      <c r="A105" s="25"/>
      <c r="B105" s="25"/>
      <c r="C105" s="3"/>
      <c r="D105" s="6"/>
      <c r="E105" s="3"/>
      <c r="F105" s="11"/>
      <c r="G105" s="2" t="s">
        <v>4</v>
      </c>
      <c r="H105" s="18">
        <v>86</v>
      </c>
      <c r="I105" s="21">
        <v>38</v>
      </c>
      <c r="J105" s="18">
        <v>26</v>
      </c>
      <c r="K105" s="22">
        <v>38</v>
      </c>
      <c r="L105" s="25"/>
      <c r="M105" s="18">
        <v>4</v>
      </c>
      <c r="N105" s="21">
        <v>2</v>
      </c>
      <c r="O105" s="18">
        <v>2</v>
      </c>
      <c r="P105" s="22">
        <v>2</v>
      </c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56"/>
      <c r="AR105" s="57">
        <f t="shared" ref="AR105:AU105" si="95">H104</f>
        <v>34</v>
      </c>
      <c r="AS105" s="57">
        <f t="shared" si="95"/>
        <v>29</v>
      </c>
      <c r="AT105" s="57">
        <f t="shared" si="95"/>
        <v>29</v>
      </c>
      <c r="AU105" s="57">
        <f t="shared" si="95"/>
        <v>26</v>
      </c>
      <c r="AV105" s="57"/>
      <c r="AW105" s="59">
        <f>ABS(AW102) * SQRT(106)/SQRT(1-ABS(AW102)^2)</f>
        <v>6.6768124836804414</v>
      </c>
      <c r="AX105" s="57"/>
      <c r="AY105" s="57"/>
      <c r="AZ105" s="57">
        <f t="shared" si="58"/>
        <v>68</v>
      </c>
      <c r="BA105" s="57">
        <f t="shared" si="59"/>
        <v>58</v>
      </c>
      <c r="BB105" s="57">
        <f t="shared" si="60"/>
        <v>58</v>
      </c>
      <c r="BC105" s="57">
        <f t="shared" si="61"/>
        <v>52</v>
      </c>
      <c r="BD105" s="57"/>
      <c r="BE105" s="57"/>
      <c r="BF105" s="57">
        <f t="shared" ref="BF105:BI105" si="96">H105</f>
        <v>86</v>
      </c>
      <c r="BG105" s="57">
        <f t="shared" si="96"/>
        <v>38</v>
      </c>
      <c r="BH105" s="57">
        <f t="shared" si="96"/>
        <v>26</v>
      </c>
      <c r="BI105" s="57">
        <f t="shared" si="96"/>
        <v>38</v>
      </c>
      <c r="BJ105" s="57"/>
      <c r="BK105" s="59">
        <f>ABS(BK102) * SQRT(106)/SQRT(1-ABS(BK102)^2)</f>
        <v>5.3268562397369807</v>
      </c>
      <c r="BL105" s="57"/>
      <c r="BM105" s="57"/>
      <c r="BN105" s="57">
        <f t="shared" si="68"/>
        <v>89.25</v>
      </c>
      <c r="BO105" s="57">
        <f t="shared" si="63"/>
        <v>90.5</v>
      </c>
      <c r="BP105" s="57">
        <f t="shared" si="64"/>
        <v>87</v>
      </c>
      <c r="BQ105" s="57">
        <f t="shared" si="65"/>
        <v>62</v>
      </c>
      <c r="BR105" s="58"/>
      <c r="BS105" s="25"/>
      <c r="BT105" s="25"/>
      <c r="BU105" s="25"/>
      <c r="BV105" s="56">
        <v>2</v>
      </c>
      <c r="BW105" s="57"/>
      <c r="BX105" s="57">
        <f>AS105</f>
        <v>29</v>
      </c>
      <c r="BY105" s="57">
        <f t="shared" si="14"/>
        <v>58</v>
      </c>
      <c r="BZ105" s="57">
        <v>90.5</v>
      </c>
      <c r="CA105" s="57"/>
      <c r="CB105" s="57"/>
      <c r="CC105" s="57"/>
      <c r="CD105" s="57">
        <v>2</v>
      </c>
      <c r="CE105" s="57">
        <v>90</v>
      </c>
      <c r="CF105" s="57">
        <v>82.75</v>
      </c>
      <c r="CG105" s="57"/>
      <c r="CH105" s="57"/>
      <c r="CI105" s="58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</row>
    <row r="106" spans="1:148" x14ac:dyDescent="0.25">
      <c r="A106" s="25"/>
      <c r="B106" s="25"/>
      <c r="C106" s="3"/>
      <c r="D106" s="6"/>
      <c r="E106" s="3"/>
      <c r="F106" s="12">
        <v>2</v>
      </c>
      <c r="G106" s="1" t="s">
        <v>3</v>
      </c>
      <c r="H106" s="16">
        <v>30</v>
      </c>
      <c r="I106" s="19">
        <v>32</v>
      </c>
      <c r="J106" s="16">
        <v>29</v>
      </c>
      <c r="K106" s="20">
        <v>28</v>
      </c>
      <c r="L106" s="25"/>
      <c r="M106" s="16">
        <v>26</v>
      </c>
      <c r="N106" s="19">
        <v>31</v>
      </c>
      <c r="O106" s="16">
        <v>27</v>
      </c>
      <c r="P106" s="20">
        <v>33</v>
      </c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56"/>
      <c r="AR106" s="57">
        <f t="shared" ref="AR106:AU106" si="97">H110</f>
        <v>18</v>
      </c>
      <c r="AS106" s="57">
        <f t="shared" si="97"/>
        <v>20</v>
      </c>
      <c r="AT106" s="57">
        <f t="shared" si="97"/>
        <v>24</v>
      </c>
      <c r="AU106" s="57">
        <f t="shared" si="97"/>
        <v>9</v>
      </c>
      <c r="AV106" s="57"/>
      <c r="AW106" s="57"/>
      <c r="AX106" s="57"/>
      <c r="AY106" s="57"/>
      <c r="AZ106" s="57">
        <f t="shared" si="58"/>
        <v>36</v>
      </c>
      <c r="BA106" s="57">
        <f t="shared" si="59"/>
        <v>40</v>
      </c>
      <c r="BB106" s="57">
        <f t="shared" si="60"/>
        <v>48</v>
      </c>
      <c r="BC106" s="57">
        <f t="shared" si="61"/>
        <v>18</v>
      </c>
      <c r="BD106" s="57"/>
      <c r="BE106" s="57"/>
      <c r="BF106" s="57">
        <f t="shared" ref="BF106:BI106" si="98">H111</f>
        <v>25</v>
      </c>
      <c r="BG106" s="57">
        <f t="shared" si="98"/>
        <v>33</v>
      </c>
      <c r="BH106" s="57">
        <f t="shared" si="98"/>
        <v>26</v>
      </c>
      <c r="BI106" s="57">
        <f t="shared" si="98"/>
        <v>11</v>
      </c>
      <c r="BJ106" s="57"/>
      <c r="BK106" s="57"/>
      <c r="BL106" s="57"/>
      <c r="BM106" s="57"/>
      <c r="BN106" s="57">
        <f t="shared" si="68"/>
        <v>96.875</v>
      </c>
      <c r="BO106" s="57">
        <f t="shared" si="63"/>
        <v>91.75</v>
      </c>
      <c r="BP106" s="57">
        <f t="shared" si="64"/>
        <v>87</v>
      </c>
      <c r="BQ106" s="57">
        <f t="shared" si="65"/>
        <v>89</v>
      </c>
      <c r="BR106" s="58"/>
      <c r="BS106" s="25"/>
      <c r="BT106" s="25"/>
      <c r="BU106" s="25"/>
      <c r="BV106" s="56">
        <v>2</v>
      </c>
      <c r="BW106" s="57"/>
      <c r="BX106" s="57">
        <f>AT105</f>
        <v>29</v>
      </c>
      <c r="BY106" s="57">
        <f t="shared" si="14"/>
        <v>58</v>
      </c>
      <c r="BZ106" s="57">
        <v>87</v>
      </c>
      <c r="CA106" s="57"/>
      <c r="CB106" s="57"/>
      <c r="CC106" s="57"/>
      <c r="CD106" s="57">
        <v>2</v>
      </c>
      <c r="CE106" s="57">
        <v>88</v>
      </c>
      <c r="CF106" s="57">
        <v>69</v>
      </c>
      <c r="CG106" s="57"/>
      <c r="CH106" s="57"/>
      <c r="CI106" s="58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</row>
    <row r="107" spans="1:148" ht="15.75" thickBot="1" x14ac:dyDescent="0.3">
      <c r="A107" s="25"/>
      <c r="B107" s="25"/>
      <c r="C107" s="3"/>
      <c r="D107" s="6"/>
      <c r="E107" s="3"/>
      <c r="F107" s="11"/>
      <c r="G107" s="2" t="s">
        <v>4</v>
      </c>
      <c r="H107" s="18">
        <v>76</v>
      </c>
      <c r="I107" s="21">
        <v>61</v>
      </c>
      <c r="J107" s="18">
        <v>29</v>
      </c>
      <c r="K107" s="22">
        <v>32</v>
      </c>
      <c r="L107" s="25"/>
      <c r="M107" s="18">
        <v>11</v>
      </c>
      <c r="N107" s="21">
        <v>8</v>
      </c>
      <c r="O107" s="18">
        <v>2</v>
      </c>
      <c r="P107" s="22">
        <v>4</v>
      </c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56"/>
      <c r="AR107" s="57">
        <f t="shared" ref="AR107:AU107" si="99">H117</f>
        <v>45</v>
      </c>
      <c r="AS107" s="57">
        <f t="shared" si="99"/>
        <v>46</v>
      </c>
      <c r="AT107" s="57">
        <f t="shared" si="99"/>
        <v>48</v>
      </c>
      <c r="AU107" s="57">
        <f t="shared" si="99"/>
        <v>45</v>
      </c>
      <c r="AV107" s="57"/>
      <c r="AW107" s="65" t="s">
        <v>57</v>
      </c>
      <c r="AX107" s="65">
        <f>_xlfn.T.DIST.2T(AW105, 106)</f>
        <v>1.1562572471251411E-9</v>
      </c>
      <c r="AY107" s="57"/>
      <c r="AZ107" s="57">
        <f t="shared" si="58"/>
        <v>90</v>
      </c>
      <c r="BA107" s="57">
        <f t="shared" si="59"/>
        <v>92</v>
      </c>
      <c r="BB107" s="57">
        <f t="shared" si="60"/>
        <v>96</v>
      </c>
      <c r="BC107" s="57">
        <f t="shared" si="61"/>
        <v>90</v>
      </c>
      <c r="BD107" s="57"/>
      <c r="BE107" s="57"/>
      <c r="BF107" s="57">
        <f t="shared" ref="BF107:BI107" si="100">H118</f>
        <v>61</v>
      </c>
      <c r="BG107" s="57">
        <f t="shared" si="100"/>
        <v>32</v>
      </c>
      <c r="BH107" s="57">
        <f t="shared" si="100"/>
        <v>34</v>
      </c>
      <c r="BI107" s="57">
        <f t="shared" si="100"/>
        <v>27</v>
      </c>
      <c r="BJ107" s="57"/>
      <c r="BK107" s="70" t="s">
        <v>57</v>
      </c>
      <c r="BL107" s="70">
        <f>_xlfn.T.DIST.2T(BK105, 106)</f>
        <v>5.6531908515800351E-7</v>
      </c>
      <c r="BM107" s="57"/>
      <c r="BN107" s="57">
        <f t="shared" si="68"/>
        <v>92.375</v>
      </c>
      <c r="BO107" s="57">
        <f t="shared" si="63"/>
        <v>92</v>
      </c>
      <c r="BP107" s="57">
        <f t="shared" si="64"/>
        <v>83</v>
      </c>
      <c r="BQ107" s="57">
        <f t="shared" si="65"/>
        <v>73</v>
      </c>
      <c r="BR107" s="58"/>
      <c r="BS107" s="25"/>
      <c r="BT107" s="25"/>
      <c r="BU107" s="25"/>
      <c r="BV107" s="56">
        <v>2</v>
      </c>
      <c r="BW107" s="57"/>
      <c r="BX107" s="57">
        <f>AU105</f>
        <v>26</v>
      </c>
      <c r="BY107" s="57">
        <f t="shared" si="14"/>
        <v>52</v>
      </c>
      <c r="BZ107" s="57">
        <v>62</v>
      </c>
      <c r="CA107" s="57"/>
      <c r="CB107" s="57"/>
      <c r="CC107" s="57"/>
      <c r="CD107" s="57">
        <v>2</v>
      </c>
      <c r="CE107" s="57">
        <v>86</v>
      </c>
      <c r="CF107" s="57">
        <v>41</v>
      </c>
      <c r="CG107" s="57"/>
      <c r="CH107" s="57"/>
      <c r="CI107" s="58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</row>
    <row r="108" spans="1:148" x14ac:dyDescent="0.25">
      <c r="A108" s="25"/>
      <c r="B108" s="25"/>
      <c r="C108" s="3"/>
      <c r="D108" s="6"/>
      <c r="E108" s="3"/>
      <c r="F108" s="12">
        <v>1</v>
      </c>
      <c r="G108" s="1" t="s">
        <v>3</v>
      </c>
      <c r="H108" s="16">
        <v>27</v>
      </c>
      <c r="I108" s="19">
        <v>25</v>
      </c>
      <c r="J108" s="16">
        <v>29</v>
      </c>
      <c r="K108" s="20">
        <v>27</v>
      </c>
      <c r="L108" s="25"/>
      <c r="M108" s="16">
        <v>27</v>
      </c>
      <c r="N108" s="19">
        <v>31</v>
      </c>
      <c r="O108" s="16">
        <v>31</v>
      </c>
      <c r="P108" s="20">
        <v>32</v>
      </c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56"/>
      <c r="AR108" s="57">
        <f t="shared" ref="AR108:AU108" si="101">H123</f>
        <v>48</v>
      </c>
      <c r="AS108" s="57">
        <f t="shared" si="101"/>
        <v>49</v>
      </c>
      <c r="AT108" s="57">
        <f t="shared" si="101"/>
        <v>46</v>
      </c>
      <c r="AU108" s="57">
        <f t="shared" si="101"/>
        <v>44</v>
      </c>
      <c r="AV108" s="57"/>
      <c r="AW108" s="57"/>
      <c r="AX108" s="57"/>
      <c r="AY108" s="57"/>
      <c r="AZ108" s="57">
        <f t="shared" si="58"/>
        <v>96</v>
      </c>
      <c r="BA108" s="57">
        <f t="shared" si="59"/>
        <v>98</v>
      </c>
      <c r="BB108" s="57">
        <f t="shared" si="60"/>
        <v>92</v>
      </c>
      <c r="BC108" s="57">
        <f t="shared" si="61"/>
        <v>88</v>
      </c>
      <c r="BD108" s="57"/>
      <c r="BE108" s="57"/>
      <c r="BF108" s="57">
        <f t="shared" ref="BF108:BI108" si="102">H124</f>
        <v>58</v>
      </c>
      <c r="BG108" s="57">
        <f t="shared" si="102"/>
        <v>31</v>
      </c>
      <c r="BH108" s="57">
        <f t="shared" si="102"/>
        <v>18</v>
      </c>
      <c r="BI108" s="57">
        <f t="shared" si="102"/>
        <v>34</v>
      </c>
      <c r="BJ108" s="57"/>
      <c r="BK108" s="57"/>
      <c r="BL108" s="57"/>
      <c r="BM108" s="57"/>
      <c r="BN108" s="57">
        <f t="shared" si="68"/>
        <v>92.75</v>
      </c>
      <c r="BO108" s="57">
        <f t="shared" si="63"/>
        <v>92.25</v>
      </c>
      <c r="BP108" s="57">
        <f t="shared" si="64"/>
        <v>91</v>
      </c>
      <c r="BQ108" s="57">
        <f t="shared" si="65"/>
        <v>66</v>
      </c>
      <c r="BR108" s="58"/>
      <c r="BS108" s="25"/>
      <c r="BT108" s="25"/>
      <c r="BU108" s="25"/>
      <c r="BV108" s="56">
        <v>2</v>
      </c>
      <c r="BW108" s="57"/>
      <c r="BX108" s="57">
        <f>AR108</f>
        <v>48</v>
      </c>
      <c r="BY108" s="57">
        <f t="shared" si="14"/>
        <v>96</v>
      </c>
      <c r="BZ108" s="57">
        <v>92.75</v>
      </c>
      <c r="CA108" s="57"/>
      <c r="CB108" s="57"/>
      <c r="CC108" s="57"/>
      <c r="CD108" s="57">
        <v>2</v>
      </c>
      <c r="CE108" s="57">
        <v>88</v>
      </c>
      <c r="CF108" s="57">
        <v>92.75</v>
      </c>
      <c r="CG108" s="57"/>
      <c r="CH108" s="57"/>
      <c r="CI108" s="58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</row>
    <row r="109" spans="1:148" ht="15.75" thickBot="1" x14ac:dyDescent="0.3">
      <c r="A109" s="25"/>
      <c r="B109" s="25"/>
      <c r="C109" s="3"/>
      <c r="D109" s="6"/>
      <c r="E109" s="2"/>
      <c r="F109" s="11"/>
      <c r="G109" s="2" t="s">
        <v>4</v>
      </c>
      <c r="H109" s="18">
        <v>78</v>
      </c>
      <c r="I109" s="21">
        <v>48</v>
      </c>
      <c r="J109" s="18">
        <v>48</v>
      </c>
      <c r="K109" s="22">
        <v>28</v>
      </c>
      <c r="L109" s="25"/>
      <c r="M109" s="18">
        <v>8</v>
      </c>
      <c r="N109" s="21">
        <v>5</v>
      </c>
      <c r="O109" s="18">
        <v>4</v>
      </c>
      <c r="P109" s="22">
        <v>2</v>
      </c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56"/>
      <c r="AR109" s="57">
        <f t="shared" ref="AR109:AU109" si="103">H129</f>
        <v>33</v>
      </c>
      <c r="AS109" s="57">
        <f t="shared" si="103"/>
        <v>29</v>
      </c>
      <c r="AT109" s="57">
        <f t="shared" si="103"/>
        <v>38</v>
      </c>
      <c r="AU109" s="57">
        <f t="shared" si="103"/>
        <v>37</v>
      </c>
      <c r="AV109" s="57"/>
      <c r="AW109" s="57"/>
      <c r="AX109" s="57"/>
      <c r="AY109" s="57"/>
      <c r="AZ109" s="57">
        <f t="shared" si="58"/>
        <v>66</v>
      </c>
      <c r="BA109" s="57">
        <f t="shared" si="59"/>
        <v>58</v>
      </c>
      <c r="BB109" s="57">
        <f t="shared" si="60"/>
        <v>76</v>
      </c>
      <c r="BC109" s="57">
        <f t="shared" si="61"/>
        <v>74</v>
      </c>
      <c r="BD109" s="57"/>
      <c r="BE109" s="57"/>
      <c r="BF109" s="57">
        <f t="shared" ref="BF109:BI109" si="104">H130</f>
        <v>36</v>
      </c>
      <c r="BG109" s="57">
        <f t="shared" si="104"/>
        <v>34</v>
      </c>
      <c r="BH109" s="57">
        <f t="shared" si="104"/>
        <v>14</v>
      </c>
      <c r="BI109" s="57">
        <f t="shared" si="104"/>
        <v>12</v>
      </c>
      <c r="BJ109" s="57"/>
      <c r="BK109" s="57"/>
      <c r="BL109" s="57"/>
      <c r="BM109" s="57"/>
      <c r="BN109" s="57">
        <f t="shared" si="68"/>
        <v>95.5</v>
      </c>
      <c r="BO109" s="57">
        <f t="shared" si="63"/>
        <v>91.5</v>
      </c>
      <c r="BP109" s="57">
        <f t="shared" si="64"/>
        <v>93</v>
      </c>
      <c r="BQ109" s="57">
        <f t="shared" si="65"/>
        <v>88</v>
      </c>
      <c r="BR109" s="58"/>
      <c r="BS109" s="25"/>
      <c r="BT109" s="25"/>
      <c r="BU109" s="25"/>
      <c r="BV109" s="56">
        <v>2</v>
      </c>
      <c r="BW109" s="57"/>
      <c r="BX109" s="57">
        <f>AS108</f>
        <v>49</v>
      </c>
      <c r="BY109" s="57">
        <f t="shared" si="14"/>
        <v>98</v>
      </c>
      <c r="BZ109" s="57">
        <v>92.25</v>
      </c>
      <c r="CA109" s="57"/>
      <c r="CB109" s="57"/>
      <c r="CC109" s="57"/>
      <c r="CD109" s="57">
        <v>2</v>
      </c>
      <c r="CE109" s="57">
        <v>92</v>
      </c>
      <c r="CF109" s="57">
        <v>88</v>
      </c>
      <c r="CG109" s="57"/>
      <c r="CH109" s="57"/>
      <c r="CI109" s="58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</row>
    <row r="110" spans="1:148" x14ac:dyDescent="0.25">
      <c r="A110" s="25"/>
      <c r="B110" s="25"/>
      <c r="C110" s="3"/>
      <c r="D110" s="6"/>
      <c r="E110" s="5">
        <v>1</v>
      </c>
      <c r="F110" s="12">
        <v>4</v>
      </c>
      <c r="G110" s="1" t="s">
        <v>3</v>
      </c>
      <c r="H110" s="16">
        <v>18</v>
      </c>
      <c r="I110" s="19">
        <v>20</v>
      </c>
      <c r="J110" s="16">
        <v>24</v>
      </c>
      <c r="K110" s="20">
        <v>9</v>
      </c>
      <c r="L110" s="25"/>
      <c r="M110" s="16">
        <v>13</v>
      </c>
      <c r="N110" s="19">
        <v>13</v>
      </c>
      <c r="O110" s="16">
        <v>19</v>
      </c>
      <c r="P110" s="20">
        <v>20</v>
      </c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56"/>
      <c r="AR110" s="57">
        <f t="shared" ref="AR110:AU110" si="105">H135</f>
        <v>36</v>
      </c>
      <c r="AS110" s="57">
        <f t="shared" si="105"/>
        <v>39</v>
      </c>
      <c r="AT110" s="57">
        <f t="shared" si="105"/>
        <v>35</v>
      </c>
      <c r="AU110" s="57">
        <f t="shared" si="105"/>
        <v>36</v>
      </c>
      <c r="AV110" s="57"/>
      <c r="AW110" s="57"/>
      <c r="AX110" s="57"/>
      <c r="AY110" s="57"/>
      <c r="AZ110" s="57">
        <f t="shared" si="58"/>
        <v>72</v>
      </c>
      <c r="BA110" s="57">
        <f t="shared" si="59"/>
        <v>78</v>
      </c>
      <c r="BB110" s="57">
        <f t="shared" si="60"/>
        <v>70</v>
      </c>
      <c r="BC110" s="57">
        <f t="shared" si="61"/>
        <v>72</v>
      </c>
      <c r="BD110" s="57"/>
      <c r="BE110" s="57"/>
      <c r="BF110" s="57">
        <f t="shared" ref="BF110:BI110" si="106">H136</f>
        <v>97</v>
      </c>
      <c r="BG110" s="57">
        <f t="shared" si="106"/>
        <v>51</v>
      </c>
      <c r="BH110" s="57">
        <f t="shared" si="106"/>
        <v>46</v>
      </c>
      <c r="BI110" s="57">
        <f t="shared" si="106"/>
        <v>48</v>
      </c>
      <c r="BJ110" s="57"/>
      <c r="BK110" s="57"/>
      <c r="BL110" s="57"/>
      <c r="BM110" s="57"/>
      <c r="BN110" s="57">
        <f t="shared" si="68"/>
        <v>87.875</v>
      </c>
      <c r="BO110" s="57">
        <f t="shared" si="63"/>
        <v>87.25</v>
      </c>
      <c r="BP110" s="57">
        <f t="shared" si="64"/>
        <v>77</v>
      </c>
      <c r="BQ110" s="57">
        <f t="shared" si="65"/>
        <v>52</v>
      </c>
      <c r="BR110" s="58"/>
      <c r="BS110" s="25"/>
      <c r="BT110" s="25"/>
      <c r="BU110" s="25"/>
      <c r="BV110" s="56">
        <v>2</v>
      </c>
      <c r="BW110" s="57"/>
      <c r="BX110" s="57">
        <f>AT108</f>
        <v>46</v>
      </c>
      <c r="BY110" s="57">
        <f t="shared" si="14"/>
        <v>92</v>
      </c>
      <c r="BZ110" s="57">
        <v>91</v>
      </c>
      <c r="CA110" s="57"/>
      <c r="CB110" s="57"/>
      <c r="CC110" s="57"/>
      <c r="CD110" s="57">
        <v>2</v>
      </c>
      <c r="CE110" s="57">
        <v>96</v>
      </c>
      <c r="CF110" s="57">
        <v>81</v>
      </c>
      <c r="CG110" s="57"/>
      <c r="CH110" s="57"/>
      <c r="CI110" s="58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</row>
    <row r="111" spans="1:148" ht="15.75" thickBot="1" x14ac:dyDescent="0.3">
      <c r="A111" s="25"/>
      <c r="B111" s="25"/>
      <c r="C111" s="3"/>
      <c r="D111" s="6"/>
      <c r="E111" s="3"/>
      <c r="F111" s="11"/>
      <c r="G111" s="2" t="s">
        <v>4</v>
      </c>
      <c r="H111" s="18">
        <v>25</v>
      </c>
      <c r="I111" s="21">
        <v>33</v>
      </c>
      <c r="J111" s="18">
        <v>26</v>
      </c>
      <c r="K111" s="22">
        <v>11</v>
      </c>
      <c r="L111" s="25"/>
      <c r="M111" s="18">
        <v>5</v>
      </c>
      <c r="N111" s="21">
        <v>4</v>
      </c>
      <c r="O111" s="18">
        <v>3</v>
      </c>
      <c r="P111" s="22">
        <v>1</v>
      </c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56"/>
      <c r="AR111" s="57">
        <f t="shared" ref="AR111:AU111" si="107">H141</f>
        <v>24</v>
      </c>
      <c r="AS111" s="57">
        <f t="shared" si="107"/>
        <v>15</v>
      </c>
      <c r="AT111" s="57">
        <f t="shared" si="107"/>
        <v>28</v>
      </c>
      <c r="AU111" s="57">
        <f t="shared" si="107"/>
        <v>29</v>
      </c>
      <c r="AV111" s="57"/>
      <c r="AW111" s="57"/>
      <c r="AX111" s="57"/>
      <c r="AY111" s="57"/>
      <c r="AZ111" s="57">
        <f t="shared" si="58"/>
        <v>48</v>
      </c>
      <c r="BA111" s="57">
        <f t="shared" si="59"/>
        <v>30</v>
      </c>
      <c r="BB111" s="57">
        <f t="shared" si="60"/>
        <v>56</v>
      </c>
      <c r="BC111" s="57">
        <f t="shared" si="61"/>
        <v>58</v>
      </c>
      <c r="BD111" s="57"/>
      <c r="BE111" s="57"/>
      <c r="BF111" s="57">
        <f t="shared" ref="BF111:BI111" si="108">H142</f>
        <v>32</v>
      </c>
      <c r="BG111" s="57">
        <f t="shared" si="108"/>
        <v>26</v>
      </c>
      <c r="BH111" s="57">
        <f t="shared" si="108"/>
        <v>12</v>
      </c>
      <c r="BI111" s="57">
        <f t="shared" si="108"/>
        <v>20</v>
      </c>
      <c r="BJ111" s="57"/>
      <c r="BK111" s="57"/>
      <c r="BL111" s="57"/>
      <c r="BM111" s="57"/>
      <c r="BN111" s="57">
        <f t="shared" si="68"/>
        <v>96</v>
      </c>
      <c r="BO111" s="57">
        <f t="shared" si="63"/>
        <v>93.5</v>
      </c>
      <c r="BP111" s="57">
        <f t="shared" si="64"/>
        <v>94</v>
      </c>
      <c r="BQ111" s="57">
        <f t="shared" si="65"/>
        <v>80</v>
      </c>
      <c r="BR111" s="58"/>
      <c r="BS111" s="25"/>
      <c r="BT111" s="25"/>
      <c r="BU111" s="25"/>
      <c r="BV111" s="56">
        <v>2</v>
      </c>
      <c r="BW111" s="57"/>
      <c r="BX111" s="57">
        <f>AU108</f>
        <v>44</v>
      </c>
      <c r="BY111" s="57">
        <f t="shared" si="14"/>
        <v>88</v>
      </c>
      <c r="BZ111" s="57">
        <v>66</v>
      </c>
      <c r="CA111" s="57"/>
      <c r="CB111" s="57"/>
      <c r="CC111" s="57"/>
      <c r="CD111" s="57">
        <v>2</v>
      </c>
      <c r="CE111" s="57">
        <v>94</v>
      </c>
      <c r="CF111" s="57">
        <v>65</v>
      </c>
      <c r="CG111" s="57"/>
      <c r="CH111" s="57"/>
      <c r="CI111" s="58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</row>
    <row r="112" spans="1:148" x14ac:dyDescent="0.25">
      <c r="A112" s="25"/>
      <c r="B112" s="25"/>
      <c r="C112" s="3"/>
      <c r="D112" s="6"/>
      <c r="E112" s="3"/>
      <c r="F112" s="12">
        <v>2</v>
      </c>
      <c r="G112" s="1" t="s">
        <v>3</v>
      </c>
      <c r="H112" s="16">
        <v>17</v>
      </c>
      <c r="I112" s="19">
        <v>13</v>
      </c>
      <c r="J112" s="16">
        <v>15</v>
      </c>
      <c r="K112" s="20">
        <v>14</v>
      </c>
      <c r="L112" s="25"/>
      <c r="M112" s="16">
        <v>10</v>
      </c>
      <c r="N112" s="19">
        <v>11</v>
      </c>
      <c r="O112" s="16">
        <v>17</v>
      </c>
      <c r="P112" s="20">
        <v>13</v>
      </c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56"/>
      <c r="AR112" s="57">
        <f t="shared" ref="AR112:AU112" si="109">H147</f>
        <v>11</v>
      </c>
      <c r="AS112" s="57">
        <f t="shared" si="109"/>
        <v>14</v>
      </c>
      <c r="AT112" s="57">
        <f t="shared" si="109"/>
        <v>17</v>
      </c>
      <c r="AU112" s="57">
        <f t="shared" si="109"/>
        <v>18</v>
      </c>
      <c r="AV112" s="57"/>
      <c r="AW112" s="57"/>
      <c r="AX112" s="57"/>
      <c r="AY112" s="57"/>
      <c r="AZ112" s="57">
        <f t="shared" si="58"/>
        <v>22</v>
      </c>
      <c r="BA112" s="57">
        <f t="shared" si="59"/>
        <v>28</v>
      </c>
      <c r="BB112" s="57">
        <f t="shared" si="60"/>
        <v>34</v>
      </c>
      <c r="BC112" s="57">
        <f t="shared" si="61"/>
        <v>36</v>
      </c>
      <c r="BD112" s="57"/>
      <c r="BE112" s="57"/>
      <c r="BF112" s="57">
        <f t="shared" ref="BF112:BI112" si="110">H148</f>
        <v>0</v>
      </c>
      <c r="BG112" s="57">
        <f t="shared" si="110"/>
        <v>8</v>
      </c>
      <c r="BH112" s="57">
        <f t="shared" si="110"/>
        <v>1</v>
      </c>
      <c r="BI112" s="57">
        <f t="shared" si="110"/>
        <v>0</v>
      </c>
      <c r="BJ112" s="57"/>
      <c r="BK112" s="57"/>
      <c r="BL112" s="57"/>
      <c r="BM112" s="57"/>
      <c r="BN112" s="57">
        <f t="shared" si="68"/>
        <v>100</v>
      </c>
      <c r="BO112" s="57">
        <f t="shared" si="63"/>
        <v>98</v>
      </c>
      <c r="BP112" s="57">
        <f t="shared" si="64"/>
        <v>99.5</v>
      </c>
      <c r="BQ112" s="57">
        <f t="shared" si="65"/>
        <v>100</v>
      </c>
      <c r="BR112" s="58"/>
      <c r="BS112" s="25"/>
      <c r="BT112" s="25"/>
      <c r="BU112" s="25"/>
      <c r="BV112" s="56">
        <v>2</v>
      </c>
      <c r="BW112" s="57"/>
      <c r="BX112" s="57">
        <f>AR111</f>
        <v>24</v>
      </c>
      <c r="BY112" s="57">
        <f t="shared" si="14"/>
        <v>48</v>
      </c>
      <c r="BZ112" s="57">
        <v>96</v>
      </c>
      <c r="CA112" s="57"/>
      <c r="CB112" s="57"/>
      <c r="CC112" s="57"/>
      <c r="CD112" s="57">
        <v>2</v>
      </c>
      <c r="CE112" s="57">
        <v>34</v>
      </c>
      <c r="CF112" s="57">
        <v>93.875</v>
      </c>
      <c r="CG112" s="57"/>
      <c r="CH112" s="57"/>
      <c r="CI112" s="58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</row>
    <row r="113" spans="1:148" ht="15.75" thickBot="1" x14ac:dyDescent="0.3">
      <c r="A113" s="25"/>
      <c r="B113" s="25"/>
      <c r="C113" s="3"/>
      <c r="D113" s="6"/>
      <c r="E113" s="3"/>
      <c r="F113" s="11"/>
      <c r="G113" s="2" t="s">
        <v>4</v>
      </c>
      <c r="H113" s="18">
        <v>47</v>
      </c>
      <c r="I113" s="21">
        <v>13</v>
      </c>
      <c r="J113" s="18">
        <v>20</v>
      </c>
      <c r="K113" s="22">
        <v>11</v>
      </c>
      <c r="L113" s="25"/>
      <c r="M113" s="18">
        <v>5</v>
      </c>
      <c r="N113" s="21">
        <v>4</v>
      </c>
      <c r="O113" s="18">
        <v>3</v>
      </c>
      <c r="P113" s="22">
        <v>3</v>
      </c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56"/>
      <c r="AR113" s="57">
        <f t="shared" ref="AR113:AU113" si="111">H153</f>
        <v>50</v>
      </c>
      <c r="AS113" s="57">
        <f t="shared" si="111"/>
        <v>50</v>
      </c>
      <c r="AT113" s="57">
        <f t="shared" si="111"/>
        <v>50</v>
      </c>
      <c r="AU113" s="57">
        <f t="shared" si="111"/>
        <v>50</v>
      </c>
      <c r="AV113" s="57"/>
      <c r="AW113" s="57"/>
      <c r="AX113" s="57"/>
      <c r="AY113" s="57"/>
      <c r="AZ113" s="57">
        <f t="shared" si="58"/>
        <v>100</v>
      </c>
      <c r="BA113" s="57">
        <f t="shared" si="59"/>
        <v>100</v>
      </c>
      <c r="BB113" s="57">
        <f t="shared" si="60"/>
        <v>100</v>
      </c>
      <c r="BC113" s="57">
        <f t="shared" si="61"/>
        <v>100</v>
      </c>
      <c r="BD113" s="57"/>
      <c r="BE113" s="57"/>
      <c r="BF113" s="57">
        <f t="shared" ref="BF113:BI113" si="112">H154</f>
        <v>57</v>
      </c>
      <c r="BG113" s="57">
        <f t="shared" si="112"/>
        <v>30</v>
      </c>
      <c r="BH113" s="57">
        <f t="shared" si="112"/>
        <v>32</v>
      </c>
      <c r="BI113" s="57">
        <f t="shared" si="112"/>
        <v>16</v>
      </c>
      <c r="BJ113" s="57"/>
      <c r="BK113" s="57"/>
      <c r="BL113" s="57"/>
      <c r="BM113" s="57"/>
      <c r="BN113" s="57">
        <f t="shared" si="68"/>
        <v>92.875</v>
      </c>
      <c r="BO113" s="57">
        <f t="shared" si="63"/>
        <v>92.5</v>
      </c>
      <c r="BP113" s="57">
        <f t="shared" si="64"/>
        <v>84</v>
      </c>
      <c r="BQ113" s="57">
        <f t="shared" si="65"/>
        <v>84</v>
      </c>
      <c r="BR113" s="58"/>
      <c r="BS113" s="25"/>
      <c r="BT113" s="25"/>
      <c r="BU113" s="25"/>
      <c r="BV113" s="56">
        <v>2</v>
      </c>
      <c r="BW113" s="57"/>
      <c r="BX113" s="57">
        <f>AS111</f>
        <v>15</v>
      </c>
      <c r="BY113" s="57">
        <f t="shared" ref="BY113:BY155" si="113">BX113*2</f>
        <v>30</v>
      </c>
      <c r="BZ113" s="57">
        <v>93.5</v>
      </c>
      <c r="CA113" s="57"/>
      <c r="CB113" s="57"/>
      <c r="CC113" s="57"/>
      <c r="CD113" s="57">
        <v>2</v>
      </c>
      <c r="CE113" s="57">
        <v>36</v>
      </c>
      <c r="CF113" s="57">
        <v>88.5</v>
      </c>
      <c r="CG113" s="57"/>
      <c r="CH113" s="57"/>
      <c r="CI113" s="58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</row>
    <row r="114" spans="1:148" x14ac:dyDescent="0.25">
      <c r="A114" s="25"/>
      <c r="B114" s="25"/>
      <c r="C114" s="3"/>
      <c r="D114" s="6"/>
      <c r="E114" s="3"/>
      <c r="F114" s="12">
        <v>1</v>
      </c>
      <c r="G114" s="1" t="s">
        <v>3</v>
      </c>
      <c r="H114" s="16">
        <v>16</v>
      </c>
      <c r="I114" s="19">
        <v>11</v>
      </c>
      <c r="J114" s="16">
        <v>15</v>
      </c>
      <c r="K114" s="20">
        <v>12</v>
      </c>
      <c r="L114" s="25"/>
      <c r="M114" s="16">
        <v>9</v>
      </c>
      <c r="N114" s="19">
        <v>11</v>
      </c>
      <c r="O114" s="16">
        <v>12</v>
      </c>
      <c r="P114" s="20">
        <v>22</v>
      </c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56"/>
      <c r="AR114" s="57">
        <f t="shared" ref="AR114:AU114" si="114">H159</f>
        <v>50</v>
      </c>
      <c r="AS114" s="57">
        <f t="shared" si="114"/>
        <v>50</v>
      </c>
      <c r="AT114" s="57">
        <f t="shared" si="114"/>
        <v>50</v>
      </c>
      <c r="AU114" s="57">
        <f t="shared" si="114"/>
        <v>50</v>
      </c>
      <c r="AV114" s="57"/>
      <c r="AW114" s="57"/>
      <c r="AX114" s="57"/>
      <c r="AY114" s="57"/>
      <c r="AZ114" s="57">
        <f t="shared" si="58"/>
        <v>100</v>
      </c>
      <c r="BA114" s="57">
        <f t="shared" si="59"/>
        <v>100</v>
      </c>
      <c r="BB114" s="57">
        <f t="shared" si="60"/>
        <v>100</v>
      </c>
      <c r="BC114" s="57">
        <f t="shared" si="61"/>
        <v>100</v>
      </c>
      <c r="BD114" s="57"/>
      <c r="BE114" s="57"/>
      <c r="BF114" s="57">
        <f t="shared" ref="BF114:BI114" si="115">H160</f>
        <v>41</v>
      </c>
      <c r="BG114" s="57">
        <f t="shared" si="115"/>
        <v>30</v>
      </c>
      <c r="BH114" s="57">
        <f t="shared" si="115"/>
        <v>26</v>
      </c>
      <c r="BI114" s="57">
        <f t="shared" si="115"/>
        <v>26</v>
      </c>
      <c r="BJ114" s="57"/>
      <c r="BK114" s="57"/>
      <c r="BL114" s="57"/>
      <c r="BM114" s="57"/>
      <c r="BN114" s="57">
        <f t="shared" si="68"/>
        <v>94.875</v>
      </c>
      <c r="BO114" s="57">
        <f t="shared" si="63"/>
        <v>92.5</v>
      </c>
      <c r="BP114" s="57">
        <f t="shared" si="64"/>
        <v>87</v>
      </c>
      <c r="BQ114" s="57">
        <f t="shared" si="65"/>
        <v>74</v>
      </c>
      <c r="BR114" s="58"/>
      <c r="BS114" s="25"/>
      <c r="BT114" s="25"/>
      <c r="BU114" s="25"/>
      <c r="BV114" s="56">
        <v>2</v>
      </c>
      <c r="BW114" s="57"/>
      <c r="BX114" s="57">
        <f>AT111</f>
        <v>28</v>
      </c>
      <c r="BY114" s="57">
        <f t="shared" si="113"/>
        <v>56</v>
      </c>
      <c r="BZ114" s="57">
        <v>94</v>
      </c>
      <c r="CA114" s="57"/>
      <c r="CB114" s="57"/>
      <c r="CC114" s="57"/>
      <c r="CD114" s="57">
        <v>2</v>
      </c>
      <c r="CE114" s="57">
        <v>50</v>
      </c>
      <c r="CF114" s="57">
        <v>85.5</v>
      </c>
      <c r="CG114" s="57"/>
      <c r="CH114" s="57"/>
      <c r="CI114" s="58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</row>
    <row r="115" spans="1:148" ht="15.75" thickBot="1" x14ac:dyDescent="0.3">
      <c r="A115" s="25"/>
      <c r="B115" s="25"/>
      <c r="C115" s="2"/>
      <c r="D115" s="7"/>
      <c r="E115" s="2"/>
      <c r="F115" s="11"/>
      <c r="G115" s="2" t="s">
        <v>4</v>
      </c>
      <c r="H115" s="17">
        <v>30</v>
      </c>
      <c r="I115" s="23">
        <v>9</v>
      </c>
      <c r="J115" s="17">
        <v>16</v>
      </c>
      <c r="K115" s="24">
        <v>11</v>
      </c>
      <c r="L115" s="25"/>
      <c r="M115" s="17">
        <v>3</v>
      </c>
      <c r="N115" s="23">
        <v>6</v>
      </c>
      <c r="O115" s="17">
        <v>1</v>
      </c>
      <c r="P115" s="24">
        <v>2</v>
      </c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56"/>
      <c r="AR115" s="57">
        <f t="shared" ref="AR115:AU115" si="116">H165</f>
        <v>33</v>
      </c>
      <c r="AS115" s="57">
        <f t="shared" si="116"/>
        <v>36</v>
      </c>
      <c r="AT115" s="57">
        <f t="shared" si="116"/>
        <v>39</v>
      </c>
      <c r="AU115" s="57">
        <f t="shared" si="116"/>
        <v>41</v>
      </c>
      <c r="AV115" s="57"/>
      <c r="AW115" s="57"/>
      <c r="AX115" s="57"/>
      <c r="AY115" s="57"/>
      <c r="AZ115" s="57">
        <f t="shared" si="58"/>
        <v>66</v>
      </c>
      <c r="BA115" s="57">
        <f t="shared" si="59"/>
        <v>72</v>
      </c>
      <c r="BB115" s="57">
        <f t="shared" si="60"/>
        <v>78</v>
      </c>
      <c r="BC115" s="57">
        <f t="shared" si="61"/>
        <v>82</v>
      </c>
      <c r="BD115" s="57"/>
      <c r="BE115" s="57"/>
      <c r="BF115" s="57">
        <f t="shared" ref="BF115:BI115" si="117">H166</f>
        <v>37</v>
      </c>
      <c r="BG115" s="57">
        <f t="shared" si="117"/>
        <v>32</v>
      </c>
      <c r="BH115" s="57">
        <f t="shared" si="117"/>
        <v>15</v>
      </c>
      <c r="BI115" s="57">
        <f t="shared" si="117"/>
        <v>13</v>
      </c>
      <c r="BJ115" s="57"/>
      <c r="BK115" s="57"/>
      <c r="BL115" s="57"/>
      <c r="BM115" s="57"/>
      <c r="BN115" s="57">
        <f t="shared" si="68"/>
        <v>95.375</v>
      </c>
      <c r="BO115" s="57">
        <f t="shared" si="63"/>
        <v>92</v>
      </c>
      <c r="BP115" s="57">
        <f t="shared" si="64"/>
        <v>92.5</v>
      </c>
      <c r="BQ115" s="57">
        <f t="shared" si="65"/>
        <v>87</v>
      </c>
      <c r="BR115" s="58"/>
      <c r="BS115" s="25"/>
      <c r="BT115" s="25"/>
      <c r="BU115" s="25"/>
      <c r="BV115" s="56">
        <v>2</v>
      </c>
      <c r="BW115" s="57"/>
      <c r="BX115" s="57">
        <f>AU111</f>
        <v>29</v>
      </c>
      <c r="BY115" s="57">
        <f t="shared" si="113"/>
        <v>58</v>
      </c>
      <c r="BZ115" s="57">
        <v>80</v>
      </c>
      <c r="CA115" s="57"/>
      <c r="CB115" s="57"/>
      <c r="CC115" s="57"/>
      <c r="CD115" s="57">
        <v>2</v>
      </c>
      <c r="CE115" s="57">
        <v>40</v>
      </c>
      <c r="CF115" s="57">
        <v>74</v>
      </c>
      <c r="CG115" s="57"/>
      <c r="CH115" s="57"/>
      <c r="CI115" s="58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</row>
    <row r="116" spans="1:148" ht="15.75" thickBo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56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58"/>
      <c r="BS116" s="25"/>
      <c r="BT116" s="25"/>
      <c r="BU116" s="25"/>
      <c r="BV116" s="56">
        <v>2</v>
      </c>
      <c r="BW116" s="57"/>
      <c r="BX116" s="57">
        <f>AR114</f>
        <v>50</v>
      </c>
      <c r="BY116" s="57">
        <f t="shared" si="113"/>
        <v>100</v>
      </c>
      <c r="BZ116" s="57">
        <v>94.875</v>
      </c>
      <c r="CA116" s="57"/>
      <c r="CB116" s="57"/>
      <c r="CC116" s="57"/>
      <c r="CD116" s="57">
        <v>2</v>
      </c>
      <c r="CE116" s="57">
        <v>98</v>
      </c>
      <c r="CF116" s="57">
        <v>94.25</v>
      </c>
      <c r="CG116" s="57"/>
      <c r="CH116" s="57"/>
      <c r="CI116" s="58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</row>
    <row r="117" spans="1:148" x14ac:dyDescent="0.25">
      <c r="A117" s="25"/>
      <c r="B117" s="25"/>
      <c r="C117" s="5" t="s">
        <v>10</v>
      </c>
      <c r="D117" s="5">
        <v>1</v>
      </c>
      <c r="E117" s="5">
        <v>3</v>
      </c>
      <c r="F117" s="12">
        <v>4</v>
      </c>
      <c r="G117" s="1" t="s">
        <v>3</v>
      </c>
      <c r="H117" s="16">
        <v>45</v>
      </c>
      <c r="I117" s="16">
        <v>46</v>
      </c>
      <c r="J117" s="16">
        <v>48</v>
      </c>
      <c r="K117" s="16">
        <v>45</v>
      </c>
      <c r="L117" s="25"/>
      <c r="M117" s="16">
        <v>38</v>
      </c>
      <c r="N117" s="16">
        <v>47</v>
      </c>
      <c r="O117" s="16">
        <v>49</v>
      </c>
      <c r="P117" s="16">
        <v>47</v>
      </c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56"/>
      <c r="AR117" s="57"/>
      <c r="AS117" s="57"/>
      <c r="AT117" s="57"/>
      <c r="AU117" s="57"/>
      <c r="AV117" s="57"/>
      <c r="AW117" s="57"/>
      <c r="AX117" s="57"/>
      <c r="AY117" s="76" t="s">
        <v>85</v>
      </c>
      <c r="AZ117" s="76"/>
      <c r="BA117" s="57"/>
      <c r="BB117" s="57"/>
      <c r="BC117" s="57"/>
      <c r="BD117" s="57"/>
      <c r="BE117" s="57"/>
      <c r="BF117" s="57"/>
      <c r="BG117" s="57"/>
      <c r="BH117" s="57"/>
      <c r="BI117" s="57"/>
      <c r="BJ117" s="78" t="s">
        <v>86</v>
      </c>
      <c r="BK117" s="78"/>
      <c r="BL117" s="57"/>
      <c r="BM117" s="57"/>
      <c r="BN117" s="57"/>
      <c r="BO117" s="57"/>
      <c r="BP117" s="57"/>
      <c r="BQ117" s="57"/>
      <c r="BR117" s="58"/>
      <c r="BS117" s="25"/>
      <c r="BT117" s="25"/>
      <c r="BU117" s="25"/>
      <c r="BV117" s="56">
        <v>2</v>
      </c>
      <c r="BW117" s="57"/>
      <c r="BX117" s="57">
        <f>AS114</f>
        <v>50</v>
      </c>
      <c r="BY117" s="57">
        <f t="shared" si="113"/>
        <v>100</v>
      </c>
      <c r="BZ117" s="57">
        <v>92.5</v>
      </c>
      <c r="CA117" s="57"/>
      <c r="CB117" s="57"/>
      <c r="CC117" s="57"/>
      <c r="CD117" s="57">
        <v>2</v>
      </c>
      <c r="CE117" s="57">
        <v>98</v>
      </c>
      <c r="CF117" s="57">
        <v>91</v>
      </c>
      <c r="CG117" s="57"/>
      <c r="CH117" s="57"/>
      <c r="CI117" s="58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</row>
    <row r="118" spans="1:148" ht="15.75" thickBot="1" x14ac:dyDescent="0.3">
      <c r="A118" s="25"/>
      <c r="B118" s="25"/>
      <c r="C118" s="3"/>
      <c r="D118" s="6"/>
      <c r="E118" s="3"/>
      <c r="F118" s="11"/>
      <c r="G118" s="2" t="s">
        <v>4</v>
      </c>
      <c r="H118" s="17">
        <v>61</v>
      </c>
      <c r="I118" s="17">
        <v>32</v>
      </c>
      <c r="J118" s="17">
        <v>34</v>
      </c>
      <c r="K118" s="17">
        <v>27</v>
      </c>
      <c r="L118" s="25"/>
      <c r="M118" s="17">
        <v>12</v>
      </c>
      <c r="N118" s="17">
        <v>3</v>
      </c>
      <c r="O118" s="17">
        <v>1</v>
      </c>
      <c r="P118" s="17">
        <v>3</v>
      </c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56"/>
      <c r="AR118" s="57" t="s">
        <v>46</v>
      </c>
      <c r="AS118" s="57" t="s">
        <v>49</v>
      </c>
      <c r="AT118" s="57"/>
      <c r="AU118" s="57"/>
      <c r="AV118" s="57"/>
      <c r="AW118" s="57" t="s">
        <v>64</v>
      </c>
      <c r="AX118" s="57"/>
      <c r="AY118" s="57"/>
      <c r="AZ118" s="57"/>
      <c r="BA118" s="57"/>
      <c r="BB118" s="57"/>
      <c r="BC118" s="57"/>
      <c r="BD118" s="57"/>
      <c r="BE118" s="57"/>
      <c r="BF118" s="57" t="s">
        <v>46</v>
      </c>
      <c r="BG118" s="57" t="s">
        <v>50</v>
      </c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8"/>
      <c r="BS118" s="25"/>
      <c r="BT118" s="25"/>
      <c r="BU118" s="25"/>
      <c r="BV118" s="56">
        <v>2</v>
      </c>
      <c r="BW118" s="57"/>
      <c r="BX118" s="57">
        <f>AT114</f>
        <v>50</v>
      </c>
      <c r="BY118" s="57">
        <f t="shared" si="113"/>
        <v>100</v>
      </c>
      <c r="BZ118" s="57">
        <v>87</v>
      </c>
      <c r="CA118" s="57"/>
      <c r="CB118" s="57"/>
      <c r="CC118" s="57"/>
      <c r="CD118" s="57">
        <v>2</v>
      </c>
      <c r="CE118" s="57">
        <v>100</v>
      </c>
      <c r="CF118" s="57">
        <v>92</v>
      </c>
      <c r="CG118" s="57"/>
      <c r="CH118" s="57"/>
      <c r="CI118" s="58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</row>
    <row r="119" spans="1:148" x14ac:dyDescent="0.25">
      <c r="A119" s="25"/>
      <c r="B119" s="25"/>
      <c r="C119" s="3"/>
      <c r="D119" s="6"/>
      <c r="E119" s="3"/>
      <c r="F119" s="12">
        <v>2</v>
      </c>
      <c r="G119" s="1" t="s">
        <v>3</v>
      </c>
      <c r="H119" s="16">
        <v>44</v>
      </c>
      <c r="I119" s="16">
        <v>46</v>
      </c>
      <c r="J119" s="16">
        <v>48</v>
      </c>
      <c r="K119" s="16">
        <v>47</v>
      </c>
      <c r="L119" s="25"/>
      <c r="M119" s="16">
        <v>42</v>
      </c>
      <c r="N119" s="16">
        <v>47</v>
      </c>
      <c r="O119" s="16">
        <v>45</v>
      </c>
      <c r="P119" s="16">
        <v>46</v>
      </c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56"/>
      <c r="AR119" s="57">
        <f t="shared" ref="AR119:AU119" si="118">H7</f>
        <v>50</v>
      </c>
      <c r="AS119" s="57">
        <f t="shared" si="118"/>
        <v>50</v>
      </c>
      <c r="AT119" s="57">
        <f t="shared" si="118"/>
        <v>50</v>
      </c>
      <c r="AU119" s="57">
        <f t="shared" si="118"/>
        <v>50</v>
      </c>
      <c r="AV119" s="57"/>
      <c r="AW119" s="57" t="s">
        <v>47</v>
      </c>
      <c r="AX119" s="57"/>
      <c r="AY119" s="57"/>
      <c r="AZ119" s="57">
        <f>PRODUCT(AR119, 2)</f>
        <v>100</v>
      </c>
      <c r="BA119" s="57">
        <f t="shared" ref="BA119:BA145" si="119">PRODUCT(AS119, 2)</f>
        <v>100</v>
      </c>
      <c r="BB119" s="57">
        <f t="shared" ref="BB119:BB145" si="120">PRODUCT(AT119, 2)</f>
        <v>100</v>
      </c>
      <c r="BC119" s="57">
        <f t="shared" ref="BC119:BC145" si="121">PRODUCT(AU119, 2)</f>
        <v>100</v>
      </c>
      <c r="BD119" s="57"/>
      <c r="BE119" s="57"/>
      <c r="BF119" s="57">
        <f>H8</f>
        <v>99</v>
      </c>
      <c r="BG119" s="57">
        <f>I8</f>
        <v>60</v>
      </c>
      <c r="BH119" s="57">
        <f>J8</f>
        <v>42</v>
      </c>
      <c r="BI119" s="57">
        <f>K8</f>
        <v>30</v>
      </c>
      <c r="BJ119" s="57"/>
      <c r="BK119" s="57" t="s">
        <v>47</v>
      </c>
      <c r="BL119" s="57"/>
      <c r="BM119" s="57"/>
      <c r="BN119" s="57">
        <f t="shared" ref="BN119:BN145" si="122">100-(BF119/8)</f>
        <v>87.625</v>
      </c>
      <c r="BO119" s="57">
        <f t="shared" ref="BO119:BO145" si="123">100-(BG119/4)</f>
        <v>85</v>
      </c>
      <c r="BP119" s="57">
        <f t="shared" ref="BP119:BP145" si="124">100-(BH119/2)</f>
        <v>79</v>
      </c>
      <c r="BQ119" s="57">
        <f t="shared" ref="BQ119:BQ145" si="125">100-(BI119/1)</f>
        <v>70</v>
      </c>
      <c r="BR119" s="58"/>
      <c r="BS119" s="25"/>
      <c r="BT119" s="25"/>
      <c r="BU119" s="25"/>
      <c r="BV119" s="56">
        <v>2</v>
      </c>
      <c r="BW119" s="57"/>
      <c r="BX119" s="57">
        <f>AU114</f>
        <v>50</v>
      </c>
      <c r="BY119" s="57">
        <f t="shared" si="113"/>
        <v>100</v>
      </c>
      <c r="BZ119" s="57">
        <v>74</v>
      </c>
      <c r="CA119" s="57"/>
      <c r="CB119" s="57"/>
      <c r="CC119" s="57"/>
      <c r="CD119" s="57">
        <v>2</v>
      </c>
      <c r="CE119" s="57">
        <v>100</v>
      </c>
      <c r="CF119" s="57">
        <v>72</v>
      </c>
      <c r="CG119" s="57"/>
      <c r="CH119" s="57"/>
      <c r="CI119" s="58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</row>
    <row r="120" spans="1:148" ht="15.75" thickBot="1" x14ac:dyDescent="0.3">
      <c r="A120" s="25"/>
      <c r="B120" s="25"/>
      <c r="C120" s="3"/>
      <c r="D120" s="6"/>
      <c r="E120" s="3"/>
      <c r="F120" s="11"/>
      <c r="G120" s="2" t="s">
        <v>4</v>
      </c>
      <c r="H120" s="17">
        <v>58</v>
      </c>
      <c r="I120" s="17">
        <v>48</v>
      </c>
      <c r="J120" s="17">
        <v>38</v>
      </c>
      <c r="K120" s="17">
        <v>35</v>
      </c>
      <c r="L120" s="25"/>
      <c r="M120" s="17">
        <v>8</v>
      </c>
      <c r="N120" s="17">
        <v>3</v>
      </c>
      <c r="O120" s="17">
        <v>5</v>
      </c>
      <c r="P120" s="17">
        <v>4</v>
      </c>
      <c r="Q120" s="25"/>
      <c r="R120" s="25"/>
      <c r="S120" s="25"/>
      <c r="T120" s="29"/>
      <c r="U120" s="29"/>
      <c r="V120" s="29"/>
      <c r="W120" s="29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56"/>
      <c r="AR120" s="57">
        <f t="shared" ref="AR120:AU120" si="126">H9</f>
        <v>50</v>
      </c>
      <c r="AS120" s="57">
        <f t="shared" si="126"/>
        <v>50</v>
      </c>
      <c r="AT120" s="57">
        <f t="shared" si="126"/>
        <v>50</v>
      </c>
      <c r="AU120" s="57">
        <f t="shared" si="126"/>
        <v>49</v>
      </c>
      <c r="AV120" s="57"/>
      <c r="AW120" s="57">
        <f>MEDIAN(AZ119:BC145)</f>
        <v>96</v>
      </c>
      <c r="AX120" s="57"/>
      <c r="AY120" s="57"/>
      <c r="AZ120" s="57">
        <f t="shared" ref="AZ120:AZ145" si="127">PRODUCT(AR120, 2)</f>
        <v>100</v>
      </c>
      <c r="BA120" s="57">
        <f t="shared" si="119"/>
        <v>100</v>
      </c>
      <c r="BB120" s="57">
        <f t="shared" si="120"/>
        <v>100</v>
      </c>
      <c r="BC120" s="57">
        <f t="shared" si="121"/>
        <v>98</v>
      </c>
      <c r="BD120" s="57"/>
      <c r="BE120" s="57"/>
      <c r="BF120" s="57">
        <f>H10</f>
        <v>87</v>
      </c>
      <c r="BG120" s="57">
        <f>I10</f>
        <v>58</v>
      </c>
      <c r="BH120" s="57">
        <f>J10</f>
        <v>38</v>
      </c>
      <c r="BI120" s="57">
        <f>K10</f>
        <v>32</v>
      </c>
      <c r="BJ120" s="57"/>
      <c r="BK120" s="57">
        <f>MEDIAN(BN119:BQ145)</f>
        <v>78</v>
      </c>
      <c r="BL120" s="57"/>
      <c r="BM120" s="57"/>
      <c r="BN120" s="57">
        <f t="shared" si="122"/>
        <v>89.125</v>
      </c>
      <c r="BO120" s="57">
        <f t="shared" si="123"/>
        <v>85.5</v>
      </c>
      <c r="BP120" s="57">
        <f t="shared" si="124"/>
        <v>81</v>
      </c>
      <c r="BQ120" s="57">
        <f t="shared" si="125"/>
        <v>68</v>
      </c>
      <c r="BR120" s="58"/>
      <c r="BS120" s="25"/>
      <c r="BT120" s="25"/>
      <c r="BU120" s="25"/>
      <c r="BV120" s="56">
        <v>1</v>
      </c>
      <c r="BW120" s="57"/>
      <c r="BX120" s="57">
        <v>49</v>
      </c>
      <c r="BY120" s="57">
        <f t="shared" si="113"/>
        <v>98</v>
      </c>
      <c r="BZ120" s="57">
        <v>93.25</v>
      </c>
      <c r="CA120" s="57"/>
      <c r="CB120" s="57"/>
      <c r="CC120" s="57"/>
      <c r="CD120" s="57">
        <v>1</v>
      </c>
      <c r="CE120" s="57">
        <v>98</v>
      </c>
      <c r="CF120" s="57">
        <v>90.5</v>
      </c>
      <c r="CG120" s="57"/>
      <c r="CH120" s="57"/>
      <c r="CI120" s="58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</row>
    <row r="121" spans="1:148" x14ac:dyDescent="0.25">
      <c r="A121" s="25"/>
      <c r="B121" s="25"/>
      <c r="C121" s="3"/>
      <c r="D121" s="6"/>
      <c r="E121" s="3"/>
      <c r="F121" s="12">
        <v>1</v>
      </c>
      <c r="G121" s="1" t="s">
        <v>3</v>
      </c>
      <c r="H121" s="18">
        <v>44</v>
      </c>
      <c r="I121" s="18">
        <v>44</v>
      </c>
      <c r="J121" s="18">
        <v>46</v>
      </c>
      <c r="K121" s="18">
        <v>48</v>
      </c>
      <c r="L121" s="25"/>
      <c r="M121" s="18">
        <v>46</v>
      </c>
      <c r="N121" s="18">
        <v>45</v>
      </c>
      <c r="O121" s="18">
        <v>42</v>
      </c>
      <c r="P121" s="18">
        <v>48</v>
      </c>
      <c r="Q121" s="25"/>
      <c r="R121" s="28" t="s">
        <v>42</v>
      </c>
      <c r="S121" s="28"/>
      <c r="T121" s="28">
        <v>4</v>
      </c>
      <c r="U121" s="28">
        <v>2</v>
      </c>
      <c r="V121" s="28">
        <v>1</v>
      </c>
      <c r="W121" s="25"/>
      <c r="X121" s="25"/>
      <c r="Y121" s="25"/>
      <c r="Z121" s="25"/>
      <c r="AA121" s="25"/>
      <c r="AB121" s="25"/>
      <c r="AC121" s="28"/>
      <c r="AD121" s="28"/>
      <c r="AE121" s="28">
        <v>4</v>
      </c>
      <c r="AF121" s="28">
        <v>2</v>
      </c>
      <c r="AG121" s="28">
        <v>1</v>
      </c>
      <c r="AH121" s="25"/>
      <c r="AI121" s="25"/>
      <c r="AJ121" s="25"/>
      <c r="AK121" s="25"/>
      <c r="AL121" s="25"/>
      <c r="AM121" s="25"/>
      <c r="AN121" s="25"/>
      <c r="AO121" s="25"/>
      <c r="AP121" s="25"/>
      <c r="AQ121" s="56"/>
      <c r="AR121" s="57">
        <f t="shared" ref="AR121:AU121" si="128">H11</f>
        <v>49</v>
      </c>
      <c r="AS121" s="57">
        <f t="shared" si="128"/>
        <v>50</v>
      </c>
      <c r="AT121" s="57">
        <f t="shared" si="128"/>
        <v>50</v>
      </c>
      <c r="AU121" s="57">
        <f t="shared" si="128"/>
        <v>50</v>
      </c>
      <c r="AV121" s="57"/>
      <c r="AW121" s="57"/>
      <c r="AX121" s="57"/>
      <c r="AY121" s="57"/>
      <c r="AZ121" s="57">
        <f t="shared" si="127"/>
        <v>98</v>
      </c>
      <c r="BA121" s="57">
        <f t="shared" si="119"/>
        <v>100</v>
      </c>
      <c r="BB121" s="57">
        <f t="shared" si="120"/>
        <v>100</v>
      </c>
      <c r="BC121" s="57">
        <f t="shared" si="121"/>
        <v>100</v>
      </c>
      <c r="BD121" s="57"/>
      <c r="BE121" s="57"/>
      <c r="BF121" s="57">
        <f>H12</f>
        <v>76</v>
      </c>
      <c r="BG121" s="57">
        <f>I12</f>
        <v>58</v>
      </c>
      <c r="BH121" s="57">
        <f>J12</f>
        <v>54</v>
      </c>
      <c r="BI121" s="57">
        <f>K12</f>
        <v>34</v>
      </c>
      <c r="BJ121" s="57"/>
      <c r="BK121" s="57"/>
      <c r="BL121" s="57"/>
      <c r="BM121" s="57"/>
      <c r="BN121" s="57">
        <f t="shared" si="122"/>
        <v>90.5</v>
      </c>
      <c r="BO121" s="57">
        <f t="shared" si="123"/>
        <v>85.5</v>
      </c>
      <c r="BP121" s="57">
        <f t="shared" si="124"/>
        <v>73</v>
      </c>
      <c r="BQ121" s="57">
        <f t="shared" si="125"/>
        <v>66</v>
      </c>
      <c r="BR121" s="58"/>
      <c r="BS121" s="25"/>
      <c r="BT121" s="25"/>
      <c r="BU121" s="25"/>
      <c r="BV121" s="56">
        <v>1</v>
      </c>
      <c r="BW121" s="57"/>
      <c r="BX121" s="57">
        <v>50</v>
      </c>
      <c r="BY121" s="57">
        <f t="shared" si="113"/>
        <v>100</v>
      </c>
      <c r="BZ121" s="57">
        <v>90</v>
      </c>
      <c r="CA121" s="57"/>
      <c r="CB121" s="57"/>
      <c r="CC121" s="57"/>
      <c r="CD121" s="57">
        <v>1</v>
      </c>
      <c r="CE121" s="57">
        <v>100</v>
      </c>
      <c r="CF121" s="57">
        <v>85.5</v>
      </c>
      <c r="CG121" s="57"/>
      <c r="CH121" s="57"/>
      <c r="CI121" s="58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</row>
    <row r="122" spans="1:148" ht="15.75" thickBot="1" x14ac:dyDescent="0.3">
      <c r="A122" s="25"/>
      <c r="B122" s="25"/>
      <c r="C122" s="3"/>
      <c r="D122" s="6"/>
      <c r="E122" s="2"/>
      <c r="F122" s="11"/>
      <c r="G122" s="2" t="s">
        <v>4</v>
      </c>
      <c r="H122" s="17">
        <v>52</v>
      </c>
      <c r="I122" s="17">
        <v>30</v>
      </c>
      <c r="J122" s="17">
        <v>20</v>
      </c>
      <c r="K122" s="17">
        <v>34</v>
      </c>
      <c r="L122" s="25"/>
      <c r="M122" s="17">
        <v>4</v>
      </c>
      <c r="N122" s="17">
        <v>5</v>
      </c>
      <c r="O122" s="17">
        <v>8</v>
      </c>
      <c r="P122" s="17">
        <v>2</v>
      </c>
      <c r="Q122" s="25"/>
      <c r="R122" s="28"/>
      <c r="S122" s="28" t="s">
        <v>43</v>
      </c>
      <c r="T122" s="44">
        <f>SUM(H7:K7,H25:K25,H43:K43)/6</f>
        <v>87.833333333333329</v>
      </c>
      <c r="U122" s="44">
        <f>SUM( H9:K9,H27:K27,H45:K45  )/6</f>
        <v>88.5</v>
      </c>
      <c r="V122" s="44">
        <f>SUM(    H11:K11,H29:K29,H47:K47)/6</f>
        <v>89</v>
      </c>
      <c r="W122" s="25"/>
      <c r="X122" s="25"/>
      <c r="Y122" s="25"/>
      <c r="Z122" s="25"/>
      <c r="AA122" s="25"/>
      <c r="AB122" s="25"/>
      <c r="AC122" s="39"/>
      <c r="AD122" s="35" t="s">
        <v>43</v>
      </c>
      <c r="AE122" s="28">
        <f>100-SUM(     H8:K8,H26:K26,H44:K44   )/45</f>
        <v>80.777777777777771</v>
      </c>
      <c r="AF122" s="28">
        <f>100-SUM(    H10:K10,H28:K28,H46:K46    )/45</f>
        <v>81.62222222222222</v>
      </c>
      <c r="AG122" s="28">
        <f>100-SUM(   H12:K12,H30:K30,H48:K48     )/45</f>
        <v>81</v>
      </c>
      <c r="AH122" s="25"/>
      <c r="AI122" s="25"/>
      <c r="AJ122" s="25"/>
      <c r="AK122" s="25"/>
      <c r="AL122" s="25"/>
      <c r="AM122" s="25"/>
      <c r="AN122" s="25"/>
      <c r="AO122" s="25"/>
      <c r="AP122" s="25"/>
      <c r="AQ122" s="56"/>
      <c r="AR122" s="57">
        <f t="shared" ref="AR122:AU122" si="129">H25</f>
        <v>50</v>
      </c>
      <c r="AS122" s="57">
        <f t="shared" si="129"/>
        <v>50</v>
      </c>
      <c r="AT122" s="57">
        <f t="shared" si="129"/>
        <v>50</v>
      </c>
      <c r="AU122" s="57">
        <f t="shared" si="129"/>
        <v>50</v>
      </c>
      <c r="AV122" s="57"/>
      <c r="AW122" s="57" t="s">
        <v>48</v>
      </c>
      <c r="AX122" s="57"/>
      <c r="AY122" s="57"/>
      <c r="AZ122" s="57">
        <f t="shared" si="127"/>
        <v>100</v>
      </c>
      <c r="BA122" s="57">
        <f t="shared" si="119"/>
        <v>100</v>
      </c>
      <c r="BB122" s="57">
        <f t="shared" si="120"/>
        <v>100</v>
      </c>
      <c r="BC122" s="57">
        <f t="shared" si="121"/>
        <v>100</v>
      </c>
      <c r="BD122" s="57"/>
      <c r="BE122" s="57"/>
      <c r="BF122" s="57">
        <f>H26</f>
        <v>200</v>
      </c>
      <c r="BG122" s="57">
        <f>I26</f>
        <v>124</v>
      </c>
      <c r="BH122" s="57">
        <f>J26</f>
        <v>68</v>
      </c>
      <c r="BI122" s="57">
        <f>K26</f>
        <v>8</v>
      </c>
      <c r="BJ122" s="57"/>
      <c r="BK122" s="57" t="s">
        <v>48</v>
      </c>
      <c r="BL122" s="57"/>
      <c r="BM122" s="57"/>
      <c r="BN122" s="57">
        <f t="shared" si="122"/>
        <v>75</v>
      </c>
      <c r="BO122" s="57">
        <f t="shared" si="123"/>
        <v>69</v>
      </c>
      <c r="BP122" s="57">
        <f t="shared" si="124"/>
        <v>66</v>
      </c>
      <c r="BQ122" s="57">
        <f t="shared" si="125"/>
        <v>92</v>
      </c>
      <c r="BR122" s="58"/>
      <c r="BS122" s="25"/>
      <c r="BT122" s="25"/>
      <c r="BU122" s="25"/>
      <c r="BV122" s="56">
        <v>1</v>
      </c>
      <c r="BW122" s="57"/>
      <c r="BX122" s="57">
        <v>49</v>
      </c>
      <c r="BY122" s="57">
        <f t="shared" si="113"/>
        <v>98</v>
      </c>
      <c r="BZ122" s="57">
        <v>88</v>
      </c>
      <c r="CA122" s="57"/>
      <c r="CB122" s="57"/>
      <c r="CC122" s="57"/>
      <c r="CD122" s="57">
        <v>1</v>
      </c>
      <c r="CE122" s="57">
        <v>100</v>
      </c>
      <c r="CF122" s="57">
        <v>73</v>
      </c>
      <c r="CG122" s="57"/>
      <c r="CH122" s="57"/>
      <c r="CI122" s="58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</row>
    <row r="123" spans="1:148" x14ac:dyDescent="0.25">
      <c r="A123" s="25"/>
      <c r="B123" s="25"/>
      <c r="C123" s="3"/>
      <c r="D123" s="6"/>
      <c r="E123" s="5">
        <v>2</v>
      </c>
      <c r="F123" s="12">
        <v>4</v>
      </c>
      <c r="G123" s="1" t="s">
        <v>3</v>
      </c>
      <c r="H123" s="16">
        <v>48</v>
      </c>
      <c r="I123" s="16">
        <v>49</v>
      </c>
      <c r="J123" s="16">
        <v>46</v>
      </c>
      <c r="K123" s="16">
        <v>44</v>
      </c>
      <c r="L123" s="25"/>
      <c r="M123" s="16">
        <v>45</v>
      </c>
      <c r="N123" s="16">
        <v>47</v>
      </c>
      <c r="O123" s="16">
        <v>47</v>
      </c>
      <c r="P123" s="16">
        <v>48</v>
      </c>
      <c r="Q123" s="25"/>
      <c r="R123" s="28"/>
      <c r="S123" s="28" t="s">
        <v>44</v>
      </c>
      <c r="T123" s="44">
        <f>SUM(  H62:K62,H80:K80,H98:K98  )/6</f>
        <v>96.833333333333329</v>
      </c>
      <c r="U123" s="44">
        <f>SUM(  H64:K64,H82:K82,H100:K100  )/6</f>
        <v>94.333333333333329</v>
      </c>
      <c r="V123" s="44">
        <f>SUM(  H66:K66,H84:K84,H102:K102  )/6</f>
        <v>92.333333333333329</v>
      </c>
      <c r="W123" s="29"/>
      <c r="X123" s="25"/>
      <c r="Y123" s="25"/>
      <c r="Z123" s="25"/>
      <c r="AA123" s="25"/>
      <c r="AB123" s="25"/>
      <c r="AC123" s="39"/>
      <c r="AD123" s="35" t="s">
        <v>44</v>
      </c>
      <c r="AE123" s="28">
        <f>100-SUM(    H63:K63,H81:K81,H99:K99    )/45</f>
        <v>72.24444444444444</v>
      </c>
      <c r="AF123" s="28">
        <f>100-SUM(   H65:K65,H83:K83,H101:K101     )/45</f>
        <v>72.62222222222222</v>
      </c>
      <c r="AG123" s="28">
        <f>100-SUM(  H67:K67,H85:K85,H103:K103    )/45</f>
        <v>74.822222222222223</v>
      </c>
      <c r="AH123" s="25"/>
      <c r="AI123" s="25"/>
      <c r="AJ123" s="25"/>
      <c r="AK123" s="25"/>
      <c r="AL123" s="25"/>
      <c r="AM123" s="25"/>
      <c r="AN123" s="25"/>
      <c r="AO123" s="25"/>
      <c r="AP123" s="25"/>
      <c r="AQ123" s="56"/>
      <c r="AR123" s="57">
        <f t="shared" ref="AR123:AU123" si="130">H27</f>
        <v>49</v>
      </c>
      <c r="AS123" s="57">
        <f t="shared" si="130"/>
        <v>50</v>
      </c>
      <c r="AT123" s="57">
        <f t="shared" si="130"/>
        <v>50</v>
      </c>
      <c r="AU123" s="57">
        <f t="shared" si="130"/>
        <v>50</v>
      </c>
      <c r="AV123" s="57"/>
      <c r="AW123" s="57">
        <f>_xlfn.STDEV.S(AZ119:BC145)</f>
        <v>20.076558213125377</v>
      </c>
      <c r="AX123" s="57"/>
      <c r="AY123" s="57"/>
      <c r="AZ123" s="57">
        <f t="shared" si="127"/>
        <v>98</v>
      </c>
      <c r="BA123" s="57">
        <f t="shared" si="119"/>
        <v>100</v>
      </c>
      <c r="BB123" s="57">
        <f t="shared" si="120"/>
        <v>100</v>
      </c>
      <c r="BC123" s="57">
        <f t="shared" si="121"/>
        <v>100</v>
      </c>
      <c r="BD123" s="57"/>
      <c r="BE123" s="57"/>
      <c r="BF123" s="57">
        <f>H28</f>
        <v>186</v>
      </c>
      <c r="BG123" s="57">
        <f>I28</f>
        <v>104</v>
      </c>
      <c r="BH123" s="57">
        <f>J28</f>
        <v>52</v>
      </c>
      <c r="BI123" s="57">
        <f>K28</f>
        <v>10</v>
      </c>
      <c r="BJ123" s="57"/>
      <c r="BK123" s="57">
        <f>_xlfn.STDEV.S(BN119:BQ145)</f>
        <v>12.408986494399519</v>
      </c>
      <c r="BL123" s="57"/>
      <c r="BM123" s="57"/>
      <c r="BN123" s="57">
        <f t="shared" si="122"/>
        <v>76.75</v>
      </c>
      <c r="BO123" s="57">
        <f t="shared" si="123"/>
        <v>74</v>
      </c>
      <c r="BP123" s="57">
        <f t="shared" si="124"/>
        <v>74</v>
      </c>
      <c r="BQ123" s="57">
        <f t="shared" si="125"/>
        <v>90</v>
      </c>
      <c r="BR123" s="58"/>
      <c r="BS123" s="25"/>
      <c r="BT123" s="25"/>
      <c r="BU123" s="25"/>
      <c r="BV123" s="56">
        <v>1</v>
      </c>
      <c r="BW123" s="57"/>
      <c r="BX123" s="57">
        <v>50</v>
      </c>
      <c r="BY123" s="57">
        <f t="shared" si="113"/>
        <v>100</v>
      </c>
      <c r="BZ123" s="57">
        <v>88</v>
      </c>
      <c r="CA123" s="57"/>
      <c r="CB123" s="57"/>
      <c r="CC123" s="57"/>
      <c r="CD123" s="57">
        <v>1</v>
      </c>
      <c r="CE123" s="57">
        <v>100</v>
      </c>
      <c r="CF123" s="57">
        <v>66</v>
      </c>
      <c r="CG123" s="57"/>
      <c r="CH123" s="57"/>
      <c r="CI123" s="58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</row>
    <row r="124" spans="1:148" ht="15.75" thickBot="1" x14ac:dyDescent="0.3">
      <c r="A124" s="25"/>
      <c r="B124" s="25"/>
      <c r="C124" s="3"/>
      <c r="D124" s="6"/>
      <c r="E124" s="3"/>
      <c r="F124" s="11"/>
      <c r="G124" s="2" t="s">
        <v>4</v>
      </c>
      <c r="H124" s="17">
        <v>58</v>
      </c>
      <c r="I124" s="17">
        <v>31</v>
      </c>
      <c r="J124" s="17">
        <v>18</v>
      </c>
      <c r="K124" s="17">
        <v>34</v>
      </c>
      <c r="L124" s="25"/>
      <c r="M124" s="17">
        <v>5</v>
      </c>
      <c r="N124" s="17">
        <v>3</v>
      </c>
      <c r="O124" s="17">
        <v>3</v>
      </c>
      <c r="P124" s="17">
        <v>2</v>
      </c>
      <c r="Q124" s="25"/>
      <c r="R124" s="28"/>
      <c r="S124" s="28" t="s">
        <v>45</v>
      </c>
      <c r="T124" s="44">
        <f>SUM(  H117:K117,H135:K135,H153:K153  )/6</f>
        <v>88.333333333333329</v>
      </c>
      <c r="U124" s="44">
        <f>SUM(   H119:K119,H137:K137,H155:K155 )/6</f>
        <v>77.166666666666671</v>
      </c>
      <c r="V124" s="44">
        <f>SUM(  H121:K121,H139:K139,H157:K157  )/6</f>
        <v>70.333333333333329</v>
      </c>
      <c r="W124" s="25"/>
      <c r="X124" s="25"/>
      <c r="Y124" s="25"/>
      <c r="Z124" s="25"/>
      <c r="AA124" s="25"/>
      <c r="AB124" s="25"/>
      <c r="AC124" s="39"/>
      <c r="AD124" s="35" t="s">
        <v>45</v>
      </c>
      <c r="AE124" s="28">
        <f>100-SUM(     H118:K118,H136:K136,H154:K154   )/45</f>
        <v>88.2</v>
      </c>
      <c r="AF124" s="28">
        <f>100-SUM(    H120:K120,H138:K138,H156:K156    )/45</f>
        <v>89.888888888888886</v>
      </c>
      <c r="AG124" s="28">
        <f>100-SUM(    H122:K122,H140:K140,H158:K158    )/45</f>
        <v>91.733333333333334</v>
      </c>
      <c r="AH124" s="25"/>
      <c r="AI124" s="25"/>
      <c r="AJ124" s="25"/>
      <c r="AK124" s="25"/>
      <c r="AL124" s="25"/>
      <c r="AM124" s="25"/>
      <c r="AN124" s="25"/>
      <c r="AO124" s="25"/>
      <c r="AP124" s="25"/>
      <c r="AQ124" s="56"/>
      <c r="AR124" s="57">
        <f t="shared" ref="AR124:AU124" si="131">H29</f>
        <v>50</v>
      </c>
      <c r="AS124" s="57">
        <f t="shared" si="131"/>
        <v>50</v>
      </c>
      <c r="AT124" s="57">
        <f t="shared" si="131"/>
        <v>50</v>
      </c>
      <c r="AU124" s="57">
        <f t="shared" si="131"/>
        <v>49</v>
      </c>
      <c r="AV124" s="57"/>
      <c r="AW124" s="57"/>
      <c r="AX124" s="57"/>
      <c r="AY124" s="57"/>
      <c r="AZ124" s="57">
        <f t="shared" si="127"/>
        <v>100</v>
      </c>
      <c r="BA124" s="57">
        <f t="shared" si="119"/>
        <v>100</v>
      </c>
      <c r="BB124" s="57">
        <f t="shared" si="120"/>
        <v>100</v>
      </c>
      <c r="BC124" s="57">
        <f t="shared" si="121"/>
        <v>98</v>
      </c>
      <c r="BD124" s="57"/>
      <c r="BE124" s="57"/>
      <c r="BF124" s="57">
        <f>H30</f>
        <v>208</v>
      </c>
      <c r="BG124" s="57">
        <f>I30</f>
        <v>118</v>
      </c>
      <c r="BH124" s="57">
        <f>J30</f>
        <v>52</v>
      </c>
      <c r="BI124" s="57">
        <f>K30</f>
        <v>4</v>
      </c>
      <c r="BJ124" s="57"/>
      <c r="BK124" s="57"/>
      <c r="BL124" s="57"/>
      <c r="BM124" s="57"/>
      <c r="BN124" s="57">
        <f t="shared" si="122"/>
        <v>74</v>
      </c>
      <c r="BO124" s="57">
        <f t="shared" si="123"/>
        <v>70.5</v>
      </c>
      <c r="BP124" s="57">
        <f t="shared" si="124"/>
        <v>74</v>
      </c>
      <c r="BQ124" s="57">
        <f t="shared" si="125"/>
        <v>96</v>
      </c>
      <c r="BR124" s="58"/>
      <c r="BS124" s="25"/>
      <c r="BT124" s="25"/>
      <c r="BU124" s="25"/>
      <c r="BV124" s="56">
        <v>1</v>
      </c>
      <c r="BW124" s="57"/>
      <c r="BX124" s="57">
        <v>35</v>
      </c>
      <c r="BY124" s="57">
        <f t="shared" si="113"/>
        <v>70</v>
      </c>
      <c r="BZ124" s="57">
        <v>80.5</v>
      </c>
      <c r="CA124" s="57"/>
      <c r="CB124" s="57"/>
      <c r="CC124" s="57"/>
      <c r="CD124" s="57">
        <v>1</v>
      </c>
      <c r="CE124" s="57">
        <v>100</v>
      </c>
      <c r="CF124" s="57">
        <v>74</v>
      </c>
      <c r="CG124" s="57"/>
      <c r="CH124" s="57"/>
      <c r="CI124" s="58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</row>
    <row r="125" spans="1:148" x14ac:dyDescent="0.25">
      <c r="A125" s="25"/>
      <c r="B125" s="25"/>
      <c r="C125" s="3"/>
      <c r="D125" s="6"/>
      <c r="E125" s="3"/>
      <c r="F125" s="12">
        <v>2</v>
      </c>
      <c r="G125" s="1" t="s">
        <v>3</v>
      </c>
      <c r="H125" s="16">
        <v>39</v>
      </c>
      <c r="I125" s="16">
        <v>46</v>
      </c>
      <c r="J125" s="16">
        <v>46</v>
      </c>
      <c r="K125" s="16">
        <v>45</v>
      </c>
      <c r="L125" s="25"/>
      <c r="M125" s="16">
        <v>47</v>
      </c>
      <c r="N125" s="16">
        <v>43</v>
      </c>
      <c r="O125" s="16">
        <v>45</v>
      </c>
      <c r="P125" s="16">
        <v>44</v>
      </c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56"/>
      <c r="AR125" s="57">
        <f t="shared" ref="AR125:AU125" si="132">H43</f>
        <v>30</v>
      </c>
      <c r="AS125" s="57">
        <f t="shared" si="132"/>
        <v>36</v>
      </c>
      <c r="AT125" s="57">
        <f t="shared" si="132"/>
        <v>24</v>
      </c>
      <c r="AU125" s="57">
        <f t="shared" si="132"/>
        <v>37</v>
      </c>
      <c r="AV125" s="57"/>
      <c r="AW125" s="57" t="s">
        <v>51</v>
      </c>
      <c r="AX125" s="57"/>
      <c r="AY125" s="57"/>
      <c r="AZ125" s="57">
        <f t="shared" si="127"/>
        <v>60</v>
      </c>
      <c r="BA125" s="57">
        <f t="shared" si="119"/>
        <v>72</v>
      </c>
      <c r="BB125" s="57">
        <f t="shared" si="120"/>
        <v>48</v>
      </c>
      <c r="BC125" s="57">
        <f t="shared" si="121"/>
        <v>74</v>
      </c>
      <c r="BD125" s="57"/>
      <c r="BE125" s="57"/>
      <c r="BF125" s="57">
        <f>H44</f>
        <v>76</v>
      </c>
      <c r="BG125" s="57">
        <f>I44</f>
        <v>62</v>
      </c>
      <c r="BH125" s="57">
        <f>J44</f>
        <v>45</v>
      </c>
      <c r="BI125" s="57">
        <f>K44</f>
        <v>51</v>
      </c>
      <c r="BJ125" s="57"/>
      <c r="BK125" s="57" t="s">
        <v>51</v>
      </c>
      <c r="BL125" s="57"/>
      <c r="BM125" s="57"/>
      <c r="BN125" s="57">
        <f t="shared" si="122"/>
        <v>90.5</v>
      </c>
      <c r="BO125" s="57">
        <f t="shared" si="123"/>
        <v>84.5</v>
      </c>
      <c r="BP125" s="57">
        <f t="shared" si="124"/>
        <v>77.5</v>
      </c>
      <c r="BQ125" s="57">
        <f t="shared" si="125"/>
        <v>49</v>
      </c>
      <c r="BR125" s="58"/>
      <c r="BS125" s="25"/>
      <c r="BT125" s="25"/>
      <c r="BU125" s="25"/>
      <c r="BV125" s="56">
        <v>1</v>
      </c>
      <c r="BW125" s="57"/>
      <c r="BX125" s="57">
        <v>26</v>
      </c>
      <c r="BY125" s="57">
        <f t="shared" si="113"/>
        <v>52</v>
      </c>
      <c r="BZ125" s="57">
        <v>87.5</v>
      </c>
      <c r="CA125" s="57"/>
      <c r="CB125" s="57"/>
      <c r="CC125" s="57"/>
      <c r="CD125" s="57">
        <v>1</v>
      </c>
      <c r="CE125" s="57">
        <v>100</v>
      </c>
      <c r="CF125" s="57">
        <v>70.5</v>
      </c>
      <c r="CG125" s="57"/>
      <c r="CH125" s="57"/>
      <c r="CI125" s="58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</row>
    <row r="126" spans="1:148" ht="15.75" thickBot="1" x14ac:dyDescent="0.3">
      <c r="A126" s="25"/>
      <c r="B126" s="25"/>
      <c r="C126" s="3"/>
      <c r="D126" s="6"/>
      <c r="E126" s="3"/>
      <c r="F126" s="11"/>
      <c r="G126" s="2" t="s">
        <v>4</v>
      </c>
      <c r="H126" s="17">
        <v>34</v>
      </c>
      <c r="I126" s="17">
        <v>30</v>
      </c>
      <c r="J126" s="17">
        <v>27</v>
      </c>
      <c r="K126" s="17">
        <v>21</v>
      </c>
      <c r="L126" s="25"/>
      <c r="M126" s="17">
        <v>3</v>
      </c>
      <c r="N126" s="17">
        <v>7</v>
      </c>
      <c r="O126" s="17">
        <v>5</v>
      </c>
      <c r="P126" s="17">
        <v>5</v>
      </c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56"/>
      <c r="AR126" s="57">
        <f t="shared" ref="AR126:AU126" si="133">H45</f>
        <v>28</v>
      </c>
      <c r="AS126" s="57">
        <f t="shared" si="133"/>
        <v>39</v>
      </c>
      <c r="AT126" s="57">
        <f t="shared" si="133"/>
        <v>34</v>
      </c>
      <c r="AU126" s="57">
        <f t="shared" si="133"/>
        <v>32</v>
      </c>
      <c r="AV126" s="57"/>
      <c r="AW126" s="57">
        <f>MAX(AZ119:BC145)</f>
        <v>100</v>
      </c>
      <c r="AX126" s="57"/>
      <c r="AY126" s="57"/>
      <c r="AZ126" s="57">
        <f t="shared" si="127"/>
        <v>56</v>
      </c>
      <c r="BA126" s="57">
        <f t="shared" si="119"/>
        <v>78</v>
      </c>
      <c r="BB126" s="57">
        <f t="shared" si="120"/>
        <v>68</v>
      </c>
      <c r="BC126" s="57">
        <f t="shared" si="121"/>
        <v>64</v>
      </c>
      <c r="BD126" s="57"/>
      <c r="BE126" s="57"/>
      <c r="BF126" s="57">
        <f>H46</f>
        <v>100</v>
      </c>
      <c r="BG126" s="57">
        <f>I46</f>
        <v>58</v>
      </c>
      <c r="BH126" s="57">
        <f>J46</f>
        <v>52</v>
      </c>
      <c r="BI126" s="57">
        <f>K46</f>
        <v>50</v>
      </c>
      <c r="BJ126" s="57"/>
      <c r="BK126" s="57">
        <f>MAX(BN119:BQ145)</f>
        <v>96.125</v>
      </c>
      <c r="BL126" s="57"/>
      <c r="BM126" s="57"/>
      <c r="BN126" s="57">
        <f t="shared" si="122"/>
        <v>87.5</v>
      </c>
      <c r="BO126" s="57">
        <f t="shared" si="123"/>
        <v>85.5</v>
      </c>
      <c r="BP126" s="57">
        <f t="shared" si="124"/>
        <v>74</v>
      </c>
      <c r="BQ126" s="57">
        <f t="shared" si="125"/>
        <v>50</v>
      </c>
      <c r="BR126" s="58"/>
      <c r="BS126" s="25"/>
      <c r="BT126" s="25"/>
      <c r="BU126" s="25"/>
      <c r="BV126" s="56">
        <v>1</v>
      </c>
      <c r="BW126" s="57"/>
      <c r="BX126" s="57">
        <v>31</v>
      </c>
      <c r="BY126" s="57">
        <f t="shared" si="113"/>
        <v>62</v>
      </c>
      <c r="BZ126" s="57">
        <v>88</v>
      </c>
      <c r="CA126" s="57"/>
      <c r="CB126" s="57"/>
      <c r="CC126" s="57"/>
      <c r="CD126" s="57">
        <v>1</v>
      </c>
      <c r="CE126" s="57">
        <v>100</v>
      </c>
      <c r="CF126" s="57">
        <v>74</v>
      </c>
      <c r="CG126" s="57"/>
      <c r="CH126" s="57"/>
      <c r="CI126" s="58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</row>
    <row r="127" spans="1:148" x14ac:dyDescent="0.25">
      <c r="A127" s="25"/>
      <c r="B127" s="25"/>
      <c r="C127" s="3"/>
      <c r="D127" s="6"/>
      <c r="E127" s="3"/>
      <c r="F127" s="12">
        <v>1</v>
      </c>
      <c r="G127" s="1" t="s">
        <v>3</v>
      </c>
      <c r="H127" s="18">
        <v>37</v>
      </c>
      <c r="I127" s="18">
        <v>44</v>
      </c>
      <c r="J127" s="18">
        <v>43</v>
      </c>
      <c r="K127" s="18">
        <v>42</v>
      </c>
      <c r="L127" s="25"/>
      <c r="M127" s="18">
        <v>39</v>
      </c>
      <c r="N127" s="18">
        <v>41</v>
      </c>
      <c r="O127" s="18">
        <v>42</v>
      </c>
      <c r="P127" s="18">
        <v>44</v>
      </c>
      <c r="Q127" s="25"/>
      <c r="R127" s="25"/>
      <c r="S127" s="25"/>
      <c r="T127" s="29"/>
      <c r="U127" s="29"/>
      <c r="V127" s="29"/>
      <c r="W127" s="29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56"/>
      <c r="AR127" s="57">
        <f t="shared" ref="AR127:AU127" si="134">H47</f>
        <v>35</v>
      </c>
      <c r="AS127" s="57">
        <f t="shared" si="134"/>
        <v>37</v>
      </c>
      <c r="AT127" s="57">
        <f t="shared" si="134"/>
        <v>35</v>
      </c>
      <c r="AU127" s="57">
        <f t="shared" si="134"/>
        <v>29</v>
      </c>
      <c r="AV127" s="57"/>
      <c r="AW127" s="57"/>
      <c r="AX127" s="57"/>
      <c r="AY127" s="57"/>
      <c r="AZ127" s="57">
        <f t="shared" si="127"/>
        <v>70</v>
      </c>
      <c r="BA127" s="57">
        <f t="shared" si="119"/>
        <v>74</v>
      </c>
      <c r="BB127" s="57">
        <f t="shared" si="120"/>
        <v>70</v>
      </c>
      <c r="BC127" s="57">
        <f t="shared" si="121"/>
        <v>58</v>
      </c>
      <c r="BD127" s="57"/>
      <c r="BE127" s="57"/>
      <c r="BF127" s="57">
        <f>H48</f>
        <v>95</v>
      </c>
      <c r="BG127" s="57">
        <f>I48</f>
        <v>67</v>
      </c>
      <c r="BH127" s="57">
        <f>J48</f>
        <v>45</v>
      </c>
      <c r="BI127" s="57">
        <f>K48</f>
        <v>44</v>
      </c>
      <c r="BJ127" s="57"/>
      <c r="BK127" s="57"/>
      <c r="BL127" s="57"/>
      <c r="BM127" s="57"/>
      <c r="BN127" s="57">
        <f t="shared" si="122"/>
        <v>88.125</v>
      </c>
      <c r="BO127" s="57">
        <f t="shared" si="123"/>
        <v>83.25</v>
      </c>
      <c r="BP127" s="57">
        <f t="shared" si="124"/>
        <v>77.5</v>
      </c>
      <c r="BQ127" s="57">
        <f t="shared" si="125"/>
        <v>56</v>
      </c>
      <c r="BR127" s="58"/>
      <c r="BS127" s="25"/>
      <c r="BT127" s="25"/>
      <c r="BU127" s="25"/>
      <c r="BV127" s="56">
        <v>1</v>
      </c>
      <c r="BW127" s="57"/>
      <c r="BX127" s="57">
        <v>38</v>
      </c>
      <c r="BY127" s="57">
        <f t="shared" si="113"/>
        <v>76</v>
      </c>
      <c r="BZ127" s="57">
        <v>88</v>
      </c>
      <c r="CA127" s="57"/>
      <c r="CB127" s="57"/>
      <c r="CC127" s="57"/>
      <c r="CD127" s="57">
        <v>1</v>
      </c>
      <c r="CE127" s="57">
        <v>98</v>
      </c>
      <c r="CF127" s="57">
        <v>96</v>
      </c>
      <c r="CG127" s="57"/>
      <c r="CH127" s="57"/>
      <c r="CI127" s="58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</row>
    <row r="128" spans="1:148" ht="15.75" thickBot="1" x14ac:dyDescent="0.3">
      <c r="A128" s="25"/>
      <c r="B128" s="25"/>
      <c r="C128" s="3"/>
      <c r="D128" s="6"/>
      <c r="E128" s="2"/>
      <c r="F128" s="11"/>
      <c r="G128" s="2" t="s">
        <v>4</v>
      </c>
      <c r="H128" s="17">
        <v>49</v>
      </c>
      <c r="I128" s="17">
        <v>42</v>
      </c>
      <c r="J128" s="17">
        <v>26</v>
      </c>
      <c r="K128" s="17">
        <v>22</v>
      </c>
      <c r="L128" s="25"/>
      <c r="M128" s="17">
        <v>11</v>
      </c>
      <c r="N128" s="17">
        <v>8</v>
      </c>
      <c r="O128" s="17">
        <v>5</v>
      </c>
      <c r="P128" s="17">
        <v>2</v>
      </c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56"/>
      <c r="AR128" s="57">
        <f t="shared" ref="AR128:AU128" si="135">H62</f>
        <v>48</v>
      </c>
      <c r="AS128" s="57">
        <f t="shared" si="135"/>
        <v>50</v>
      </c>
      <c r="AT128" s="57">
        <f t="shared" si="135"/>
        <v>50</v>
      </c>
      <c r="AU128" s="57">
        <f t="shared" si="135"/>
        <v>50</v>
      </c>
      <c r="AV128" s="57"/>
      <c r="AW128" s="57" t="s">
        <v>52</v>
      </c>
      <c r="AX128" s="57"/>
      <c r="AY128" s="57"/>
      <c r="AZ128" s="57">
        <f t="shared" si="127"/>
        <v>96</v>
      </c>
      <c r="BA128" s="57">
        <f t="shared" si="119"/>
        <v>100</v>
      </c>
      <c r="BB128" s="57">
        <f t="shared" si="120"/>
        <v>100</v>
      </c>
      <c r="BC128" s="57">
        <f t="shared" si="121"/>
        <v>100</v>
      </c>
      <c r="BD128" s="57"/>
      <c r="BE128" s="57"/>
      <c r="BF128" s="57">
        <f>H63</f>
        <v>232</v>
      </c>
      <c r="BG128" s="57">
        <f>I63</f>
        <v>130</v>
      </c>
      <c r="BH128" s="57">
        <f>J63</f>
        <v>54</v>
      </c>
      <c r="BI128" s="57">
        <f>K63</f>
        <v>22</v>
      </c>
      <c r="BJ128" s="57"/>
      <c r="BK128" s="57" t="s">
        <v>52</v>
      </c>
      <c r="BL128" s="57"/>
      <c r="BM128" s="57"/>
      <c r="BN128" s="57">
        <f t="shared" si="122"/>
        <v>71</v>
      </c>
      <c r="BO128" s="57">
        <f t="shared" si="123"/>
        <v>67.5</v>
      </c>
      <c r="BP128" s="57">
        <f t="shared" si="124"/>
        <v>73</v>
      </c>
      <c r="BQ128" s="57">
        <f t="shared" si="125"/>
        <v>78</v>
      </c>
      <c r="BR128" s="58"/>
      <c r="BS128" s="25"/>
      <c r="BT128" s="25"/>
      <c r="BU128" s="25"/>
      <c r="BV128" s="56">
        <v>1</v>
      </c>
      <c r="BW128" s="57"/>
      <c r="BX128" s="57">
        <v>20</v>
      </c>
      <c r="BY128" s="57">
        <f t="shared" si="113"/>
        <v>40</v>
      </c>
      <c r="BZ128" s="57">
        <v>93.75</v>
      </c>
      <c r="CA128" s="57"/>
      <c r="CB128" s="57"/>
      <c r="CC128" s="57"/>
      <c r="CD128" s="57">
        <v>1</v>
      </c>
      <c r="CE128" s="57">
        <v>70</v>
      </c>
      <c r="CF128" s="57">
        <v>88.125</v>
      </c>
      <c r="CG128" s="57"/>
      <c r="CH128" s="57"/>
      <c r="CI128" s="58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</row>
    <row r="129" spans="1:148" x14ac:dyDescent="0.25">
      <c r="A129" s="25"/>
      <c r="B129" s="25"/>
      <c r="C129" s="3"/>
      <c r="D129" s="6"/>
      <c r="E129" s="5">
        <v>1</v>
      </c>
      <c r="F129" s="12">
        <v>4</v>
      </c>
      <c r="G129" s="1" t="s">
        <v>3</v>
      </c>
      <c r="H129" s="16">
        <v>33</v>
      </c>
      <c r="I129" s="16">
        <v>29</v>
      </c>
      <c r="J129" s="16">
        <v>38</v>
      </c>
      <c r="K129" s="16">
        <v>37</v>
      </c>
      <c r="L129" s="25"/>
      <c r="M129" s="16">
        <v>34</v>
      </c>
      <c r="N129" s="16">
        <v>30</v>
      </c>
      <c r="O129" s="16">
        <v>39</v>
      </c>
      <c r="P129" s="16">
        <v>41</v>
      </c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56"/>
      <c r="AR129" s="57">
        <f t="shared" ref="AR129:AU129" si="136">H64</f>
        <v>48</v>
      </c>
      <c r="AS129" s="57">
        <f t="shared" si="136"/>
        <v>47</v>
      </c>
      <c r="AT129" s="57">
        <f t="shared" si="136"/>
        <v>49</v>
      </c>
      <c r="AU129" s="57">
        <f t="shared" si="136"/>
        <v>50</v>
      </c>
      <c r="AV129" s="57"/>
      <c r="AW129" s="57">
        <f>MIN( AZ119:BC145 )</f>
        <v>10</v>
      </c>
      <c r="AX129" s="57"/>
      <c r="AY129" s="57"/>
      <c r="AZ129" s="57">
        <f t="shared" si="127"/>
        <v>96</v>
      </c>
      <c r="BA129" s="57">
        <f t="shared" si="119"/>
        <v>94</v>
      </c>
      <c r="BB129" s="57">
        <f t="shared" si="120"/>
        <v>98</v>
      </c>
      <c r="BC129" s="57">
        <f t="shared" si="121"/>
        <v>100</v>
      </c>
      <c r="BD129" s="57"/>
      <c r="BE129" s="57"/>
      <c r="BF129" s="57">
        <f>H65</f>
        <v>242</v>
      </c>
      <c r="BG129" s="57">
        <f>I65</f>
        <v>140</v>
      </c>
      <c r="BH129" s="57">
        <f>J65</f>
        <v>54</v>
      </c>
      <c r="BI129" s="57">
        <f>K65</f>
        <v>22</v>
      </c>
      <c r="BJ129" s="57"/>
      <c r="BK129" s="57">
        <f>MIN( BN119:BQ145 )</f>
        <v>28</v>
      </c>
      <c r="BL129" s="57"/>
      <c r="BM129" s="57"/>
      <c r="BN129" s="57">
        <f t="shared" si="122"/>
        <v>69.75</v>
      </c>
      <c r="BO129" s="57">
        <f t="shared" si="123"/>
        <v>65</v>
      </c>
      <c r="BP129" s="57">
        <f t="shared" si="124"/>
        <v>73</v>
      </c>
      <c r="BQ129" s="57">
        <f t="shared" si="125"/>
        <v>78</v>
      </c>
      <c r="BR129" s="58"/>
      <c r="BS129" s="25"/>
      <c r="BT129" s="25"/>
      <c r="BU129" s="25"/>
      <c r="BV129" s="56">
        <v>1</v>
      </c>
      <c r="BW129" s="57"/>
      <c r="BX129" s="57">
        <v>19</v>
      </c>
      <c r="BY129" s="57">
        <f t="shared" si="113"/>
        <v>38</v>
      </c>
      <c r="BZ129" s="57">
        <v>89.25</v>
      </c>
      <c r="CA129" s="57"/>
      <c r="CB129" s="57"/>
      <c r="CC129" s="57"/>
      <c r="CD129" s="57">
        <v>1</v>
      </c>
      <c r="CE129" s="57">
        <v>74</v>
      </c>
      <c r="CF129" s="57">
        <v>83.25</v>
      </c>
      <c r="CG129" s="57"/>
      <c r="CH129" s="57"/>
      <c r="CI129" s="58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</row>
    <row r="130" spans="1:148" ht="15.75" thickBot="1" x14ac:dyDescent="0.3">
      <c r="A130" s="25"/>
      <c r="B130" s="25"/>
      <c r="C130" s="3"/>
      <c r="D130" s="6"/>
      <c r="E130" s="3"/>
      <c r="F130" s="11"/>
      <c r="G130" s="2" t="s">
        <v>4</v>
      </c>
      <c r="H130" s="17">
        <v>36</v>
      </c>
      <c r="I130" s="17">
        <v>34</v>
      </c>
      <c r="J130" s="17">
        <v>14</v>
      </c>
      <c r="K130" s="17">
        <v>12</v>
      </c>
      <c r="L130" s="25"/>
      <c r="M130" s="17">
        <v>7</v>
      </c>
      <c r="N130" s="17">
        <v>8</v>
      </c>
      <c r="O130" s="17">
        <v>2</v>
      </c>
      <c r="P130" s="17">
        <v>2</v>
      </c>
      <c r="Q130" s="25"/>
      <c r="R130" s="25"/>
      <c r="S130" s="25"/>
      <c r="T130" s="29"/>
      <c r="U130" s="29"/>
      <c r="V130" s="29"/>
      <c r="W130" s="29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56"/>
      <c r="AR130" s="57">
        <f t="shared" ref="AR130:AU130" si="137">H66</f>
        <v>47</v>
      </c>
      <c r="AS130" s="57">
        <f t="shared" si="137"/>
        <v>49</v>
      </c>
      <c r="AT130" s="57">
        <f t="shared" si="137"/>
        <v>50</v>
      </c>
      <c r="AU130" s="57">
        <f t="shared" si="137"/>
        <v>50</v>
      </c>
      <c r="AV130" s="57"/>
      <c r="AW130" s="57"/>
      <c r="AX130" s="57"/>
      <c r="AY130" s="57"/>
      <c r="AZ130" s="57">
        <f t="shared" si="127"/>
        <v>94</v>
      </c>
      <c r="BA130" s="57">
        <f t="shared" si="119"/>
        <v>98</v>
      </c>
      <c r="BB130" s="57">
        <f t="shared" si="120"/>
        <v>100</v>
      </c>
      <c r="BC130" s="57">
        <f t="shared" si="121"/>
        <v>100</v>
      </c>
      <c r="BD130" s="57"/>
      <c r="BE130" s="57"/>
      <c r="BF130" s="57">
        <f>H67</f>
        <v>213</v>
      </c>
      <c r="BG130" s="57">
        <f>I67</f>
        <v>111</v>
      </c>
      <c r="BH130" s="57">
        <f>J67</f>
        <v>56</v>
      </c>
      <c r="BI130" s="57">
        <f>K67</f>
        <v>30</v>
      </c>
      <c r="BJ130" s="57"/>
      <c r="BK130" s="57"/>
      <c r="BL130" s="57"/>
      <c r="BM130" s="57"/>
      <c r="BN130" s="57">
        <f t="shared" si="122"/>
        <v>73.375</v>
      </c>
      <c r="BO130" s="57">
        <f t="shared" si="123"/>
        <v>72.25</v>
      </c>
      <c r="BP130" s="57">
        <f t="shared" si="124"/>
        <v>72</v>
      </c>
      <c r="BQ130" s="57">
        <f t="shared" si="125"/>
        <v>70</v>
      </c>
      <c r="BR130" s="58"/>
      <c r="BS130" s="25"/>
      <c r="BT130" s="25"/>
      <c r="BU130" s="25"/>
      <c r="BV130" s="56">
        <v>1</v>
      </c>
      <c r="BW130" s="57"/>
      <c r="BX130" s="57">
        <v>24</v>
      </c>
      <c r="BY130" s="57">
        <f t="shared" si="113"/>
        <v>48</v>
      </c>
      <c r="BZ130" s="57">
        <v>84</v>
      </c>
      <c r="CA130" s="57"/>
      <c r="CB130" s="57"/>
      <c r="CC130" s="57"/>
      <c r="CD130" s="57">
        <v>1</v>
      </c>
      <c r="CE130" s="57">
        <v>70</v>
      </c>
      <c r="CF130" s="57">
        <v>77.5</v>
      </c>
      <c r="CG130" s="57"/>
      <c r="CH130" s="57"/>
      <c r="CI130" s="58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</row>
    <row r="131" spans="1:148" x14ac:dyDescent="0.25">
      <c r="A131" s="25"/>
      <c r="B131" s="25"/>
      <c r="C131" s="3"/>
      <c r="D131" s="6"/>
      <c r="E131" s="3"/>
      <c r="F131" s="12">
        <v>2</v>
      </c>
      <c r="G131" s="1" t="s">
        <v>3</v>
      </c>
      <c r="H131" s="16">
        <v>33</v>
      </c>
      <c r="I131" s="16">
        <v>37</v>
      </c>
      <c r="J131" s="16">
        <v>35</v>
      </c>
      <c r="K131" s="16">
        <v>27</v>
      </c>
      <c r="L131" s="25"/>
      <c r="M131" s="16">
        <v>28</v>
      </c>
      <c r="N131" s="16">
        <v>34</v>
      </c>
      <c r="O131" s="16">
        <v>31</v>
      </c>
      <c r="P131" s="16">
        <v>32</v>
      </c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56"/>
      <c r="AR131" s="57">
        <f>H80</f>
        <v>50</v>
      </c>
      <c r="AS131" s="57">
        <f>I80</f>
        <v>50</v>
      </c>
      <c r="AT131" s="57">
        <f>J80</f>
        <v>50</v>
      </c>
      <c r="AU131" s="57">
        <f>K80</f>
        <v>50</v>
      </c>
      <c r="AV131" s="57"/>
      <c r="AW131" s="76" t="s">
        <v>55</v>
      </c>
      <c r="AX131" s="76"/>
      <c r="AY131" s="57"/>
      <c r="AZ131" s="57">
        <f t="shared" si="127"/>
        <v>100</v>
      </c>
      <c r="BA131" s="57">
        <f t="shared" si="119"/>
        <v>100</v>
      </c>
      <c r="BB131" s="57">
        <f t="shared" si="120"/>
        <v>100</v>
      </c>
      <c r="BC131" s="57">
        <f t="shared" si="121"/>
        <v>100</v>
      </c>
      <c r="BD131" s="57"/>
      <c r="BE131" s="57"/>
      <c r="BF131" s="57">
        <f>H81</f>
        <v>260</v>
      </c>
      <c r="BG131" s="57">
        <f>I81</f>
        <v>138</v>
      </c>
      <c r="BH131" s="57">
        <f>J81</f>
        <v>64</v>
      </c>
      <c r="BI131" s="57">
        <f>K81</f>
        <v>16</v>
      </c>
      <c r="BJ131" s="57"/>
      <c r="BK131" s="78" t="s">
        <v>55</v>
      </c>
      <c r="BL131" s="78"/>
      <c r="BM131" s="57"/>
      <c r="BN131" s="57">
        <f t="shared" si="122"/>
        <v>67.5</v>
      </c>
      <c r="BO131" s="57">
        <f t="shared" si="123"/>
        <v>65.5</v>
      </c>
      <c r="BP131" s="57">
        <f t="shared" si="124"/>
        <v>68</v>
      </c>
      <c r="BQ131" s="57">
        <f t="shared" si="125"/>
        <v>84</v>
      </c>
      <c r="BR131" s="58"/>
      <c r="BS131" s="25"/>
      <c r="BT131" s="25"/>
      <c r="BU131" s="25"/>
      <c r="BV131" s="56">
        <v>1</v>
      </c>
      <c r="BW131" s="57"/>
      <c r="BX131" s="57">
        <v>21</v>
      </c>
      <c r="BY131" s="57">
        <f t="shared" si="113"/>
        <v>42</v>
      </c>
      <c r="BZ131" s="57">
        <v>61</v>
      </c>
      <c r="CA131" s="57"/>
      <c r="CB131" s="57"/>
      <c r="CC131" s="57"/>
      <c r="CD131" s="57">
        <v>1</v>
      </c>
      <c r="CE131" s="57">
        <v>58</v>
      </c>
      <c r="CF131" s="57">
        <v>56</v>
      </c>
      <c r="CG131" s="57"/>
      <c r="CH131" s="57"/>
      <c r="CI131" s="58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</row>
    <row r="132" spans="1:148" ht="15.75" thickBot="1" x14ac:dyDescent="0.3">
      <c r="A132" s="25"/>
      <c r="B132" s="25"/>
      <c r="C132" s="3"/>
      <c r="D132" s="6"/>
      <c r="E132" s="3"/>
      <c r="F132" s="11"/>
      <c r="G132" s="2" t="s">
        <v>4</v>
      </c>
      <c r="H132" s="17">
        <v>43</v>
      </c>
      <c r="I132" s="17">
        <v>18</v>
      </c>
      <c r="J132" s="17">
        <v>11</v>
      </c>
      <c r="K132" s="17">
        <v>18</v>
      </c>
      <c r="L132" s="25"/>
      <c r="M132" s="17">
        <v>6</v>
      </c>
      <c r="N132" s="17">
        <v>9</v>
      </c>
      <c r="O132" s="17">
        <v>4</v>
      </c>
      <c r="P132" s="17">
        <v>4</v>
      </c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56"/>
      <c r="AR132" s="57">
        <f>H82</f>
        <v>47</v>
      </c>
      <c r="AS132" s="57">
        <f>I82</f>
        <v>47</v>
      </c>
      <c r="AT132" s="57">
        <f>J82</f>
        <v>50</v>
      </c>
      <c r="AU132" s="57">
        <f>K82</f>
        <v>50</v>
      </c>
      <c r="AV132" s="57"/>
      <c r="AW132" s="76">
        <f>(PEARSON(CD48:CD155,CE48:CE155))</f>
        <v>0.14612514680389882</v>
      </c>
      <c r="AX132" s="57"/>
      <c r="AY132" s="57"/>
      <c r="AZ132" s="57">
        <f t="shared" si="127"/>
        <v>94</v>
      </c>
      <c r="BA132" s="57">
        <f t="shared" si="119"/>
        <v>94</v>
      </c>
      <c r="BB132" s="57">
        <f t="shared" si="120"/>
        <v>100</v>
      </c>
      <c r="BC132" s="57">
        <f t="shared" si="121"/>
        <v>100</v>
      </c>
      <c r="BD132" s="57"/>
      <c r="BE132" s="57"/>
      <c r="BF132" s="57">
        <f>H83</f>
        <v>259</v>
      </c>
      <c r="BG132" s="57">
        <f>I83</f>
        <v>119</v>
      </c>
      <c r="BH132" s="57">
        <f>J83</f>
        <v>64</v>
      </c>
      <c r="BI132" s="57">
        <f>K83</f>
        <v>28</v>
      </c>
      <c r="BJ132" s="57"/>
      <c r="BK132" s="78">
        <f>(PEARSON(CD48:CD155,CF48:CF155))</f>
        <v>-8.0867489666895317E-2</v>
      </c>
      <c r="BL132" s="57"/>
      <c r="BM132" s="57"/>
      <c r="BN132" s="57">
        <f t="shared" si="122"/>
        <v>67.625</v>
      </c>
      <c r="BO132" s="57">
        <f t="shared" si="123"/>
        <v>70.25</v>
      </c>
      <c r="BP132" s="57">
        <f t="shared" si="124"/>
        <v>68</v>
      </c>
      <c r="BQ132" s="57">
        <f t="shared" si="125"/>
        <v>72</v>
      </c>
      <c r="BR132" s="58"/>
      <c r="BS132" s="25"/>
      <c r="BT132" s="25"/>
      <c r="BU132" s="25"/>
      <c r="BV132" s="56">
        <v>1</v>
      </c>
      <c r="BW132" s="57"/>
      <c r="BX132" s="57">
        <v>25</v>
      </c>
      <c r="BY132" s="57">
        <f t="shared" si="113"/>
        <v>50</v>
      </c>
      <c r="BZ132" s="57">
        <v>94.75</v>
      </c>
      <c r="CA132" s="57"/>
      <c r="CB132" s="57"/>
      <c r="CC132" s="57"/>
      <c r="CD132" s="57">
        <v>1</v>
      </c>
      <c r="CE132" s="57">
        <v>94</v>
      </c>
      <c r="CF132" s="57">
        <v>73.375</v>
      </c>
      <c r="CG132" s="57"/>
      <c r="CH132" s="57"/>
      <c r="CI132" s="58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</row>
    <row r="133" spans="1:148" x14ac:dyDescent="0.25">
      <c r="A133" s="25"/>
      <c r="B133" s="25"/>
      <c r="C133" s="3"/>
      <c r="D133" s="6"/>
      <c r="E133" s="3"/>
      <c r="F133" s="12">
        <v>1</v>
      </c>
      <c r="G133" s="1" t="s">
        <v>3</v>
      </c>
      <c r="H133" s="18">
        <v>30</v>
      </c>
      <c r="I133" s="18">
        <v>25</v>
      </c>
      <c r="J133" s="18">
        <v>25</v>
      </c>
      <c r="K133" s="18">
        <v>33</v>
      </c>
      <c r="L133" s="25"/>
      <c r="M133" s="18">
        <v>24</v>
      </c>
      <c r="N133" s="18">
        <v>26</v>
      </c>
      <c r="O133" s="18">
        <v>30</v>
      </c>
      <c r="P133" s="18">
        <v>27</v>
      </c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56"/>
      <c r="AR133" s="57">
        <f>H84</f>
        <v>45</v>
      </c>
      <c r="AS133" s="57">
        <f>I84</f>
        <v>47</v>
      </c>
      <c r="AT133" s="57">
        <f>J84</f>
        <v>50</v>
      </c>
      <c r="AU133" s="57">
        <f>K84</f>
        <v>49</v>
      </c>
      <c r="AV133" s="57"/>
      <c r="AW133" s="57"/>
      <c r="AX133" s="57"/>
      <c r="AY133" s="57"/>
      <c r="AZ133" s="57">
        <f t="shared" si="127"/>
        <v>90</v>
      </c>
      <c r="BA133" s="57">
        <f t="shared" si="119"/>
        <v>94</v>
      </c>
      <c r="BB133" s="57">
        <f t="shared" si="120"/>
        <v>100</v>
      </c>
      <c r="BC133" s="57">
        <f t="shared" si="121"/>
        <v>98</v>
      </c>
      <c r="BD133" s="57"/>
      <c r="BE133" s="57"/>
      <c r="BF133" s="57">
        <f>H85</f>
        <v>223</v>
      </c>
      <c r="BG133" s="57">
        <f>I85</f>
        <v>119</v>
      </c>
      <c r="BH133" s="57">
        <f>J85</f>
        <v>52</v>
      </c>
      <c r="BI133" s="57">
        <f>K85</f>
        <v>21</v>
      </c>
      <c r="BJ133" s="57"/>
      <c r="BK133" s="57"/>
      <c r="BL133" s="57"/>
      <c r="BM133" s="57"/>
      <c r="BN133" s="57">
        <f t="shared" si="122"/>
        <v>72.125</v>
      </c>
      <c r="BO133" s="57">
        <f t="shared" si="123"/>
        <v>70.25</v>
      </c>
      <c r="BP133" s="57">
        <f t="shared" si="124"/>
        <v>74</v>
      </c>
      <c r="BQ133" s="57">
        <f t="shared" si="125"/>
        <v>79</v>
      </c>
      <c r="BR133" s="58"/>
      <c r="BS133" s="25"/>
      <c r="BT133" s="25"/>
      <c r="BU133" s="25"/>
      <c r="BV133" s="56">
        <v>1</v>
      </c>
      <c r="BW133" s="57"/>
      <c r="BX133" s="57">
        <v>36</v>
      </c>
      <c r="BY133" s="57">
        <f t="shared" si="113"/>
        <v>72</v>
      </c>
      <c r="BZ133" s="57">
        <v>89</v>
      </c>
      <c r="CA133" s="57"/>
      <c r="CB133" s="57"/>
      <c r="CC133" s="57"/>
      <c r="CD133" s="57">
        <v>1</v>
      </c>
      <c r="CE133" s="57">
        <v>98</v>
      </c>
      <c r="CF133" s="57">
        <v>72.25</v>
      </c>
      <c r="CG133" s="57"/>
      <c r="CH133" s="57"/>
      <c r="CI133" s="58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</row>
    <row r="134" spans="1:148" ht="15.75" thickBot="1" x14ac:dyDescent="0.3">
      <c r="A134" s="25"/>
      <c r="B134" s="25"/>
      <c r="C134" s="3"/>
      <c r="D134" s="7"/>
      <c r="E134" s="2"/>
      <c r="F134" s="11"/>
      <c r="G134" s="2" t="s">
        <v>4</v>
      </c>
      <c r="H134" s="17">
        <v>30</v>
      </c>
      <c r="I134" s="17">
        <v>26</v>
      </c>
      <c r="J134" s="17">
        <v>11</v>
      </c>
      <c r="K134" s="17">
        <v>11</v>
      </c>
      <c r="L134" s="25"/>
      <c r="M134" s="17">
        <v>9</v>
      </c>
      <c r="N134" s="17">
        <v>8</v>
      </c>
      <c r="O134" s="17">
        <v>8</v>
      </c>
      <c r="P134" s="17">
        <v>5</v>
      </c>
      <c r="Q134" s="25"/>
      <c r="R134" s="25"/>
      <c r="S134" s="25"/>
      <c r="T134" s="29"/>
      <c r="U134" s="29"/>
      <c r="V134" s="29"/>
      <c r="W134" s="29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56"/>
      <c r="AR134" s="57">
        <f>H98</f>
        <v>46</v>
      </c>
      <c r="AS134" s="57">
        <f>I98</f>
        <v>45</v>
      </c>
      <c r="AT134" s="57">
        <f>J98</f>
        <v>45</v>
      </c>
      <c r="AU134" s="57">
        <f>K98</f>
        <v>47</v>
      </c>
      <c r="AV134" s="57"/>
      <c r="AW134" s="57" t="s">
        <v>56</v>
      </c>
      <c r="AX134" s="57"/>
      <c r="AY134" s="57"/>
      <c r="AZ134" s="57">
        <f t="shared" si="127"/>
        <v>92</v>
      </c>
      <c r="BA134" s="57">
        <f t="shared" si="119"/>
        <v>90</v>
      </c>
      <c r="BB134" s="57">
        <f t="shared" si="120"/>
        <v>90</v>
      </c>
      <c r="BC134" s="57">
        <f t="shared" si="121"/>
        <v>94</v>
      </c>
      <c r="BD134" s="57"/>
      <c r="BE134" s="57"/>
      <c r="BF134" s="57">
        <f>H99</f>
        <v>136</v>
      </c>
      <c r="BG134" s="57">
        <f>I99</f>
        <v>67</v>
      </c>
      <c r="BH134" s="57">
        <f>J99</f>
        <v>58</v>
      </c>
      <c r="BI134" s="57">
        <f>K99</f>
        <v>72</v>
      </c>
      <c r="BJ134" s="57"/>
      <c r="BK134" s="57" t="s">
        <v>56</v>
      </c>
      <c r="BL134" s="57"/>
      <c r="BM134" s="57"/>
      <c r="BN134" s="57">
        <f t="shared" si="122"/>
        <v>83</v>
      </c>
      <c r="BO134" s="57">
        <f t="shared" si="123"/>
        <v>83.25</v>
      </c>
      <c r="BP134" s="57">
        <f t="shared" si="124"/>
        <v>71</v>
      </c>
      <c r="BQ134" s="57">
        <f t="shared" si="125"/>
        <v>28</v>
      </c>
      <c r="BR134" s="58"/>
      <c r="BS134" s="25"/>
      <c r="BT134" s="25"/>
      <c r="BU134" s="25"/>
      <c r="BV134" s="56">
        <v>1</v>
      </c>
      <c r="BW134" s="57"/>
      <c r="BX134" s="57">
        <v>34</v>
      </c>
      <c r="BY134" s="57">
        <f t="shared" si="113"/>
        <v>68</v>
      </c>
      <c r="BZ134" s="57">
        <v>84.5</v>
      </c>
      <c r="CA134" s="57"/>
      <c r="CB134" s="57"/>
      <c r="CC134" s="57"/>
      <c r="CD134" s="57">
        <v>1</v>
      </c>
      <c r="CE134" s="57">
        <v>100</v>
      </c>
      <c r="CF134" s="57">
        <v>72</v>
      </c>
      <c r="CG134" s="57"/>
      <c r="CH134" s="57"/>
      <c r="CI134" s="58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</row>
    <row r="135" spans="1:148" x14ac:dyDescent="0.25">
      <c r="A135" s="25"/>
      <c r="B135" s="25"/>
      <c r="C135" s="3"/>
      <c r="D135" s="5">
        <v>2</v>
      </c>
      <c r="E135" s="5">
        <v>3</v>
      </c>
      <c r="F135" s="12">
        <v>4</v>
      </c>
      <c r="G135" s="1" t="s">
        <v>3</v>
      </c>
      <c r="H135" s="16">
        <v>36</v>
      </c>
      <c r="I135" s="16">
        <v>39</v>
      </c>
      <c r="J135" s="16">
        <v>35</v>
      </c>
      <c r="K135" s="16">
        <v>36</v>
      </c>
      <c r="L135" s="25"/>
      <c r="M135" s="16">
        <v>37</v>
      </c>
      <c r="N135" s="16">
        <v>36</v>
      </c>
      <c r="O135" s="16">
        <v>36</v>
      </c>
      <c r="P135" s="16">
        <v>35</v>
      </c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56"/>
      <c r="AR135" s="57">
        <f>H100</f>
        <v>46</v>
      </c>
      <c r="AS135" s="57">
        <f>I100</f>
        <v>45</v>
      </c>
      <c r="AT135" s="57">
        <f>J100</f>
        <v>44</v>
      </c>
      <c r="AU135" s="57">
        <f>K100</f>
        <v>43</v>
      </c>
      <c r="AV135" s="57"/>
      <c r="AW135" s="59">
        <f>ABS(AW132) * SQRT(106)/SQRT(1-ABS(AW132)^2)</f>
        <v>1.5207742857864528</v>
      </c>
      <c r="AX135" s="57"/>
      <c r="AY135" s="57"/>
      <c r="AZ135" s="57">
        <f t="shared" si="127"/>
        <v>92</v>
      </c>
      <c r="BA135" s="57">
        <f t="shared" si="119"/>
        <v>90</v>
      </c>
      <c r="BB135" s="57">
        <f t="shared" si="120"/>
        <v>88</v>
      </c>
      <c r="BC135" s="57">
        <f t="shared" si="121"/>
        <v>86</v>
      </c>
      <c r="BD135" s="57"/>
      <c r="BE135" s="57"/>
      <c r="BF135" s="57">
        <f>H101</f>
        <v>114</v>
      </c>
      <c r="BG135" s="57">
        <f>I101</f>
        <v>69</v>
      </c>
      <c r="BH135" s="57">
        <f>J101</f>
        <v>62</v>
      </c>
      <c r="BI135" s="57">
        <f>K101</f>
        <v>59</v>
      </c>
      <c r="BJ135" s="57"/>
      <c r="BK135" s="59">
        <f>ABS(BK132) * SQRT(106)/SQRT(1-ABS(BK132)^2)</f>
        <v>0.83531754486618703</v>
      </c>
      <c r="BL135" s="57"/>
      <c r="BM135" s="57"/>
      <c r="BN135" s="57">
        <f t="shared" si="122"/>
        <v>85.75</v>
      </c>
      <c r="BO135" s="57">
        <f t="shared" si="123"/>
        <v>82.75</v>
      </c>
      <c r="BP135" s="57">
        <f t="shared" si="124"/>
        <v>69</v>
      </c>
      <c r="BQ135" s="57">
        <f t="shared" si="125"/>
        <v>41</v>
      </c>
      <c r="BR135" s="58"/>
      <c r="BS135" s="25"/>
      <c r="BT135" s="25"/>
      <c r="BU135" s="25"/>
      <c r="BV135" s="56">
        <v>1</v>
      </c>
      <c r="BW135" s="57"/>
      <c r="BX135" s="57">
        <v>33</v>
      </c>
      <c r="BY135" s="57">
        <f t="shared" si="113"/>
        <v>66</v>
      </c>
      <c r="BZ135" s="57">
        <v>88</v>
      </c>
      <c r="CA135" s="57"/>
      <c r="CB135" s="57"/>
      <c r="CC135" s="57"/>
      <c r="CD135" s="57">
        <v>1</v>
      </c>
      <c r="CE135" s="57">
        <v>100</v>
      </c>
      <c r="CF135" s="57">
        <v>70</v>
      </c>
      <c r="CG135" s="57"/>
      <c r="CH135" s="57"/>
      <c r="CI135" s="58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</row>
    <row r="136" spans="1:148" ht="15.75" thickBot="1" x14ac:dyDescent="0.3">
      <c r="A136" s="25"/>
      <c r="B136" s="25"/>
      <c r="C136" s="3"/>
      <c r="D136" s="6"/>
      <c r="E136" s="3"/>
      <c r="F136" s="11"/>
      <c r="G136" s="2" t="s">
        <v>4</v>
      </c>
      <c r="H136" s="17">
        <v>97</v>
      </c>
      <c r="I136" s="17">
        <v>51</v>
      </c>
      <c r="J136" s="17">
        <v>46</v>
      </c>
      <c r="K136" s="17">
        <v>48</v>
      </c>
      <c r="L136" s="25"/>
      <c r="M136" s="17">
        <v>5</v>
      </c>
      <c r="N136" s="17">
        <v>8</v>
      </c>
      <c r="O136" s="17">
        <v>1</v>
      </c>
      <c r="P136" s="17">
        <v>4</v>
      </c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56"/>
      <c r="AR136" s="57">
        <f>H102</f>
        <v>42</v>
      </c>
      <c r="AS136" s="57">
        <f>I102</f>
        <v>41</v>
      </c>
      <c r="AT136" s="57">
        <f>J102</f>
        <v>42</v>
      </c>
      <c r="AU136" s="57">
        <f>K102</f>
        <v>42</v>
      </c>
      <c r="AV136" s="57"/>
      <c r="AW136" s="57"/>
      <c r="AX136" s="57"/>
      <c r="AY136" s="57"/>
      <c r="AZ136" s="57">
        <f t="shared" si="127"/>
        <v>84</v>
      </c>
      <c r="BA136" s="57">
        <f t="shared" si="119"/>
        <v>82</v>
      </c>
      <c r="BB136" s="57">
        <f t="shared" si="120"/>
        <v>84</v>
      </c>
      <c r="BC136" s="57">
        <f t="shared" si="121"/>
        <v>84</v>
      </c>
      <c r="BD136" s="57"/>
      <c r="BE136" s="57"/>
      <c r="BF136" s="57">
        <f>H103</f>
        <v>118</v>
      </c>
      <c r="BG136" s="57">
        <f>I103</f>
        <v>77</v>
      </c>
      <c r="BH136" s="57">
        <f>J103</f>
        <v>63</v>
      </c>
      <c r="BI136" s="57">
        <f>K103</f>
        <v>50</v>
      </c>
      <c r="BJ136" s="57"/>
      <c r="BK136" s="57"/>
      <c r="BL136" s="57"/>
      <c r="BM136" s="57"/>
      <c r="BN136" s="57">
        <f t="shared" si="122"/>
        <v>85.25</v>
      </c>
      <c r="BO136" s="57">
        <f t="shared" si="123"/>
        <v>80.75</v>
      </c>
      <c r="BP136" s="57">
        <f t="shared" si="124"/>
        <v>68.5</v>
      </c>
      <c r="BQ136" s="57">
        <f t="shared" si="125"/>
        <v>50</v>
      </c>
      <c r="BR136" s="58"/>
      <c r="BS136" s="25"/>
      <c r="BT136" s="25"/>
      <c r="BU136" s="25"/>
      <c r="BV136" s="56">
        <v>1</v>
      </c>
      <c r="BW136" s="57"/>
      <c r="BX136" s="57">
        <v>35</v>
      </c>
      <c r="BY136" s="57">
        <f t="shared" si="113"/>
        <v>70</v>
      </c>
      <c r="BZ136" s="57">
        <v>88.5</v>
      </c>
      <c r="CA136" s="57"/>
      <c r="CB136" s="57"/>
      <c r="CC136" s="57"/>
      <c r="CD136" s="57">
        <v>1</v>
      </c>
      <c r="CE136" s="57">
        <v>90</v>
      </c>
      <c r="CF136" s="57">
        <v>72.125</v>
      </c>
      <c r="CG136" s="57"/>
      <c r="CH136" s="57"/>
      <c r="CI136" s="58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</row>
    <row r="137" spans="1:148" x14ac:dyDescent="0.25">
      <c r="A137" s="25"/>
      <c r="B137" s="25"/>
      <c r="C137" s="3"/>
      <c r="D137" s="6"/>
      <c r="E137" s="3"/>
      <c r="F137" s="12">
        <v>2</v>
      </c>
      <c r="G137" s="1" t="s">
        <v>3</v>
      </c>
      <c r="H137" s="16">
        <v>17</v>
      </c>
      <c r="I137" s="16">
        <v>18</v>
      </c>
      <c r="J137" s="16">
        <v>25</v>
      </c>
      <c r="K137" s="16">
        <v>20</v>
      </c>
      <c r="L137" s="25"/>
      <c r="M137" s="16">
        <v>20</v>
      </c>
      <c r="N137" s="16">
        <v>14</v>
      </c>
      <c r="O137" s="16">
        <v>24</v>
      </c>
      <c r="P137" s="16">
        <v>30</v>
      </c>
      <c r="Q137" s="25"/>
      <c r="R137" s="25"/>
      <c r="S137" s="25"/>
      <c r="T137" s="29"/>
      <c r="U137" s="29"/>
      <c r="V137" s="29"/>
      <c r="W137" s="29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56"/>
      <c r="AR137" s="57">
        <f>H117</f>
        <v>45</v>
      </c>
      <c r="AS137" s="57">
        <f>I117</f>
        <v>46</v>
      </c>
      <c r="AT137" s="57">
        <f>J117</f>
        <v>48</v>
      </c>
      <c r="AU137" s="57">
        <f>K117</f>
        <v>45</v>
      </c>
      <c r="AV137" s="57"/>
      <c r="AW137" s="76" t="s">
        <v>57</v>
      </c>
      <c r="AX137" s="76">
        <f>_xlfn.T.DIST.2T(AW135, 106)</f>
        <v>0.13129393578601842</v>
      </c>
      <c r="AY137" s="57"/>
      <c r="AZ137" s="57">
        <f t="shared" si="127"/>
        <v>90</v>
      </c>
      <c r="BA137" s="57">
        <f t="shared" si="119"/>
        <v>92</v>
      </c>
      <c r="BB137" s="57">
        <f t="shared" si="120"/>
        <v>96</v>
      </c>
      <c r="BC137" s="57">
        <f t="shared" si="121"/>
        <v>90</v>
      </c>
      <c r="BD137" s="57"/>
      <c r="BE137" s="57"/>
      <c r="BF137" s="57">
        <f>H118</f>
        <v>61</v>
      </c>
      <c r="BG137" s="57">
        <f>I118</f>
        <v>32</v>
      </c>
      <c r="BH137" s="57">
        <f>J118</f>
        <v>34</v>
      </c>
      <c r="BI137" s="57">
        <f>K118</f>
        <v>27</v>
      </c>
      <c r="BJ137" s="57"/>
      <c r="BK137" s="78" t="s">
        <v>57</v>
      </c>
      <c r="BL137" s="78">
        <f>_xlfn.T.DIST.2T(BK135, 106)</f>
        <v>0.40541777747840657</v>
      </c>
      <c r="BM137" s="57"/>
      <c r="BN137" s="57">
        <f t="shared" si="122"/>
        <v>92.375</v>
      </c>
      <c r="BO137" s="57">
        <f t="shared" si="123"/>
        <v>92</v>
      </c>
      <c r="BP137" s="57">
        <f t="shared" si="124"/>
        <v>83</v>
      </c>
      <c r="BQ137" s="57">
        <f t="shared" si="125"/>
        <v>73</v>
      </c>
      <c r="BR137" s="58"/>
      <c r="BS137" s="25"/>
      <c r="BT137" s="25"/>
      <c r="BU137" s="25"/>
      <c r="BV137" s="56">
        <v>1</v>
      </c>
      <c r="BW137" s="57"/>
      <c r="BX137" s="57">
        <v>37</v>
      </c>
      <c r="BY137" s="57">
        <f t="shared" si="113"/>
        <v>74</v>
      </c>
      <c r="BZ137" s="57">
        <v>88.75</v>
      </c>
      <c r="CA137" s="57"/>
      <c r="CB137" s="57"/>
      <c r="CC137" s="57"/>
      <c r="CD137" s="57">
        <v>1</v>
      </c>
      <c r="CE137" s="57">
        <v>94</v>
      </c>
      <c r="CF137" s="57">
        <v>70.25</v>
      </c>
      <c r="CG137" s="57"/>
      <c r="CH137" s="57"/>
      <c r="CI137" s="58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</row>
    <row r="138" spans="1:148" ht="15.75" thickBot="1" x14ac:dyDescent="0.3">
      <c r="A138" s="25"/>
      <c r="B138" s="25"/>
      <c r="C138" s="3"/>
      <c r="D138" s="6"/>
      <c r="E138" s="3"/>
      <c r="F138" s="11"/>
      <c r="G138" s="2" t="s">
        <v>4</v>
      </c>
      <c r="H138" s="17">
        <v>49</v>
      </c>
      <c r="I138" s="17">
        <v>46</v>
      </c>
      <c r="J138" s="17">
        <v>29</v>
      </c>
      <c r="K138" s="17">
        <v>26</v>
      </c>
      <c r="L138" s="25"/>
      <c r="M138" s="17">
        <v>11</v>
      </c>
      <c r="N138" s="17">
        <v>8</v>
      </c>
      <c r="O138" s="17">
        <v>4</v>
      </c>
      <c r="P138" s="17">
        <v>4</v>
      </c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56"/>
      <c r="AR138" s="57">
        <f>H119</f>
        <v>44</v>
      </c>
      <c r="AS138" s="57">
        <f>I119</f>
        <v>46</v>
      </c>
      <c r="AT138" s="57">
        <f>J119</f>
        <v>48</v>
      </c>
      <c r="AU138" s="57">
        <f>K119</f>
        <v>47</v>
      </c>
      <c r="AV138" s="57"/>
      <c r="AW138" s="57"/>
      <c r="AX138" s="57"/>
      <c r="AY138" s="57"/>
      <c r="AZ138" s="57">
        <f t="shared" si="127"/>
        <v>88</v>
      </c>
      <c r="BA138" s="57">
        <f t="shared" si="119"/>
        <v>92</v>
      </c>
      <c r="BB138" s="57">
        <f t="shared" si="120"/>
        <v>96</v>
      </c>
      <c r="BC138" s="57">
        <f t="shared" si="121"/>
        <v>94</v>
      </c>
      <c r="BD138" s="57"/>
      <c r="BE138" s="57"/>
      <c r="BF138" s="57">
        <f>H120</f>
        <v>58</v>
      </c>
      <c r="BG138" s="57">
        <f>I120</f>
        <v>48</v>
      </c>
      <c r="BH138" s="57">
        <f>J120</f>
        <v>38</v>
      </c>
      <c r="BI138" s="57">
        <f>K120</f>
        <v>35</v>
      </c>
      <c r="BJ138" s="57"/>
      <c r="BK138" s="57"/>
      <c r="BL138" s="57"/>
      <c r="BM138" s="57"/>
      <c r="BN138" s="57">
        <f t="shared" si="122"/>
        <v>92.75</v>
      </c>
      <c r="BO138" s="57">
        <f t="shared" si="123"/>
        <v>88</v>
      </c>
      <c r="BP138" s="57">
        <f t="shared" si="124"/>
        <v>81</v>
      </c>
      <c r="BQ138" s="57">
        <f t="shared" si="125"/>
        <v>65</v>
      </c>
      <c r="BR138" s="58"/>
      <c r="BS138" s="25"/>
      <c r="BT138" s="25"/>
      <c r="BU138" s="25"/>
      <c r="BV138" s="56">
        <v>1</v>
      </c>
      <c r="BW138" s="57"/>
      <c r="BX138" s="57">
        <v>29</v>
      </c>
      <c r="BY138" s="57">
        <f t="shared" si="113"/>
        <v>58</v>
      </c>
      <c r="BZ138" s="57">
        <v>88</v>
      </c>
      <c r="CA138" s="57"/>
      <c r="CB138" s="57"/>
      <c r="CC138" s="57"/>
      <c r="CD138" s="57">
        <v>1</v>
      </c>
      <c r="CE138" s="57">
        <v>100</v>
      </c>
      <c r="CF138" s="57">
        <v>74</v>
      </c>
      <c r="CG138" s="57"/>
      <c r="CH138" s="57"/>
      <c r="CI138" s="58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</row>
    <row r="139" spans="1:148" x14ac:dyDescent="0.25">
      <c r="A139" s="25"/>
      <c r="B139" s="25"/>
      <c r="C139" s="3"/>
      <c r="D139" s="6"/>
      <c r="E139" s="3"/>
      <c r="F139" s="12">
        <v>1</v>
      </c>
      <c r="G139" s="1" t="s">
        <v>3</v>
      </c>
      <c r="H139" s="18">
        <v>5</v>
      </c>
      <c r="I139" s="18">
        <v>10</v>
      </c>
      <c r="J139" s="18">
        <v>12</v>
      </c>
      <c r="K139" s="18">
        <v>14</v>
      </c>
      <c r="L139" s="25"/>
      <c r="M139" s="18">
        <v>11</v>
      </c>
      <c r="N139" s="18">
        <v>11</v>
      </c>
      <c r="O139" s="18">
        <v>10</v>
      </c>
      <c r="P139" s="18">
        <v>9</v>
      </c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56"/>
      <c r="AR139" s="57">
        <f>H121</f>
        <v>44</v>
      </c>
      <c r="AS139" s="57">
        <f>I121</f>
        <v>44</v>
      </c>
      <c r="AT139" s="57">
        <f>J121</f>
        <v>46</v>
      </c>
      <c r="AU139" s="57">
        <f>K121</f>
        <v>48</v>
      </c>
      <c r="AV139" s="57"/>
      <c r="AW139" s="57"/>
      <c r="AX139" s="57"/>
      <c r="AY139" s="57"/>
      <c r="AZ139" s="57">
        <f t="shared" si="127"/>
        <v>88</v>
      </c>
      <c r="BA139" s="57">
        <f t="shared" si="119"/>
        <v>88</v>
      </c>
      <c r="BB139" s="57">
        <f t="shared" si="120"/>
        <v>92</v>
      </c>
      <c r="BC139" s="57">
        <f t="shared" si="121"/>
        <v>96</v>
      </c>
      <c r="BD139" s="57"/>
      <c r="BE139" s="57"/>
      <c r="BF139" s="57">
        <f>H122</f>
        <v>52</v>
      </c>
      <c r="BG139" s="57">
        <f>I122</f>
        <v>30</v>
      </c>
      <c r="BH139" s="57">
        <f>J122</f>
        <v>20</v>
      </c>
      <c r="BI139" s="57">
        <f>K122</f>
        <v>34</v>
      </c>
      <c r="BJ139" s="57"/>
      <c r="BK139" s="57"/>
      <c r="BL139" s="57"/>
      <c r="BM139" s="57"/>
      <c r="BN139" s="57">
        <f t="shared" si="122"/>
        <v>93.5</v>
      </c>
      <c r="BO139" s="57">
        <f t="shared" si="123"/>
        <v>92.5</v>
      </c>
      <c r="BP139" s="57">
        <f t="shared" si="124"/>
        <v>90</v>
      </c>
      <c r="BQ139" s="57">
        <f t="shared" si="125"/>
        <v>66</v>
      </c>
      <c r="BR139" s="58"/>
      <c r="BS139" s="25"/>
      <c r="BT139" s="25"/>
      <c r="BU139" s="25"/>
      <c r="BV139" s="56">
        <v>1</v>
      </c>
      <c r="BW139" s="57"/>
      <c r="BX139" s="57">
        <v>32</v>
      </c>
      <c r="BY139" s="57">
        <f t="shared" si="113"/>
        <v>64</v>
      </c>
      <c r="BZ139" s="57">
        <v>94</v>
      </c>
      <c r="CA139" s="57"/>
      <c r="CB139" s="57"/>
      <c r="CC139" s="57"/>
      <c r="CD139" s="57">
        <v>1</v>
      </c>
      <c r="CE139" s="57">
        <v>98</v>
      </c>
      <c r="CF139" s="57">
        <v>79</v>
      </c>
      <c r="CG139" s="57"/>
      <c r="CH139" s="57"/>
      <c r="CI139" s="58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</row>
    <row r="140" spans="1:148" ht="15.75" thickBot="1" x14ac:dyDescent="0.3">
      <c r="A140" s="25"/>
      <c r="B140" s="25"/>
      <c r="C140" s="3"/>
      <c r="D140" s="6"/>
      <c r="E140" s="2"/>
      <c r="F140" s="11"/>
      <c r="G140" s="2" t="s">
        <v>4</v>
      </c>
      <c r="H140" s="17">
        <v>31</v>
      </c>
      <c r="I140" s="17">
        <v>29</v>
      </c>
      <c r="J140" s="17">
        <v>12</v>
      </c>
      <c r="K140" s="17">
        <v>20</v>
      </c>
      <c r="L140" s="25"/>
      <c r="M140" s="17">
        <v>5</v>
      </c>
      <c r="N140" s="17">
        <v>9</v>
      </c>
      <c r="O140" s="17">
        <v>4</v>
      </c>
      <c r="P140" s="17">
        <v>6</v>
      </c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56"/>
      <c r="AR140" s="57">
        <f>H135</f>
        <v>36</v>
      </c>
      <c r="AS140" s="57">
        <f>I135</f>
        <v>39</v>
      </c>
      <c r="AT140" s="57">
        <f>J135</f>
        <v>35</v>
      </c>
      <c r="AU140" s="57">
        <f>K135</f>
        <v>36</v>
      </c>
      <c r="AV140" s="57"/>
      <c r="AW140" s="57"/>
      <c r="AX140" s="57"/>
      <c r="AY140" s="57"/>
      <c r="AZ140" s="57">
        <f t="shared" si="127"/>
        <v>72</v>
      </c>
      <c r="BA140" s="57">
        <f t="shared" si="119"/>
        <v>78</v>
      </c>
      <c r="BB140" s="57">
        <f t="shared" si="120"/>
        <v>70</v>
      </c>
      <c r="BC140" s="57">
        <f t="shared" si="121"/>
        <v>72</v>
      </c>
      <c r="BD140" s="57"/>
      <c r="BE140" s="57"/>
      <c r="BF140" s="57">
        <f>H136</f>
        <v>97</v>
      </c>
      <c r="BG140" s="57">
        <f>I136</f>
        <v>51</v>
      </c>
      <c r="BH140" s="57">
        <f>J136</f>
        <v>46</v>
      </c>
      <c r="BI140" s="57">
        <f>K136</f>
        <v>48</v>
      </c>
      <c r="BJ140" s="57"/>
      <c r="BK140" s="57"/>
      <c r="BL140" s="57"/>
      <c r="BM140" s="57"/>
      <c r="BN140" s="57">
        <f t="shared" si="122"/>
        <v>87.875</v>
      </c>
      <c r="BO140" s="57">
        <f t="shared" si="123"/>
        <v>87.25</v>
      </c>
      <c r="BP140" s="57">
        <f t="shared" si="124"/>
        <v>77</v>
      </c>
      <c r="BQ140" s="57">
        <f t="shared" si="125"/>
        <v>52</v>
      </c>
      <c r="BR140" s="58"/>
      <c r="BS140" s="25"/>
      <c r="BT140" s="25"/>
      <c r="BU140" s="25"/>
      <c r="BV140" s="56">
        <v>1</v>
      </c>
      <c r="BW140" s="57"/>
      <c r="BX140" s="57">
        <v>18</v>
      </c>
      <c r="BY140" s="57">
        <f t="shared" si="113"/>
        <v>36</v>
      </c>
      <c r="BZ140" s="57">
        <v>96.875</v>
      </c>
      <c r="CA140" s="57"/>
      <c r="CB140" s="57"/>
      <c r="CC140" s="57"/>
      <c r="CD140" s="57">
        <v>1</v>
      </c>
      <c r="CE140" s="57">
        <v>84</v>
      </c>
      <c r="CF140" s="57">
        <v>85.25</v>
      </c>
      <c r="CG140" s="57"/>
      <c r="CH140" s="57"/>
      <c r="CI140" s="58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</row>
    <row r="141" spans="1:148" x14ac:dyDescent="0.25">
      <c r="A141" s="25"/>
      <c r="B141" s="25"/>
      <c r="C141" s="3"/>
      <c r="D141" s="6"/>
      <c r="E141" s="5">
        <v>2</v>
      </c>
      <c r="F141" s="12">
        <v>4</v>
      </c>
      <c r="G141" s="1" t="s">
        <v>3</v>
      </c>
      <c r="H141" s="16">
        <v>24</v>
      </c>
      <c r="I141" s="16">
        <v>15</v>
      </c>
      <c r="J141" s="16">
        <v>28</v>
      </c>
      <c r="K141" s="16">
        <v>29</v>
      </c>
      <c r="L141" s="25"/>
      <c r="M141" s="16">
        <v>32</v>
      </c>
      <c r="N141" s="19">
        <v>21</v>
      </c>
      <c r="O141" s="16">
        <v>25</v>
      </c>
      <c r="P141" s="20">
        <v>26</v>
      </c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56"/>
      <c r="AR141" s="57">
        <f>H137</f>
        <v>17</v>
      </c>
      <c r="AS141" s="57">
        <f>I137</f>
        <v>18</v>
      </c>
      <c r="AT141" s="57">
        <f>J137</f>
        <v>25</v>
      </c>
      <c r="AU141" s="57">
        <f>K137</f>
        <v>20</v>
      </c>
      <c r="AV141" s="57"/>
      <c r="AW141" s="57"/>
      <c r="AX141" s="57"/>
      <c r="AY141" s="57"/>
      <c r="AZ141" s="57">
        <f t="shared" si="127"/>
        <v>34</v>
      </c>
      <c r="BA141" s="57">
        <f t="shared" si="119"/>
        <v>36</v>
      </c>
      <c r="BB141" s="57">
        <f t="shared" si="120"/>
        <v>50</v>
      </c>
      <c r="BC141" s="57">
        <f t="shared" si="121"/>
        <v>40</v>
      </c>
      <c r="BD141" s="57"/>
      <c r="BE141" s="57"/>
      <c r="BF141" s="57">
        <f>H138</f>
        <v>49</v>
      </c>
      <c r="BG141" s="57">
        <f>I138</f>
        <v>46</v>
      </c>
      <c r="BH141" s="57">
        <f>J138</f>
        <v>29</v>
      </c>
      <c r="BI141" s="57">
        <f>K138</f>
        <v>26</v>
      </c>
      <c r="BJ141" s="57"/>
      <c r="BK141" s="57"/>
      <c r="BL141" s="57"/>
      <c r="BM141" s="57"/>
      <c r="BN141" s="57">
        <f t="shared" si="122"/>
        <v>93.875</v>
      </c>
      <c r="BO141" s="57">
        <f t="shared" si="123"/>
        <v>88.5</v>
      </c>
      <c r="BP141" s="57">
        <f t="shared" si="124"/>
        <v>85.5</v>
      </c>
      <c r="BQ141" s="57">
        <f t="shared" si="125"/>
        <v>74</v>
      </c>
      <c r="BR141" s="58"/>
      <c r="BS141" s="25"/>
      <c r="BT141" s="25"/>
      <c r="BU141" s="25"/>
      <c r="BV141" s="56">
        <v>1</v>
      </c>
      <c r="BW141" s="57"/>
      <c r="BX141" s="57">
        <v>20</v>
      </c>
      <c r="BY141" s="57">
        <f t="shared" si="113"/>
        <v>40</v>
      </c>
      <c r="BZ141" s="57">
        <v>91.75</v>
      </c>
      <c r="CA141" s="57"/>
      <c r="CB141" s="57"/>
      <c r="CC141" s="57"/>
      <c r="CD141" s="57">
        <v>1</v>
      </c>
      <c r="CE141" s="57">
        <v>82</v>
      </c>
      <c r="CF141" s="57">
        <v>80.75</v>
      </c>
      <c r="CG141" s="57"/>
      <c r="CH141" s="57"/>
      <c r="CI141" s="58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</row>
    <row r="142" spans="1:148" ht="15.75" thickBot="1" x14ac:dyDescent="0.3">
      <c r="A142" s="25"/>
      <c r="B142" s="25"/>
      <c r="C142" s="3"/>
      <c r="D142" s="6"/>
      <c r="E142" s="3"/>
      <c r="F142" s="11"/>
      <c r="G142" s="2" t="s">
        <v>4</v>
      </c>
      <c r="H142" s="17">
        <v>32</v>
      </c>
      <c r="I142" s="17">
        <v>26</v>
      </c>
      <c r="J142" s="17">
        <v>12</v>
      </c>
      <c r="K142" s="17">
        <v>20</v>
      </c>
      <c r="L142" s="25"/>
      <c r="M142" s="18">
        <v>1</v>
      </c>
      <c r="N142" s="21">
        <v>4</v>
      </c>
      <c r="O142" s="18">
        <v>0</v>
      </c>
      <c r="P142" s="22">
        <v>2</v>
      </c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56"/>
      <c r="AR142" s="57">
        <f>H139</f>
        <v>5</v>
      </c>
      <c r="AS142" s="57">
        <f>I139</f>
        <v>10</v>
      </c>
      <c r="AT142" s="57">
        <f>J139</f>
        <v>12</v>
      </c>
      <c r="AU142" s="57">
        <f>K139</f>
        <v>14</v>
      </c>
      <c r="AV142" s="57"/>
      <c r="AW142" s="57"/>
      <c r="AX142" s="57"/>
      <c r="AY142" s="57"/>
      <c r="AZ142" s="57">
        <f t="shared" si="127"/>
        <v>10</v>
      </c>
      <c r="BA142" s="57">
        <f t="shared" si="119"/>
        <v>20</v>
      </c>
      <c r="BB142" s="57">
        <f t="shared" si="120"/>
        <v>24</v>
      </c>
      <c r="BC142" s="57">
        <f t="shared" si="121"/>
        <v>28</v>
      </c>
      <c r="BD142" s="57"/>
      <c r="BE142" s="57"/>
      <c r="BF142" s="57">
        <f>H140</f>
        <v>31</v>
      </c>
      <c r="BG142" s="57">
        <f>I140</f>
        <v>29</v>
      </c>
      <c r="BH142" s="57">
        <f>J140</f>
        <v>12</v>
      </c>
      <c r="BI142" s="57">
        <f>K140</f>
        <v>20</v>
      </c>
      <c r="BJ142" s="57"/>
      <c r="BK142" s="57"/>
      <c r="BL142" s="57"/>
      <c r="BM142" s="57"/>
      <c r="BN142" s="57">
        <f t="shared" si="122"/>
        <v>96.125</v>
      </c>
      <c r="BO142" s="57">
        <f t="shared" si="123"/>
        <v>92.75</v>
      </c>
      <c r="BP142" s="57">
        <f t="shared" si="124"/>
        <v>94</v>
      </c>
      <c r="BQ142" s="57">
        <f t="shared" si="125"/>
        <v>80</v>
      </c>
      <c r="BR142" s="58"/>
      <c r="BS142" s="25"/>
      <c r="BT142" s="25"/>
      <c r="BU142" s="25"/>
      <c r="BV142" s="56">
        <v>1</v>
      </c>
      <c r="BW142" s="57"/>
      <c r="BX142" s="57">
        <v>24</v>
      </c>
      <c r="BY142" s="57">
        <f t="shared" si="113"/>
        <v>48</v>
      </c>
      <c r="BZ142" s="57">
        <v>87</v>
      </c>
      <c r="CA142" s="57"/>
      <c r="CB142" s="57"/>
      <c r="CC142" s="57"/>
      <c r="CD142" s="57">
        <v>1</v>
      </c>
      <c r="CE142" s="57">
        <v>84</v>
      </c>
      <c r="CF142" s="57">
        <v>68.5</v>
      </c>
      <c r="CG142" s="57"/>
      <c r="CH142" s="57"/>
      <c r="CI142" s="58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</row>
    <row r="143" spans="1:148" x14ac:dyDescent="0.25">
      <c r="A143" s="25"/>
      <c r="B143" s="25"/>
      <c r="C143" s="3"/>
      <c r="D143" s="6"/>
      <c r="E143" s="3"/>
      <c r="F143" s="12">
        <v>2</v>
      </c>
      <c r="G143" s="1" t="s">
        <v>3</v>
      </c>
      <c r="H143" s="16">
        <v>17</v>
      </c>
      <c r="I143" s="16">
        <v>23</v>
      </c>
      <c r="J143" s="16">
        <v>21</v>
      </c>
      <c r="K143" s="16">
        <v>21</v>
      </c>
      <c r="L143" s="25"/>
      <c r="M143" s="16">
        <v>13</v>
      </c>
      <c r="N143" s="19">
        <v>12</v>
      </c>
      <c r="O143" s="16">
        <v>16</v>
      </c>
      <c r="P143" s="20">
        <v>12</v>
      </c>
      <c r="Q143" s="25"/>
      <c r="R143" s="25"/>
      <c r="S143" s="25"/>
      <c r="T143" s="29"/>
      <c r="U143" s="29"/>
      <c r="V143" s="29"/>
      <c r="W143" s="29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56"/>
      <c r="AR143" s="57">
        <f>H153</f>
        <v>50</v>
      </c>
      <c r="AS143" s="57">
        <f>I153</f>
        <v>50</v>
      </c>
      <c r="AT143" s="57">
        <f>J153</f>
        <v>50</v>
      </c>
      <c r="AU143" s="57">
        <f>K153</f>
        <v>50</v>
      </c>
      <c r="AV143" s="57"/>
      <c r="AW143" s="57"/>
      <c r="AX143" s="57"/>
      <c r="AY143" s="57"/>
      <c r="AZ143" s="57">
        <f t="shared" si="127"/>
        <v>100</v>
      </c>
      <c r="BA143" s="57">
        <f t="shared" si="119"/>
        <v>100</v>
      </c>
      <c r="BB143" s="57">
        <f t="shared" si="120"/>
        <v>100</v>
      </c>
      <c r="BC143" s="57">
        <f t="shared" si="121"/>
        <v>100</v>
      </c>
      <c r="BD143" s="57"/>
      <c r="BE143" s="57"/>
      <c r="BF143" s="57">
        <f>H154</f>
        <v>57</v>
      </c>
      <c r="BG143" s="57">
        <f>I154</f>
        <v>30</v>
      </c>
      <c r="BH143" s="57">
        <f>J154</f>
        <v>32</v>
      </c>
      <c r="BI143" s="57">
        <f>K154</f>
        <v>16</v>
      </c>
      <c r="BJ143" s="57"/>
      <c r="BK143" s="57"/>
      <c r="BL143" s="57"/>
      <c r="BM143" s="57"/>
      <c r="BN143" s="57">
        <f t="shared" si="122"/>
        <v>92.875</v>
      </c>
      <c r="BO143" s="57">
        <f t="shared" si="123"/>
        <v>92.5</v>
      </c>
      <c r="BP143" s="57">
        <f t="shared" si="124"/>
        <v>84</v>
      </c>
      <c r="BQ143" s="57">
        <f t="shared" si="125"/>
        <v>84</v>
      </c>
      <c r="BR143" s="58"/>
      <c r="BS143" s="25"/>
      <c r="BT143" s="25"/>
      <c r="BU143" s="25"/>
      <c r="BV143" s="56">
        <v>1</v>
      </c>
      <c r="BW143" s="57"/>
      <c r="BX143" s="57">
        <v>9</v>
      </c>
      <c r="BY143" s="57">
        <f t="shared" si="113"/>
        <v>18</v>
      </c>
      <c r="BZ143" s="57">
        <v>89</v>
      </c>
      <c r="CA143" s="57"/>
      <c r="CB143" s="57"/>
      <c r="CC143" s="57"/>
      <c r="CD143" s="57">
        <v>1</v>
      </c>
      <c r="CE143" s="57">
        <v>84</v>
      </c>
      <c r="CF143" s="57">
        <v>50</v>
      </c>
      <c r="CG143" s="57"/>
      <c r="CH143" s="57"/>
      <c r="CI143" s="58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</row>
    <row r="144" spans="1:148" ht="15.75" thickBot="1" x14ac:dyDescent="0.3">
      <c r="A144" s="25"/>
      <c r="B144" s="25"/>
      <c r="C144" s="3"/>
      <c r="D144" s="6"/>
      <c r="E144" s="3"/>
      <c r="F144" s="11"/>
      <c r="G144" s="2" t="s">
        <v>4</v>
      </c>
      <c r="H144" s="17">
        <v>25</v>
      </c>
      <c r="I144" s="17">
        <v>29</v>
      </c>
      <c r="J144" s="17">
        <v>16</v>
      </c>
      <c r="K144" s="17">
        <v>22</v>
      </c>
      <c r="L144" s="25"/>
      <c r="M144" s="18">
        <v>7</v>
      </c>
      <c r="N144" s="21">
        <v>7</v>
      </c>
      <c r="O144" s="18">
        <v>0</v>
      </c>
      <c r="P144" s="22">
        <v>1</v>
      </c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56"/>
      <c r="AR144" s="57">
        <f>H155</f>
        <v>49</v>
      </c>
      <c r="AS144" s="57">
        <f>I155</f>
        <v>49</v>
      </c>
      <c r="AT144" s="57">
        <f>J155</f>
        <v>50</v>
      </c>
      <c r="AU144" s="57">
        <f>K155</f>
        <v>50</v>
      </c>
      <c r="AV144" s="57"/>
      <c r="AW144" s="57"/>
      <c r="AX144" s="57"/>
      <c r="AY144" s="57"/>
      <c r="AZ144" s="57">
        <f t="shared" si="127"/>
        <v>98</v>
      </c>
      <c r="BA144" s="57">
        <f t="shared" si="119"/>
        <v>98</v>
      </c>
      <c r="BB144" s="57">
        <f t="shared" si="120"/>
        <v>100</v>
      </c>
      <c r="BC144" s="57">
        <f t="shared" si="121"/>
        <v>100</v>
      </c>
      <c r="BD144" s="57"/>
      <c r="BE144" s="57"/>
      <c r="BF144" s="57">
        <f>H156</f>
        <v>46</v>
      </c>
      <c r="BG144" s="57">
        <f>I156</f>
        <v>36</v>
      </c>
      <c r="BH144" s="57">
        <f>J156</f>
        <v>16</v>
      </c>
      <c r="BI144" s="57">
        <f>K156</f>
        <v>28</v>
      </c>
      <c r="BJ144" s="57"/>
      <c r="BK144" s="57"/>
      <c r="BL144" s="57"/>
      <c r="BM144" s="57"/>
      <c r="BN144" s="57">
        <f t="shared" si="122"/>
        <v>94.25</v>
      </c>
      <c r="BO144" s="57">
        <f t="shared" si="123"/>
        <v>91</v>
      </c>
      <c r="BP144" s="57">
        <f t="shared" si="124"/>
        <v>92</v>
      </c>
      <c r="BQ144" s="57">
        <f t="shared" si="125"/>
        <v>72</v>
      </c>
      <c r="BR144" s="58"/>
      <c r="BS144" s="25"/>
      <c r="BT144" s="25"/>
      <c r="BU144" s="25"/>
      <c r="BV144" s="56">
        <v>1</v>
      </c>
      <c r="BW144" s="57"/>
      <c r="BX144" s="57">
        <v>33</v>
      </c>
      <c r="BY144" s="57">
        <f t="shared" si="113"/>
        <v>66</v>
      </c>
      <c r="BZ144" s="57">
        <v>95.5</v>
      </c>
      <c r="CA144" s="57"/>
      <c r="CB144" s="57"/>
      <c r="CC144" s="57"/>
      <c r="CD144" s="57">
        <v>1</v>
      </c>
      <c r="CE144" s="57">
        <v>88</v>
      </c>
      <c r="CF144" s="57">
        <v>93.5</v>
      </c>
      <c r="CG144" s="57"/>
      <c r="CH144" s="57"/>
      <c r="CI144" s="58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</row>
    <row r="145" spans="1:148" x14ac:dyDescent="0.25">
      <c r="A145" s="25"/>
      <c r="B145" s="25"/>
      <c r="C145" s="3"/>
      <c r="D145" s="6"/>
      <c r="E145" s="3"/>
      <c r="F145" s="12">
        <v>1</v>
      </c>
      <c r="G145" s="1" t="s">
        <v>3</v>
      </c>
      <c r="H145" s="18">
        <v>1</v>
      </c>
      <c r="I145" s="18">
        <v>4</v>
      </c>
      <c r="J145" s="18">
        <v>12</v>
      </c>
      <c r="K145" s="18">
        <v>14</v>
      </c>
      <c r="L145" s="25"/>
      <c r="M145" s="16">
        <v>5</v>
      </c>
      <c r="N145" s="19">
        <v>7</v>
      </c>
      <c r="O145" s="16">
        <v>10</v>
      </c>
      <c r="P145" s="20">
        <v>7</v>
      </c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56"/>
      <c r="AR145" s="57">
        <f>H157</f>
        <v>50</v>
      </c>
      <c r="AS145" s="57">
        <f>I157</f>
        <v>50</v>
      </c>
      <c r="AT145" s="57">
        <f>J157</f>
        <v>50</v>
      </c>
      <c r="AU145" s="57">
        <f>K157</f>
        <v>49</v>
      </c>
      <c r="AV145" s="57"/>
      <c r="AW145" s="57"/>
      <c r="AX145" s="57"/>
      <c r="AY145" s="57"/>
      <c r="AZ145" s="57">
        <f t="shared" si="127"/>
        <v>100</v>
      </c>
      <c r="BA145" s="57">
        <f t="shared" si="119"/>
        <v>100</v>
      </c>
      <c r="BB145" s="57">
        <f t="shared" si="120"/>
        <v>100</v>
      </c>
      <c r="BC145" s="57">
        <f t="shared" si="121"/>
        <v>98</v>
      </c>
      <c r="BD145" s="57"/>
      <c r="BE145" s="57"/>
      <c r="BF145" s="57">
        <f>H158</f>
        <v>74</v>
      </c>
      <c r="BG145" s="57">
        <f>I158</f>
        <v>20</v>
      </c>
      <c r="BH145" s="57">
        <f>J158</f>
        <v>26</v>
      </c>
      <c r="BI145" s="57">
        <f>K158</f>
        <v>24</v>
      </c>
      <c r="BJ145" s="57"/>
      <c r="BK145" s="57"/>
      <c r="BL145" s="57"/>
      <c r="BM145" s="57"/>
      <c r="BN145" s="57">
        <f t="shared" si="122"/>
        <v>90.75</v>
      </c>
      <c r="BO145" s="57">
        <f t="shared" si="123"/>
        <v>95</v>
      </c>
      <c r="BP145" s="57">
        <f t="shared" si="124"/>
        <v>87</v>
      </c>
      <c r="BQ145" s="57">
        <f t="shared" si="125"/>
        <v>76</v>
      </c>
      <c r="BR145" s="58"/>
      <c r="BS145" s="25"/>
      <c r="BT145" s="25"/>
      <c r="BU145" s="25"/>
      <c r="BV145" s="56">
        <v>1</v>
      </c>
      <c r="BW145" s="57"/>
      <c r="BX145" s="57">
        <v>29</v>
      </c>
      <c r="BY145" s="57">
        <f t="shared" si="113"/>
        <v>58</v>
      </c>
      <c r="BZ145" s="57">
        <v>91.5</v>
      </c>
      <c r="CA145" s="57"/>
      <c r="CB145" s="57"/>
      <c r="CC145" s="57"/>
      <c r="CD145" s="57">
        <v>1</v>
      </c>
      <c r="CE145" s="57">
        <v>88</v>
      </c>
      <c r="CF145" s="57">
        <v>92.5</v>
      </c>
      <c r="CG145" s="57"/>
      <c r="CH145" s="57"/>
      <c r="CI145" s="58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</row>
    <row r="146" spans="1:148" ht="15.75" thickBot="1" x14ac:dyDescent="0.3">
      <c r="A146" s="25"/>
      <c r="B146" s="25"/>
      <c r="C146" s="3"/>
      <c r="D146" s="6"/>
      <c r="E146" s="2"/>
      <c r="F146" s="11"/>
      <c r="G146" s="2" t="s">
        <v>4</v>
      </c>
      <c r="H146" s="17">
        <v>17</v>
      </c>
      <c r="I146" s="17">
        <v>12</v>
      </c>
      <c r="J146" s="17">
        <v>9</v>
      </c>
      <c r="K146" s="17">
        <v>13</v>
      </c>
      <c r="L146" s="25"/>
      <c r="M146" s="18">
        <v>4</v>
      </c>
      <c r="N146" s="21">
        <v>4</v>
      </c>
      <c r="O146" s="18">
        <v>3</v>
      </c>
      <c r="P146" s="22">
        <v>2</v>
      </c>
      <c r="Q146" s="25"/>
      <c r="R146" s="25"/>
      <c r="S146" s="25"/>
      <c r="T146" s="29"/>
      <c r="U146" s="29"/>
      <c r="V146" s="29"/>
      <c r="W146" s="29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56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58"/>
      <c r="BS146" s="25"/>
      <c r="BT146" s="25"/>
      <c r="BU146" s="25"/>
      <c r="BV146" s="56">
        <v>1</v>
      </c>
      <c r="BW146" s="57"/>
      <c r="BX146" s="57">
        <v>38</v>
      </c>
      <c r="BY146" s="57">
        <f t="shared" si="113"/>
        <v>76</v>
      </c>
      <c r="BZ146" s="57">
        <v>93</v>
      </c>
      <c r="CA146" s="57"/>
      <c r="CB146" s="57"/>
      <c r="CC146" s="57"/>
      <c r="CD146" s="57">
        <v>1</v>
      </c>
      <c r="CE146" s="57">
        <v>92</v>
      </c>
      <c r="CF146" s="57">
        <v>90</v>
      </c>
      <c r="CG146" s="57"/>
      <c r="CH146" s="57"/>
      <c r="CI146" s="58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</row>
    <row r="147" spans="1:148" ht="15.75" thickBot="1" x14ac:dyDescent="0.3">
      <c r="A147" s="25"/>
      <c r="B147" s="25"/>
      <c r="C147" s="3"/>
      <c r="D147" s="6"/>
      <c r="E147" s="5">
        <v>1</v>
      </c>
      <c r="F147" s="12">
        <v>4</v>
      </c>
      <c r="G147" s="1" t="s">
        <v>3</v>
      </c>
      <c r="H147" s="16">
        <v>11</v>
      </c>
      <c r="I147" s="16">
        <v>14</v>
      </c>
      <c r="J147" s="16">
        <v>17</v>
      </c>
      <c r="K147" s="16">
        <v>18</v>
      </c>
      <c r="L147" s="25"/>
      <c r="M147" s="16">
        <v>17</v>
      </c>
      <c r="N147" s="19">
        <v>16</v>
      </c>
      <c r="O147" s="16">
        <v>18</v>
      </c>
      <c r="P147" s="20">
        <v>4</v>
      </c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60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2"/>
      <c r="BS147" s="25"/>
      <c r="BT147" s="25"/>
      <c r="BU147" s="25"/>
      <c r="BV147" s="56">
        <v>1</v>
      </c>
      <c r="BW147" s="57"/>
      <c r="BX147" s="57">
        <v>37</v>
      </c>
      <c r="BY147" s="57">
        <f t="shared" si="113"/>
        <v>74</v>
      </c>
      <c r="BZ147" s="57">
        <v>88</v>
      </c>
      <c r="CA147" s="57"/>
      <c r="CB147" s="57"/>
      <c r="CC147" s="57"/>
      <c r="CD147" s="57">
        <v>1</v>
      </c>
      <c r="CE147" s="57">
        <v>96</v>
      </c>
      <c r="CF147" s="57">
        <v>66</v>
      </c>
      <c r="CG147" s="57"/>
      <c r="CH147" s="57"/>
      <c r="CI147" s="58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</row>
    <row r="148" spans="1:148" ht="15.75" thickBot="1" x14ac:dyDescent="0.3">
      <c r="A148" s="25"/>
      <c r="B148" s="25"/>
      <c r="C148" s="3"/>
      <c r="D148" s="6"/>
      <c r="E148" s="3"/>
      <c r="F148" s="11"/>
      <c r="G148" s="2" t="s">
        <v>4</v>
      </c>
      <c r="H148" s="17">
        <v>0</v>
      </c>
      <c r="I148" s="17">
        <v>8</v>
      </c>
      <c r="J148" s="17">
        <v>1</v>
      </c>
      <c r="K148" s="17">
        <v>0</v>
      </c>
      <c r="L148" s="25"/>
      <c r="M148" s="18">
        <v>0</v>
      </c>
      <c r="N148" s="21">
        <v>1</v>
      </c>
      <c r="O148" s="18">
        <v>0</v>
      </c>
      <c r="P148" s="22">
        <v>0</v>
      </c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56">
        <v>1</v>
      </c>
      <c r="BW148" s="57"/>
      <c r="BX148" s="57">
        <v>11</v>
      </c>
      <c r="BY148" s="57">
        <f t="shared" si="113"/>
        <v>22</v>
      </c>
      <c r="BZ148" s="57">
        <v>100</v>
      </c>
      <c r="CA148" s="57"/>
      <c r="CB148" s="57"/>
      <c r="CC148" s="57"/>
      <c r="CD148" s="57">
        <v>1</v>
      </c>
      <c r="CE148" s="57">
        <v>10</v>
      </c>
      <c r="CF148" s="57">
        <v>96.125</v>
      </c>
      <c r="CG148" s="57"/>
      <c r="CH148" s="57"/>
      <c r="CI148" s="58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</row>
    <row r="149" spans="1:148" x14ac:dyDescent="0.25">
      <c r="A149" s="25"/>
      <c r="B149" s="25"/>
      <c r="C149" s="3"/>
      <c r="D149" s="6"/>
      <c r="E149" s="3"/>
      <c r="F149" s="12">
        <v>2</v>
      </c>
      <c r="G149" s="1" t="s">
        <v>3</v>
      </c>
      <c r="H149" s="16">
        <v>7</v>
      </c>
      <c r="I149" s="16">
        <v>7</v>
      </c>
      <c r="J149" s="16">
        <v>7</v>
      </c>
      <c r="K149" s="16">
        <v>4</v>
      </c>
      <c r="L149" s="25"/>
      <c r="M149" s="16">
        <v>4</v>
      </c>
      <c r="N149" s="19">
        <v>7</v>
      </c>
      <c r="O149" s="16">
        <v>7</v>
      </c>
      <c r="P149" s="20">
        <v>11</v>
      </c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56">
        <v>1</v>
      </c>
      <c r="BW149" s="57"/>
      <c r="BX149" s="57">
        <v>14</v>
      </c>
      <c r="BY149" s="57">
        <f t="shared" si="113"/>
        <v>28</v>
      </c>
      <c r="BZ149" s="57">
        <v>98</v>
      </c>
      <c r="CA149" s="57"/>
      <c r="CB149" s="57"/>
      <c r="CC149" s="57"/>
      <c r="CD149" s="57">
        <v>1</v>
      </c>
      <c r="CE149" s="57">
        <v>20</v>
      </c>
      <c r="CF149" s="57">
        <v>92.75</v>
      </c>
      <c r="CG149" s="57"/>
      <c r="CH149" s="57"/>
      <c r="CI149" s="58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</row>
    <row r="150" spans="1:148" ht="15.75" thickBot="1" x14ac:dyDescent="0.3">
      <c r="A150" s="25"/>
      <c r="B150" s="25"/>
      <c r="C150" s="3"/>
      <c r="D150" s="6"/>
      <c r="E150" s="3"/>
      <c r="F150" s="11"/>
      <c r="G150" s="2" t="s">
        <v>4</v>
      </c>
      <c r="H150" s="17">
        <v>0</v>
      </c>
      <c r="I150" s="17">
        <v>0</v>
      </c>
      <c r="J150" s="17">
        <v>0</v>
      </c>
      <c r="K150" s="17">
        <v>3</v>
      </c>
      <c r="L150" s="25"/>
      <c r="M150" s="18">
        <v>0</v>
      </c>
      <c r="N150" s="21">
        <v>0</v>
      </c>
      <c r="O150" s="18">
        <v>0</v>
      </c>
      <c r="P150" s="22">
        <v>0</v>
      </c>
      <c r="Q150" s="25"/>
      <c r="R150" s="25"/>
      <c r="S150" s="25"/>
      <c r="T150" s="29"/>
      <c r="U150" s="29"/>
      <c r="V150" s="29"/>
      <c r="W150" s="29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56">
        <v>1</v>
      </c>
      <c r="BW150" s="57"/>
      <c r="BX150" s="57">
        <v>17</v>
      </c>
      <c r="BY150" s="57">
        <f t="shared" si="113"/>
        <v>34</v>
      </c>
      <c r="BZ150" s="57">
        <v>99.5</v>
      </c>
      <c r="CA150" s="57"/>
      <c r="CB150" s="57"/>
      <c r="CC150" s="57"/>
      <c r="CD150" s="57">
        <v>1</v>
      </c>
      <c r="CE150" s="57">
        <v>24</v>
      </c>
      <c r="CF150" s="57">
        <v>94</v>
      </c>
      <c r="CG150" s="57"/>
      <c r="CH150" s="57"/>
      <c r="CI150" s="58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</row>
    <row r="151" spans="1:148" x14ac:dyDescent="0.25">
      <c r="A151" s="25"/>
      <c r="B151" s="25"/>
      <c r="C151" s="3"/>
      <c r="D151" s="6"/>
      <c r="E151" s="3"/>
      <c r="F151" s="12">
        <v>1</v>
      </c>
      <c r="G151" s="1" t="s">
        <v>3</v>
      </c>
      <c r="H151" s="18">
        <v>6</v>
      </c>
      <c r="I151" s="18">
        <v>6</v>
      </c>
      <c r="J151" s="18">
        <v>5</v>
      </c>
      <c r="K151" s="18">
        <v>8</v>
      </c>
      <c r="L151" s="25"/>
      <c r="M151" s="16">
        <v>6</v>
      </c>
      <c r="N151" s="19">
        <v>4</v>
      </c>
      <c r="O151" s="16">
        <v>2</v>
      </c>
      <c r="P151" s="20">
        <v>5</v>
      </c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56">
        <v>1</v>
      </c>
      <c r="BW151" s="57"/>
      <c r="BX151" s="57">
        <v>18</v>
      </c>
      <c r="BY151" s="57">
        <f t="shared" si="113"/>
        <v>36</v>
      </c>
      <c r="BZ151" s="57">
        <v>100</v>
      </c>
      <c r="CA151" s="57"/>
      <c r="CB151" s="57"/>
      <c r="CC151" s="57"/>
      <c r="CD151" s="57">
        <v>1</v>
      </c>
      <c r="CE151" s="57">
        <v>28</v>
      </c>
      <c r="CF151" s="57">
        <v>80</v>
      </c>
      <c r="CG151" s="57"/>
      <c r="CH151" s="57"/>
      <c r="CI151" s="58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</row>
    <row r="152" spans="1:148" ht="15.75" thickBot="1" x14ac:dyDescent="0.3">
      <c r="A152" s="25"/>
      <c r="B152" s="25"/>
      <c r="C152" s="3"/>
      <c r="D152" s="7"/>
      <c r="E152" s="2"/>
      <c r="F152" s="11"/>
      <c r="G152" s="2" t="s">
        <v>4</v>
      </c>
      <c r="H152" s="17">
        <v>0</v>
      </c>
      <c r="I152" s="17">
        <v>0</v>
      </c>
      <c r="J152" s="17">
        <v>0</v>
      </c>
      <c r="K152" s="17">
        <v>0</v>
      </c>
      <c r="L152" s="25"/>
      <c r="M152" s="17">
        <v>1</v>
      </c>
      <c r="N152" s="23">
        <v>0</v>
      </c>
      <c r="O152" s="17">
        <v>0</v>
      </c>
      <c r="P152" s="24">
        <v>0</v>
      </c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56">
        <v>1</v>
      </c>
      <c r="BW152" s="57"/>
      <c r="BX152" s="57">
        <v>33</v>
      </c>
      <c r="BY152" s="57">
        <f t="shared" si="113"/>
        <v>66</v>
      </c>
      <c r="BZ152" s="57">
        <v>95.375</v>
      </c>
      <c r="CA152" s="57"/>
      <c r="CB152" s="57"/>
      <c r="CC152" s="57"/>
      <c r="CD152" s="57">
        <v>1</v>
      </c>
      <c r="CE152" s="57">
        <v>100</v>
      </c>
      <c r="CF152" s="57">
        <v>90.75</v>
      </c>
      <c r="CG152" s="57"/>
      <c r="CH152" s="57"/>
      <c r="CI152" s="58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</row>
    <row r="153" spans="1:148" x14ac:dyDescent="0.25">
      <c r="A153" s="25"/>
      <c r="B153" s="25"/>
      <c r="C153" s="3"/>
      <c r="D153" s="5">
        <v>3</v>
      </c>
      <c r="E153" s="5">
        <v>3</v>
      </c>
      <c r="F153" s="12">
        <v>4</v>
      </c>
      <c r="G153" s="1" t="s">
        <v>3</v>
      </c>
      <c r="H153" s="16">
        <v>50</v>
      </c>
      <c r="I153" s="16">
        <v>50</v>
      </c>
      <c r="J153" s="16">
        <v>50</v>
      </c>
      <c r="K153" s="16">
        <v>50</v>
      </c>
      <c r="L153" s="25"/>
      <c r="M153" s="16">
        <v>26</v>
      </c>
      <c r="N153" s="16">
        <v>42</v>
      </c>
      <c r="O153" s="16">
        <v>45</v>
      </c>
      <c r="P153" s="16">
        <v>50</v>
      </c>
      <c r="Q153" s="25"/>
      <c r="R153" s="25"/>
      <c r="S153" s="25"/>
      <c r="T153" s="29"/>
      <c r="U153" s="29"/>
      <c r="V153" s="29"/>
      <c r="W153" s="29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56">
        <v>1</v>
      </c>
      <c r="BW153" s="57"/>
      <c r="BX153" s="57">
        <v>36</v>
      </c>
      <c r="BY153" s="57">
        <f t="shared" si="113"/>
        <v>72</v>
      </c>
      <c r="BZ153" s="57">
        <v>92</v>
      </c>
      <c r="CA153" s="57"/>
      <c r="CB153" s="57"/>
      <c r="CC153" s="57"/>
      <c r="CD153" s="57">
        <v>1</v>
      </c>
      <c r="CE153" s="57">
        <v>100</v>
      </c>
      <c r="CF153" s="57">
        <v>95</v>
      </c>
      <c r="CG153" s="57"/>
      <c r="CH153" s="57"/>
      <c r="CI153" s="58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</row>
    <row r="154" spans="1:148" ht="15.75" thickBot="1" x14ac:dyDescent="0.3">
      <c r="A154" s="25"/>
      <c r="B154" s="25"/>
      <c r="C154" s="3"/>
      <c r="D154" s="6"/>
      <c r="E154" s="3"/>
      <c r="F154" s="11"/>
      <c r="G154" s="2" t="s">
        <v>4</v>
      </c>
      <c r="H154" s="17">
        <v>57</v>
      </c>
      <c r="I154" s="17">
        <v>30</v>
      </c>
      <c r="J154" s="17">
        <v>32</v>
      </c>
      <c r="K154" s="17">
        <v>16</v>
      </c>
      <c r="L154" s="25"/>
      <c r="M154" s="17">
        <v>24</v>
      </c>
      <c r="N154" s="17">
        <v>8</v>
      </c>
      <c r="O154" s="17">
        <v>4</v>
      </c>
      <c r="P154" s="17">
        <v>0</v>
      </c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56">
        <v>1</v>
      </c>
      <c r="BW154" s="57"/>
      <c r="BX154" s="57">
        <v>39</v>
      </c>
      <c r="BY154" s="57">
        <f t="shared" si="113"/>
        <v>78</v>
      </c>
      <c r="BZ154" s="57">
        <v>92.5</v>
      </c>
      <c r="CA154" s="57"/>
      <c r="CB154" s="57"/>
      <c r="CC154" s="57"/>
      <c r="CD154" s="57">
        <v>1</v>
      </c>
      <c r="CE154" s="57">
        <v>100</v>
      </c>
      <c r="CF154" s="57">
        <v>87</v>
      </c>
      <c r="CG154" s="57"/>
      <c r="CH154" s="57"/>
      <c r="CI154" s="58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</row>
    <row r="155" spans="1:148" x14ac:dyDescent="0.25">
      <c r="A155" s="25"/>
      <c r="B155" s="25"/>
      <c r="C155" s="3"/>
      <c r="D155" s="6"/>
      <c r="E155" s="3"/>
      <c r="F155" s="12">
        <v>2</v>
      </c>
      <c r="G155" s="1" t="s">
        <v>3</v>
      </c>
      <c r="H155" s="16">
        <v>49</v>
      </c>
      <c r="I155" s="16">
        <v>49</v>
      </c>
      <c r="J155" s="16">
        <v>50</v>
      </c>
      <c r="K155" s="16">
        <v>50</v>
      </c>
      <c r="L155" s="25"/>
      <c r="M155" s="16">
        <v>33</v>
      </c>
      <c r="N155" s="16">
        <v>44</v>
      </c>
      <c r="O155" s="16">
        <v>48</v>
      </c>
      <c r="P155" s="16">
        <v>50</v>
      </c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56">
        <v>1</v>
      </c>
      <c r="BW155" s="57"/>
      <c r="BX155" s="57">
        <v>41</v>
      </c>
      <c r="BY155" s="57">
        <f t="shared" si="113"/>
        <v>82</v>
      </c>
      <c r="BZ155" s="57">
        <v>87</v>
      </c>
      <c r="CA155" s="57"/>
      <c r="CB155" s="57"/>
      <c r="CC155" s="57"/>
      <c r="CD155" s="57">
        <v>1</v>
      </c>
      <c r="CE155" s="57">
        <v>98</v>
      </c>
      <c r="CF155" s="57">
        <v>76</v>
      </c>
      <c r="CG155" s="57"/>
      <c r="CH155" s="57"/>
      <c r="CI155" s="58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</row>
    <row r="156" spans="1:148" ht="15.75" thickBot="1" x14ac:dyDescent="0.3">
      <c r="A156" s="25"/>
      <c r="B156" s="25"/>
      <c r="C156" s="3"/>
      <c r="D156" s="6"/>
      <c r="E156" s="3"/>
      <c r="F156" s="11"/>
      <c r="G156" s="2" t="s">
        <v>4</v>
      </c>
      <c r="H156" s="17">
        <v>46</v>
      </c>
      <c r="I156" s="17">
        <v>36</v>
      </c>
      <c r="J156" s="17">
        <v>16</v>
      </c>
      <c r="K156" s="17">
        <v>28</v>
      </c>
      <c r="L156" s="25"/>
      <c r="M156" s="17">
        <v>17</v>
      </c>
      <c r="N156" s="17">
        <v>6</v>
      </c>
      <c r="O156" s="17">
        <v>2</v>
      </c>
      <c r="P156" s="17">
        <v>0</v>
      </c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56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8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</row>
    <row r="157" spans="1:148" ht="15.75" thickBot="1" x14ac:dyDescent="0.3">
      <c r="A157" s="25"/>
      <c r="B157" s="25"/>
      <c r="C157" s="3"/>
      <c r="D157" s="6"/>
      <c r="E157" s="3"/>
      <c r="F157" s="12">
        <v>1</v>
      </c>
      <c r="G157" s="1" t="s">
        <v>3</v>
      </c>
      <c r="H157" s="18">
        <v>50</v>
      </c>
      <c r="I157" s="18">
        <v>50</v>
      </c>
      <c r="J157" s="18">
        <v>50</v>
      </c>
      <c r="K157" s="18">
        <v>49</v>
      </c>
      <c r="L157" s="25"/>
      <c r="M157" s="18">
        <v>35</v>
      </c>
      <c r="N157" s="18">
        <v>42</v>
      </c>
      <c r="O157" s="18">
        <v>47</v>
      </c>
      <c r="P157" s="18">
        <v>50</v>
      </c>
      <c r="Q157" s="25"/>
      <c r="R157" s="25"/>
      <c r="S157" s="25"/>
      <c r="T157" s="29"/>
      <c r="U157" s="29"/>
      <c r="V157" s="29"/>
      <c r="W157" s="29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60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2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</row>
    <row r="158" spans="1:148" ht="15.75" thickBot="1" x14ac:dyDescent="0.3">
      <c r="A158" s="25"/>
      <c r="B158" s="25"/>
      <c r="C158" s="3"/>
      <c r="D158" s="6"/>
      <c r="E158" s="2"/>
      <c r="F158" s="11"/>
      <c r="G158" s="2" t="s">
        <v>4</v>
      </c>
      <c r="H158" s="17">
        <v>74</v>
      </c>
      <c r="I158" s="17">
        <v>20</v>
      </c>
      <c r="J158" s="17">
        <v>26</v>
      </c>
      <c r="K158" s="17">
        <v>24</v>
      </c>
      <c r="L158" s="25"/>
      <c r="M158" s="17">
        <v>15</v>
      </c>
      <c r="N158" s="17">
        <v>8</v>
      </c>
      <c r="O158" s="17">
        <v>3</v>
      </c>
      <c r="P158" s="17">
        <v>0</v>
      </c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</row>
    <row r="159" spans="1:148" x14ac:dyDescent="0.25">
      <c r="A159" s="25"/>
      <c r="B159" s="25"/>
      <c r="C159" s="3"/>
      <c r="D159" s="6"/>
      <c r="E159" s="5">
        <v>2</v>
      </c>
      <c r="F159" s="12">
        <v>4</v>
      </c>
      <c r="G159" s="1" t="s">
        <v>3</v>
      </c>
      <c r="H159" s="16">
        <v>50</v>
      </c>
      <c r="I159" s="16">
        <v>50</v>
      </c>
      <c r="J159" s="16">
        <v>50</v>
      </c>
      <c r="K159" s="16">
        <v>50</v>
      </c>
      <c r="L159" s="25"/>
      <c r="M159" s="16">
        <v>32</v>
      </c>
      <c r="N159" s="19">
        <v>43</v>
      </c>
      <c r="O159" s="16">
        <v>45</v>
      </c>
      <c r="P159" s="20">
        <v>50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</row>
    <row r="160" spans="1:148" ht="15.75" thickBot="1" x14ac:dyDescent="0.3">
      <c r="A160" s="25"/>
      <c r="B160" s="25"/>
      <c r="C160" s="3"/>
      <c r="D160" s="6"/>
      <c r="E160" s="3"/>
      <c r="F160" s="11"/>
      <c r="G160" s="2" t="s">
        <v>4</v>
      </c>
      <c r="H160" s="17">
        <v>41</v>
      </c>
      <c r="I160" s="17">
        <v>30</v>
      </c>
      <c r="J160" s="17">
        <v>26</v>
      </c>
      <c r="K160" s="17">
        <v>26</v>
      </c>
      <c r="L160" s="25"/>
      <c r="M160" s="18">
        <v>17</v>
      </c>
      <c r="N160" s="21">
        <v>7</v>
      </c>
      <c r="O160" s="18">
        <v>5</v>
      </c>
      <c r="P160" s="22">
        <v>0</v>
      </c>
      <c r="Q160" s="25"/>
      <c r="R160" s="25"/>
      <c r="S160" s="25"/>
      <c r="T160" s="29"/>
      <c r="U160" s="29"/>
      <c r="V160" s="29"/>
      <c r="W160" s="29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</row>
    <row r="161" spans="1:148" x14ac:dyDescent="0.25">
      <c r="A161" s="25"/>
      <c r="B161" s="25"/>
      <c r="C161" s="3"/>
      <c r="D161" s="6"/>
      <c r="E161" s="3"/>
      <c r="F161" s="12">
        <v>2</v>
      </c>
      <c r="G161" s="1" t="s">
        <v>3</v>
      </c>
      <c r="H161" s="16">
        <v>49</v>
      </c>
      <c r="I161" s="16">
        <v>49</v>
      </c>
      <c r="J161" s="16">
        <v>49</v>
      </c>
      <c r="K161" s="16">
        <v>49</v>
      </c>
      <c r="L161" s="25"/>
      <c r="M161" s="16">
        <v>34</v>
      </c>
      <c r="N161" s="19">
        <v>43</v>
      </c>
      <c r="O161" s="16">
        <v>49</v>
      </c>
      <c r="P161" s="20">
        <v>50</v>
      </c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</row>
    <row r="162" spans="1:148" ht="15.75" thickBot="1" x14ac:dyDescent="0.3">
      <c r="A162" s="25"/>
      <c r="B162" s="25"/>
      <c r="C162" s="3"/>
      <c r="D162" s="6"/>
      <c r="E162" s="3"/>
      <c r="F162" s="11"/>
      <c r="G162" s="2" t="s">
        <v>4</v>
      </c>
      <c r="H162" s="17">
        <v>43</v>
      </c>
      <c r="I162" s="17">
        <v>35</v>
      </c>
      <c r="J162" s="17">
        <v>27</v>
      </c>
      <c r="K162" s="17">
        <v>8</v>
      </c>
      <c r="L162" s="25"/>
      <c r="M162" s="18">
        <v>16</v>
      </c>
      <c r="N162" s="21">
        <v>7</v>
      </c>
      <c r="O162" s="18">
        <v>1</v>
      </c>
      <c r="P162" s="22">
        <v>0</v>
      </c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</row>
    <row r="163" spans="1:148" x14ac:dyDescent="0.25">
      <c r="A163" s="25"/>
      <c r="B163" s="25"/>
      <c r="C163" s="3"/>
      <c r="D163" s="6"/>
      <c r="E163" s="3"/>
      <c r="F163" s="12">
        <v>1</v>
      </c>
      <c r="G163" s="1" t="s">
        <v>3</v>
      </c>
      <c r="H163" s="18">
        <v>46</v>
      </c>
      <c r="I163" s="18">
        <v>45</v>
      </c>
      <c r="J163" s="18">
        <v>47</v>
      </c>
      <c r="K163" s="18">
        <v>46</v>
      </c>
      <c r="L163" s="25"/>
      <c r="M163" s="16">
        <v>34</v>
      </c>
      <c r="N163" s="19">
        <v>39</v>
      </c>
      <c r="O163" s="16">
        <v>45</v>
      </c>
      <c r="P163" s="20">
        <v>48</v>
      </c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</row>
    <row r="164" spans="1:148" ht="15.75" thickBot="1" x14ac:dyDescent="0.3">
      <c r="A164" s="25"/>
      <c r="B164" s="25"/>
      <c r="C164" s="3"/>
      <c r="D164" s="6"/>
      <c r="E164" s="2"/>
      <c r="F164" s="11"/>
      <c r="G164" s="2" t="s">
        <v>4</v>
      </c>
      <c r="H164" s="17">
        <v>46</v>
      </c>
      <c r="I164" s="17">
        <v>36</v>
      </c>
      <c r="J164" s="17">
        <v>22</v>
      </c>
      <c r="K164" s="17">
        <v>15</v>
      </c>
      <c r="L164" s="25"/>
      <c r="M164" s="18">
        <v>15</v>
      </c>
      <c r="N164" s="21">
        <v>10</v>
      </c>
      <c r="O164" s="18">
        <v>4</v>
      </c>
      <c r="P164" s="22">
        <v>0</v>
      </c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</row>
    <row r="165" spans="1:148" x14ac:dyDescent="0.25">
      <c r="A165" s="25"/>
      <c r="B165" s="25"/>
      <c r="C165" s="3"/>
      <c r="D165" s="6"/>
      <c r="E165" s="5">
        <v>1</v>
      </c>
      <c r="F165" s="12">
        <v>4</v>
      </c>
      <c r="G165" s="1" t="s">
        <v>3</v>
      </c>
      <c r="H165" s="16">
        <v>33</v>
      </c>
      <c r="I165" s="16">
        <v>36</v>
      </c>
      <c r="J165" s="16">
        <v>39</v>
      </c>
      <c r="K165" s="16">
        <v>41</v>
      </c>
      <c r="L165" s="25"/>
      <c r="M165" s="16">
        <v>26</v>
      </c>
      <c r="N165" s="19">
        <v>29</v>
      </c>
      <c r="O165" s="16">
        <v>36</v>
      </c>
      <c r="P165" s="20">
        <v>37</v>
      </c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</row>
    <row r="166" spans="1:148" ht="15.75" thickBot="1" x14ac:dyDescent="0.3">
      <c r="A166" s="25"/>
      <c r="B166" s="25"/>
      <c r="C166" s="3"/>
      <c r="D166" s="6"/>
      <c r="E166" s="3"/>
      <c r="F166" s="11"/>
      <c r="G166" s="2" t="s">
        <v>4</v>
      </c>
      <c r="H166" s="17">
        <v>37</v>
      </c>
      <c r="I166" s="17">
        <v>32</v>
      </c>
      <c r="J166" s="17">
        <v>15</v>
      </c>
      <c r="K166" s="17">
        <v>13</v>
      </c>
      <c r="L166" s="25"/>
      <c r="M166" s="18">
        <v>16</v>
      </c>
      <c r="N166" s="21">
        <v>14</v>
      </c>
      <c r="O166" s="18">
        <v>5</v>
      </c>
      <c r="P166" s="22">
        <v>1</v>
      </c>
      <c r="Q166" s="25"/>
      <c r="R166" s="25"/>
      <c r="S166" s="25"/>
      <c r="T166" s="29"/>
      <c r="U166" s="29"/>
      <c r="V166" s="29"/>
      <c r="W166" s="29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</row>
    <row r="167" spans="1:148" x14ac:dyDescent="0.25">
      <c r="A167" s="25"/>
      <c r="B167" s="25"/>
      <c r="C167" s="3"/>
      <c r="D167" s="6"/>
      <c r="E167" s="3"/>
      <c r="F167" s="12">
        <v>2</v>
      </c>
      <c r="G167" s="1" t="s">
        <v>3</v>
      </c>
      <c r="H167" s="16">
        <v>33</v>
      </c>
      <c r="I167" s="16">
        <v>34</v>
      </c>
      <c r="J167" s="16">
        <v>31</v>
      </c>
      <c r="K167" s="16">
        <v>39</v>
      </c>
      <c r="L167" s="25"/>
      <c r="M167" s="16">
        <v>27</v>
      </c>
      <c r="N167" s="19">
        <v>26</v>
      </c>
      <c r="O167" s="16">
        <v>29</v>
      </c>
      <c r="P167" s="20">
        <v>34</v>
      </c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</row>
    <row r="168" spans="1:148" ht="15.75" thickBot="1" x14ac:dyDescent="0.3">
      <c r="A168" s="25"/>
      <c r="B168" s="25"/>
      <c r="C168" s="3"/>
      <c r="D168" s="6"/>
      <c r="E168" s="3"/>
      <c r="F168" s="11"/>
      <c r="G168" s="2" t="s">
        <v>4</v>
      </c>
      <c r="H168" s="17">
        <v>39</v>
      </c>
      <c r="I168" s="17">
        <v>29</v>
      </c>
      <c r="J168" s="17">
        <v>9</v>
      </c>
      <c r="K168" s="17">
        <v>6</v>
      </c>
      <c r="L168" s="25"/>
      <c r="M168" s="18">
        <v>13</v>
      </c>
      <c r="N168" s="21">
        <v>9</v>
      </c>
      <c r="O168" s="18">
        <v>4</v>
      </c>
      <c r="P168" s="22">
        <v>1</v>
      </c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</row>
    <row r="169" spans="1:148" x14ac:dyDescent="0.25">
      <c r="A169" s="25"/>
      <c r="B169" s="25"/>
      <c r="C169" s="3"/>
      <c r="D169" s="6"/>
      <c r="E169" s="3"/>
      <c r="F169" s="12">
        <v>1</v>
      </c>
      <c r="G169" s="1" t="s">
        <v>3</v>
      </c>
      <c r="H169" s="18">
        <v>28</v>
      </c>
      <c r="I169" s="18">
        <v>30</v>
      </c>
      <c r="J169" s="18">
        <v>38</v>
      </c>
      <c r="K169" s="18">
        <v>29</v>
      </c>
      <c r="L169" s="25"/>
      <c r="M169" s="16">
        <v>19</v>
      </c>
      <c r="N169" s="19">
        <v>20</v>
      </c>
      <c r="O169" s="16">
        <v>32</v>
      </c>
      <c r="P169" s="20">
        <v>37</v>
      </c>
      <c r="Q169" s="25"/>
      <c r="R169" s="25"/>
      <c r="S169" s="25"/>
      <c r="T169" s="29"/>
      <c r="U169" s="29"/>
      <c r="V169" s="29"/>
      <c r="W169" s="29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</row>
    <row r="170" spans="1:148" ht="15.75" thickBot="1" x14ac:dyDescent="0.3">
      <c r="A170" s="25"/>
      <c r="B170" s="25"/>
      <c r="C170" s="2"/>
      <c r="D170" s="7"/>
      <c r="E170" s="2"/>
      <c r="F170" s="11"/>
      <c r="G170" s="2" t="s">
        <v>4</v>
      </c>
      <c r="H170" s="17">
        <v>18</v>
      </c>
      <c r="I170" s="17">
        <v>12</v>
      </c>
      <c r="J170" s="17">
        <v>14</v>
      </c>
      <c r="K170" s="17">
        <v>9</v>
      </c>
      <c r="L170" s="25"/>
      <c r="M170" s="17">
        <v>16</v>
      </c>
      <c r="N170" s="23">
        <v>8</v>
      </c>
      <c r="O170" s="17">
        <v>1</v>
      </c>
      <c r="P170" s="24">
        <v>1</v>
      </c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</row>
    <row r="171" spans="1:148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</row>
    <row r="172" spans="1:148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</row>
    <row r="173" spans="1:148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9"/>
      <c r="U173" s="29"/>
      <c r="V173" s="29"/>
      <c r="W173" s="29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</row>
    <row r="174" spans="1:148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</row>
    <row r="175" spans="1:148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</row>
    <row r="176" spans="1:148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9"/>
      <c r="U176" s="29"/>
      <c r="V176" s="29"/>
      <c r="W176" s="29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</row>
    <row r="177" spans="1:148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</row>
    <row r="178" spans="1:148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</row>
    <row r="179" spans="1:148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</row>
    <row r="180" spans="1:148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9"/>
      <c r="U180" s="29"/>
      <c r="V180" s="29"/>
      <c r="W180" s="29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</row>
    <row r="181" spans="1:148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</row>
    <row r="182" spans="1:148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</row>
    <row r="183" spans="1:148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9"/>
      <c r="U183" s="29"/>
      <c r="V183" s="29"/>
      <c r="W183" s="29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</row>
    <row r="184" spans="1:148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</row>
    <row r="185" spans="1:148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</row>
    <row r="186" spans="1:148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</row>
    <row r="187" spans="1:148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</row>
    <row r="188" spans="1:148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</row>
    <row r="189" spans="1:148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</row>
    <row r="190" spans="1:148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</row>
    <row r="191" spans="1:148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</row>
    <row r="192" spans="1:148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</row>
    <row r="193" spans="1:148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</row>
    <row r="194" spans="1:148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</row>
    <row r="195" spans="1:148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</row>
    <row r="196" spans="1:148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</row>
    <row r="197" spans="1:148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</row>
    <row r="198" spans="1:148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</row>
    <row r="199" spans="1:148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</row>
    <row r="200" spans="1:148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</row>
    <row r="201" spans="1:148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</row>
    <row r="202" spans="1:148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</row>
    <row r="203" spans="1:148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</row>
    <row r="204" spans="1:148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</row>
    <row r="205" spans="1:148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</row>
    <row r="206" spans="1:148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</row>
    <row r="207" spans="1:148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</row>
    <row r="208" spans="1:148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</row>
    <row r="209" spans="1:148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</row>
    <row r="210" spans="1:148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</row>
    <row r="211" spans="1:148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</row>
    <row r="212" spans="1:148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</row>
    <row r="213" spans="1:148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</row>
    <row r="214" spans="1:148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</row>
    <row r="215" spans="1:148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</row>
    <row r="216" spans="1:148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</row>
    <row r="217" spans="1:148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</row>
    <row r="218" spans="1:148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</row>
    <row r="219" spans="1:148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</row>
    <row r="220" spans="1:148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</row>
    <row r="221" spans="1:148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</row>
    <row r="222" spans="1:148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</row>
    <row r="223" spans="1:148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</row>
    <row r="224" spans="1:148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</row>
    <row r="225" spans="1:148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</row>
    <row r="226" spans="1:148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</row>
    <row r="227" spans="1:148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</row>
    <row r="228" spans="1:148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</row>
    <row r="229" spans="1:148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</row>
    <row r="230" spans="1:148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</row>
    <row r="231" spans="1:148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</row>
    <row r="232" spans="1:148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</row>
    <row r="233" spans="1:148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</row>
    <row r="234" spans="1:148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</row>
    <row r="235" spans="1:148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</row>
    <row r="236" spans="1:148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</row>
    <row r="237" spans="1:148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</row>
    <row r="238" spans="1:148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</row>
    <row r="239" spans="1:148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</row>
    <row r="240" spans="1:148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</row>
    <row r="241" spans="1:148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</row>
    <row r="242" spans="1:148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</row>
    <row r="243" spans="1:148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</row>
    <row r="244" spans="1:148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</row>
    <row r="245" spans="1:148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</row>
    <row r="246" spans="1:148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</row>
    <row r="247" spans="1:148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</row>
    <row r="248" spans="1:148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</row>
    <row r="249" spans="1:148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</row>
    <row r="250" spans="1:148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</row>
    <row r="251" spans="1:148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</row>
    <row r="252" spans="1:148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</row>
    <row r="253" spans="1:148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</row>
    <row r="254" spans="1:148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</row>
    <row r="255" spans="1:148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</row>
    <row r="256" spans="1:148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</row>
    <row r="257" spans="1:148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</row>
    <row r="258" spans="1:148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</row>
    <row r="259" spans="1:148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</row>
    <row r="260" spans="1:148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</row>
    <row r="261" spans="1:148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</row>
    <row r="262" spans="1:148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</row>
    <row r="263" spans="1:148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</row>
    <row r="264" spans="1:148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</row>
    <row r="265" spans="1:148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</row>
    <row r="266" spans="1:148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</row>
    <row r="267" spans="1:148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</row>
    <row r="268" spans="1:148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</row>
    <row r="269" spans="1:148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</row>
    <row r="270" spans="1:148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</row>
    <row r="271" spans="1:148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</row>
    <row r="272" spans="1:148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</row>
    <row r="273" spans="1:148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</row>
    <row r="274" spans="1:148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</row>
    <row r="275" spans="1:148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</row>
    <row r="276" spans="1:148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</row>
    <row r="277" spans="1:148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</row>
    <row r="278" spans="1:148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</row>
    <row r="279" spans="1:148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</row>
    <row r="280" spans="1:148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</row>
    <row r="281" spans="1:148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</row>
  </sheetData>
  <conditionalFormatting sqref="H8 H10 H12 H14 H16 H18 H20 H22 H24 H44 H46 H48 H50 H52 H54 H56 H58 H60">
    <cfRule type="colorScale" priority="14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28 H26 H30 H32 H34 H36 H38 H40 H42">
    <cfRule type="colorScale" priority="12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63 H65 H67 H69 H71 H73 H75 H77 H79">
    <cfRule type="colorScale" priority="11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81 H83 H85 H87 H89 H91 H93 H95 H97">
    <cfRule type="colorScale" priority="10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99 H101 H103 H105 H107 H109 H111 H113 H115">
    <cfRule type="colorScale" priority="10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18 H120 H122">
    <cfRule type="colorScale" priority="7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24 H126 H128">
    <cfRule type="colorScale" priority="6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30 H132 H134">
    <cfRule type="colorScale" priority="6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36 H138 H140">
    <cfRule type="colorScale" priority="3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42 H144 H146">
    <cfRule type="colorScale" priority="2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48 H150 H152">
    <cfRule type="colorScale" priority="2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54 H156 H158">
    <cfRule type="colorScale" priority="14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62 H160 H164">
    <cfRule type="colorScale" priority="9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166 H168 H170">
    <cfRule type="colorScale" priority="4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H7:K7 H9:K9 H11:K11 H13:K13 H15:K15 H17:K17 H19:K19 H21:K21 H23:K23 H43:K43 H45:K45 H47:K47 H49:K49 H51:K51 H53:K53 H55:K55 H57:K57 H59:K59">
    <cfRule type="colorScale" priority="14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25:K25 H27:K27 H29:K29 H31:K31 H33:K33 H35:K35 H37:K37 H39:K39 H41:K41">
    <cfRule type="colorScale" priority="12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62:K62 H64:K64 H66:K66 H68:K68 H70:K70 H72:K72 H74:K74 H76:K76 H78:K78">
    <cfRule type="colorScale" priority="11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80:K80 H82:K82 H84:K84 H86:K86 H88:K88 H90:K90 H92:K92 H94:K94 H96:K96">
    <cfRule type="colorScale" priority="10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98:K98 H100:K100 H102:K102 H104:K104 H106:K106 H108:K108 H110:K110 H112:K112 H114:K114">
    <cfRule type="colorScale" priority="10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17:K117 H119:K119 H121:K121">
    <cfRule type="colorScale" priority="7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23:K123 H125:K125 H127:K127">
    <cfRule type="colorScale" priority="6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29:K129 H131:K131 H133:K133">
    <cfRule type="colorScale" priority="6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35:K135 H137:K137 H139:K139">
    <cfRule type="colorScale" priority="3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41:K141 H143:K143 H145:K145">
    <cfRule type="colorScale" priority="2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47:K147 H149:K149 H151:K151">
    <cfRule type="colorScale" priority="2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53:K153 H155:K155 H157:K157">
    <cfRule type="colorScale" priority="15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59:K159 H161:K161 H163:K163">
    <cfRule type="colorScale" priority="10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H165:K165 H167:K167 H169:K169">
    <cfRule type="colorScale" priority="5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I8 I10 I12 I14 I16 I18 I20 I22 I24 I44 I46 I48 I50 I52 I54 I56 I58 I60">
    <cfRule type="colorScale" priority="14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26 I28 I30 I32 I34 I36 I38 I40 I42">
    <cfRule type="colorScale" priority="12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63 I65 I67 I69 I71 I73 I75 I77 I79">
    <cfRule type="colorScale" priority="11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81 I83 I85 I87 I89 I91 I93 I95 I97">
    <cfRule type="colorScale" priority="10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01 I99 I103 I105 I107 I109 I111 I113 I115">
    <cfRule type="colorScale" priority="10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18 I120 I122">
    <cfRule type="colorScale" priority="7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24 I126 I128">
    <cfRule type="colorScale" priority="6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30 I132 I134">
    <cfRule type="colorScale" priority="6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36 I138 I140">
    <cfRule type="colorScale" priority="3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42 I144 I146">
    <cfRule type="colorScale" priority="2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48 I150 I152">
    <cfRule type="colorScale" priority="2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54 I156 I158">
    <cfRule type="colorScale" priority="13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60 I162 I164">
    <cfRule type="colorScale" priority="8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I166 I168 I170">
    <cfRule type="colorScale" priority="3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J8 J10 J12 J14 J16 J18 J20 J22 J24 J44 J46 J48 J50 J52 J54 J56 J58 J60">
    <cfRule type="colorScale" priority="14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26 J28 J30 J32 J34 J36 J38 J40 J42">
    <cfRule type="colorScale" priority="12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63 J65 J67 J69 J71 J73 J75 J77 J79">
    <cfRule type="colorScale" priority="11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81 J83 J85 J87 J89 J91 J93 J95 J97">
    <cfRule type="colorScale" priority="10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01 J99 J103 J105 J107 J109 J111 J113 J115">
    <cfRule type="colorScale" priority="10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18 J120 J122">
    <cfRule type="colorScale" priority="7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24 J126 J128">
    <cfRule type="colorScale" priority="6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30 J132 J134">
    <cfRule type="colorScale" priority="6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36 J138 J140">
    <cfRule type="colorScale" priority="3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42 J144 J146">
    <cfRule type="colorScale" priority="2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48 J150 J152">
    <cfRule type="colorScale" priority="2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54 J156 J158">
    <cfRule type="colorScale" priority="12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60 J162 J164">
    <cfRule type="colorScale" priority="7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J166 J168 J170">
    <cfRule type="colorScale" priority="2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K10 K8 K12 K14 K16 K18 K20 K22 K24 K44 K46 K48 K50 K52 K54 K56 K58 K60">
    <cfRule type="colorScale" priority="14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26 K28 K30 K32 K34 K36 K38 K40 K42">
    <cfRule type="colorScale" priority="12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63 K65 K67 K69 K71 K73 K75 K77 K79">
    <cfRule type="colorScale" priority="11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81 K83 K85 K87 K89 K91 K93 K95 K97">
    <cfRule type="colorScale" priority="10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01 K99 K103 K105 K107 K109 K111 K113 K115">
    <cfRule type="colorScale" priority="10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20 K118 K122">
    <cfRule type="colorScale" priority="7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24 K126 K128">
    <cfRule type="colorScale" priority="6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30 K132 K134">
    <cfRule type="colorScale" priority="6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36 K138 K140">
    <cfRule type="colorScale" priority="3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42 K144 K146">
    <cfRule type="colorScale" priority="2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48 K150 K152">
    <cfRule type="colorScale" priority="2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54 K156 K158">
    <cfRule type="colorScale" priority="11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60 K162 K164">
    <cfRule type="colorScale" priority="6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K166 K168 K170">
    <cfRule type="colorScale" priority="1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M10 M8 M12 M14 M16 M18 M20 M22 M24">
    <cfRule type="colorScale" priority="13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26 M28 M30 M32 M34 M36 M38 M40 M42">
    <cfRule type="colorScale" priority="12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44 M46 M48 M50 M52 M54 M56 M58 M60">
    <cfRule type="colorScale" priority="13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63 M65 M67">
    <cfRule type="colorScale" priority="11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69 M71 M73">
    <cfRule type="colorScale" priority="9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75 M77 M79">
    <cfRule type="colorScale" priority="9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81 M83 M85 M87 M89 M91 M93 M95 M97">
    <cfRule type="colorScale" priority="8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01 M99 M103 M105 M107 M109 M111 M113 M115">
    <cfRule type="colorScale" priority="8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18 M120 M122">
    <cfRule type="colorScale" priority="5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24 M126 M128">
    <cfRule type="colorScale" priority="4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30 M132 M134">
    <cfRule type="colorScale" priority="43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38 M136 M140 M142 M144 M146 M148 M150 M152">
    <cfRule type="colorScale" priority="3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154 M156 M158 M160 M162 M164 M166 M168 M170">
    <cfRule type="colorScale" priority="78">
      <colorScale>
        <cfvo type="num" val="0"/>
        <cfvo type="num" val="400"/>
        <cfvo type="num" val="800"/>
        <color rgb="FF63BE7B"/>
        <color rgb="FFFFEB84"/>
        <color rgb="FFF8696B"/>
      </colorScale>
    </cfRule>
  </conditionalFormatting>
  <conditionalFormatting sqref="M7:P7 M9:P9 M11:P11 M13:P13 M15:P15 M17:P17 M19:P19 M21:P21 M23:P23">
    <cfRule type="colorScale" priority="13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25:P25 M27:P27 M29:P29 M31:P31 M33:P33 M35:P35 M37:P37 M39:P39 M41:P41">
    <cfRule type="colorScale" priority="12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43:P43 M45:P45 M47:P47 M49:P49 M51:P51 M53:P53 M55:P55 M57:P57 M59:P59">
    <cfRule type="colorScale" priority="13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62:P62 M64:P64 M66:P66">
    <cfRule type="colorScale" priority="11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68:P68 M70:P70 M72:P72">
    <cfRule type="colorScale" priority="9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74:P74 M76:P76 M78:P78">
    <cfRule type="colorScale" priority="9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80:P80 M82:P82 M84:P84 M86:P86 M88:P88 M90:P90 M92:P92 M94:P94 M96:P96">
    <cfRule type="colorScale" priority="8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98:P98 M100:P100 M102:P102 M104:P104 M106:P106 M108:P108 M110:P110 M112:P112 M114:P114">
    <cfRule type="colorScale" priority="8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117:P117 M119:P119 M121:P121">
    <cfRule type="colorScale" priority="5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123:P123 M125:P125 M127:P127">
    <cfRule type="colorScale" priority="4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129:P129 M131:P131 M133:P133">
    <cfRule type="colorScale" priority="44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135:P135 M137:P137 M139:P139 M141:P141 M143:P143 M145:P145 M147:P147 M149:P149 M151:P151">
    <cfRule type="colorScale" priority="3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M153:P153 M155:P155 M157:P157 M159:P159 M161:P161 M163:P163 M165:P165 M167:P167 M169:P169">
    <cfRule type="colorScale" priority="79">
      <colorScale>
        <cfvo type="num" val="0"/>
        <cfvo type="num" val="25"/>
        <cfvo type="num" val="50"/>
        <color rgb="FFF8696B"/>
        <color rgb="FFFFEB84"/>
        <color rgb="FF63BE7B"/>
      </colorScale>
    </cfRule>
  </conditionalFormatting>
  <conditionalFormatting sqref="N8 N10 N12 N14 N16 N18 N20 N22 N24">
    <cfRule type="colorScale" priority="13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26 N28 N30 N32 N34 N36 N38 N40 N42">
    <cfRule type="colorScale" priority="12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46 N44 N48 N50 N52 N54 N56 N58 N60">
    <cfRule type="colorScale" priority="13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63 N65 N67">
    <cfRule type="colorScale" priority="11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69 N71 N73">
    <cfRule type="colorScale" priority="9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77 N75 N79">
    <cfRule type="colorScale" priority="9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81 N83 N85 N87 N89 N91 N93 N95 N97">
    <cfRule type="colorScale" priority="8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99 N101 N103 N105 N107 N109 N111 N113 N115">
    <cfRule type="colorScale" priority="8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118 N120 N122">
    <cfRule type="colorScale" priority="5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124 N126 N128">
    <cfRule type="colorScale" priority="4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130 N132 N134">
    <cfRule type="colorScale" priority="42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136 N138 N140 N142 N144 N146 N148 N150 N152">
    <cfRule type="colorScale" priority="3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N154 N156 N158 N160 N162 N164 N166 N168 N170">
    <cfRule type="colorScale" priority="77">
      <colorScale>
        <cfvo type="num" val="0"/>
        <cfvo type="num" val="200"/>
        <cfvo type="num" val="400"/>
        <color rgb="FF63BE7B"/>
        <color rgb="FFFFEB84"/>
        <color rgb="FFF8696B"/>
      </colorScale>
    </cfRule>
  </conditionalFormatting>
  <conditionalFormatting sqref="O10 O8 O12 O14 O16 O18 O20 O22 O24">
    <cfRule type="colorScale" priority="13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26 O28 O30 O32 O34 O36 O38 O40 O42">
    <cfRule type="colorScale" priority="12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46 O44 O48 O50 O52 O54 O56 O58 O60">
    <cfRule type="colorScale" priority="13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63 O65 O67">
    <cfRule type="colorScale" priority="11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69 O71 O73">
    <cfRule type="colorScale" priority="9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77 O75 O79">
    <cfRule type="colorScale" priority="9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81 O83 O85 O87 O89 O91 O93 O95 O97">
    <cfRule type="colorScale" priority="8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99 O101 O103 O105 O107 O109 O111 O113 O115">
    <cfRule type="colorScale" priority="8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118 O120 O122">
    <cfRule type="colorScale" priority="5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124 O126 O128">
    <cfRule type="colorScale" priority="4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130 O132 O134">
    <cfRule type="colorScale" priority="41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136 O138 O140 O142 O144 O146 O148 O150 O152">
    <cfRule type="colorScale" priority="3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O154 O156 O158 O160 O162 O164 O166 O168 O170">
    <cfRule type="colorScale" priority="76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P8 P10 P12 P14 P16 P18 P20 P22 P24">
    <cfRule type="colorScale" priority="13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26 P28 P30 P32 P34 P36 P38 P40 P42">
    <cfRule type="colorScale" priority="12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46 P44 P48 P50 P52 P54 P56 P58 P60">
    <cfRule type="colorScale" priority="13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63 P65 P67">
    <cfRule type="colorScale" priority="11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69 P71 P73">
    <cfRule type="colorScale" priority="9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77 P75 P79">
    <cfRule type="colorScale" priority="9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81 P83 P85 P87 P89 P91 P93 P95 P97">
    <cfRule type="colorScale" priority="8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99 P101 P103 P105 P107 P109 P111 P113 P115">
    <cfRule type="colorScale" priority="8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18 P120 P122">
    <cfRule type="colorScale" priority="5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24 P126 P128">
    <cfRule type="colorScale" priority="4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30 P132 P134">
    <cfRule type="colorScale" priority="40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36 P138 P140 P142 P144 P146 P148 P150 P152">
    <cfRule type="colorScale" priority="3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54 P156 P158 P160 P162 P164 P166 P168 P170">
    <cfRule type="colorScale" priority="75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T6:W1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{B018EA48-1E44-4D2E-83FA-0847B2DB1BED}</x14:id>
        </ext>
      </extLst>
    </cfRule>
  </conditionalFormatting>
  <conditionalFormatting sqref="Y6:AB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{8B3ADECF-131A-4CDE-954D-18776EC05011}</x14:id>
        </ext>
      </extLst>
    </cfRule>
  </conditionalFormatting>
  <conditionalFormatting sqref="AE6:AH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{53FDC6EB-328E-4B3D-B654-2EA95F6B8715}</x14:id>
        </ext>
      </extLst>
    </cfRule>
  </conditionalFormatting>
  <conditionalFormatting sqref="AJ6:AM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{143598CB-D394-4204-9B4F-DB35495217C6}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18EA48-1E44-4D2E-83FA-0847B2DB1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T6:W14</xm:sqref>
        </x14:conditionalFormatting>
        <x14:conditionalFormatting xmlns:xm="http://schemas.microsoft.com/office/excel/2006/main">
          <x14:cfRule type="dataBar" id="{8B3ADECF-131A-4CDE-954D-18776EC05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Y6:AB14</xm:sqref>
        </x14:conditionalFormatting>
        <x14:conditionalFormatting xmlns:xm="http://schemas.microsoft.com/office/excel/2006/main">
          <x14:cfRule type="dataBar" id="{53FDC6EB-328E-4B3D-B654-2EA95F6B8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AE6:AH14</xm:sqref>
        </x14:conditionalFormatting>
        <x14:conditionalFormatting xmlns:xm="http://schemas.microsoft.com/office/excel/2006/main">
          <x14:cfRule type="dataBar" id="{143598CB-D394-4204-9B4F-DB3549521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AJ6:AM14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8CE2BF54795F449E0F4C57489C76D9" ma:contentTypeVersion="16" ma:contentTypeDescription="Create a new document." ma:contentTypeScope="" ma:versionID="2a2ddb2ea16f038ec22884c779bf4714">
  <xsd:schema xmlns:xsd="http://www.w3.org/2001/XMLSchema" xmlns:xs="http://www.w3.org/2001/XMLSchema" xmlns:p="http://schemas.microsoft.com/office/2006/metadata/properties" xmlns:ns3="421407b2-1b79-476b-a621-a797eda44f07" xmlns:ns4="178f10d3-827c-4ac9-a2a2-88c308998687" targetNamespace="http://schemas.microsoft.com/office/2006/metadata/properties" ma:root="true" ma:fieldsID="a1c5727c21e1d678cd458049dd3150a7" ns3:_="" ns4:_="">
    <xsd:import namespace="421407b2-1b79-476b-a621-a797eda44f07"/>
    <xsd:import namespace="178f10d3-827c-4ac9-a2a2-88c30899868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407b2-1b79-476b-a621-a797eda44f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10d3-827c-4ac9-a2a2-88c308998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8f10d3-827c-4ac9-a2a2-88c30899868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35E2F6-FAB3-4829-9637-A9989BD30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1407b2-1b79-476b-a621-a797eda44f07"/>
    <ds:schemaRef ds:uri="178f10d3-827c-4ac9-a2a2-88c3089986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AB4F71-9F86-45D3-85E2-67D279A2D0CC}">
  <ds:schemaRefs>
    <ds:schemaRef ds:uri="http://purl.org/dc/dcmitype/"/>
    <ds:schemaRef ds:uri="421407b2-1b79-476b-a621-a797eda44f07"/>
    <ds:schemaRef ds:uri="http://purl.org/dc/elements/1.1/"/>
    <ds:schemaRef ds:uri="178f10d3-827c-4ac9-a2a2-88c308998687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8960F7-25B0-4341-ACBA-FCCC56C767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Pontolillo</dc:creator>
  <cp:lastModifiedBy>Gabriel Pontolillo</cp:lastModifiedBy>
  <cp:lastPrinted>2023-11-24T03:14:39Z</cp:lastPrinted>
  <dcterms:created xsi:type="dcterms:W3CDTF">2023-11-13T16:46:09Z</dcterms:created>
  <dcterms:modified xsi:type="dcterms:W3CDTF">2023-12-06T17:03:18Z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0x0101006C8CE2BF54795F449E0F4C57489C76D9</vt:lpwstr>
  </property>
</Properties>
</file>