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mc:Choice>
  </mc:AlternateContent>
  <xr:revisionPtr revIDLastSave="2563" documentId="13_ncr:1_{AEEB579E-5C30-4D64-9BD1-3B95267CB55C}" xr6:coauthVersionLast="47" xr6:coauthVersionMax="47" xr10:uidLastSave="{26FF7B81-B58B-4F90-820F-4FDEA2407BBC}"/>
  <bookViews>
    <workbookView xWindow="-108" yWindow="-108" windowWidth="23256" windowHeight="12576" tabRatio="767" xr2:uid="{00000000-000D-0000-FFFF-FFFF00000000}"/>
  </bookViews>
  <sheets>
    <sheet name="Saber_11__2019-2" sheetId="1" r:id="rId1"/>
    <sheet name="Puntajes" sheetId="12" r:id="rId2"/>
    <sheet name="Proporción Becados" sheetId="13" r:id="rId3"/>
    <sheet name="Genero" sheetId="3" r:id="rId4"/>
    <sheet name="Hipotesis" sheetId="14"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8" i="14" l="1"/>
  <c r="F53" i="14" s="1"/>
  <c r="D5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31" i="14" l="1"/>
  <c r="D27" i="14"/>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<sst xmlns="http://schemas.openxmlformats.org/spreadsheetml/2006/main" count="90367" uniqueCount="285">
  <si>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</si>
  <si>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</si>
  <si>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</si>
  <si>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</si>
  <si>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</si>
  <si>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</si>
  <si>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</si>
  <si>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</si>
  <si>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</si>
  <si>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</si>
  <si>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</si>
  <si>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</si>
  <si>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</si>
  <si>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</si>
  <si>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</si>
  <si>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</si>
  <si>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</si>
  <si>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</si>
  <si>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</si>
  <si>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</si>
  <si>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</si>
  <si>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</si>
  <si>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</si>
  <si>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</si>
  <si>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</si>
  <si>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</si>
  <si>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</si>
  <si>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</si>
  <si>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</si>
  <si>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</si>
  <si>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</si>
  <si>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</si>
  <si>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</si>
  <si>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</si>
  <si>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</si>
  <si>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</si>
  <si>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</si>
  <si>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</si>
  <si>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</si>
  <si>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</si>
  <si>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</si>
  <si>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</si>
  <si>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</si>
  <si>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</si>
  <si>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</si>
  <si>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</si>
  <si>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</si>
  <si>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</si>
  <si>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</si>
  <si>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</si>
  <si>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</si>
  <si>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</si>
  <si>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</si>
  <si>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</si>
  <si>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</si>
  <si>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</si>
  <si>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</si>
  <si>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</si>
  <si>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</si>
  <si>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</si>
  <si>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</si>
  <si>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</si>
  <si>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</si>
  <si>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</si>
  <si>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</si>
  <si>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</si>
  <si>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</si>
  <si>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</si>
  <si>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</si>
  <si>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</si>
  <si>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</si>
  <si>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</si>
  <si>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</si>
  <si>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</si>
  <si>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</si>
  <si>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</si>
  <si>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</si>
  <si>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</si>
  <si>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</si>
  <si>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</si>
  <si>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</si>
  <si>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</si>
  <si>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</si>
  <si>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</si>
  <si>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</si>
  <si>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</si>
  <si>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</si>
  <si>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</si>
  <si>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</si>
  <si>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</si>
  <si>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</si>
  <si>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</si>
  <si>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</si>
  <si>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</si>
  <si>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</si>
  <si>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</si>
  <si>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</si>
  <si>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</si>
  <si>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</si>
  <si>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</si>
  <si>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</si>
  <si>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</si>
  <si>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</si>
  <si>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</si>
  <si>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</si>
  <si>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</si>
  <si>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</si>
  <si>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</si>
  <si>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</si>
  <si>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</si>
  <si>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</si>
  <si>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</si>
  <si>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</si>
  <si>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</si>
  <si>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</si>
  <si>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</si>
  <si>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</si>
  <si>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</si>
  <si>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</si>
  <si>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</si>
  <si>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</si>
  <si>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</si>
  <si>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</si>
  <si>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</si>
  <si>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</si>
  <si>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</si>
  <si>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</si>
  <si>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</si>
  <si>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</si>
  <si>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</si>
  <si>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</si>
  <si>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</si>
  <si>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</si>
  <si>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</si>
  <si>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</si>
  <si>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</si>
  <si>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</si>
  <si>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</si>
  <si>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</si>
  <si>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</si>
  <si>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</si>
  <si>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</si>
  <si>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</si>
  <si>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</si>
  <si>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</si>
  <si>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</si>
  <si>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</si>
  <si>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</si>
  <si>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</si>
  <si>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</si>
  <si>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</si>
  <si>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</si>
  <si>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</si>
  <si>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</si>
  <si>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</si>
  <si>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</si>
  <si>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</si>
  <si>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</si>
  <si>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</si>
  <si>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</si>
  <si>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</si>
  <si>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</si>
  <si>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</si>
  <si>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</si>
  <si>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</si>
  <si>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</si>
  <si>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</si>
  <si>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</si>
  <si>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</si>
  <si>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</si>
  <si>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</si>
  <si>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</si>
  <si>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</si>
  <si>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</si>
  <si>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</si>
  <si>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</si>
  <si>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</si>
  <si>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</si>
  <si>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</si>
  <si>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</si>
  <si>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ESTU_GENERACION-E2</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</si>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</sst>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16" fillId="0" borderId="28" xfId="0" applyFont="1" applyBorder="1" applyAlignment="1">
      <alignment horizontal="center"/>
    </xf>
    <xf numFmtId="0" fontId="16" fillId="0" borderId="29" xfId="0" applyFont="1" applyBorder="1" applyAlignment="1">
      <alignment horizontal="center"/>
    </xf>
    <xf numFmtId="0" fontId="0" fillId="0" borderId="16" xfId="0" applyBorder="1" applyAlignment="1">
      <alignment horizontal="center"/>
    </xf>
    <xf numFmtId="0" fontId="0" fillId="0" borderId="12" xfId="0" quotePrefix="1" applyBorder="1" applyAlignment="1">
      <alignment horizontal="center"/>
    </xf>
    <xf numFmtId="0" fontId="0" fillId="0" borderId="12"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6" xfId="0" applyBorder="1" applyAlignment="1">
      <alignment horizontal="center" wrapText="1"/>
    </xf>
    <xf numFmtId="0" fontId="0" fillId="0" borderId="15" xfId="0" applyBorder="1" applyAlignment="1">
      <alignment horizontal="center" wrapText="1"/>
    </xf>
    <xf numFmtId="0" fontId="0" fillId="0" borderId="12" xfId="0" applyBorder="1" applyAlignment="1">
      <alignment horizont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0" fillId="0" borderId="13" xfId="0" applyBorder="1" applyAlignment="1">
      <alignment horizontal="center"/>
    </xf>
    <xf numFmtId="0" fontId="0" fillId="0" borderId="32" xfId="0" quotePrefix="1" applyBorder="1" applyAlignment="1">
      <alignment horizontal="left"/>
    </xf>
    <xf numFmtId="0" fontId="0" fillId="0" borderId="34" xfId="0" applyBorder="1" applyAlignment="1">
      <alignment horizontal="left"/>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15" xfId="0" applyBorder="1" applyAlignment="1">
      <alignment horizontal="center"/>
    </xf>
    <xf numFmtId="0" fontId="16" fillId="0" borderId="35" xfId="0" applyFont="1" applyBorder="1" applyAlignment="1">
      <alignment horizontal="center"/>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57" xfId="0" applyFont="1" applyBorder="1" applyAlignment="1">
      <alignment horizontal="center"/>
    </xf>
    <xf numFmtId="0" fontId="0" fillId="0" borderId="13" xfId="0" applyBorder="1" applyAlignment="1">
      <alignment horizontal="center" wrapText="1"/>
    </xf>
    <xf numFmtId="0" fontId="0" fillId="0" borderId="32" xfId="0" applyBorder="1" applyAlignment="1">
      <alignment horizontal="center" wrapText="1"/>
    </xf>
    <xf numFmtId="0" fontId="16" fillId="0" borderId="28" xfId="0" applyFont="1" applyBorder="1" applyAlignment="1">
      <alignment horizontal="center" vertical="center"/>
    </xf>
    <xf numFmtId="0" fontId="16" fillId="0" borderId="57" xfId="0" applyFont="1" applyBorder="1" applyAlignment="1">
      <alignment horizontal="center" vertical="center"/>
    </xf>
    <xf numFmtId="0" fontId="16" fillId="0" borderId="29" xfId="0" applyFont="1" applyBorder="1" applyAlignment="1">
      <alignment horizontal="center" vertic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0" fillId="0" borderId="30" xfId="0"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16" fillId="0" borderId="22" xfId="0" applyFont="1" applyBorder="1" applyAlignment="1">
      <alignment horizontal="center" wrapText="1"/>
    </xf>
    <xf numFmtId="0" fontId="16" fillId="0" borderId="23" xfId="0" applyFont="1" applyBorder="1" applyAlignment="1">
      <alignment horizontal="center" wrapText="1"/>
    </xf>
    <xf numFmtId="0" fontId="16" fillId="0" borderId="26" xfId="0" applyFont="1" applyBorder="1" applyAlignment="1">
      <alignment horizontal="center" wrapText="1"/>
    </xf>
    <xf numFmtId="0" fontId="16" fillId="0" borderId="27" xfId="0" applyFont="1" applyBorder="1" applyAlignment="1">
      <alignment horizontal="center" wrapText="1"/>
    </xf>
    <xf numFmtId="0" fontId="0" fillId="0" borderId="12" xfId="0" quotePrefix="1" applyBorder="1" applyAlignment="1">
      <alignment horizontal="left"/>
    </xf>
    <xf numFmtId="0" fontId="0" fillId="0" borderId="12" xfId="0" applyBorder="1" applyAlignment="1">
      <alignment horizontal="left"/>
    </xf>
    <xf numFmtId="0" fontId="0" fillId="0" borderId="18" xfId="0" applyBorder="1" applyAlignment="1">
      <alignment horizontal="center"/>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52" xfId="0" applyFont="1" applyBorder="1" applyAlignment="1">
      <alignment horizontal="center"/>
    </xf>
    <xf numFmtId="0" fontId="16" fillId="0" borderId="54" xfId="0" applyFont="1" applyBorder="1" applyAlignment="1">
      <alignment horizontal="center"/>
    </xf>
    <xf numFmtId="0" fontId="0" fillId="0" borderId="15" xfId="0" quotePrefix="1" applyBorder="1" applyAlignment="1">
      <alignment horizontal="left"/>
    </xf>
    <xf numFmtId="0" fontId="16" fillId="0" borderId="51"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0" fillId="0" borderId="32" xfId="0" applyFont="1" applyFill="1" applyBorder="1" applyAlignment="1">
      <alignment horizont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31" xfId="0" quotePrefix="1" applyBorder="1" applyAlignment="1">
      <alignment horizontal="left"/>
    </xf>
    <xf numFmtId="0" fontId="0" fillId="0" borderId="13" xfId="0" applyBorder="1" applyAlignment="1">
      <alignment horizontal="left"/>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41">
      <pivotArea field="5" type="button" dataOnly="0" labelOnly="1" outline="0" axis="axisRow" fieldPosition="0"/>
    </format>
    <format dxfId="40">
      <pivotArea dataOnly="0" labelOnly="1" outline="0" fieldPosition="0">
        <references count="2">
          <reference field="4294967294" count="1">
            <x v="0"/>
          </reference>
          <reference field="26" count="0" selected="0"/>
        </references>
      </pivotArea>
    </format>
    <format dxfId="39">
      <pivotArea dataOnly="0" labelOnly="1" outline="0" fieldPosition="0">
        <references count="2">
          <reference field="4294967294" count="1">
            <x v="1"/>
          </reference>
          <reference field="26" count="0" selected="0"/>
        </references>
      </pivotArea>
    </format>
    <format dxfId="38">
      <pivotArea dataOnly="0" labelOnly="1" outline="0" fieldPosition="0">
        <references count="2">
          <reference field="4294967294" count="1">
            <x v="1"/>
          </reference>
          <reference field="26" count="0" selected="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6" type="button" dataOnly="0" labelOnly="1" outline="0" axis="axisCol" fieldPosition="0"/>
    </format>
    <format dxfId="33">
      <pivotArea field="-2" type="button" dataOnly="0" labelOnly="1" outline="0" axis="axisCol" fieldPosition="1"/>
    </format>
    <format dxfId="32">
      <pivotArea field="5" type="button" dataOnly="0" labelOnly="1" outline="0" axis="axisRow" fieldPosition="0"/>
    </format>
    <format dxfId="31">
      <pivotArea dataOnly="0" labelOnly="1" grandRow="1" outline="0" fieldPosition="0"/>
    </format>
    <format dxfId="30">
      <pivotArea dataOnly="0" labelOnly="1" fieldPosition="0">
        <references count="1">
          <reference field="26" count="0"/>
        </references>
      </pivotArea>
    </format>
    <format dxfId="29">
      <pivotArea dataOnly="0" labelOnly="1" outline="0" fieldPosition="0">
        <references count="2">
          <reference field="4294967294" count="2">
            <x v="0"/>
            <x v="1"/>
          </reference>
          <reference field="26" count="0" selected="0"/>
        </references>
      </pivotArea>
    </format>
    <format dxfId="28">
      <pivotArea dataOnly="0" labelOnly="1" fieldPosition="0">
        <references count="1">
          <reference field="5" count="0"/>
        </references>
      </pivotArea>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26" type="button" dataOnly="0" labelOnly="1" outline="0" axis="axisCol" fieldPosition="0"/>
    </format>
    <format dxfId="23">
      <pivotArea field="-2" type="button" dataOnly="0" labelOnly="1" outline="0" axis="axisCol" fieldPosition="1"/>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65">
      <pivotArea field="4" type="button" dataOnly="0" labelOnly="1" outline="0" axis="axisRow" fieldPosition="0"/>
    </format>
    <format dxfId="64">
      <pivotArea field="4" type="button" dataOnly="0" labelOnly="1" outline="0" axis="axisRow" fieldPosition="0"/>
    </format>
    <format dxfId="63">
      <pivotArea dataOnly="0" labelOnly="1" outline="0" fieldPosition="0">
        <references count="2">
          <reference field="4294967294" count="1">
            <x v="0"/>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fieldPosition="0">
        <references count="1">
          <reference field="26" count="0"/>
        </references>
      </pivotArea>
    </format>
    <format dxfId="52">
      <pivotArea dataOnly="0" labelOnly="1" outline="0" fieldPosition="0">
        <references count="2">
          <reference field="4294967294" count="2">
            <x v="0"/>
            <x v="1"/>
          </reference>
          <reference field="26" count="0" selected="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4" type="button" dataOnly="0" labelOnly="1" outline="0" axis="axisRow" fieldPosition="0"/>
    </format>
    <format dxfId="45">
      <pivotArea dataOnly="0" labelOnly="1" grandRow="1" outline="0" fieldPosition="0"/>
    </format>
    <format dxfId="44">
      <pivotArea dataOnly="0" labelOnly="1" fieldPosition="0">
        <references count="1">
          <reference field="26" count="0"/>
        </references>
      </pivotArea>
    </format>
    <format dxfId="43">
      <pivotArea dataOnly="0" labelOnly="1" outline="0" fieldPosition="0">
        <references count="2">
          <reference field="4294967294" count="2">
            <x v="0"/>
            <x v="1"/>
          </reference>
          <reference field="26" count="0" selected="0"/>
        </references>
      </pivotArea>
    </format>
    <format dxfId="4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sortState xmlns:xlrd2="http://schemas.microsoft.com/office/spreadsheetml/2017/richdata2" ref="A2:AC8168">
    <sortCondition ref="AB1:AB8168"/>
  </sortState>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abSelected="1" topLeftCell="U1" zoomScaleNormal="100" workbookViewId="0">
      <selection activeCell="AB1" sqref="AB1"/>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217</v>
      </c>
      <c r="AA1" s="10" t="s">
        <v>25</v>
      </c>
      <c r="AB1" s="10" t="s">
        <v>284</v>
      </c>
      <c r="AC1" s="10" t="s">
        <v>180</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topLeftCell="A4" workbookViewId="0">
      <selection activeCell="B5" sqref="B5"/>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228" t="s">
        <v>118</v>
      </c>
      <c r="B1" s="22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214</v>
      </c>
    </row>
    <row r="13" spans="1:6" x14ac:dyDescent="0.3">
      <c r="A13" s="7"/>
      <c r="B13" s="7"/>
      <c r="C13" s="86"/>
      <c r="E13" s="88" t="s">
        <v>215</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229" t="s">
        <v>128</v>
      </c>
      <c r="B2" s="229"/>
      <c r="C2" s="22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82" zoomScale="85" zoomScaleNormal="85" workbookViewId="0">
      <selection activeCell="A92" sqref="A92:C92"/>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273" t="s">
        <v>223</v>
      </c>
      <c r="B1" s="273"/>
      <c r="C1" s="104" t="s">
        <v>230</v>
      </c>
      <c r="D1">
        <f>B17*B18^2*B19*B20</f>
        <v>6874.0391503337814</v>
      </c>
    </row>
    <row r="2" spans="1:9" ht="15" thickBot="1" x14ac:dyDescent="0.35">
      <c r="C2" s="104" t="s">
        <v>231</v>
      </c>
      <c r="D2">
        <f>B21^2*(B17-1)+B18^2*B19*B20</f>
        <v>5.9454347251541311</v>
      </c>
      <c r="G2" s="107"/>
      <c r="H2" s="108"/>
      <c r="I2" s="107"/>
    </row>
    <row r="3" spans="1:9" ht="15" thickBot="1" x14ac:dyDescent="0.35">
      <c r="C3" s="110" t="s">
        <v>232</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274" t="s">
        <v>224</v>
      </c>
      <c r="B8" s="274"/>
    </row>
    <row r="9" spans="1:9" x14ac:dyDescent="0.3">
      <c r="A9" s="274"/>
      <c r="B9" s="274"/>
    </row>
    <row r="10" spans="1:9" ht="14.4" customHeight="1" x14ac:dyDescent="0.3">
      <c r="A10" s="274"/>
      <c r="B10" s="274"/>
    </row>
    <row r="11" spans="1:9" ht="14.4" customHeight="1" x14ac:dyDescent="0.3">
      <c r="A11" s="104" t="s">
        <v>226</v>
      </c>
      <c r="B11" s="96">
        <v>2648</v>
      </c>
    </row>
    <row r="12" spans="1:9" ht="14.4" customHeight="1" x14ac:dyDescent="0.3">
      <c r="A12" s="104" t="s">
        <v>227</v>
      </c>
      <c r="B12" s="96">
        <v>5519</v>
      </c>
    </row>
    <row r="13" spans="1:9" ht="14.4" customHeight="1" x14ac:dyDescent="0.3">
      <c r="A13" s="104" t="s">
        <v>111</v>
      </c>
      <c r="B13" s="96">
        <f>B12+B11</f>
        <v>8167</v>
      </c>
    </row>
    <row r="14" spans="1:9" ht="14.4" customHeight="1" x14ac:dyDescent="0.3">
      <c r="A14" s="104" t="s">
        <v>228</v>
      </c>
      <c r="B14" s="103">
        <v>0.95</v>
      </c>
    </row>
    <row r="15" spans="1:9" ht="14.4" customHeight="1" x14ac:dyDescent="0.3">
      <c r="A15" s="104" t="s">
        <v>229</v>
      </c>
      <c r="B15" s="105">
        <v>2.5000000000000001E-2</v>
      </c>
      <c r="F15" s="4"/>
    </row>
    <row r="16" spans="1:9" x14ac:dyDescent="0.3">
      <c r="A16" s="100" t="s">
        <v>218</v>
      </c>
      <c r="B16" s="100" t="s">
        <v>225</v>
      </c>
    </row>
    <row r="17" spans="1:6" x14ac:dyDescent="0.3">
      <c r="A17" s="102" t="s">
        <v>32</v>
      </c>
      <c r="B17" s="101">
        <f>B13</f>
        <v>8167</v>
      </c>
    </row>
    <row r="18" spans="1:6" x14ac:dyDescent="0.3">
      <c r="A18" s="102" t="s">
        <v>219</v>
      </c>
      <c r="B18" s="98">
        <f>ABS(_xlfn.NORM.S.INV(0.025))</f>
        <v>1.9599639845400538</v>
      </c>
    </row>
    <row r="19" spans="1:6" x14ac:dyDescent="0.3">
      <c r="A19" s="102" t="s">
        <v>220</v>
      </c>
      <c r="B19" s="99">
        <f>B11/B13</f>
        <v>0.32423166401371373</v>
      </c>
    </row>
    <row r="20" spans="1:6" x14ac:dyDescent="0.3">
      <c r="A20" s="102" t="s">
        <v>221</v>
      </c>
      <c r="B20" s="99">
        <f>B12/B13</f>
        <v>0.67576833598628627</v>
      </c>
    </row>
    <row r="21" spans="1:6" x14ac:dyDescent="0.3">
      <c r="A21" s="102" t="s">
        <v>222</v>
      </c>
      <c r="B21" s="99">
        <v>2.5000000000000001E-2</v>
      </c>
    </row>
    <row r="22" spans="1:6" ht="15" thickBot="1" x14ac:dyDescent="0.35"/>
    <row r="23" spans="1:6" ht="15" thickBot="1" x14ac:dyDescent="0.35">
      <c r="A23" s="230" t="s">
        <v>150</v>
      </c>
      <c r="B23" s="231"/>
      <c r="C23" s="230" t="s">
        <v>154</v>
      </c>
      <c r="D23" s="231"/>
      <c r="E23" s="230" t="s">
        <v>166</v>
      </c>
      <c r="F23" s="231"/>
    </row>
    <row r="24" spans="1:6" x14ac:dyDescent="0.3">
      <c r="A24" s="295" t="s">
        <v>153</v>
      </c>
      <c r="B24" s="296"/>
      <c r="C24" s="131" t="s">
        <v>156</v>
      </c>
      <c r="D24" s="132">
        <v>62</v>
      </c>
      <c r="E24" s="138" t="s">
        <v>171</v>
      </c>
      <c r="F24" s="132" t="s">
        <v>167</v>
      </c>
    </row>
    <row r="25" spans="1:6" ht="15" thickBot="1" x14ac:dyDescent="0.35">
      <c r="A25" s="297"/>
      <c r="B25" s="298"/>
      <c r="C25" s="133" t="s">
        <v>155</v>
      </c>
      <c r="D25" s="134">
        <v>62</v>
      </c>
      <c r="E25" s="128" t="s">
        <v>169</v>
      </c>
      <c r="F25" s="129">
        <f>_xlfn.T.DIST(D40,D27-1,1)</f>
        <v>0</v>
      </c>
    </row>
    <row r="26" spans="1:6" ht="15" thickBot="1" x14ac:dyDescent="0.35">
      <c r="A26" s="297"/>
      <c r="B26" s="298"/>
      <c r="C26" s="230" t="s">
        <v>157</v>
      </c>
      <c r="D26" s="231"/>
      <c r="E26" s="235" t="s">
        <v>170</v>
      </c>
      <c r="F26" s="236"/>
    </row>
    <row r="27" spans="1:6" ht="15" thickBot="1" x14ac:dyDescent="0.35">
      <c r="A27" s="297"/>
      <c r="B27" s="298"/>
      <c r="C27" s="131" t="s">
        <v>158</v>
      </c>
      <c r="D27" s="139">
        <f>B39</f>
        <v>8095</v>
      </c>
      <c r="E27" s="230" t="s">
        <v>168</v>
      </c>
      <c r="F27" s="231"/>
    </row>
    <row r="28" spans="1:6" x14ac:dyDescent="0.3">
      <c r="A28" s="297"/>
      <c r="B28" s="298"/>
      <c r="C28" s="130" t="s">
        <v>159</v>
      </c>
      <c r="D28" s="140">
        <v>0.05</v>
      </c>
      <c r="E28" s="295" t="s">
        <v>172</v>
      </c>
      <c r="F28" s="296"/>
    </row>
    <row r="29" spans="1:6" ht="15" thickBot="1" x14ac:dyDescent="0.35">
      <c r="A29" s="299"/>
      <c r="B29" s="300"/>
      <c r="C29" s="135" t="s">
        <v>160</v>
      </c>
      <c r="D29" s="141">
        <v>10</v>
      </c>
      <c r="E29" s="297"/>
      <c r="F29" s="298"/>
    </row>
    <row r="30" spans="1:6" ht="15" thickBot="1" x14ac:dyDescent="0.35">
      <c r="A30" s="291" t="s">
        <v>152</v>
      </c>
      <c r="B30" s="292"/>
      <c r="C30" s="230" t="s">
        <v>162</v>
      </c>
      <c r="D30" s="263"/>
      <c r="E30" s="297"/>
      <c r="F30" s="298"/>
    </row>
    <row r="31" spans="1:6" ht="15" thickBot="1" x14ac:dyDescent="0.35">
      <c r="A31" s="293" t="s">
        <v>75</v>
      </c>
      <c r="B31" s="294"/>
      <c r="C31" s="136" t="s">
        <v>163</v>
      </c>
      <c r="D31" s="142">
        <f>_xlfn.NORM.S.INV(D28)</f>
        <v>-1.6448536269514726</v>
      </c>
      <c r="E31" s="297"/>
      <c r="F31" s="298"/>
    </row>
    <row r="32" spans="1:6" ht="14.4" customHeight="1" x14ac:dyDescent="0.3">
      <c r="A32" s="112" t="s">
        <v>62</v>
      </c>
      <c r="B32" s="113">
        <v>54.103397158739966</v>
      </c>
      <c r="C32" s="262"/>
      <c r="D32" s="244"/>
      <c r="E32" s="297"/>
      <c r="F32" s="298"/>
    </row>
    <row r="33" spans="1:17" x14ac:dyDescent="0.3">
      <c r="A33" s="114" t="s">
        <v>66</v>
      </c>
      <c r="B33" s="115">
        <v>9.6284602570164779</v>
      </c>
      <c r="C33" s="262"/>
      <c r="D33" s="244"/>
      <c r="E33" s="297"/>
      <c r="F33" s="298"/>
    </row>
    <row r="34" spans="1:17" x14ac:dyDescent="0.3">
      <c r="A34" s="116" t="s">
        <v>79</v>
      </c>
      <c r="B34" s="117">
        <f>B33/B32</f>
        <v>0.17796406071815543</v>
      </c>
      <c r="C34" s="262"/>
      <c r="D34" s="244"/>
      <c r="E34" s="297"/>
      <c r="F34" s="298"/>
    </row>
    <row r="35" spans="1:17" ht="15" thickBot="1" x14ac:dyDescent="0.35">
      <c r="A35" s="118" t="s">
        <v>68</v>
      </c>
      <c r="B35" s="119">
        <v>-5.2670153380675266E-2</v>
      </c>
      <c r="C35" s="318" t="s">
        <v>164</v>
      </c>
      <c r="D35" s="339"/>
      <c r="E35" s="299"/>
      <c r="F35" s="300"/>
    </row>
    <row r="36" spans="1:17" x14ac:dyDescent="0.3">
      <c r="A36" s="118" t="s">
        <v>69</v>
      </c>
      <c r="B36" s="119">
        <v>-0.19943733941432928</v>
      </c>
      <c r="C36" s="284" t="s">
        <v>161</v>
      </c>
      <c r="D36" s="285"/>
      <c r="Q36" s="97">
        <f>B11/B13</f>
        <v>0.32423166401371373</v>
      </c>
    </row>
    <row r="37" spans="1:17" x14ac:dyDescent="0.3">
      <c r="A37" s="118" t="s">
        <v>71</v>
      </c>
      <c r="B37" s="120">
        <v>20</v>
      </c>
      <c r="C37" s="284"/>
      <c r="D37" s="285"/>
      <c r="Q37" s="97">
        <f>B12/B13</f>
        <v>0.67576833598628627</v>
      </c>
    </row>
    <row r="38" spans="1:17" ht="15" thickBot="1" x14ac:dyDescent="0.35">
      <c r="A38" s="118" t="s">
        <v>72</v>
      </c>
      <c r="B38" s="120">
        <v>100</v>
      </c>
      <c r="C38" s="286"/>
      <c r="D38" s="287"/>
    </row>
    <row r="39" spans="1:17" ht="15" thickBot="1" x14ac:dyDescent="0.35">
      <c r="A39" s="118" t="s">
        <v>74</v>
      </c>
      <c r="B39" s="120">
        <v>8095</v>
      </c>
      <c r="C39" s="230" t="s">
        <v>165</v>
      </c>
      <c r="D39" s="231"/>
    </row>
    <row r="40" spans="1:17" x14ac:dyDescent="0.3">
      <c r="A40" s="121" t="s">
        <v>151</v>
      </c>
      <c r="B40" s="122">
        <v>0.2097787315338934</v>
      </c>
      <c r="C40" s="290"/>
      <c r="D40" s="288">
        <f>(B32-D24)/(D29/SQRT(D27))</f>
        <v>-71.047487177370655</v>
      </c>
    </row>
    <row r="41" spans="1:17" x14ac:dyDescent="0.3">
      <c r="A41" s="123" t="s">
        <v>86</v>
      </c>
      <c r="B41" s="124">
        <f>B32-B40</f>
        <v>53.893618427206071</v>
      </c>
      <c r="C41" s="262"/>
      <c r="D41" s="289"/>
    </row>
    <row r="42" spans="1:17" ht="15" thickBot="1" x14ac:dyDescent="0.35">
      <c r="A42" s="125" t="s">
        <v>87</v>
      </c>
      <c r="B42" s="126">
        <f>B32+B40</f>
        <v>54.313175890273861</v>
      </c>
      <c r="C42" s="262"/>
      <c r="D42" s="289"/>
    </row>
    <row r="45" spans="1:17" ht="15" thickBot="1" x14ac:dyDescent="0.35">
      <c r="I45" s="106"/>
    </row>
    <row r="46" spans="1:17" ht="15" thickBot="1" x14ac:dyDescent="0.35">
      <c r="A46" s="270" t="s">
        <v>173</v>
      </c>
      <c r="B46" s="272"/>
      <c r="C46" s="230" t="s">
        <v>154</v>
      </c>
      <c r="D46" s="263"/>
      <c r="E46" s="295" t="s">
        <v>177</v>
      </c>
      <c r="F46" s="296"/>
    </row>
    <row r="47" spans="1:17" ht="15" thickBot="1" x14ac:dyDescent="0.35">
      <c r="A47" s="329" t="s">
        <v>282</v>
      </c>
      <c r="B47" s="330"/>
      <c r="C47" s="131" t="s">
        <v>279</v>
      </c>
      <c r="D47" s="153">
        <v>1.4999999999999999E-2</v>
      </c>
      <c r="E47" s="299"/>
      <c r="F47" s="300"/>
    </row>
    <row r="48" spans="1:17" ht="15" thickBot="1" x14ac:dyDescent="0.35">
      <c r="A48" s="331"/>
      <c r="B48" s="332"/>
      <c r="C48" s="133" t="s">
        <v>280</v>
      </c>
      <c r="D48" s="151">
        <v>1.4999999999999999E-2</v>
      </c>
      <c r="E48" s="232"/>
      <c r="F48" s="335">
        <f>(B52-D47)/SQRT((D48*(1-D48))/B54)</f>
        <v>-4.5976864781548974</v>
      </c>
    </row>
    <row r="49" spans="1:7" ht="15" thickBot="1" x14ac:dyDescent="0.35">
      <c r="A49" s="331"/>
      <c r="B49" s="332"/>
      <c r="C49" s="230" t="s">
        <v>162</v>
      </c>
      <c r="D49" s="231"/>
      <c r="E49" s="262"/>
      <c r="F49" s="336"/>
    </row>
    <row r="50" spans="1:7" ht="15" thickBot="1" x14ac:dyDescent="0.35">
      <c r="A50" s="333"/>
      <c r="B50" s="334"/>
      <c r="C50" s="152" t="s">
        <v>159</v>
      </c>
      <c r="D50" s="132">
        <v>0.05</v>
      </c>
      <c r="E50" s="236"/>
      <c r="F50" s="337"/>
    </row>
    <row r="51" spans="1:7" ht="15" thickBot="1" x14ac:dyDescent="0.35">
      <c r="A51" s="324" t="s">
        <v>174</v>
      </c>
      <c r="B51" s="325"/>
      <c r="C51" s="280" t="s">
        <v>163</v>
      </c>
      <c r="D51" s="282">
        <f>_xlfn.NORM.S.INV(1-D50)</f>
        <v>1.6448536269514715</v>
      </c>
      <c r="E51" s="230" t="s">
        <v>166</v>
      </c>
      <c r="F51" s="231"/>
    </row>
    <row r="52" spans="1:7" x14ac:dyDescent="0.3">
      <c r="A52" s="144" t="s">
        <v>62</v>
      </c>
      <c r="B52" s="145">
        <v>8.8159666952369285E-3</v>
      </c>
      <c r="C52" s="281"/>
      <c r="D52" s="283"/>
      <c r="E52" s="138" t="s">
        <v>171</v>
      </c>
      <c r="F52" s="132" t="s">
        <v>167</v>
      </c>
    </row>
    <row r="53" spans="1:7" x14ac:dyDescent="0.3">
      <c r="A53" s="118" t="s">
        <v>66</v>
      </c>
      <c r="B53" s="146">
        <v>9.3484306185875332E-2</v>
      </c>
      <c r="C53" s="275"/>
      <c r="D53" s="235"/>
      <c r="E53" s="128" t="s">
        <v>178</v>
      </c>
      <c r="F53" s="143">
        <f>_xlfn.NORM.S.DIST(F48,1)</f>
        <v>2.1360410469949126E-6</v>
      </c>
    </row>
    <row r="54" spans="1:7" ht="15" thickBot="1" x14ac:dyDescent="0.35">
      <c r="A54" s="118" t="s">
        <v>74</v>
      </c>
      <c r="B54" s="147">
        <v>8167</v>
      </c>
      <c r="C54" s="276"/>
      <c r="D54" s="277"/>
      <c r="E54" s="236" t="s">
        <v>179</v>
      </c>
      <c r="F54" s="236"/>
    </row>
    <row r="55" spans="1:7" ht="14.4" customHeight="1" thickBot="1" x14ac:dyDescent="0.35">
      <c r="A55" s="121" t="s">
        <v>151</v>
      </c>
      <c r="B55" s="148">
        <v>2.0277756243370143E-3</v>
      </c>
      <c r="C55" s="278"/>
      <c r="D55" s="279"/>
      <c r="E55" s="230" t="s">
        <v>168</v>
      </c>
      <c r="F55" s="231"/>
    </row>
    <row r="56" spans="1:7" ht="15" customHeight="1" thickBot="1" x14ac:dyDescent="0.35">
      <c r="A56" s="123" t="s">
        <v>86</v>
      </c>
      <c r="B56" s="149">
        <f>B52-B55</f>
        <v>6.7881910708999143E-3</v>
      </c>
      <c r="C56" s="338" t="s">
        <v>281</v>
      </c>
      <c r="D56" s="246"/>
      <c r="E56" s="308" t="s">
        <v>283</v>
      </c>
      <c r="F56" s="309"/>
      <c r="G56" s="310"/>
    </row>
    <row r="57" spans="1:7" ht="15" thickBot="1" x14ac:dyDescent="0.35">
      <c r="A57" s="125" t="s">
        <v>87</v>
      </c>
      <c r="B57" s="150">
        <f>B52+B55</f>
        <v>1.0843742319573944E-2</v>
      </c>
      <c r="C57" s="230" t="s">
        <v>176</v>
      </c>
      <c r="D57" s="263"/>
      <c r="E57" s="311"/>
      <c r="F57" s="312"/>
      <c r="G57" s="313"/>
    </row>
    <row r="60" spans="1:7" ht="15" thickBot="1" x14ac:dyDescent="0.35"/>
    <row r="61" spans="1:7" ht="15" thickBot="1" x14ac:dyDescent="0.35">
      <c r="A61" s="247" t="s">
        <v>181</v>
      </c>
      <c r="B61" s="248"/>
      <c r="C61" s="249"/>
    </row>
    <row r="62" spans="1:7" x14ac:dyDescent="0.3">
      <c r="A62" s="250" t="s">
        <v>260</v>
      </c>
      <c r="B62" s="251"/>
      <c r="C62" s="252"/>
    </row>
    <row r="63" spans="1:7" x14ac:dyDescent="0.3">
      <c r="A63" s="253"/>
      <c r="B63" s="254"/>
      <c r="C63" s="255"/>
    </row>
    <row r="64" spans="1:7" x14ac:dyDescent="0.3">
      <c r="A64" s="253"/>
      <c r="B64" s="254"/>
      <c r="C64" s="255"/>
    </row>
    <row r="65" spans="1:10" ht="15" thickBot="1" x14ac:dyDescent="0.35">
      <c r="A65" s="256"/>
      <c r="B65" s="257"/>
      <c r="C65" s="258"/>
    </row>
    <row r="66" spans="1:10" ht="15" thickBot="1" x14ac:dyDescent="0.35">
      <c r="A66" s="291" t="s">
        <v>183</v>
      </c>
      <c r="B66" s="316"/>
      <c r="C66" s="292"/>
      <c r="D66" s="317" t="s">
        <v>190</v>
      </c>
      <c r="E66" s="231"/>
      <c r="F66" s="328" t="s">
        <v>197</v>
      </c>
      <c r="G66" s="227"/>
      <c r="H66" s="227"/>
      <c r="I66" s="301" t="s">
        <v>205</v>
      </c>
      <c r="J66" s="302"/>
    </row>
    <row r="67" spans="1:10" ht="15" thickBot="1" x14ac:dyDescent="0.35">
      <c r="A67" s="173"/>
      <c r="B67" s="95" t="s">
        <v>39</v>
      </c>
      <c r="C67" s="183" t="s">
        <v>28</v>
      </c>
      <c r="D67" s="131" t="s">
        <v>191</v>
      </c>
      <c r="E67" s="162" t="s">
        <v>193</v>
      </c>
      <c r="F67" s="161"/>
      <c r="G67" s="87" t="s">
        <v>39</v>
      </c>
      <c r="H67" s="87" t="s">
        <v>28</v>
      </c>
      <c r="I67" s="303"/>
      <c r="J67" s="304"/>
    </row>
    <row r="68" spans="1:10" ht="15" thickBot="1" x14ac:dyDescent="0.35">
      <c r="A68" s="184" t="s">
        <v>62</v>
      </c>
      <c r="B68" s="67">
        <v>242.7129529960531</v>
      </c>
      <c r="C68" s="176">
        <v>256.61881750994883</v>
      </c>
      <c r="D68" s="133" t="s">
        <v>192</v>
      </c>
      <c r="E68" s="164" t="s">
        <v>193</v>
      </c>
      <c r="F68" s="165" t="s">
        <v>62</v>
      </c>
      <c r="G68" s="67">
        <v>242.7129529960531</v>
      </c>
      <c r="H68" s="67">
        <v>256.61881750994883</v>
      </c>
      <c r="I68" s="138" t="s">
        <v>208</v>
      </c>
      <c r="J68" s="132" t="s">
        <v>209</v>
      </c>
    </row>
    <row r="69" spans="1:10" ht="15" thickBot="1" x14ac:dyDescent="0.35">
      <c r="A69" s="185" t="s">
        <v>66</v>
      </c>
      <c r="B69" s="64">
        <v>45.992470912272552</v>
      </c>
      <c r="C69" s="186">
        <v>46.811255795117958</v>
      </c>
      <c r="D69" s="317" t="s">
        <v>162</v>
      </c>
      <c r="E69" s="231"/>
      <c r="F69" s="158" t="s">
        <v>185</v>
      </c>
      <c r="G69" s="64">
        <v>2115.307380616237</v>
      </c>
      <c r="H69" s="64">
        <v>2191.2936691159648</v>
      </c>
      <c r="I69" s="163" t="s">
        <v>206</v>
      </c>
      <c r="J69" s="134" t="s">
        <v>207</v>
      </c>
    </row>
    <row r="70" spans="1:10" ht="15" thickBot="1" x14ac:dyDescent="0.35">
      <c r="A70" s="185" t="s">
        <v>67</v>
      </c>
      <c r="B70" s="64">
        <v>2115.307380616237</v>
      </c>
      <c r="C70" s="186">
        <v>2191.2936691159648</v>
      </c>
      <c r="D70" s="290"/>
      <c r="E70" s="232"/>
      <c r="F70" s="158" t="s">
        <v>186</v>
      </c>
      <c r="G70" s="55">
        <v>2787</v>
      </c>
      <c r="H70" s="157">
        <v>3518</v>
      </c>
      <c r="I70" s="230" t="s">
        <v>162</v>
      </c>
      <c r="J70" s="231"/>
    </row>
    <row r="71" spans="1:10" x14ac:dyDescent="0.3">
      <c r="A71" s="185" t="s">
        <v>68</v>
      </c>
      <c r="B71" s="64">
        <v>-0.42317622372335695</v>
      </c>
      <c r="C71" s="186">
        <v>-0.5218270221831629</v>
      </c>
      <c r="D71" s="262"/>
      <c r="E71" s="234"/>
      <c r="F71" s="158" t="s">
        <v>198</v>
      </c>
      <c r="G71" s="64">
        <v>2157.7068374865435</v>
      </c>
      <c r="H71" s="55"/>
      <c r="I71" s="307"/>
      <c r="J71" s="277"/>
    </row>
    <row r="72" spans="1:10" x14ac:dyDescent="0.3">
      <c r="A72" s="187" t="s">
        <v>79</v>
      </c>
      <c r="B72" s="57">
        <f>B69/B68</f>
        <v>0.18949326908407918</v>
      </c>
      <c r="C72" s="188">
        <f>C69/C68</f>
        <v>0.18241552295089639</v>
      </c>
      <c r="D72" s="262"/>
      <c r="E72" s="234"/>
      <c r="F72" s="158" t="s">
        <v>199</v>
      </c>
      <c r="G72" s="55">
        <v>0</v>
      </c>
      <c r="H72" s="55"/>
      <c r="I72" s="307"/>
      <c r="J72" s="277"/>
    </row>
    <row r="73" spans="1:10" x14ac:dyDescent="0.3">
      <c r="A73" s="189" t="s">
        <v>69</v>
      </c>
      <c r="B73" s="65">
        <v>0.19240475706929369</v>
      </c>
      <c r="C73" s="190">
        <v>3.4213358354113113E-2</v>
      </c>
      <c r="D73" s="318" t="s">
        <v>194</v>
      </c>
      <c r="E73" s="305"/>
      <c r="F73" s="158" t="s">
        <v>187</v>
      </c>
      <c r="G73" s="55">
        <v>6303</v>
      </c>
      <c r="H73" s="55"/>
      <c r="I73" s="243"/>
      <c r="J73" s="290"/>
    </row>
    <row r="74" spans="1:10" x14ac:dyDescent="0.3">
      <c r="A74" s="185" t="s">
        <v>71</v>
      </c>
      <c r="B74" s="55">
        <v>125</v>
      </c>
      <c r="C74" s="120">
        <v>131</v>
      </c>
      <c r="D74" s="262" t="s">
        <v>233</v>
      </c>
      <c r="E74" s="234"/>
      <c r="F74" s="169" t="s">
        <v>200</v>
      </c>
      <c r="G74" s="170">
        <v>-11.805262033501462</v>
      </c>
      <c r="H74" s="170"/>
      <c r="I74" s="305" t="s">
        <v>234</v>
      </c>
      <c r="J74" s="306"/>
    </row>
    <row r="75" spans="1:10" ht="15" thickBot="1" x14ac:dyDescent="0.35">
      <c r="A75" s="185" t="s">
        <v>72</v>
      </c>
      <c r="B75" s="55">
        <v>408</v>
      </c>
      <c r="C75" s="120">
        <v>425</v>
      </c>
      <c r="D75" s="235" t="s">
        <v>195</v>
      </c>
      <c r="E75" s="236"/>
      <c r="F75" s="167" t="s">
        <v>201</v>
      </c>
      <c r="G75" s="171">
        <v>3.9597138458156102E-32</v>
      </c>
      <c r="H75" s="168"/>
      <c r="I75" s="323" t="s">
        <v>210</v>
      </c>
      <c r="J75" s="323"/>
    </row>
    <row r="76" spans="1:10" ht="14.4" customHeight="1" thickBot="1" x14ac:dyDescent="0.35">
      <c r="A76" s="185" t="s">
        <v>74</v>
      </c>
      <c r="B76" s="55">
        <v>2787</v>
      </c>
      <c r="C76" s="120">
        <v>3518</v>
      </c>
      <c r="D76" s="319" t="s">
        <v>196</v>
      </c>
      <c r="E76" s="302"/>
      <c r="F76" s="166" t="s">
        <v>202</v>
      </c>
      <c r="G76" s="65">
        <v>1.6450954157018187</v>
      </c>
      <c r="H76" s="172"/>
      <c r="I76" s="324" t="s">
        <v>168</v>
      </c>
      <c r="J76" s="325"/>
    </row>
    <row r="77" spans="1:10" ht="15" thickBot="1" x14ac:dyDescent="0.35">
      <c r="A77" s="191" t="s">
        <v>182</v>
      </c>
      <c r="B77" s="91">
        <v>1.7082643035738225</v>
      </c>
      <c r="C77" s="192">
        <v>1.5473905897177702</v>
      </c>
      <c r="D77" s="320"/>
      <c r="E77" s="321"/>
      <c r="F77" s="158" t="s">
        <v>203</v>
      </c>
      <c r="G77" s="94">
        <v>7.9194276916312204E-32</v>
      </c>
      <c r="H77" s="157"/>
      <c r="I77" s="324" t="s">
        <v>211</v>
      </c>
      <c r="J77" s="325"/>
    </row>
    <row r="78" spans="1:10" ht="15" thickBot="1" x14ac:dyDescent="0.35">
      <c r="A78" s="193" t="s">
        <v>108</v>
      </c>
      <c r="B78" s="77">
        <f>B68-B77</f>
        <v>241.00468869247928</v>
      </c>
      <c r="C78" s="194">
        <f>C68-C77</f>
        <v>255.07142692023106</v>
      </c>
      <c r="D78" s="322"/>
      <c r="E78" s="304"/>
      <c r="F78" s="158" t="s">
        <v>204</v>
      </c>
      <c r="G78" s="64">
        <v>1.9603404273604201</v>
      </c>
      <c r="H78" s="55"/>
      <c r="I78" s="326" t="s">
        <v>213</v>
      </c>
      <c r="J78" s="326"/>
    </row>
    <row r="79" spans="1:10" ht="14.4" customHeight="1" thickBot="1" x14ac:dyDescent="0.35">
      <c r="A79" s="195" t="s">
        <v>107</v>
      </c>
      <c r="B79" s="196">
        <f>B68+B77</f>
        <v>244.42121729962693</v>
      </c>
      <c r="C79" s="197">
        <f>C68+C77</f>
        <v>258.16620809966662</v>
      </c>
      <c r="I79" s="327" t="s">
        <v>212</v>
      </c>
      <c r="J79" s="327"/>
    </row>
    <row r="80" spans="1:10" ht="14.4" customHeight="1" thickBot="1" x14ac:dyDescent="0.35">
      <c r="A80" s="291" t="s">
        <v>184</v>
      </c>
      <c r="B80" s="316"/>
      <c r="C80" s="292"/>
      <c r="I80" s="314" t="s">
        <v>168</v>
      </c>
      <c r="J80" s="315"/>
    </row>
    <row r="81" spans="1:10" ht="14.4" customHeight="1" x14ac:dyDescent="0.3">
      <c r="A81" s="173"/>
      <c r="B81" s="95" t="s">
        <v>39</v>
      </c>
      <c r="C81" s="174" t="s">
        <v>28</v>
      </c>
      <c r="G81" s="250" t="s">
        <v>235</v>
      </c>
      <c r="H81" s="251"/>
      <c r="I81" s="251"/>
      <c r="J81" s="252"/>
    </row>
    <row r="82" spans="1:10" x14ac:dyDescent="0.3">
      <c r="A82" s="175" t="s">
        <v>62</v>
      </c>
      <c r="B82" s="67">
        <v>242.7129529960531</v>
      </c>
      <c r="C82" s="176">
        <v>256.61881750994883</v>
      </c>
      <c r="G82" s="253"/>
      <c r="H82" s="254"/>
      <c r="I82" s="254"/>
      <c r="J82" s="255"/>
    </row>
    <row r="83" spans="1:10" x14ac:dyDescent="0.3">
      <c r="A83" s="118" t="s">
        <v>185</v>
      </c>
      <c r="B83" s="93">
        <v>2115.307380616237</v>
      </c>
      <c r="C83" s="177">
        <v>2191.2936691159648</v>
      </c>
      <c r="G83" s="253"/>
      <c r="H83" s="254"/>
      <c r="I83" s="254"/>
      <c r="J83" s="255"/>
    </row>
    <row r="84" spans="1:10" x14ac:dyDescent="0.3">
      <c r="A84" s="118" t="s">
        <v>186</v>
      </c>
      <c r="B84" s="92">
        <v>2787</v>
      </c>
      <c r="C84" s="178">
        <v>3518</v>
      </c>
      <c r="G84" s="253"/>
      <c r="H84" s="254"/>
      <c r="I84" s="254"/>
      <c r="J84" s="255"/>
    </row>
    <row r="85" spans="1:10" ht="14.4" customHeight="1" x14ac:dyDescent="0.3">
      <c r="A85" s="118" t="s">
        <v>187</v>
      </c>
      <c r="B85" s="92">
        <v>2786</v>
      </c>
      <c r="C85" s="178">
        <v>3517</v>
      </c>
      <c r="G85" s="253"/>
      <c r="H85" s="254"/>
      <c r="I85" s="254"/>
      <c r="J85" s="255"/>
    </row>
    <row r="86" spans="1:10" x14ac:dyDescent="0.3">
      <c r="A86" s="116" t="s">
        <v>53</v>
      </c>
      <c r="B86" s="155">
        <v>0.96532354856371982</v>
      </c>
      <c r="C86" s="179"/>
      <c r="G86" s="253"/>
      <c r="H86" s="254"/>
      <c r="I86" s="254"/>
      <c r="J86" s="255"/>
    </row>
    <row r="87" spans="1:10" x14ac:dyDescent="0.3">
      <c r="A87" s="118" t="s">
        <v>188</v>
      </c>
      <c r="B87" s="93">
        <v>0.16310708850424438</v>
      </c>
      <c r="C87" s="178"/>
      <c r="G87" s="253"/>
      <c r="H87" s="254"/>
      <c r="I87" s="254"/>
      <c r="J87" s="255"/>
    </row>
    <row r="88" spans="1:10" ht="29.4" thickBot="1" x14ac:dyDescent="0.35">
      <c r="A88" s="180" t="s">
        <v>189</v>
      </c>
      <c r="B88" s="181">
        <v>0.94258947983627306</v>
      </c>
      <c r="C88" s="182"/>
      <c r="G88" s="256"/>
      <c r="H88" s="257"/>
      <c r="I88" s="257"/>
      <c r="J88" s="258"/>
    </row>
    <row r="91" spans="1:10" ht="15" thickBot="1" x14ac:dyDescent="0.35"/>
    <row r="92" spans="1:10" ht="15" thickBot="1" x14ac:dyDescent="0.35">
      <c r="A92" s="230" t="s">
        <v>216</v>
      </c>
      <c r="B92" s="267"/>
      <c r="C92" s="231"/>
      <c r="D92" s="230" t="s">
        <v>190</v>
      </c>
      <c r="E92" s="231"/>
      <c r="F92" s="213" t="s">
        <v>246</v>
      </c>
    </row>
    <row r="93" spans="1:10" ht="14.4" customHeight="1" x14ac:dyDescent="0.3">
      <c r="A93" s="237" t="s">
        <v>276</v>
      </c>
      <c r="B93" s="237"/>
      <c r="C93" s="237"/>
      <c r="D93" s="138" t="s">
        <v>238</v>
      </c>
      <c r="E93" s="139">
        <v>0</v>
      </c>
      <c r="F93" s="259" t="s">
        <v>277</v>
      </c>
    </row>
    <row r="94" spans="1:10" ht="15" thickBot="1" x14ac:dyDescent="0.35">
      <c r="A94" s="239"/>
      <c r="B94" s="239"/>
      <c r="C94" s="239"/>
      <c r="D94" s="163" t="s">
        <v>239</v>
      </c>
      <c r="E94" s="141">
        <v>0</v>
      </c>
      <c r="F94" s="260"/>
    </row>
    <row r="95" spans="1:10" ht="15" thickBot="1" x14ac:dyDescent="0.35">
      <c r="A95" s="239"/>
      <c r="B95" s="239"/>
      <c r="C95" s="268"/>
      <c r="D95" s="230" t="s">
        <v>162</v>
      </c>
      <c r="E95" s="263"/>
      <c r="F95" s="260"/>
    </row>
    <row r="96" spans="1:10" x14ac:dyDescent="0.3">
      <c r="A96" s="239"/>
      <c r="B96" s="239"/>
      <c r="C96" s="239"/>
      <c r="D96" s="138" t="s">
        <v>175</v>
      </c>
      <c r="E96" s="139">
        <v>1.66</v>
      </c>
      <c r="F96" s="260"/>
    </row>
    <row r="97" spans="1:6" ht="15" thickBot="1" x14ac:dyDescent="0.35">
      <c r="A97" s="269"/>
      <c r="B97" s="269"/>
      <c r="C97" s="269"/>
      <c r="D97" s="234"/>
      <c r="E97" s="244"/>
      <c r="F97" s="260"/>
    </row>
    <row r="98" spans="1:6" ht="15" thickBot="1" x14ac:dyDescent="0.35">
      <c r="A98" s="270" t="s">
        <v>236</v>
      </c>
      <c r="B98" s="271"/>
      <c r="C98" s="272"/>
      <c r="D98" s="262"/>
      <c r="E98" s="244"/>
      <c r="F98" s="260"/>
    </row>
    <row r="99" spans="1:6" x14ac:dyDescent="0.3">
      <c r="A99" s="211"/>
      <c r="B99" s="212" t="s">
        <v>76</v>
      </c>
      <c r="C99" s="212" t="s">
        <v>77</v>
      </c>
      <c r="D99" s="234"/>
      <c r="E99" s="244"/>
      <c r="F99" s="260"/>
    </row>
    <row r="100" spans="1:6" ht="15" thickBot="1" x14ac:dyDescent="0.35">
      <c r="A100" s="202" t="s">
        <v>62</v>
      </c>
      <c r="B100" s="203">
        <v>73.875</v>
      </c>
      <c r="C100" s="203">
        <v>71.986111111111114</v>
      </c>
      <c r="D100" s="245" t="s">
        <v>240</v>
      </c>
      <c r="E100" s="246"/>
      <c r="F100" s="260"/>
    </row>
    <row r="101" spans="1:6" ht="15" thickBot="1" x14ac:dyDescent="0.35">
      <c r="A101" s="198" t="s">
        <v>185</v>
      </c>
      <c r="B101" s="93">
        <v>38.42077464788732</v>
      </c>
      <c r="C101" s="159">
        <v>75.140649452269358</v>
      </c>
      <c r="D101" s="230" t="s">
        <v>241</v>
      </c>
      <c r="E101" s="263"/>
      <c r="F101" s="261"/>
    </row>
    <row r="102" spans="1:6" x14ac:dyDescent="0.3">
      <c r="A102" s="198" t="s">
        <v>186</v>
      </c>
      <c r="B102" s="92">
        <v>72</v>
      </c>
      <c r="C102" s="92">
        <v>72</v>
      </c>
      <c r="D102" s="138" t="s">
        <v>242</v>
      </c>
      <c r="E102" s="132">
        <v>1.69</v>
      </c>
      <c r="F102" s="225"/>
    </row>
    <row r="103" spans="1:6" ht="29.4" thickBot="1" x14ac:dyDescent="0.35">
      <c r="A103" s="199" t="s">
        <v>237</v>
      </c>
      <c r="B103" s="93">
        <v>0.22173145665566613</v>
      </c>
      <c r="C103" s="92"/>
      <c r="D103" s="264" t="s">
        <v>168</v>
      </c>
      <c r="E103" s="264"/>
      <c r="F103" s="225"/>
    </row>
    <row r="104" spans="1:6" ht="29.4" thickBot="1" x14ac:dyDescent="0.35">
      <c r="A104" s="199" t="s">
        <v>199</v>
      </c>
      <c r="B104" s="92">
        <v>0</v>
      </c>
      <c r="C104" s="160"/>
      <c r="D104" s="265" t="s">
        <v>244</v>
      </c>
      <c r="E104" s="266"/>
    </row>
    <row r="105" spans="1:6" x14ac:dyDescent="0.3">
      <c r="A105" s="198" t="s">
        <v>187</v>
      </c>
      <c r="B105" s="92">
        <v>71</v>
      </c>
      <c r="C105" s="92"/>
      <c r="D105" s="232" t="s">
        <v>167</v>
      </c>
      <c r="E105" s="232"/>
    </row>
    <row r="106" spans="1:6" x14ac:dyDescent="0.3">
      <c r="A106" s="204" t="s">
        <v>200</v>
      </c>
      <c r="B106" s="205">
        <v>1.6919761810614784</v>
      </c>
      <c r="C106" s="206"/>
      <c r="D106" s="234" t="s">
        <v>168</v>
      </c>
      <c r="E106" s="234"/>
    </row>
    <row r="107" spans="1:6" x14ac:dyDescent="0.3">
      <c r="A107" s="207" t="s">
        <v>201</v>
      </c>
      <c r="B107" s="208">
        <v>4.7517626129983115E-2</v>
      </c>
      <c r="C107" s="154"/>
      <c r="D107" s="227" t="s">
        <v>245</v>
      </c>
      <c r="E107" s="227"/>
    </row>
    <row r="108" spans="1:6" ht="28.8" customHeight="1" x14ac:dyDescent="0.3">
      <c r="A108" s="209" t="s">
        <v>202</v>
      </c>
      <c r="B108" s="210">
        <v>1.6665996583285314</v>
      </c>
      <c r="C108" s="156"/>
      <c r="D108" s="239" t="s">
        <v>247</v>
      </c>
      <c r="E108" s="239"/>
    </row>
    <row r="109" spans="1:6" x14ac:dyDescent="0.3">
      <c r="A109" s="198" t="s">
        <v>203</v>
      </c>
      <c r="B109" s="200">
        <v>9.503525225996623E-2</v>
      </c>
      <c r="C109" s="92"/>
      <c r="D109" s="239"/>
      <c r="E109" s="239"/>
    </row>
    <row r="110" spans="1:6" ht="28.8" x14ac:dyDescent="0.3">
      <c r="A110" s="199" t="s">
        <v>204</v>
      </c>
      <c r="B110" s="200">
        <v>1.9939433678456266</v>
      </c>
      <c r="C110" s="92"/>
      <c r="D110" s="201"/>
      <c r="E110" s="201"/>
    </row>
    <row r="112" spans="1:6" ht="15" thickBot="1" x14ac:dyDescent="0.35"/>
    <row r="113" spans="1:6" ht="15" thickBot="1" x14ac:dyDescent="0.35">
      <c r="A113" s="247" t="s">
        <v>258</v>
      </c>
      <c r="B113" s="248"/>
      <c r="C113" s="249"/>
    </row>
    <row r="114" spans="1:6" x14ac:dyDescent="0.3">
      <c r="A114" s="250" t="s">
        <v>278</v>
      </c>
      <c r="B114" s="251"/>
      <c r="C114" s="252"/>
    </row>
    <row r="115" spans="1:6" x14ac:dyDescent="0.3">
      <c r="A115" s="253"/>
      <c r="B115" s="254"/>
      <c r="C115" s="255"/>
    </row>
    <row r="116" spans="1:6" x14ac:dyDescent="0.3">
      <c r="A116" s="253"/>
      <c r="B116" s="254"/>
      <c r="C116" s="255"/>
    </row>
    <row r="117" spans="1:6" ht="15" thickBot="1" x14ac:dyDescent="0.35">
      <c r="A117" s="256"/>
      <c r="B117" s="257"/>
      <c r="C117" s="258"/>
    </row>
    <row r="118" spans="1:6" ht="15" thickBot="1" x14ac:dyDescent="0.35">
      <c r="A118" s="230" t="s">
        <v>259</v>
      </c>
      <c r="B118" s="231"/>
      <c r="C118" s="240" t="s">
        <v>257</v>
      </c>
      <c r="D118" s="241"/>
      <c r="E118" s="230" t="s">
        <v>166</v>
      </c>
      <c r="F118" s="231"/>
    </row>
    <row r="119" spans="1:6" x14ac:dyDescent="0.3">
      <c r="A119" s="219" t="s">
        <v>248</v>
      </c>
      <c r="B119" s="132">
        <v>5519</v>
      </c>
      <c r="C119" s="232" t="s">
        <v>262</v>
      </c>
      <c r="D119" s="243"/>
      <c r="E119" s="232" t="s">
        <v>268</v>
      </c>
      <c r="F119" s="232"/>
    </row>
    <row r="120" spans="1:6" ht="15" thickBot="1" x14ac:dyDescent="0.35">
      <c r="A120" s="220" t="s">
        <v>249</v>
      </c>
      <c r="B120" s="26">
        <v>45</v>
      </c>
      <c r="C120" s="236" t="s">
        <v>263</v>
      </c>
      <c r="D120" s="242"/>
      <c r="E120" s="233" t="s">
        <v>269</v>
      </c>
      <c r="F120" s="234"/>
    </row>
    <row r="121" spans="1:6" ht="15" thickBot="1" x14ac:dyDescent="0.35">
      <c r="A121" s="221" t="s">
        <v>250</v>
      </c>
      <c r="B121" s="217">
        <f>B120/B119</f>
        <v>8.1536510237361845E-3</v>
      </c>
      <c r="C121" s="230" t="s">
        <v>162</v>
      </c>
      <c r="D121" s="231"/>
      <c r="E121" s="235" t="s">
        <v>270</v>
      </c>
      <c r="F121" s="236"/>
    </row>
    <row r="122" spans="1:6" ht="15" thickBot="1" x14ac:dyDescent="0.35">
      <c r="A122" s="230" t="s">
        <v>261</v>
      </c>
      <c r="B122" s="231"/>
      <c r="C122" s="152" t="s">
        <v>264</v>
      </c>
      <c r="D122" s="215">
        <v>0.05</v>
      </c>
      <c r="E122" s="230" t="s">
        <v>271</v>
      </c>
      <c r="F122" s="231"/>
    </row>
    <row r="123" spans="1:6" x14ac:dyDescent="0.3">
      <c r="A123" s="219" t="s">
        <v>251</v>
      </c>
      <c r="B123" s="132">
        <v>2648</v>
      </c>
      <c r="C123" s="127" t="s">
        <v>175</v>
      </c>
      <c r="D123" s="214">
        <f>_xlfn.NORM.S.INV(1-D122)</f>
        <v>1.6448536269514715</v>
      </c>
      <c r="E123" s="137" t="s">
        <v>275</v>
      </c>
      <c r="F123" s="224">
        <f>_xlfn.NORM.S.DIST(D129,1)</f>
        <v>0.17764156218611754</v>
      </c>
    </row>
    <row r="124" spans="1:6" x14ac:dyDescent="0.3">
      <c r="A124" s="220" t="s">
        <v>252</v>
      </c>
      <c r="B124" s="26">
        <v>27</v>
      </c>
      <c r="C124" s="234"/>
      <c r="D124" s="244"/>
      <c r="E124" s="234" t="s">
        <v>272</v>
      </c>
      <c r="F124" s="234"/>
    </row>
    <row r="125" spans="1:6" ht="15" thickBot="1" x14ac:dyDescent="0.35">
      <c r="A125" s="222" t="s">
        <v>253</v>
      </c>
      <c r="B125" s="218">
        <f>B124/B123</f>
        <v>1.0196374622356496E-2</v>
      </c>
      <c r="C125" s="234"/>
      <c r="D125" s="244"/>
      <c r="E125" s="236" t="s">
        <v>273</v>
      </c>
      <c r="F125" s="236"/>
    </row>
    <row r="126" spans="1:6" ht="15" thickBot="1" x14ac:dyDescent="0.35">
      <c r="A126" s="234" t="s">
        <v>256</v>
      </c>
      <c r="B126" s="234"/>
      <c r="C126" s="234"/>
      <c r="D126" s="244"/>
      <c r="E126" s="230" t="s">
        <v>243</v>
      </c>
      <c r="F126" s="231"/>
    </row>
    <row r="127" spans="1:6" ht="14.4" customHeight="1" thickBot="1" x14ac:dyDescent="0.35">
      <c r="A127" s="234" t="s">
        <v>254</v>
      </c>
      <c r="B127" s="234"/>
      <c r="C127" s="245" t="s">
        <v>265</v>
      </c>
      <c r="D127" s="246"/>
      <c r="E127" s="237" t="s">
        <v>274</v>
      </c>
      <c r="F127" s="237"/>
    </row>
    <row r="128" spans="1:6" ht="15" thickBot="1" x14ac:dyDescent="0.35">
      <c r="A128" s="223" t="s">
        <v>255</v>
      </c>
      <c r="B128" s="216">
        <f>(B124+B120)/(B119+B123)</f>
        <v>8.8159666952369285E-3</v>
      </c>
      <c r="C128" s="230" t="s">
        <v>266</v>
      </c>
      <c r="D128" s="231"/>
      <c r="E128" s="238"/>
      <c r="F128" s="239"/>
    </row>
    <row r="129" spans="1:6" x14ac:dyDescent="0.3">
      <c r="A129" s="201"/>
      <c r="B129" s="201"/>
      <c r="C129" s="137" t="s">
        <v>267</v>
      </c>
      <c r="D129" s="142">
        <f>(B121-B125)/SQRT((B128*(1-B128)*(1/B119+1/B123)))</f>
        <v>-0.92439033612538357</v>
      </c>
      <c r="E129" s="239"/>
      <c r="F129" s="239"/>
    </row>
    <row r="130" spans="1:6" x14ac:dyDescent="0.3">
      <c r="E130" s="239"/>
      <c r="F130" s="239"/>
    </row>
  </sheetData>
  <mergeCells count="96">
    <mergeCell ref="E23:F23"/>
    <mergeCell ref="E26:F26"/>
    <mergeCell ref="E27:F27"/>
    <mergeCell ref="E28:F35"/>
    <mergeCell ref="C35:D35"/>
    <mergeCell ref="C23:D23"/>
    <mergeCell ref="C26:D26"/>
    <mergeCell ref="C30:D30"/>
    <mergeCell ref="C32:D34"/>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I66:J67"/>
    <mergeCell ref="I74:J74"/>
    <mergeCell ref="I70:J70"/>
    <mergeCell ref="D70:E72"/>
    <mergeCell ref="I71:J73"/>
    <mergeCell ref="A1:B1"/>
    <mergeCell ref="A8:B10"/>
    <mergeCell ref="C53:D55"/>
    <mergeCell ref="C51:C52"/>
    <mergeCell ref="D51:D52"/>
    <mergeCell ref="C36:D38"/>
    <mergeCell ref="C39:D39"/>
    <mergeCell ref="D40:D42"/>
    <mergeCell ref="C40:C42"/>
    <mergeCell ref="A30:B30"/>
    <mergeCell ref="A23:B23"/>
    <mergeCell ref="A31:B31"/>
    <mergeCell ref="A24:B29"/>
    <mergeCell ref="A92:C92"/>
    <mergeCell ref="A93:C97"/>
    <mergeCell ref="A98:C98"/>
    <mergeCell ref="D92:E92"/>
    <mergeCell ref="D95:E95"/>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122:B122"/>
    <mergeCell ref="A127:B127"/>
    <mergeCell ref="A126:B126"/>
    <mergeCell ref="C118:D118"/>
    <mergeCell ref="C120:D120"/>
    <mergeCell ref="C119:D119"/>
    <mergeCell ref="C121:D121"/>
    <mergeCell ref="C124:D126"/>
    <mergeCell ref="C127:D127"/>
    <mergeCell ref="C128:D128"/>
    <mergeCell ref="E118:F118"/>
    <mergeCell ref="E119:F119"/>
    <mergeCell ref="E120:F120"/>
    <mergeCell ref="E121:F121"/>
    <mergeCell ref="E122:F122"/>
    <mergeCell ref="E124:F124"/>
    <mergeCell ref="E125:F125"/>
    <mergeCell ref="E126:F126"/>
    <mergeCell ref="E127:F130"/>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A2" sqref="A2:C2"/>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229" t="s">
        <v>130</v>
      </c>
      <c r="B2" s="229"/>
      <c r="C2" s="22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228" t="s">
        <v>117</v>
      </c>
      <c r="B1" s="228"/>
      <c r="C1" s="228"/>
      <c r="D1" s="228"/>
      <c r="E1" s="228"/>
    </row>
    <row r="2" spans="1:12" x14ac:dyDescent="0.3">
      <c r="A2" s="228" t="s">
        <v>131</v>
      </c>
      <c r="B2" s="228"/>
      <c r="C2" s="228"/>
      <c r="D2" s="228"/>
      <c r="E2" s="228"/>
    </row>
    <row r="3" spans="1:12" hidden="1" x14ac:dyDescent="0.3">
      <c r="A3" s="41"/>
      <c r="B3" s="42" t="s">
        <v>58</v>
      </c>
      <c r="C3" s="41"/>
      <c r="D3" s="41"/>
      <c r="E3" s="41"/>
    </row>
    <row r="4" spans="1:12" x14ac:dyDescent="0.3">
      <c r="A4" s="30"/>
      <c r="B4" s="285" t="s">
        <v>122</v>
      </c>
      <c r="C4" s="285"/>
      <c r="D4" s="336" t="s">
        <v>123</v>
      </c>
      <c r="E4" s="234"/>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336" t="s">
        <v>122</v>
      </c>
      <c r="C18" s="239"/>
      <c r="D18" s="336" t="s">
        <v>123</v>
      </c>
      <c r="E18" s="234"/>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336" t="s">
        <v>52</v>
      </c>
      <c r="C3" s="234"/>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228" t="s">
        <v>117</v>
      </c>
      <c r="B1" s="228"/>
      <c r="C1" s="228"/>
      <c r="D1" s="228"/>
      <c r="E1" s="228"/>
      <c r="F1" s="6"/>
      <c r="G1" s="6"/>
    </row>
    <row r="2" spans="1:7" x14ac:dyDescent="0.3">
      <c r="A2" s="228" t="s">
        <v>137</v>
      </c>
      <c r="B2" s="228"/>
      <c r="C2" s="228"/>
      <c r="D2" s="228"/>
      <c r="E2" s="228"/>
      <c r="F2" s="6"/>
      <c r="G2" s="6"/>
    </row>
    <row r="3" spans="1:7" hidden="1" x14ac:dyDescent="0.3">
      <c r="A3" s="16"/>
      <c r="B3" s="35" t="s">
        <v>58</v>
      </c>
      <c r="C3" s="16"/>
      <c r="D3" s="16"/>
      <c r="E3" s="44"/>
    </row>
    <row r="4" spans="1:7" x14ac:dyDescent="0.3">
      <c r="A4" s="30"/>
      <c r="B4" s="336" t="s">
        <v>122</v>
      </c>
      <c r="C4" s="239"/>
      <c r="D4" s="336" t="s">
        <v>138</v>
      </c>
      <c r="E4" s="234"/>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2" workbookViewId="0">
      <selection activeCell="C30" sqref="C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228" t="s">
        <v>117</v>
      </c>
      <c r="B1" s="228"/>
      <c r="C1" s="228"/>
    </row>
    <row r="2" spans="1:7" x14ac:dyDescent="0.3">
      <c r="A2" s="228" t="s">
        <v>140</v>
      </c>
      <c r="B2" s="228"/>
      <c r="C2" s="22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228" t="s">
        <v>117</v>
      </c>
      <c r="B13" s="228"/>
      <c r="C13" s="228"/>
      <c r="D13" s="2"/>
      <c r="E13" s="3"/>
      <c r="F13" s="2"/>
      <c r="G13" s="3"/>
    </row>
    <row r="14" spans="1:7" x14ac:dyDescent="0.3">
      <c r="A14" s="228" t="s">
        <v>143</v>
      </c>
      <c r="B14" s="228"/>
      <c r="C14" s="22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228" t="s">
        <v>117</v>
      </c>
      <c r="B1" s="228"/>
      <c r="C1" s="228"/>
      <c r="D1" s="228"/>
      <c r="E1" s="228"/>
    </row>
    <row r="2" spans="1:10" x14ac:dyDescent="0.3">
      <c r="A2" s="228" t="s">
        <v>145</v>
      </c>
      <c r="B2" s="228"/>
      <c r="C2" s="228"/>
      <c r="D2" s="228"/>
      <c r="E2" s="228"/>
    </row>
    <row r="3" spans="1:10" hidden="1" x14ac:dyDescent="0.3">
      <c r="A3" s="30"/>
      <c r="B3" s="28" t="s">
        <v>58</v>
      </c>
      <c r="C3" s="30"/>
      <c r="D3" s="30"/>
      <c r="E3" s="30"/>
    </row>
    <row r="4" spans="1:10" x14ac:dyDescent="0.3">
      <c r="A4" s="30"/>
      <c r="B4" s="336" t="s">
        <v>122</v>
      </c>
      <c r="C4" s="234"/>
      <c r="D4" s="336" t="s">
        <v>123</v>
      </c>
      <c r="E4" s="234"/>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Proporción Becados</vt:lpstr>
      <vt:lpstr>Genero</vt:lpstr>
      <vt:lpstr>Hipotesis</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2021-11-18T10:30:32Z</dcterms:modified>
</cp:coreProperties>
</file>