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estebr-my.sharepoint.com/personal/edson_silva2_unioeste_br/Documents/2022/PRODUÇÃO BIOG´S/"/>
    </mc:Choice>
  </mc:AlternateContent>
  <xr:revisionPtr revIDLastSave="0" documentId="14_{0D2A6E03-2747-4798-9598-A96314C0C153}" xr6:coauthVersionLast="47" xr6:coauthVersionMax="47" xr10:uidLastSave="{00000000-0000-0000-0000-000000000000}"/>
  <bookViews>
    <workbookView xWindow="-120" yWindow="-120" windowWidth="20730" windowHeight="11160" xr2:uid="{6B2C5036-A065-441D-A662-4BE4B3D2C081}"/>
  </bookViews>
  <sheets>
    <sheet name="Planilha2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2" l="1"/>
  <c r="E19" i="2"/>
  <c r="E17" i="2"/>
  <c r="D7" i="2"/>
  <c r="G11" i="2"/>
  <c r="G10" i="2"/>
  <c r="G7" i="2"/>
  <c r="G6" i="2"/>
  <c r="D13" i="2"/>
  <c r="D9" i="2"/>
  <c r="D6" i="2"/>
  <c r="D5" i="2"/>
  <c r="G27" i="1"/>
  <c r="G26" i="1"/>
  <c r="G14" i="1"/>
  <c r="G18" i="1" s="1"/>
  <c r="G21" i="1" s="1"/>
  <c r="G6" i="1"/>
  <c r="F10" i="1" s="1"/>
  <c r="G5" i="1"/>
  <c r="D16" i="2" l="1"/>
  <c r="G28" i="1"/>
  <c r="I10" i="1"/>
  <c r="H22" i="1"/>
</calcChain>
</file>

<file path=xl/sharedStrings.xml><?xml version="1.0" encoding="utf-8"?>
<sst xmlns="http://schemas.openxmlformats.org/spreadsheetml/2006/main" count="35" uniqueCount="25">
  <si>
    <t>PM CO2 =</t>
  </si>
  <si>
    <t>PM CH4 =</t>
  </si>
  <si>
    <t>kg</t>
  </si>
  <si>
    <t>mol</t>
  </si>
  <si>
    <t xml:space="preserve">T (K) </t>
  </si>
  <si>
    <t>P (atm) =</t>
  </si>
  <si>
    <t>R (atm m^3 / mol K) =</t>
  </si>
  <si>
    <t>V (m^3/mol) =</t>
  </si>
  <si>
    <t>Volume (m^3)=</t>
  </si>
  <si>
    <t>n. mols (gmol) =</t>
  </si>
  <si>
    <t>massa de metano em 1 m^3 (g) =</t>
  </si>
  <si>
    <t>Volume necessário para armazenar 1 tonelada de metano</t>
  </si>
  <si>
    <t>Massa (g) =</t>
  </si>
  <si>
    <t>N. mols (gmol) =</t>
  </si>
  <si>
    <t>Volume tanque (m^3) =</t>
  </si>
  <si>
    <t>Composição do biogás</t>
  </si>
  <si>
    <t>Metano</t>
  </si>
  <si>
    <t>CO2</t>
  </si>
  <si>
    <t>Composição molar</t>
  </si>
  <si>
    <t>Biogás</t>
  </si>
  <si>
    <t>massa de biogás em 1 m^3 (g) =</t>
  </si>
  <si>
    <t>PM BIOGÁS =</t>
  </si>
  <si>
    <t>Massa de metano 1 m^3 (g) =</t>
  </si>
  <si>
    <t>m^3 biogás / kg de esterco =</t>
  </si>
  <si>
    <t>kg biogás / kg de esterco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</si>
</sst>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/>
    <xf numFmtId="16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959AB-A9D8-4AED-9D35-9FCE9A3377EC}">
  <dimension ref="C5:I23"/>
  <sheetViews>
    <sheetView tabSelected="1" topLeftCell="A7" workbookViewId="0">
      <selection activeCell="K21" sqref="K21"/>
    </sheetView>
  </sheetViews>
  <sheetFormatPr defaultRowHeight="15" x14ac:dyDescent="0.25"/>
  <cols>
    <col min="3" max="3" width="18.28515625" customWidth="1"/>
    <col min="4" max="4" width="22.7109375" customWidth="1"/>
  </cols>
  <sheetData>
    <row r="5" spans="3:9" x14ac:dyDescent="0.25">
      <c r="C5" t="s">
        <v>0</v>
      </c>
      <c r="D5">
        <f>12+16*2</f>
        <v>44</v>
      </c>
      <c r="H5" t="s">
        <v>15</v>
      </c>
    </row>
    <row r="6" spans="3:9" x14ac:dyDescent="0.25">
      <c r="C6" t="s">
        <v>1</v>
      </c>
      <c r="D6">
        <f>12+4</f>
        <v>16</v>
      </c>
      <c r="G6">
        <f>0.6/D6</f>
        <v>3.7499999999999999E-2</v>
      </c>
      <c r="H6" s="4">
        <v>0.6</v>
      </c>
      <c r="I6" t="s">
        <v>16</v>
      </c>
    </row>
    <row r="7" spans="3:9" x14ac:dyDescent="0.25">
      <c r="C7" t="s">
        <v>21</v>
      </c>
      <c r="D7">
        <f>G10*D6+G11*D5</f>
        <v>21.463414634146343</v>
      </c>
      <c r="G7">
        <f>0.4/D5</f>
        <v>9.0909090909090922E-3</v>
      </c>
      <c r="H7">
        <v>40</v>
      </c>
      <c r="I7" t="s">
        <v>17</v>
      </c>
    </row>
    <row r="9" spans="3:9" x14ac:dyDescent="0.25">
      <c r="C9" t="s">
        <v>4</v>
      </c>
      <c r="D9">
        <f>25+273.15</f>
        <v>298.14999999999998</v>
      </c>
      <c r="H9" t="s">
        <v>18</v>
      </c>
    </row>
    <row r="10" spans="3:9" x14ac:dyDescent="0.25">
      <c r="C10" t="s">
        <v>5</v>
      </c>
      <c r="D10">
        <v>1</v>
      </c>
      <c r="G10">
        <f>G6/(G6+G7)</f>
        <v>0.80487804878048774</v>
      </c>
      <c r="I10" t="s">
        <v>16</v>
      </c>
    </row>
    <row r="11" spans="3:9" x14ac:dyDescent="0.25">
      <c r="C11" t="s">
        <v>6</v>
      </c>
      <c r="D11" s="1">
        <v>8.2057458699999998E-5</v>
      </c>
      <c r="G11">
        <f>1-G10</f>
        <v>0.19512195121951226</v>
      </c>
      <c r="I11" t="s">
        <v>17</v>
      </c>
    </row>
    <row r="13" spans="3:9" x14ac:dyDescent="0.25">
      <c r="C13" t="s">
        <v>7</v>
      </c>
      <c r="D13" s="1">
        <f>(D9*D11)/D10</f>
        <v>2.4465431311404998E-2</v>
      </c>
    </row>
    <row r="14" spans="3:9" x14ac:dyDescent="0.25">
      <c r="C14" t="s">
        <v>8</v>
      </c>
      <c r="D14">
        <v>1</v>
      </c>
    </row>
    <row r="15" spans="3:9" x14ac:dyDescent="0.25">
      <c r="C15" t="s">
        <v>19</v>
      </c>
    </row>
    <row r="16" spans="3:9" x14ac:dyDescent="0.25">
      <c r="C16" t="s">
        <v>9</v>
      </c>
      <c r="D16">
        <f>D14/D13</f>
        <v>40.8739983886502</v>
      </c>
    </row>
    <row r="17" spans="3:5" x14ac:dyDescent="0.25">
      <c r="C17" s="2" t="s">
        <v>20</v>
      </c>
      <c r="D17" s="2"/>
      <c r="E17" s="2">
        <f>D16*D7</f>
        <v>877.29557517102876</v>
      </c>
    </row>
    <row r="19" spans="3:5" x14ac:dyDescent="0.25">
      <c r="C19" t="s">
        <v>22</v>
      </c>
      <c r="E19">
        <f>E17*0.6</f>
        <v>526.37734510261726</v>
      </c>
    </row>
    <row r="22" spans="3:5" x14ac:dyDescent="0.25">
      <c r="C22" t="s">
        <v>23</v>
      </c>
      <c r="E22">
        <v>3.7999999999999999E-2</v>
      </c>
    </row>
    <row r="23" spans="3:5" x14ac:dyDescent="0.25">
      <c r="C23" t="s">
        <v>24</v>
      </c>
      <c r="D23" s="3"/>
      <c r="E23">
        <f>E22*E19/1000</f>
        <v>2.0002339113899457E-2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37607-2B3C-4D8B-91F9-CDE2B6CCE7A4}">
  <dimension ref="F5:I28"/>
  <sheetViews>
    <sheetView topLeftCell="A10" workbookViewId="0">
      <selection activeCell="F33" sqref="F33"/>
    </sheetView>
  </sheetViews>
  <sheetFormatPr defaultRowHeight="15" x14ac:dyDescent="0.25"/>
  <cols>
    <col min="6" max="6" width="20" customWidth="1"/>
    <col min="7" max="7" width="12.7109375" customWidth="1"/>
  </cols>
  <sheetData>
    <row r="5" spans="6:9" x14ac:dyDescent="0.25">
      <c r="F5" t="s">
        <v>0</v>
      </c>
      <c r="G5">
        <f>12+16*2</f>
        <v>44</v>
      </c>
    </row>
    <row r="6" spans="6:9" x14ac:dyDescent="0.25">
      <c r="F6" t="s">
        <v>1</v>
      </c>
      <c r="G6">
        <f>12+4</f>
        <v>16</v>
      </c>
    </row>
    <row r="9" spans="6:9" x14ac:dyDescent="0.25">
      <c r="F9">
        <v>1000</v>
      </c>
      <c r="G9" t="s">
        <v>2</v>
      </c>
    </row>
    <row r="10" spans="6:9" x14ac:dyDescent="0.25">
      <c r="F10">
        <f>F9/G6</f>
        <v>62.5</v>
      </c>
      <c r="G10" t="s">
        <v>3</v>
      </c>
      <c r="I10">
        <f>F10*G5</f>
        <v>2750</v>
      </c>
    </row>
    <row r="14" spans="6:9" x14ac:dyDescent="0.25">
      <c r="F14" t="s">
        <v>4</v>
      </c>
      <c r="G14">
        <f>25+273.15</f>
        <v>298.14999999999998</v>
      </c>
    </row>
    <row r="15" spans="6:9" x14ac:dyDescent="0.25">
      <c r="F15" t="s">
        <v>5</v>
      </c>
      <c r="G15">
        <v>1</v>
      </c>
    </row>
    <row r="16" spans="6:9" x14ac:dyDescent="0.25">
      <c r="F16" t="s">
        <v>6</v>
      </c>
      <c r="G16" s="1">
        <v>8.2057458699999998E-5</v>
      </c>
    </row>
    <row r="18" spans="6:8" x14ac:dyDescent="0.25">
      <c r="F18" t="s">
        <v>7</v>
      </c>
      <c r="G18" s="1">
        <f>(G14*G16)/G15</f>
        <v>2.4465431311404998E-2</v>
      </c>
    </row>
    <row r="19" spans="6:8" x14ac:dyDescent="0.25">
      <c r="F19" t="s">
        <v>8</v>
      </c>
      <c r="G19">
        <v>1</v>
      </c>
    </row>
    <row r="21" spans="6:8" x14ac:dyDescent="0.25">
      <c r="F21" t="s">
        <v>9</v>
      </c>
      <c r="G21">
        <f>G19/G18</f>
        <v>40.8739983886502</v>
      </c>
    </row>
    <row r="22" spans="6:8" x14ac:dyDescent="0.25">
      <c r="F22" s="2" t="s">
        <v>10</v>
      </c>
      <c r="G22" s="2"/>
      <c r="H22" s="2">
        <f>G21*G6</f>
        <v>653.9839742184032</v>
      </c>
    </row>
    <row r="25" spans="6:8" x14ac:dyDescent="0.25">
      <c r="F25" t="s">
        <v>11</v>
      </c>
    </row>
    <row r="26" spans="6:8" x14ac:dyDescent="0.25">
      <c r="F26" t="s">
        <v>12</v>
      </c>
      <c r="G26">
        <f>1000*1000</f>
        <v>1000000</v>
      </c>
    </row>
    <row r="27" spans="6:8" x14ac:dyDescent="0.25">
      <c r="F27" t="s">
        <v>13</v>
      </c>
      <c r="G27">
        <f>G26/G6</f>
        <v>62500</v>
      </c>
    </row>
    <row r="28" spans="6:8" x14ac:dyDescent="0.25">
      <c r="F28" t="s">
        <v>14</v>
      </c>
      <c r="G28" s="3">
        <f>G18*G27</f>
        <v>1529.0894569628124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</dc:creator>
  <cp:lastModifiedBy>Edson Antonio da Silva2</cp:lastModifiedBy>
  <dcterms:created xsi:type="dcterms:W3CDTF">2022-03-22T18:00:17Z</dcterms:created>
  <dcterms:modified xsi:type="dcterms:W3CDTF">2022-03-30T14:15:53Z</dcterms:modified>
</cp:coreProperties>
</file>