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8"/>
  <workbookPr defaultThemeVersion="166925"/>
  <mc:AlternateContent xmlns:mc="http://schemas.openxmlformats.org/markup-compatibility/2006">
    <mc:Choice Requires="x15">
      <x15ac:absPath xmlns:x15ac="http://schemas.microsoft.com/office/spreadsheetml/2010/11/ac" url="D:\pendrive2\GPI_LOG\"/>
    </mc:Choice>
  </mc:AlternateContent>
  <xr:revisionPtr revIDLastSave="0" documentId="8_{AA154961-DDFF-4E48-B527-550A00141B98}" xr6:coauthVersionLast="47" xr6:coauthVersionMax="47" xr10:uidLastSave="{00000000-0000-0000-0000-000000000000}"/>
  <bookViews>
    <workbookView xWindow="0" yWindow="0" windowWidth="28800" windowHeight="12105"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5" l="1"/>
  <c r="C19" i="5"/>
  <c r="C20" i="5"/>
  <c r="C21" i="5"/>
  <c r="C22" i="5"/>
  <c r="C23" i="5"/>
  <c r="C24" i="5"/>
  <c r="C25" i="5"/>
  <c r="C26" i="5"/>
  <c r="C27" i="5"/>
  <c r="C17" i="5"/>
  <c r="B18" i="5"/>
  <c r="B19" i="5"/>
  <c r="B20" i="5"/>
  <c r="B21" i="5"/>
  <c r="B22" i="5"/>
  <c r="B23" i="5"/>
  <c r="B24" i="5"/>
  <c r="B25" i="5"/>
  <c r="B26" i="5"/>
  <c r="B27" i="5"/>
  <c r="B17" i="5"/>
  <c r="D31" i="2"/>
  <c r="D24" i="2"/>
  <c r="D25" i="2"/>
  <c r="D26" i="2"/>
  <c r="D27" i="2"/>
  <c r="D28" i="2"/>
  <c r="D29" i="2"/>
  <c r="D30" i="2"/>
  <c r="D32" i="2"/>
  <c r="D33" i="2"/>
  <c r="D34" i="2"/>
  <c r="D35" i="2"/>
  <c r="D36" i="2"/>
  <c r="D37" i="2"/>
  <c r="D38" i="2"/>
  <c r="D39" i="2"/>
  <c r="D40" i="2"/>
  <c r="D41" i="2"/>
  <c r="D42" i="2"/>
  <c r="C24" i="2"/>
  <c r="C25" i="2"/>
  <c r="C26" i="2"/>
  <c r="C27" i="2"/>
  <c r="C28" i="2"/>
  <c r="C29" i="2"/>
  <c r="C30" i="2"/>
  <c r="C31" i="2"/>
  <c r="C32" i="2"/>
  <c r="C33" i="2"/>
  <c r="C34" i="2"/>
  <c r="C35" i="2"/>
  <c r="C36" i="2"/>
  <c r="C37" i="2"/>
  <c r="C38" i="2"/>
  <c r="C39" i="2"/>
  <c r="C40" i="2"/>
  <c r="C41" i="2"/>
  <c r="C42" i="2"/>
  <c r="D23" i="2"/>
  <c r="B24" i="2"/>
  <c r="B25" i="2"/>
  <c r="B26" i="2"/>
  <c r="B27" i="2"/>
  <c r="B28" i="2"/>
  <c r="B29" i="2"/>
  <c r="B30" i="2"/>
  <c r="B31" i="2"/>
  <c r="B32" i="2"/>
  <c r="B33" i="2"/>
  <c r="B34" i="2"/>
  <c r="B35" i="2"/>
  <c r="B36" i="2"/>
  <c r="B37" i="2"/>
  <c r="B38" i="2"/>
  <c r="B39" i="2"/>
  <c r="B40" i="2"/>
  <c r="B41" i="2"/>
  <c r="B42" i="2"/>
  <c r="C23" i="2"/>
  <c r="B23" i="2"/>
  <c r="K3" i="6"/>
  <c r="M19" i="6"/>
  <c r="M20" i="6"/>
  <c r="M21" i="6"/>
  <c r="M22" i="6"/>
  <c r="M23" i="6"/>
  <c r="M24" i="6"/>
  <c r="M25" i="6"/>
  <c r="M26" i="6"/>
  <c r="L19" i="6"/>
  <c r="L20" i="6"/>
  <c r="L21" i="6"/>
  <c r="L22" i="6"/>
  <c r="L23" i="6"/>
  <c r="L24" i="6"/>
  <c r="L25" i="6"/>
  <c r="L26" i="6"/>
  <c r="L18" i="6"/>
  <c r="M18" i="6"/>
  <c r="K19" i="6"/>
  <c r="K20" i="6"/>
  <c r="K21" i="6"/>
  <c r="K22" i="6"/>
  <c r="K23" i="6"/>
  <c r="K24" i="6"/>
  <c r="K25" i="6"/>
  <c r="K26" i="6"/>
  <c r="K18" i="6"/>
  <c r="M4" i="6"/>
  <c r="M5" i="6"/>
  <c r="M6" i="6"/>
  <c r="M7" i="6"/>
  <c r="M8" i="6"/>
  <c r="M9" i="6"/>
  <c r="K4" i="6"/>
  <c r="K5" i="6"/>
  <c r="K6" i="6"/>
  <c r="K7" i="6"/>
  <c r="K8" i="6"/>
  <c r="K9" i="6"/>
  <c r="M3" i="6"/>
  <c r="L4" i="6"/>
  <c r="L5" i="6"/>
  <c r="L6" i="6"/>
  <c r="L7" i="6"/>
  <c r="L8" i="6"/>
  <c r="L9" i="6"/>
  <c r="L3" i="6"/>
  <c r="M11" i="6"/>
  <c r="J14" i="6"/>
  <c r="J11" i="6"/>
  <c r="B20" i="2"/>
  <c r="B19" i="2"/>
  <c r="B18" i="2"/>
  <c r="B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tc={9E6FE128-96F2-4F75-A8AC-AACC1B3E8624}</author>
    <author>tc={5A7A1FE9-CD6B-4D49-868A-F21DCCA8B536}</author>
    <author>tc={30E9BCDD-8694-4C71-B8C8-4E9C44D59E07}</author>
    <author>tc={A1B38798-C67A-43D0-8440-20EC0522F413}</author>
    <author>tc={4CD08A81-ED1F-4AAA-8110-3F61EB7D49FB}</author>
    <author>tc={06DD7964-9615-4853-9F0B-882D398DD50C}</author>
  </authors>
  <commentList>
    <comment ref="F16" authorId="0" shapeId="0" xr:uid="{9E6FE128-96F2-4F75-A8AC-AACC1B3E8624}">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@JOAO PEDRO FLORINDO DE OLIVEIRA @LEANDRO ALVES DA SILVA @GUSTAVO DALL OSTE VENTURA @NICOLAS TAVEIRA PEREIRA @EDUARDO RIBEIRO MENDES DE SOUZA </t>
      </text>
    </comment>
    <comment ref="B17" authorId="1"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B22" authorId="2" shapeId="0" xr:uid="{30E9BCDD-8694-4C71-B8C8-4E9C44D59E07}">
      <text>
        <t>[Threaded comment]
Your version of Excel allows you to read this threaded comment; however, any edits to it will get removed if the file is opened in a newer version of Excel. Learn more: https://go.microsoft.com/fwlink/?linkid=870924
Comment:
    C(x) = CV + CF * QTDe de panelas (x)</t>
      </text>
    </comment>
    <comment ref="C22" authorId="3" shapeId="0" xr:uid="{A1B38798-C67A-43D0-8440-20EC0522F413}">
      <text>
        <t>[Threaded comment]
Your version of Excel allows you to read this threaded comment; however, any edits to it will get removed if the file is opened in a newer version of Excel. Learn more: https://go.microsoft.com/fwlink/?linkid=870924
Comment:
    R(x) = P(x) * Qtde. de panelas(x)</t>
      </text>
    </comment>
    <comment ref="D22" authorId="4" shapeId="0" xr:uid="{4CD08A81-ED1F-4AAA-8110-3F61EB7D49FB}">
      <text>
        <t>[Threaded comment]
Your version of Excel allows you to read this threaded comment; however, any edits to it will get removed if the file is opened in a newer version of Excel. Learn more: https://go.microsoft.com/fwlink/?linkid=870924
Comment:
    L(x) = Receita - Despesa</t>
      </text>
    </comment>
    <comment ref="E22" authorId="5"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tc={D47467A5-5C18-4016-A0F9-B195D6FB73BC}</author>
    <author>tc={4417811F-2715-45FC-8EF9-1A71AB095B6C}</author>
    <author>tc={279D61B6-5049-4941-B7F5-680FB5198735}</author>
    <author>tc={C7DA0DB4-D07D-4C7E-AA37-6601953068F1}</author>
    <author>tc={3F57C2CD-5926-47C7-ABDE-E55D3F364E80}</author>
  </authors>
  <commentList>
    <comment ref="K2" authorId="0" shapeId="0" xr:uid="{D47467A5-5C18-4016-A0F9-B195D6FB73BC}">
      <text>
        <t>[Threaded comment]
Your version of Excel allows you to read this threaded comment; however, any edits to it will get removed if the file is opened in a newer version of Excel. Learn more: https://go.microsoft.com/fwlink/?linkid=870924
Comment:
    CV * Qtde / Custos Indireto</t>
      </text>
    </comment>
    <comment ref="N2" authorId="1"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L3" authorId="2" shapeId="0" xr:uid="{279D61B6-5049-4941-B7F5-680FB5198735}">
      <text>
        <t xml:space="preserve">[Threaded comment]
Your version of Excel allows you to read this threaded comment; however, any edits to it will get removed if the file is opened in a newer version of Excel. Learn more: https://go.microsoft.com/fwlink/?linkid=870924
Comment:
    Preço  de Venda (x) * Qtde
</t>
      </text>
    </comment>
    <comment ref="M3" authorId="3" shapeId="0" xr:uid="{C7DA0DB4-D07D-4C7E-AA37-6601953068F1}">
      <text>
        <t>[Threaded comment]
Your version of Excel allows you to read this threaded comment; however, any edits to it will get removed if the file is opened in a newer version of Excel. Learn more: https://go.microsoft.com/fwlink/?linkid=870924
Comment:
    Receita - Custo ou R(x) - C(x)</t>
      </text>
    </comment>
    <comment ref="N17" authorId="4"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<sst xmlns="http://schemas.openxmlformats.org/spreadsheetml/2006/main" count="52" uniqueCount="38">
  <si>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</si>
  <si>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</si>
  <si>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</si>
  <si>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</si>
  <si>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</si>
  <si>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</si>
  <si>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</si>
  <si>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</si>
  <si>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</si>
  <si>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</si>
  <si>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</si>
  <si>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</si>
  <si>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</si>
  <si>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</si>
  <si>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EQUIPE DE PROJETO</t>
  </si>
  <si>
    <t>Preço de venda de cada unidade</t>
  </si>
  <si>
    <t>TECH STOCK SOLUTION</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</si>
  <si>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</si>
  <si>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</si>
  <si>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</si>
  <si>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</si>
  <si>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</si>
  <si>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</si>
  <si>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</si>
  <si>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</si>
  <si>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</si>
  <si>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</si>
  <si>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</si>
  <si>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</si>
  <si>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</si>
  <si>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</si>
  <si>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</si>
  <si>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</si>
  <si>
    <t>Preço de Venda por UN:</t>
  </si>
  <si>
    <t>Margem de Lucro por UN:</t>
  </si>
  <si>
    <t>R(x) = P(x)</t>
  </si>
  <si>
    <t>L(x) =  R(x) - C(x)</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</si>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</sst>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R$&quot;\ * #,##0.00_-;\-&quot;R$&quot;\ * #,##0.00_-;_-&quot;R$&quot;\ * &quot;-&quot;??_-;_-@_-"/>
    <numFmt numFmtId="165" formatCode="_-&quot;R$&quot;* #,##0.00_-;\-&quot;R$&quot;* #,##0.00_-;_-&quot;R$&quot;* &quot;-&quot;??_-;_-@_-"/>
    <numFmt numFmtId="166" formatCode="&quot;R$&quot;\ #,##0.00"/>
    <numFmt numFmtId="167" formatCode="_-[$R$-416]* #,##0.00_-;\-[$R$-416]* #,##0.00_-;_-[$R$-416]* &quot;-&quot;??_-;_-@_-"/>
    <numFmt numFmtId="168" formatCode="&quot;R$&quot;#,##0.00"/>
    <numFmt numFmtId="169" formatCode="[$R$-416]\ #,##0.00"/>
    <numFmt numFmtId="170" formatCode="_-[$R$-416]* #,##0_-;\-[$R$-416]* #,##0_-;_-[$R$-416]* &quot;-&quot;??_-;_-@_-"/>
    <numFmt numFmtId="171" formatCode="_-[$R$-416]\ * #,##0.00_-;\-[$R$-416]\ * #,##0.00_-;_-[$R$-416]\ * &quot;-&quot;??_-;_-@_-"/>
  </numFmts>
  <fonts count="1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
      <b/>
      <sz val="14"/>
      <color theme="0"/>
      <name val="Arial"/>
      <family val="2"/>
    </font>
    <font>
      <b/>
      <sz val="11"/>
      <color theme="1"/>
      <name val="Calibri"/>
      <family val="2"/>
      <scheme val="minor"/>
    </font>
    <font>
      <b/>
      <sz val="14"/>
      <color rgb="FFED7D31"/>
      <name val="Calibri"/>
      <family val="2"/>
      <scheme val="minor"/>
    </font>
    <font>
      <b/>
      <sz val="14"/>
      <color rgb="FF4472C4"/>
      <name val="Calibri"/>
      <family val="2"/>
      <scheme val="minor"/>
    </font>
  </fonts>
  <fills count="15">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7B00BD"/>
        <bgColor indexed="64"/>
      </patternFill>
    </fill>
    <fill>
      <patternFill patternType="solid">
        <fgColor theme="7" tint="0.79998168889431442"/>
        <bgColor indexed="64"/>
      </patternFill>
    </fill>
    <fill>
      <patternFill patternType="solid">
        <fgColor rgb="FFEEC5FA"/>
        <bgColor indexed="64"/>
      </patternFill>
    </fill>
    <fill>
      <patternFill patternType="solid">
        <fgColor rgb="FF4472C4"/>
        <bgColor indexed="64"/>
      </patternFill>
    </fill>
    <fill>
      <patternFill patternType="solid">
        <fgColor rgb="FFED7D3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164" fontId="1" fillId="0" borderId="0" applyFont="0" applyFill="0" applyBorder="0" applyAlignment="0" applyProtection="0"/>
  </cellStyleXfs>
  <cellXfs count="73">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0" fontId="2" fillId="0" borderId="1" xfId="0" applyFont="1" applyBorder="1" applyAlignment="1">
      <alignment horizontal="left" vertical="center"/>
    </xf>
    <xf numFmtId="166" fontId="2" fillId="0" borderId="0" xfId="1" applyNumberFormat="1" applyFont="1" applyAlignment="1">
      <alignment horizontal="left" vertical="center"/>
    </xf>
    <xf numFmtId="0" fontId="2" fillId="0" borderId="0" xfId="0" applyFont="1" applyAlignment="1">
      <alignment horizontal="left" vertical="center"/>
    </xf>
    <xf numFmtId="166"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3" borderId="1" xfId="0" applyFont="1" applyFill="1" applyBorder="1" applyAlignment="1">
      <alignment vertical="center" wrapText="1"/>
    </xf>
    <xf numFmtId="167" fontId="2" fillId="3" borderId="1" xfId="0" applyNumberFormat="1" applyFont="1" applyFill="1" applyBorder="1" applyAlignment="1">
      <alignment wrapText="1"/>
    </xf>
    <xf numFmtId="167" fontId="2" fillId="3" borderId="1" xfId="0" applyNumberFormat="1" applyFont="1" applyFill="1" applyBorder="1" applyAlignment="1">
      <alignment horizontal="center" vertical="center" wrapText="1"/>
    </xf>
    <xf numFmtId="167" fontId="2" fillId="0" borderId="1" xfId="0" applyNumberFormat="1" applyFont="1" applyBorder="1" applyAlignment="1">
      <alignment horizontal="center"/>
    </xf>
    <xf numFmtId="168" fontId="2" fillId="0" borderId="1" xfId="0" applyNumberFormat="1" applyFont="1" applyBorder="1" applyAlignment="1">
      <alignment horizontal="center"/>
    </xf>
    <xf numFmtId="167" fontId="0" fillId="0" borderId="0" xfId="0" applyNumberFormat="1"/>
    <xf numFmtId="167" fontId="0" fillId="0" borderId="1" xfId="0" applyNumberFormat="1" applyBorder="1" applyAlignment="1">
      <alignment horizontal="center"/>
    </xf>
    <xf numFmtId="9" fontId="0" fillId="0" borderId="0" xfId="0" applyNumberFormat="1"/>
    <xf numFmtId="165" fontId="2" fillId="0" borderId="1" xfId="0" applyNumberFormat="1" applyFont="1" applyBorder="1" applyAlignment="1">
      <alignment horizontal="center"/>
    </xf>
    <xf numFmtId="0" fontId="2" fillId="0" borderId="1" xfId="0" applyFont="1" applyBorder="1"/>
    <xf numFmtId="169" fontId="2" fillId="0" borderId="1" xfId="1" applyNumberFormat="1" applyFont="1" applyBorder="1" applyAlignment="1">
      <alignment horizontal="left" vertical="center"/>
    </xf>
    <xf numFmtId="169" fontId="2" fillId="0" borderId="8" xfId="1" applyNumberFormat="1" applyFont="1" applyBorder="1" applyAlignment="1">
      <alignment horizontal="left" vertical="center"/>
    </xf>
    <xf numFmtId="170" fontId="0" fillId="0" borderId="1" xfId="0" applyNumberFormat="1" applyBorder="1" applyAlignment="1">
      <alignment horizontal="center"/>
    </xf>
    <xf numFmtId="171" fontId="0" fillId="0" borderId="12" xfId="0" applyNumberFormat="1" applyBorder="1"/>
    <xf numFmtId="2" fontId="0" fillId="0" borderId="12" xfId="0" applyNumberFormat="1" applyBorder="1"/>
    <xf numFmtId="0" fontId="7" fillId="6" borderId="1" xfId="0" applyFont="1" applyFill="1" applyBorder="1" applyAlignment="1">
      <alignment horizontal="center" vertical="center" wrapText="1"/>
    </xf>
    <xf numFmtId="0" fontId="8" fillId="8" borderId="1" xfId="0" applyFont="1" applyFill="1" applyBorder="1" applyAlignment="1">
      <alignment horizontal="center"/>
    </xf>
    <xf numFmtId="167" fontId="8" fillId="8" borderId="1" xfId="0" applyNumberFormat="1" applyFont="1" applyFill="1" applyBorder="1"/>
    <xf numFmtId="0" fontId="8" fillId="7" borderId="1" xfId="0" applyFont="1" applyFill="1" applyBorder="1" applyAlignment="1">
      <alignment horizontal="center"/>
    </xf>
    <xf numFmtId="167" fontId="8" fillId="7" borderId="1" xfId="0" applyNumberFormat="1" applyFont="1" applyFill="1" applyBorder="1"/>
    <xf numFmtId="0" fontId="7" fillId="9"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0" fillId="12" borderId="1" xfId="0" applyFill="1" applyBorder="1" applyAlignment="1">
      <alignment horizontal="center"/>
    </xf>
    <xf numFmtId="167" fontId="0" fillId="12" borderId="1" xfId="0" applyNumberFormat="1" applyFill="1" applyBorder="1" applyAlignment="1">
      <alignment horizontal="center"/>
    </xf>
    <xf numFmtId="170" fontId="0" fillId="12" borderId="1" xfId="0" applyNumberFormat="1" applyFill="1" applyBorder="1" applyAlignment="1">
      <alignment horizontal="center"/>
    </xf>
    <xf numFmtId="0" fontId="0" fillId="2" borderId="1" xfId="0" applyFill="1" applyBorder="1" applyAlignment="1">
      <alignment horizontal="center"/>
    </xf>
    <xf numFmtId="167" fontId="0" fillId="2" borderId="1" xfId="0" applyNumberFormat="1" applyFill="1" applyBorder="1" applyAlignment="1">
      <alignment horizontal="center"/>
    </xf>
    <xf numFmtId="170" fontId="0" fillId="2" borderId="1" xfId="0" applyNumberFormat="1" applyFill="1" applyBorder="1" applyAlignment="1">
      <alignment horizontal="center"/>
    </xf>
    <xf numFmtId="0" fontId="3" fillId="13" borderId="1" xfId="0" applyFont="1" applyFill="1" applyBorder="1" applyAlignment="1">
      <alignment horizontal="center"/>
    </xf>
    <xf numFmtId="167" fontId="2" fillId="13" borderId="1" xfId="0" applyNumberFormat="1" applyFont="1" applyFill="1" applyBorder="1" applyAlignment="1">
      <alignment horizontal="center"/>
    </xf>
    <xf numFmtId="168" fontId="2" fillId="13" borderId="1" xfId="0" applyNumberFormat="1" applyFont="1" applyFill="1" applyBorder="1" applyAlignment="1">
      <alignment horizontal="center"/>
    </xf>
    <xf numFmtId="165" fontId="2" fillId="13" borderId="1" xfId="0" applyNumberFormat="1" applyFont="1" applyFill="1" applyBorder="1" applyAlignment="1">
      <alignment horizontal="center"/>
    </xf>
    <xf numFmtId="0" fontId="10" fillId="13" borderId="1" xfId="0" applyFont="1" applyFill="1" applyBorder="1" applyAlignment="1">
      <alignment horizontal="center"/>
    </xf>
    <xf numFmtId="0" fontId="9" fillId="3" borderId="1" xfId="0" applyFont="1" applyFill="1" applyBorder="1" applyAlignment="1">
      <alignment horizontal="center"/>
    </xf>
    <xf numFmtId="0" fontId="5" fillId="14" borderId="1" xfId="0" applyFont="1" applyFill="1" applyBorder="1" applyAlignment="1">
      <alignment horizontal="center" wrapText="1"/>
    </xf>
    <xf numFmtId="0" fontId="6" fillId="14" borderId="1" xfId="0" applyFont="1" applyFill="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0" xfId="0" applyFont="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colors>
    <mruColors>
      <color rgb="FF4472C4"/>
      <color rgb="FFED7D31"/>
      <color rgb="FFEEC5FA"/>
      <color rgb="FFE1A2F5"/>
      <color rgb="FF7B00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ANÁLISE DE VENDAS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scatterChart>
        <c:scatterStyle val="smoothMarker"/>
        <c:varyColors val="0"/>
        <c:ser>
          <c:idx val="0"/>
          <c:order val="0"/>
          <c:tx>
            <c:strRef>
              <c:f>Panelas_pressao!$B$22</c:f>
              <c:strCache>
                <c:ptCount val="1"/>
                <c:pt idx="0">
                  <c:v>Custo de Fabricação f(x)</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Panelas_pressao!$B$23:$B$42</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1"/>
          <c:extLst>
            <c:ext xmlns:c16="http://schemas.microsoft.com/office/drawing/2014/chart" uri="{C3380CC4-5D6E-409C-BE32-E72D297353CC}">
              <c16:uniqueId val="{00000001-2DFC-4892-AF90-9B53FCE76E9D}"/>
            </c:ext>
          </c:extLst>
        </c:ser>
        <c:ser>
          <c:idx val="1"/>
          <c:order val="1"/>
          <c:tx>
            <c:strRef>
              <c:f>Panelas_pressao!$C$22</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Panelas_pressao!$C$23:$C$42</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1"/>
          <c:extLst>
            <c:ext xmlns:c16="http://schemas.microsoft.com/office/drawing/2014/chart" uri="{C3380CC4-5D6E-409C-BE32-E72D297353CC}">
              <c16:uniqueId val="{00000003-2DFC-4892-AF90-9B53FCE76E9D}"/>
            </c:ext>
          </c:extLst>
        </c:ser>
        <c:ser>
          <c:idx val="2"/>
          <c:order val="2"/>
          <c:tx>
            <c:strRef>
              <c:f>Panelas_pressao!$D$22</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Panelas_pressao!$D$23:$D$42</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1"/>
          <c:extLst>
            <c:ext xmlns:c16="http://schemas.microsoft.com/office/drawing/2014/chart" uri="{C3380CC4-5D6E-409C-BE32-E72D297353CC}">
              <c16:uniqueId val="{00000005-2DFC-4892-AF90-9B53FCE76E9D}"/>
            </c:ext>
          </c:extLst>
        </c:ser>
        <c:dLbls>
          <c:showLegendKey val="0"/>
          <c:showVal val="0"/>
          <c:showCatName val="0"/>
          <c:showSerName val="0"/>
          <c:showPercent val="0"/>
          <c:showBubbleSize val="0"/>
        </c:dLbls>
        <c:axId val="845261320"/>
        <c:axId val="1055572487"/>
      </c:scatterChart>
      <c:valAx>
        <c:axId val="845261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1055572487"/>
        <c:crosses val="autoZero"/>
        <c:crossBetween val="midCat"/>
      </c:valAx>
      <c:valAx>
        <c:axId val="105557248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845261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rgbClr val="595959"/>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PRODUTO A</a:t>
            </a:r>
          </a:p>
        </c:rich>
      </c:tx>
      <c:layout>
        <c:manualLayout>
          <c:xMode val="edge"/>
          <c:yMode val="edge"/>
          <c:x val="0.34202025454365376"/>
          <c:y val="2.57352941176470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scatterChart>
        <c:scatterStyle val="smoothMarker"/>
        <c:varyColors val="0"/>
        <c:ser>
          <c:idx val="0"/>
          <c:order val="0"/>
          <c:tx>
            <c:strRef>
              <c:f>Produtos!$K$2</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1"/>
          <c:extLst>
            <c:ext xmlns:c16="http://schemas.microsoft.com/office/drawing/2014/chart" uri="{C3380CC4-5D6E-409C-BE32-E72D297353CC}">
              <c16:uniqueId val="{00000001-B5A8-4E95-8691-99F6A013FDAD}"/>
            </c:ext>
          </c:extLst>
        </c:ser>
        <c:ser>
          <c:idx val="1"/>
          <c:order val="1"/>
          <c:tx>
            <c:strRef>
              <c:f>Produtos!$L$2</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1"/>
          <c:extLst>
            <c:ext xmlns:c16="http://schemas.microsoft.com/office/drawing/2014/chart" uri="{C3380CC4-5D6E-409C-BE32-E72D297353CC}">
              <c16:uniqueId val="{00000003-B5A8-4E95-8691-99F6A013FDAD}"/>
            </c:ext>
          </c:extLst>
        </c:ser>
        <c:ser>
          <c:idx val="2"/>
          <c:order val="2"/>
          <c:tx>
            <c:strRef>
              <c:f>Produtos!$M$2</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1"/>
          <c:extLst>
            <c:ext xmlns:c16="http://schemas.microsoft.com/office/drawing/2014/chart" uri="{C3380CC4-5D6E-409C-BE32-E72D297353CC}">
              <c16:uniqueId val="{00000005-B5A8-4E95-8691-99F6A013FDAD}"/>
            </c:ext>
          </c:extLst>
        </c:ser>
        <c:dLbls>
          <c:showLegendKey val="0"/>
          <c:showVal val="0"/>
          <c:showCatName val="0"/>
          <c:showSerName val="0"/>
          <c:showPercent val="0"/>
          <c:showBubbleSize val="0"/>
        </c:dLbls>
        <c:axId val="57189383"/>
        <c:axId val="57191431"/>
      </c:scatterChart>
      <c:valAx>
        <c:axId val="57189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57191431"/>
        <c:crosses val="autoZero"/>
        <c:crossBetween val="midCat"/>
      </c:valAx>
      <c:valAx>
        <c:axId val="5719143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571893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PRODUTO B</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scatterChart>
        <c:scatterStyle val="smoothMarker"/>
        <c:varyColors val="0"/>
        <c:ser>
          <c:idx val="0"/>
          <c:order val="0"/>
          <c:tx>
            <c:strRef>
              <c:f>Produtos!$K$17</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1"/>
          <c:extLst>
            <c:ext xmlns:c16="http://schemas.microsoft.com/office/drawing/2014/chart" uri="{C3380CC4-5D6E-409C-BE32-E72D297353CC}">
              <c16:uniqueId val="{00000001-D941-473A-8088-8DD1DED4079F}"/>
            </c:ext>
          </c:extLst>
        </c:ser>
        <c:ser>
          <c:idx val="1"/>
          <c:order val="1"/>
          <c:tx>
            <c:strRef>
              <c:f>Produtos!$L$17</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#,##0_-;\-[$R$-416]* #,##0_-;_-[$R$-416]*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1"/>
          <c:extLst>
            <c:ext xmlns:c16="http://schemas.microsoft.com/office/drawing/2014/chart" uri="{C3380CC4-5D6E-409C-BE32-E72D297353CC}">
              <c16:uniqueId val="{00000003-D941-473A-8088-8DD1DED4079F}"/>
            </c:ext>
          </c:extLst>
        </c:ser>
        <c:ser>
          <c:idx val="2"/>
          <c:order val="2"/>
          <c:tx>
            <c:strRef>
              <c:f>Produtos!$M$17</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1"/>
          <c:extLst>
            <c:ext xmlns:c16="http://schemas.microsoft.com/office/drawing/2014/chart" uri="{C3380CC4-5D6E-409C-BE32-E72D297353CC}">
              <c16:uniqueId val="{00000005-D941-473A-8088-8DD1DED4079F}"/>
            </c:ext>
          </c:extLst>
        </c:ser>
        <c:dLbls>
          <c:showLegendKey val="0"/>
          <c:showVal val="0"/>
          <c:showCatName val="0"/>
          <c:showSerName val="0"/>
          <c:showPercent val="0"/>
          <c:showBubbleSize val="0"/>
        </c:dLbls>
        <c:axId val="1603347975"/>
        <c:axId val="1603371527"/>
      </c:scatterChart>
      <c:valAx>
        <c:axId val="1603347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1603371527"/>
        <c:crosses val="autoZero"/>
        <c:crossBetween val="midCat"/>
      </c:valAx>
      <c:valAx>
        <c:axId val="160337152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1603347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Análise de Vendas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lotArea>
      <c:layout/>
      <c:scatterChart>
        <c:scatterStyle val="smoothMarker"/>
        <c:varyColors val="0"/>
        <c:ser>
          <c:idx val="0"/>
          <c:order val="0"/>
          <c:tx>
            <c:strRef>
              <c:f>Sorvete!$B$16</c:f>
              <c:strCache>
                <c:ptCount val="1"/>
                <c:pt idx="0">
                  <c:v>Receita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1"/>
          <c:extLst>
            <c:ext xmlns:c16="http://schemas.microsoft.com/office/drawing/2014/chart" uri="{C3380CC4-5D6E-409C-BE32-E72D297353CC}">
              <c16:uniqueId val="{00000001-8D42-4840-953C-550457F6A926}"/>
            </c:ext>
          </c:extLst>
        </c:ser>
        <c:ser>
          <c:idx val="1"/>
          <c:order val="1"/>
          <c:tx>
            <c:strRef>
              <c:f>Sorvete!$C$16</c:f>
              <c:strCache>
                <c:ptCount val="1"/>
                <c:pt idx="0">
                  <c:v>Lucro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875</c:v>
                </c:pt>
                <c:pt idx="2">
                  <c:v>1750</c:v>
                </c:pt>
                <c:pt idx="3">
                  <c:v>2625</c:v>
                </c:pt>
                <c:pt idx="4">
                  <c:v>3500</c:v>
                </c:pt>
                <c:pt idx="5">
                  <c:v>4375</c:v>
                </c:pt>
                <c:pt idx="6">
                  <c:v>5250</c:v>
                </c:pt>
                <c:pt idx="7">
                  <c:v>6125</c:v>
                </c:pt>
                <c:pt idx="8">
                  <c:v>7000</c:v>
                </c:pt>
                <c:pt idx="9">
                  <c:v>7875</c:v>
                </c:pt>
                <c:pt idx="10">
                  <c:v>8750</c:v>
                </c:pt>
              </c:numCache>
            </c:numRef>
          </c:yVal>
          <c:smooth val="1"/>
          <c:extLst>
            <c:ext xmlns:c16="http://schemas.microsoft.com/office/drawing/2014/chart" uri="{C3380CC4-5D6E-409C-BE32-E72D297353CC}">
              <c16:uniqueId val="{00000003-8D42-4840-953C-550457F6A926}"/>
            </c:ext>
          </c:extLst>
        </c:ser>
        <c:dLbls>
          <c:showLegendKey val="0"/>
          <c:showVal val="0"/>
          <c:showCatName val="0"/>
          <c:showSerName val="0"/>
          <c:showPercent val="0"/>
          <c:showBubbleSize val="0"/>
        </c:dLbls>
        <c:axId val="1868005383"/>
        <c:axId val="1868007431"/>
      </c:scatterChart>
      <c:valAx>
        <c:axId val="1868005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1868007431"/>
        <c:crosses val="autoZero"/>
        <c:crossBetween val="midCat"/>
      </c:valAx>
      <c:valAx>
        <c:axId val="186800743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18680053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555D8C02-257C-4CBE-B5AB-D12801F264A9}">
    <Anchor>
      <Comment id="{9E6FE128-96F2-4F75-A8AC-AACC1B3E8624}"/>
    </Anchor>
    <History>
      <Event time="2024-03-26T18:39:42.60" id="{A962E632-0FBF-4A1B-BCD7-F1E23DCAA09E}">
        <Attribution userId="S::gabriel.silva796@fatec.sp.gov.br::238bcf64-9709-4b38-bae4-1416989ff8a4" userName="GABRIEL PEREIRA DA SILVA" userProvider="AD"/>
        <Anchor>
          <Comment id="{9E6FE128-96F2-4F75-A8AC-AACC1B3E8624}"/>
        </Anchor>
        <Create/>
      </Event>
      <Event time="2024-03-26T18:39:42.60" id="{D6951DC7-9A1A-47EA-92A1-084F3620B94B}">
        <Attribution userId="S::gabriel.silva796@fatec.sp.gov.br::238bcf64-9709-4b38-bae4-1416989ff8a4" userName="GABRIEL PEREIRA DA SILVA" userProvider="AD"/>
        <Anchor>
          <Comment id="{9E6FE128-96F2-4F75-A8AC-AACC1B3E8624}"/>
        </Anchor>
        <Assign userId="S::joao.oliveira324@fatec.sp.gov.br::135ee00e-e2ec-4775-8777-8b35e0e7fa31" userName="JOAO PEDRO FLORINDO DE OLIVEIRA" userProvider="AD"/>
      </Event>
      <Event time="2024-03-26T18:39:42.60" id="{4559B55A-2E6F-495A-A7B4-F0DDEB81BCF1}">
        <Attribution userId="S::gabriel.silva796@fatec.sp.gov.br::238bcf64-9709-4b38-bae4-1416989ff8a4" userName="GABRIEL PEREIRA DA SILVA" userProvider="AD"/>
        <Anchor>
          <Comment id="{9E6FE128-96F2-4F75-A8AC-AACC1B3E8624}"/>
        </Anchor>
        <SetTitle title="@JOAO PEDRO FLORINDO DE OLIVEIRA @LEANDRO ALVES DA SILVA @GUSTAVO DALL OSTE VENTURA @NICOLAS TAVEIRA PEREIRA @EDUARDO RIBEIRO MENDES DE SOUZA"/>
      </Event>
    </History>
  </Task>
</Task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295275</xdr:colOff>
      <xdr:row>23</xdr:row>
      <xdr:rowOff>28575</xdr:rowOff>
    </xdr:from>
    <xdr:to>
      <xdr:col>15</xdr:col>
      <xdr:colOff>152400</xdr:colOff>
      <xdr:row>39</xdr:row>
      <xdr:rowOff>152400</xdr:rowOff>
    </xdr:to>
    <xdr:graphicFrame macro="">
      <xdr:nvGraphicFramePr>
        <xdr:cNvPr id="2" name="Gráfico 1">
          <a:extLst>
            <a:ext uri="{FF2B5EF4-FFF2-40B4-BE49-F238E27FC236}">
              <a16:creationId xmlns:a16="http://schemas.microsoft.com/office/drawing/2014/main" id="{D728DB06-4D26-B708-7EE6-887F23449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236220</xdr:colOff>
      <xdr:row>5</xdr:row>
      <xdr:rowOff>47625</xdr:rowOff>
    </xdr:from>
    <xdr:to>
      <xdr:col>8</xdr:col>
      <xdr:colOff>304800</xdr:colOff>
      <xdr:row>28</xdr:row>
      <xdr:rowOff>161925</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845820" y="1533525"/>
          <a:ext cx="4335780" cy="5029200"/>
        </a:xfrm>
        <a:prstGeom prst="rect">
          <a:avLst/>
        </a:prstGeom>
      </xdr:spPr>
    </xdr:pic>
    <xdr:clientData/>
  </xdr:twoCellAnchor>
  <xdr:twoCellAnchor>
    <xdr:from>
      <xdr:col>13</xdr:col>
      <xdr:colOff>114300</xdr:colOff>
      <xdr:row>3</xdr:row>
      <xdr:rowOff>161925</xdr:rowOff>
    </xdr:from>
    <xdr:to>
      <xdr:col>14</xdr:col>
      <xdr:colOff>381000</xdr:colOff>
      <xdr:row>6</xdr:row>
      <xdr:rowOff>28575</xdr:rowOff>
    </xdr:to>
    <xdr:sp macro="" textlink="">
      <xdr:nvSpPr>
        <xdr:cNvPr id="3" name="Seta para a Direita 2">
          <a:extLst>
            <a:ext uri="{FF2B5EF4-FFF2-40B4-BE49-F238E27FC236}">
              <a16:creationId xmlns:a16="http://schemas.microsoft.com/office/drawing/2014/main" id="{3B45D8AD-1755-BE93-4128-8B776C75DC90}"/>
            </a:ext>
            <a:ext uri="{147F2762-F138-4A5C-976F-8EAC2B608ADB}">
              <a16:predDERef xmlns:a16="http://schemas.microsoft.com/office/drawing/2014/main" pred="{D19037B6-8497-4DB0-B891-300AF76570CB}"/>
            </a:ext>
          </a:extLst>
        </xdr:cNvPr>
        <xdr:cNvSpPr/>
      </xdr:nvSpPr>
      <xdr:spPr>
        <a:xfrm>
          <a:off x="9191625" y="1038225"/>
          <a:ext cx="876300" cy="4381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13</xdr:col>
      <xdr:colOff>104775</xdr:colOff>
      <xdr:row>19</xdr:row>
      <xdr:rowOff>142875</xdr:rowOff>
    </xdr:from>
    <xdr:to>
      <xdr:col>14</xdr:col>
      <xdr:colOff>333375</xdr:colOff>
      <xdr:row>22</xdr:row>
      <xdr:rowOff>28575</xdr:rowOff>
    </xdr:to>
    <xdr:sp macro="" textlink="">
      <xdr:nvSpPr>
        <xdr:cNvPr id="5" name="Seta para a Direita 4">
          <a:extLst>
            <a:ext uri="{FF2B5EF4-FFF2-40B4-BE49-F238E27FC236}">
              <a16:creationId xmlns:a16="http://schemas.microsoft.com/office/drawing/2014/main" id="{B8A37FDD-8270-47FF-BC7C-6A6BA05FF146}"/>
            </a:ext>
            <a:ext uri="{147F2762-F138-4A5C-976F-8EAC2B608ADB}">
              <a16:predDERef xmlns:a16="http://schemas.microsoft.com/office/drawing/2014/main" pred="{3B45D8AD-1755-BE93-4128-8B776C75DC90}"/>
            </a:ext>
          </a:extLst>
        </xdr:cNvPr>
        <xdr:cNvSpPr/>
      </xdr:nvSpPr>
      <xdr:spPr>
        <a:xfrm>
          <a:off x="9182100" y="4371975"/>
          <a:ext cx="838200" cy="457200"/>
        </a:xfrm>
        <a:prstGeom prst="rightArrow">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rgbClr val="FF0000"/>
            </a:solidFill>
            <a:latin typeface="+mn-lt"/>
            <a:ea typeface="+mn-lt"/>
            <a:cs typeface="+mn-lt"/>
          </a:endParaRPr>
        </a:p>
      </xdr:txBody>
    </xdr:sp>
    <xdr:clientData/>
  </xdr:twoCellAnchor>
  <xdr:twoCellAnchor>
    <xdr:from>
      <xdr:col>14</xdr:col>
      <xdr:colOff>428625</xdr:colOff>
      <xdr:row>0</xdr:row>
      <xdr:rowOff>47625</xdr:rowOff>
    </xdr:from>
    <xdr:to>
      <xdr:col>21</xdr:col>
      <xdr:colOff>200025</xdr:colOff>
      <xdr:row>12</xdr:row>
      <xdr:rowOff>47625</xdr:rowOff>
    </xdr:to>
    <xdr:graphicFrame macro="">
      <xdr:nvGraphicFramePr>
        <xdr:cNvPr id="7" name="Gráfico 6">
          <a:extLst>
            <a:ext uri="{FF2B5EF4-FFF2-40B4-BE49-F238E27FC236}">
              <a16:creationId xmlns:a16="http://schemas.microsoft.com/office/drawing/2014/main" id="{95EF1D42-9E21-1D4A-746C-AC3C3D6C79EA}"/>
            </a:ext>
            <a:ext uri="{147F2762-F138-4A5C-976F-8EAC2B608ADB}">
              <a16:predDERef xmlns:a16="http://schemas.microsoft.com/office/drawing/2014/main" pred="{B8A37FDD-8270-47FF-BC7C-6A6BA05FF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466725</xdr:colOff>
      <xdr:row>15</xdr:row>
      <xdr:rowOff>190500</xdr:rowOff>
    </xdr:from>
    <xdr:to>
      <xdr:col>21</xdr:col>
      <xdr:colOff>228600</xdr:colOff>
      <xdr:row>27</xdr:row>
      <xdr:rowOff>85725</xdr:rowOff>
    </xdr:to>
    <xdr:graphicFrame macro="">
      <xdr:nvGraphicFramePr>
        <xdr:cNvPr id="8" name="Gráfico 7">
          <a:extLst>
            <a:ext uri="{FF2B5EF4-FFF2-40B4-BE49-F238E27FC236}">
              <a16:creationId xmlns:a16="http://schemas.microsoft.com/office/drawing/2014/main" id="{AEEC1DA0-5096-0CB2-8301-907B75A53591}"/>
            </a:ext>
            <a:ext uri="{147F2762-F138-4A5C-976F-8EAC2B608ADB}">
              <a16:predDERef xmlns:a16="http://schemas.microsoft.com/office/drawing/2014/main" pred="{95EF1D42-9E21-1D4A-746C-AC3C3D6C7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438151</xdr:colOff>
      <xdr:row>0</xdr:row>
      <xdr:rowOff>95250</xdr:rowOff>
    </xdr:from>
    <xdr:to>
      <xdr:col>5</xdr:col>
      <xdr:colOff>523876</xdr:colOff>
      <xdr:row>9</xdr:row>
      <xdr:rowOff>180975</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438151" y="95250"/>
          <a:ext cx="6038850" cy="1800225"/>
        </a:xfrm>
        <a:prstGeom prst="rect">
          <a:avLst/>
        </a:prstGeom>
      </xdr:spPr>
    </xdr:pic>
    <xdr:clientData/>
  </xdr:twoCellAnchor>
  <xdr:twoCellAnchor>
    <xdr:from>
      <xdr:col>3</xdr:col>
      <xdr:colOff>238125</xdr:colOff>
      <xdr:row>15</xdr:row>
      <xdr:rowOff>19050</xdr:rowOff>
    </xdr:from>
    <xdr:to>
      <xdr:col>10</xdr:col>
      <xdr:colOff>428625</xdr:colOff>
      <xdr:row>27</xdr:row>
      <xdr:rowOff>38100</xdr:rowOff>
    </xdr:to>
    <xdr:graphicFrame macro="">
      <xdr:nvGraphicFramePr>
        <xdr:cNvPr id="2" name="Gráfico 1">
          <a:extLst>
            <a:ext uri="{FF2B5EF4-FFF2-40B4-BE49-F238E27FC236}">
              <a16:creationId xmlns:a16="http://schemas.microsoft.com/office/drawing/2014/main" id="{40B5FF61-C1D9-5E5E-77B6-7587906B6FD0}"/>
            </a:ext>
            <a:ext uri="{147F2762-F138-4A5C-976F-8EAC2B608ADB}">
              <a16:predDERef xmlns:a16="http://schemas.microsoft.com/office/drawing/2014/main" pred="{8F5B390A-308A-4E65-A76D-C808EA8A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 displayName="EDUARDO RIBEIRO MENDES DE SOUZA" id="{EDA62412-FE89-427B-B8A7-72F2E35A9A0F}" userId="eduardo.souza98@fatec.sp.gov.br" providerId="PeoplePicker"/>
  <person displayName="JOAO PEDRO FLORINDO DE OLIVEIRA" id="{A9EEC78E-015A-4C9E-B6C4-57A184661151}" userId="joao.oliveira324@fatec.sp.gov.br" providerId="PeoplePicker"/>
  <person displayName="LEANDRO ALVES DA SILVA" id="{2C2DFDF6-25E7-42AB-A12F-6103F1419C29}" userId="leandro.silva379@fatec.sp.gov.br" providerId="PeoplePicker"/>
  <person displayName="GUSTAVO DALL OSTE VENTURA" id="{CED282B2-9D63-4A6D-AEF4-3DABC31196C1}" userId="gustavo.ventura01@fatec.sp.gov.br" providerId="PeoplePicker"/>
  <person displayName="NICOLAS TAVEIRA PEREIRA" id="{AB09451D-0814-41CC-99B5-91B1290D6BD0}" userId="nicolas.pereira10@fatec.sp.gov.br" providerId="PeoplePicker"/>
  <person displayName="GABRIEL PEREIRA DA SILVA" id="{11003931-EB9A-49F4-9FB1-9093DFCEA308}" userId="S::gabriel.silva796@fatec.sp.gov.br::238bcf64-9709-4b38-bae4-1416989ff8a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6" dT="2024-03-26T18:38:05.00" personId="{11003931-EB9A-49F4-9FB1-9093DFCEA308}" id="{9E6FE128-96F2-4F75-A8AC-AACC1B3E8624}">
    <text xml:space="preserve">@JOAO PEDRO FLORINDO DE OLIVEIRA @LEANDRO ALVES DA SILVA @GUSTAVO DALL OSTE VENTURA @NICOLAS TAVEIRA PEREIRA @EDUARDO RIBEIRO MENDES DE SOUZA </text>
    <mentions>
      <mention mentionpersonId="{A9EEC78E-015A-4C9E-B6C4-57A184661151}" mentionId="{CE9D7221-BB45-4820-97CA-522F11150EB5}" startIndex="0" length="32"/>
      <mention mentionpersonId="{2C2DFDF6-25E7-42AB-A12F-6103F1419C29}" mentionId="{D8168242-0036-4CEC-A03D-BBE0704E1824}" startIndex="33" length="23"/>
      <mention mentionpersonId="{CED282B2-9D63-4A6D-AEF4-3DABC31196C1}" mentionId="{4B4C6949-556C-4C08-93BA-708CE0B5D548}" startIndex="57" length="26"/>
      <mention mentionpersonId="{AB09451D-0814-41CC-99B5-91B1290D6BD0}" mentionId="{894E250A-556D-4B8A-B3FC-EB74E4511D0E}" startIndex="84" length="24"/>
      <mention mentionpersonId="{EDA62412-FE89-427B-B8A7-72F2E35A9A0F}" mentionId="{B75381D9-61E1-45F2-89B3-3682AB8DF400}" startIndex="109" length="32"/>
    </mentions>
  </threadedComment>
  <threadedComment ref="B17" dT="2019-09-15T00:53:28.43" personId="{EE583F45-CC94-4CDC-ABB7-A3AFEA7C20DD}" id="{5A7A1FE9-CD6B-4D49-868A-F21DCCA8B536}">
    <text>Insira fórmulas para completar a coluna B</text>
  </threadedComment>
  <threadedComment ref="B22" dT="2024-03-26T17:42:23.01" personId="{11003931-EB9A-49F4-9FB1-9093DFCEA308}" id="{30E9BCDD-8694-4C71-B8C8-4E9C44D59E07}">
    <text>C(x) = CV + CF * QTDe de panelas (x)</text>
  </threadedComment>
  <threadedComment ref="C22" dT="2024-03-26T17:43:08.72" personId="{11003931-EB9A-49F4-9FB1-9093DFCEA308}" id="{A1B38798-C67A-43D0-8440-20EC0522F413}">
    <text>R(x) = P(x) * Qtde. de panelas(x)</text>
  </threadedComment>
  <threadedComment ref="D22" dT="2024-03-26T17:43:43.50" personId="{11003931-EB9A-49F4-9FB1-9093DFCEA308}" id="{4CD08A81-ED1F-4AAA-8110-3F61EB7D49FB}">
    <text>L(x) = Receita - Despesa</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K2" dT="2024-03-26T17:49:25.92" personId="{11003931-EB9A-49F4-9FB1-9093DFCEA308}" id="{D47467A5-5C18-4016-A0F9-B195D6FB73BC}">
    <text>CV * Qtde / Custos Indireto</text>
  </threadedComment>
  <threadedComment ref="N2" dT="2019-09-15T01:08:17.82" personId="{EE583F45-CC94-4CDC-ABB7-A3AFEA7C20DD}" id="{4417811F-2715-45FC-8EF9-1A71AB095B6C}">
    <text>Inserir as fórmulas correspondentes e fazer um gráfico de dispersão personalizado</text>
  </threadedComment>
  <threadedComment ref="L3" dT="2024-03-26T17:50:04.57" personId="{11003931-EB9A-49F4-9FB1-9093DFCEA308}" id="{279D61B6-5049-4941-B7F5-680FB5198735}">
    <text xml:space="preserve">Preço  de Venda (x) * Qtde
</text>
  </threadedComment>
  <threadedComment ref="M3" dT="2024-03-26T17:50:41.89" personId="{11003931-EB9A-49F4-9FB1-9093DFCEA308}" id="{C7DA0DB4-D07D-4C7E-AA37-6601953068F1}">
    <text>Receita - Custo ou R(x) - C(x)</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9.9978637043366805E-2"/>
  </sheetPr>
  <dimension ref="A1:K54"/>
  <sheetViews>
    <sheetView tabSelected="1" topLeftCell="A11" workbookViewId="0">
      <selection activeCell="F16" sqref="F16:K16"/>
    </sheetView>
  </sheetViews>
  <sheetFormatPr defaultRowHeight="15"/>
  <cols>
    <col min="1" max="1" width="34.7109375" customWidth="1"/>
    <col min="2" max="2" width="27.42578125" customWidth="1"/>
    <col min="3" max="3" width="23.7109375" customWidth="1"/>
    <col min="4" max="4" width="20" customWidth="1"/>
  </cols>
  <sheetData>
    <row r="1" spans="1:11" ht="14.45" customHeight="1">
      <c r="A1" s="59" t="s">
        <v>0</v>
      </c>
      <c r="B1" s="60"/>
      <c r="C1" s="61"/>
    </row>
    <row r="2" spans="1:11" ht="14.45" customHeight="1">
      <c r="A2" s="62"/>
      <c r="B2" s="63"/>
      <c r="C2" s="64"/>
    </row>
    <row r="3" spans="1:11" ht="14.45" customHeight="1">
      <c r="A3" s="62"/>
      <c r="B3" s="63"/>
      <c r="C3" s="64"/>
    </row>
    <row r="4" spans="1:11" ht="14.45" customHeight="1">
      <c r="A4" s="62"/>
      <c r="B4" s="63"/>
      <c r="C4" s="64"/>
    </row>
    <row r="5" spans="1:11" ht="326.45" customHeight="1" thickBot="1">
      <c r="A5" s="62"/>
      <c r="B5" s="63"/>
      <c r="C5" s="64"/>
    </row>
    <row r="6" spans="1:11" s="3" customFormat="1" ht="54.75" thickBot="1">
      <c r="A6" s="11" t="s">
        <v>1</v>
      </c>
      <c r="B6" s="12" t="s">
        <v>2</v>
      </c>
      <c r="C6" s="13" t="s">
        <v>3</v>
      </c>
    </row>
    <row r="7" spans="1:11" s="3" customFormat="1" ht="54">
      <c r="A7" s="8" t="s">
        <v>4</v>
      </c>
      <c r="B7" s="31">
        <v>15</v>
      </c>
      <c r="C7" s="4" t="s">
        <v>5</v>
      </c>
    </row>
    <row r="8" spans="1:11" s="3" customFormat="1" ht="36">
      <c r="A8" s="8" t="s">
        <v>6</v>
      </c>
      <c r="B8" s="31">
        <v>15000</v>
      </c>
      <c r="C8" s="4" t="s">
        <v>7</v>
      </c>
    </row>
    <row r="9" spans="1:11" s="3" customFormat="1" ht="36">
      <c r="A9" s="8" t="s">
        <v>8</v>
      </c>
      <c r="B9" s="31">
        <v>25000</v>
      </c>
      <c r="C9" s="4" t="s">
        <v>7</v>
      </c>
    </row>
    <row r="10" spans="1:11" s="3" customFormat="1" ht="36">
      <c r="A10" s="8" t="s">
        <v>9</v>
      </c>
      <c r="B10" s="31">
        <v>10</v>
      </c>
      <c r="C10" s="4" t="s">
        <v>5</v>
      </c>
    </row>
    <row r="11" spans="1:11" s="3" customFormat="1" ht="18.75">
      <c r="A11" s="9" t="s">
        <v>10</v>
      </c>
      <c r="B11" s="32">
        <v>40000</v>
      </c>
      <c r="C11" s="10" t="s">
        <v>7</v>
      </c>
    </row>
    <row r="12" spans="1:11" s="3" customFormat="1" ht="54">
      <c r="A12" s="8" t="s">
        <v>11</v>
      </c>
      <c r="B12" s="31">
        <v>15</v>
      </c>
      <c r="C12" s="4" t="s">
        <v>5</v>
      </c>
    </row>
    <row r="13" spans="1:11" s="3" customFormat="1" ht="18.75">
      <c r="A13" s="8" t="s">
        <v>12</v>
      </c>
      <c r="B13" s="31">
        <v>20000</v>
      </c>
      <c r="C13" s="4" t="s">
        <v>7</v>
      </c>
    </row>
    <row r="14" spans="1:11" s="3" customFormat="1" ht="18.75">
      <c r="A14" s="8" t="s">
        <v>13</v>
      </c>
      <c r="B14" s="31">
        <v>10</v>
      </c>
      <c r="C14" s="4" t="s">
        <v>5</v>
      </c>
      <c r="F14" s="69" t="s">
        <v>14</v>
      </c>
      <c r="G14" s="69"/>
      <c r="H14" s="69"/>
      <c r="I14" s="69"/>
      <c r="J14" s="69"/>
      <c r="K14" s="69"/>
    </row>
    <row r="15" spans="1:11" s="3" customFormat="1" ht="18.75">
      <c r="A15" s="2"/>
      <c r="B15" s="5"/>
      <c r="C15" s="6"/>
      <c r="F15" s="69"/>
      <c r="G15" s="69"/>
      <c r="H15" s="69"/>
      <c r="I15" s="69"/>
      <c r="J15" s="69"/>
      <c r="K15" s="69"/>
    </row>
    <row r="16" spans="1:11" s="3" customFormat="1" ht="36">
      <c r="A16" s="19" t="s">
        <v>15</v>
      </c>
      <c r="B16" s="7">
        <v>75</v>
      </c>
      <c r="C16" s="6"/>
      <c r="F16" s="70" t="s">
        <v>16</v>
      </c>
      <c r="G16" s="71"/>
      <c r="H16" s="71"/>
      <c r="I16" s="71"/>
      <c r="J16" s="71"/>
      <c r="K16" s="72"/>
    </row>
    <row r="17" spans="1:5" s="15" customFormat="1" ht="36">
      <c r="A17" s="8" t="s">
        <v>17</v>
      </c>
      <c r="B17" s="17">
        <f>COUNTIF($C$7:C$14,"mensal")</f>
        <v>4</v>
      </c>
      <c r="C17" s="14"/>
    </row>
    <row r="18" spans="1:5" s="15" customFormat="1" ht="36">
      <c r="A18" s="8" t="s">
        <v>18</v>
      </c>
      <c r="B18" s="17">
        <f>COUNTIF($C$7:C$14,"por unidade")</f>
        <v>4</v>
      </c>
    </row>
    <row r="19" spans="1:5" s="15" customFormat="1" ht="18.75">
      <c r="A19" s="16" t="s">
        <v>19</v>
      </c>
      <c r="B19" s="22">
        <f>SUMIF($C$7:$C$14,"mensal",$B$7:$B$14)</f>
        <v>100000</v>
      </c>
    </row>
    <row r="20" spans="1:5" s="15" customFormat="1" ht="36">
      <c r="A20" s="21" t="s">
        <v>20</v>
      </c>
      <c r="B20" s="23">
        <f>SUMIF($C$7:$C$14,"por unidade",$B$7:$B$14)</f>
        <v>50</v>
      </c>
    </row>
    <row r="21" spans="1:5" s="3" customFormat="1" ht="18.75">
      <c r="A21" s="1"/>
    </row>
    <row r="22" spans="1:5" s="3" customFormat="1" ht="18.75">
      <c r="A22" s="57" t="s">
        <v>21</v>
      </c>
      <c r="B22" s="58" t="s">
        <v>22</v>
      </c>
      <c r="C22" s="56" t="s">
        <v>23</v>
      </c>
      <c r="D22" s="55" t="s">
        <v>24</v>
      </c>
    </row>
    <row r="23" spans="1:5" s="3" customFormat="1" ht="18.75">
      <c r="A23" s="51">
        <v>0</v>
      </c>
      <c r="B23" s="52">
        <f>$B$19+$B$20*A23</f>
        <v>100000</v>
      </c>
      <c r="C23" s="53">
        <f>$B$16*A23</f>
        <v>0</v>
      </c>
      <c r="D23" s="54">
        <f>C23-B23</f>
        <v>-100000</v>
      </c>
    </row>
    <row r="24" spans="1:5" s="3" customFormat="1" ht="18.75">
      <c r="A24" s="18">
        <v>500</v>
      </c>
      <c r="B24" s="24">
        <f t="shared" ref="B24:B42" si="0">$B$19+$B$20*A24</f>
        <v>125000</v>
      </c>
      <c r="C24" s="25">
        <f t="shared" ref="C24:C42" si="1">$B$16*A24</f>
        <v>37500</v>
      </c>
      <c r="D24" s="29">
        <f t="shared" ref="D24:D42" si="2">C24-B24</f>
        <v>-87500</v>
      </c>
    </row>
    <row r="25" spans="1:5" s="3" customFormat="1" ht="18.75">
      <c r="A25" s="51">
        <v>1000</v>
      </c>
      <c r="B25" s="52">
        <f t="shared" si="0"/>
        <v>150000</v>
      </c>
      <c r="C25" s="53">
        <f t="shared" si="1"/>
        <v>75000</v>
      </c>
      <c r="D25" s="54">
        <f t="shared" si="2"/>
        <v>-75000</v>
      </c>
    </row>
    <row r="26" spans="1:5" s="3" customFormat="1" ht="18.75">
      <c r="A26" s="18">
        <v>1500</v>
      </c>
      <c r="B26" s="24">
        <f t="shared" si="0"/>
        <v>175000</v>
      </c>
      <c r="C26" s="25">
        <f t="shared" si="1"/>
        <v>112500</v>
      </c>
      <c r="D26" s="29">
        <f t="shared" si="2"/>
        <v>-62500</v>
      </c>
    </row>
    <row r="27" spans="1:5" s="3" customFormat="1" ht="18.75">
      <c r="A27" s="51">
        <v>2000</v>
      </c>
      <c r="B27" s="52">
        <f t="shared" si="0"/>
        <v>200000</v>
      </c>
      <c r="C27" s="53">
        <f t="shared" si="1"/>
        <v>150000</v>
      </c>
      <c r="D27" s="54">
        <f t="shared" si="2"/>
        <v>-50000</v>
      </c>
    </row>
    <row r="28" spans="1:5" s="3" customFormat="1" ht="18.75">
      <c r="A28" s="18">
        <v>2500</v>
      </c>
      <c r="B28" s="24">
        <f t="shared" si="0"/>
        <v>225000</v>
      </c>
      <c r="C28" s="25">
        <f t="shared" si="1"/>
        <v>187500</v>
      </c>
      <c r="D28" s="29">
        <f t="shared" si="2"/>
        <v>-37500</v>
      </c>
    </row>
    <row r="29" spans="1:5" s="3" customFormat="1" ht="18.75">
      <c r="A29" s="51">
        <v>3000</v>
      </c>
      <c r="B29" s="52">
        <f t="shared" si="0"/>
        <v>250000</v>
      </c>
      <c r="C29" s="53">
        <f t="shared" si="1"/>
        <v>225000</v>
      </c>
      <c r="D29" s="54">
        <f t="shared" si="2"/>
        <v>-25000</v>
      </c>
    </row>
    <row r="30" spans="1:5" s="3" customFormat="1" ht="18.75">
      <c r="A30" s="18">
        <v>3500</v>
      </c>
      <c r="B30" s="24">
        <f t="shared" si="0"/>
        <v>275000</v>
      </c>
      <c r="C30" s="25">
        <f t="shared" si="1"/>
        <v>262500</v>
      </c>
      <c r="D30" s="29">
        <f t="shared" si="2"/>
        <v>-12500</v>
      </c>
    </row>
    <row r="31" spans="1:5" s="3" customFormat="1" ht="18.75">
      <c r="A31" s="51">
        <v>4000</v>
      </c>
      <c r="B31" s="52">
        <f t="shared" si="0"/>
        <v>300000</v>
      </c>
      <c r="C31" s="53">
        <f t="shared" si="1"/>
        <v>300000</v>
      </c>
      <c r="D31" s="54">
        <f>C31-B31</f>
        <v>0</v>
      </c>
    </row>
    <row r="32" spans="1:5" s="3" customFormat="1" ht="18.75">
      <c r="A32" s="18">
        <v>4500</v>
      </c>
      <c r="B32" s="24">
        <f t="shared" si="0"/>
        <v>325000</v>
      </c>
      <c r="C32" s="25">
        <f t="shared" si="1"/>
        <v>337500</v>
      </c>
      <c r="D32" s="29">
        <f t="shared" si="2"/>
        <v>12500</v>
      </c>
    </row>
    <row r="33" spans="1:4" s="3" customFormat="1" ht="18.75">
      <c r="A33" s="51">
        <v>5000</v>
      </c>
      <c r="B33" s="52">
        <f t="shared" si="0"/>
        <v>350000</v>
      </c>
      <c r="C33" s="53">
        <f t="shared" si="1"/>
        <v>375000</v>
      </c>
      <c r="D33" s="54">
        <f t="shared" si="2"/>
        <v>25000</v>
      </c>
    </row>
    <row r="34" spans="1:4" s="3" customFormat="1" ht="18.75">
      <c r="A34" s="18">
        <v>5500</v>
      </c>
      <c r="B34" s="24">
        <f t="shared" si="0"/>
        <v>375000</v>
      </c>
      <c r="C34" s="25">
        <f t="shared" si="1"/>
        <v>412500</v>
      </c>
      <c r="D34" s="29">
        <f t="shared" si="2"/>
        <v>37500</v>
      </c>
    </row>
    <row r="35" spans="1:4" s="3" customFormat="1" ht="18.75">
      <c r="A35" s="51">
        <v>6000</v>
      </c>
      <c r="B35" s="52">
        <f t="shared" si="0"/>
        <v>400000</v>
      </c>
      <c r="C35" s="53">
        <f t="shared" si="1"/>
        <v>450000</v>
      </c>
      <c r="D35" s="54">
        <f t="shared" si="2"/>
        <v>50000</v>
      </c>
    </row>
    <row r="36" spans="1:4" s="3" customFormat="1" ht="18.75">
      <c r="A36" s="18">
        <v>6500</v>
      </c>
      <c r="B36" s="24">
        <f t="shared" si="0"/>
        <v>425000</v>
      </c>
      <c r="C36" s="25">
        <f t="shared" si="1"/>
        <v>487500</v>
      </c>
      <c r="D36" s="29">
        <f t="shared" si="2"/>
        <v>62500</v>
      </c>
    </row>
    <row r="37" spans="1:4" s="3" customFormat="1" ht="18.75">
      <c r="A37" s="51">
        <v>7000</v>
      </c>
      <c r="B37" s="52">
        <f t="shared" si="0"/>
        <v>450000</v>
      </c>
      <c r="C37" s="53">
        <f t="shared" si="1"/>
        <v>525000</v>
      </c>
      <c r="D37" s="54">
        <f t="shared" si="2"/>
        <v>75000</v>
      </c>
    </row>
    <row r="38" spans="1:4" s="3" customFormat="1" ht="18.75">
      <c r="A38" s="18">
        <v>7500</v>
      </c>
      <c r="B38" s="24">
        <f t="shared" si="0"/>
        <v>475000</v>
      </c>
      <c r="C38" s="25">
        <f t="shared" si="1"/>
        <v>562500</v>
      </c>
      <c r="D38" s="29">
        <f t="shared" si="2"/>
        <v>87500</v>
      </c>
    </row>
    <row r="39" spans="1:4" s="3" customFormat="1" ht="18.75">
      <c r="A39" s="51">
        <v>8000</v>
      </c>
      <c r="B39" s="52">
        <f t="shared" si="0"/>
        <v>500000</v>
      </c>
      <c r="C39" s="53">
        <f t="shared" si="1"/>
        <v>600000</v>
      </c>
      <c r="D39" s="54">
        <f t="shared" si="2"/>
        <v>100000</v>
      </c>
    </row>
    <row r="40" spans="1:4" s="3" customFormat="1" ht="18.75">
      <c r="A40" s="18">
        <v>8500</v>
      </c>
      <c r="B40" s="24">
        <f t="shared" si="0"/>
        <v>525000</v>
      </c>
      <c r="C40" s="25">
        <f t="shared" si="1"/>
        <v>637500</v>
      </c>
      <c r="D40" s="29">
        <f t="shared" si="2"/>
        <v>112500</v>
      </c>
    </row>
    <row r="41" spans="1:4" s="3" customFormat="1" ht="18.75">
      <c r="A41" s="51">
        <v>9000</v>
      </c>
      <c r="B41" s="52">
        <f t="shared" si="0"/>
        <v>550000</v>
      </c>
      <c r="C41" s="53">
        <f t="shared" si="1"/>
        <v>675000</v>
      </c>
      <c r="D41" s="54">
        <f t="shared" si="2"/>
        <v>125000</v>
      </c>
    </row>
    <row r="42" spans="1:4" s="3" customFormat="1" ht="18.75">
      <c r="A42" s="18">
        <v>9500</v>
      </c>
      <c r="B42" s="24">
        <f t="shared" si="0"/>
        <v>575000</v>
      </c>
      <c r="C42" s="25">
        <f t="shared" si="1"/>
        <v>712500</v>
      </c>
      <c r="D42" s="29">
        <f t="shared" si="2"/>
        <v>137500</v>
      </c>
    </row>
    <row r="43" spans="1:4" s="3" customFormat="1" ht="18.75">
      <c r="A43" s="18"/>
      <c r="B43" s="30"/>
      <c r="C43" s="30"/>
      <c r="D43" s="30"/>
    </row>
    <row r="54" spans="11:11">
      <c r="K54" t="s">
        <v>25</v>
      </c>
    </row>
  </sheetData>
  <mergeCells count="3">
    <mergeCell ref="A1:C5"/>
    <mergeCell ref="F14:K15"/>
    <mergeCell ref="F16:K16"/>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sheetPr>
    <tabColor theme="9" tint="0.59999389629810485"/>
  </sheetPr>
  <dimension ref="J1:N26"/>
  <sheetViews>
    <sheetView topLeftCell="A8" workbookViewId="0">
      <selection activeCell="M2" sqref="M2"/>
    </sheetView>
  </sheetViews>
  <sheetFormatPr defaultRowHeight="15"/>
  <cols>
    <col min="11" max="11" width="15.28515625" customWidth="1"/>
    <col min="12" max="12" width="14.28515625" bestFit="1" customWidth="1"/>
    <col min="13" max="13" width="15.140625" customWidth="1"/>
  </cols>
  <sheetData>
    <row r="1" spans="10:14" ht="18">
      <c r="J1" s="65" t="s">
        <v>26</v>
      </c>
      <c r="K1" s="65"/>
      <c r="L1" s="65"/>
      <c r="M1" s="65"/>
    </row>
    <row r="2" spans="10:14" ht="54">
      <c r="J2" s="43" t="s">
        <v>27</v>
      </c>
      <c r="K2" s="44" t="s">
        <v>28</v>
      </c>
      <c r="L2" s="41" t="s">
        <v>23</v>
      </c>
      <c r="M2" s="42" t="s">
        <v>24</v>
      </c>
    </row>
    <row r="3" spans="10:14">
      <c r="J3" s="48">
        <v>0</v>
      </c>
      <c r="K3" s="49">
        <f>$J$11*J3+132000</f>
        <v>132000</v>
      </c>
      <c r="L3" s="49">
        <f>120*J3</f>
        <v>0</v>
      </c>
      <c r="M3" s="49">
        <f>L3-K3</f>
        <v>-132000</v>
      </c>
    </row>
    <row r="4" spans="10:14">
      <c r="J4" s="20">
        <v>1000</v>
      </c>
      <c r="K4" s="27">
        <f t="shared" ref="K4:K9" si="0">$J$11*J4+132000</f>
        <v>192000</v>
      </c>
      <c r="L4" s="27">
        <f t="shared" ref="L4:L9" si="1">120*J4</f>
        <v>120000</v>
      </c>
      <c r="M4" s="27">
        <f t="shared" ref="M4:M9" si="2">L4-K4</f>
        <v>-72000</v>
      </c>
    </row>
    <row r="5" spans="10:14">
      <c r="J5" s="48">
        <v>2000</v>
      </c>
      <c r="K5" s="49">
        <f t="shared" si="0"/>
        <v>252000</v>
      </c>
      <c r="L5" s="49">
        <f t="shared" si="1"/>
        <v>240000</v>
      </c>
      <c r="M5" s="49">
        <f t="shared" si="2"/>
        <v>-12000</v>
      </c>
    </row>
    <row r="6" spans="10:14">
      <c r="J6" s="20">
        <v>3000</v>
      </c>
      <c r="K6" s="27">
        <f t="shared" si="0"/>
        <v>312000</v>
      </c>
      <c r="L6" s="27">
        <f t="shared" si="1"/>
        <v>360000</v>
      </c>
      <c r="M6" s="27">
        <f t="shared" si="2"/>
        <v>48000</v>
      </c>
    </row>
    <row r="7" spans="10:14">
      <c r="J7" s="48">
        <v>4000</v>
      </c>
      <c r="K7" s="49">
        <f t="shared" si="0"/>
        <v>372000</v>
      </c>
      <c r="L7" s="49">
        <f t="shared" si="1"/>
        <v>480000</v>
      </c>
      <c r="M7" s="49">
        <f t="shared" si="2"/>
        <v>108000</v>
      </c>
    </row>
    <row r="8" spans="10:14">
      <c r="J8" s="20">
        <v>5000</v>
      </c>
      <c r="K8" s="27">
        <f t="shared" si="0"/>
        <v>432000</v>
      </c>
      <c r="L8" s="27">
        <f t="shared" si="1"/>
        <v>600000</v>
      </c>
      <c r="M8" s="27">
        <f t="shared" si="2"/>
        <v>168000</v>
      </c>
    </row>
    <row r="9" spans="10:14">
      <c r="J9" s="48">
        <v>6000</v>
      </c>
      <c r="K9" s="49">
        <f t="shared" si="0"/>
        <v>492000</v>
      </c>
      <c r="L9" s="49">
        <f t="shared" si="1"/>
        <v>720000</v>
      </c>
      <c r="M9" s="49">
        <f t="shared" si="2"/>
        <v>228000</v>
      </c>
    </row>
    <row r="11" spans="10:14">
      <c r="J11" s="26">
        <f>(300000+60000)/6000</f>
        <v>60</v>
      </c>
      <c r="K11" t="s">
        <v>29</v>
      </c>
      <c r="M11" s="28">
        <f>(M6/L6)</f>
        <v>0.13333333333333333</v>
      </c>
    </row>
    <row r="14" spans="10:14">
      <c r="J14" s="26">
        <f>(80000+40000)/2000</f>
        <v>60</v>
      </c>
      <c r="K14" t="s">
        <v>30</v>
      </c>
    </row>
    <row r="16" spans="10:14" ht="18">
      <c r="J16" s="65" t="s">
        <v>31</v>
      </c>
      <c r="K16" s="65"/>
      <c r="L16" s="65"/>
      <c r="M16" s="65"/>
    </row>
    <row r="17" spans="10:14" ht="54">
      <c r="J17" s="43" t="s">
        <v>27</v>
      </c>
      <c r="K17" s="44" t="s">
        <v>28</v>
      </c>
      <c r="L17" s="41" t="s">
        <v>23</v>
      </c>
      <c r="M17" s="42" t="s">
        <v>24</v>
      </c>
    </row>
    <row r="18" spans="10:14">
      <c r="J18" s="48">
        <v>0</v>
      </c>
      <c r="K18" s="49">
        <f>$J$14*J18+44000</f>
        <v>44000</v>
      </c>
      <c r="L18" s="50">
        <f>100*J18</f>
        <v>0</v>
      </c>
      <c r="M18" s="49">
        <f>L18-K18</f>
        <v>-44000</v>
      </c>
    </row>
    <row r="19" spans="10:14">
      <c r="J19" s="45">
        <v>250</v>
      </c>
      <c r="K19" s="46">
        <f t="shared" ref="K19:K26" si="3">$J$14*J19+44000</f>
        <v>59000</v>
      </c>
      <c r="L19" s="47">
        <f t="shared" ref="L19:L26" si="4">100*J19</f>
        <v>25000</v>
      </c>
      <c r="M19" s="46">
        <f t="shared" ref="M19:M26" si="5">L19-K19</f>
        <v>-34000</v>
      </c>
    </row>
    <row r="20" spans="10:14">
      <c r="J20" s="48">
        <v>500</v>
      </c>
      <c r="K20" s="49">
        <f t="shared" si="3"/>
        <v>74000</v>
      </c>
      <c r="L20" s="50">
        <f t="shared" si="4"/>
        <v>50000</v>
      </c>
      <c r="M20" s="49">
        <f t="shared" si="5"/>
        <v>-24000</v>
      </c>
    </row>
    <row r="21" spans="10:14">
      <c r="J21" s="20">
        <v>750</v>
      </c>
      <c r="K21" s="27">
        <f t="shared" si="3"/>
        <v>89000</v>
      </c>
      <c r="L21" s="33">
        <f t="shared" si="4"/>
        <v>75000</v>
      </c>
      <c r="M21" s="27">
        <f t="shared" si="5"/>
        <v>-14000</v>
      </c>
    </row>
    <row r="22" spans="10:14">
      <c r="J22" s="48">
        <v>1000</v>
      </c>
      <c r="K22" s="49">
        <f t="shared" si="3"/>
        <v>104000</v>
      </c>
      <c r="L22" s="50">
        <f t="shared" si="4"/>
        <v>100000</v>
      </c>
      <c r="M22" s="49">
        <f t="shared" si="5"/>
        <v>-4000</v>
      </c>
    </row>
    <row r="23" spans="10:14">
      <c r="J23" s="20">
        <v>1250</v>
      </c>
      <c r="K23" s="27">
        <f t="shared" si="3"/>
        <v>119000</v>
      </c>
      <c r="L23" s="33">
        <f t="shared" si="4"/>
        <v>125000</v>
      </c>
      <c r="M23" s="27">
        <f t="shared" si="5"/>
        <v>6000</v>
      </c>
    </row>
    <row r="24" spans="10:14">
      <c r="J24" s="48">
        <v>1500</v>
      </c>
      <c r="K24" s="49">
        <f t="shared" si="3"/>
        <v>134000</v>
      </c>
      <c r="L24" s="50">
        <f t="shared" si="4"/>
        <v>150000</v>
      </c>
      <c r="M24" s="49">
        <f t="shared" si="5"/>
        <v>16000</v>
      </c>
    </row>
    <row r="25" spans="10:14">
      <c r="J25" s="20">
        <v>1750</v>
      </c>
      <c r="K25" s="27">
        <f t="shared" si="3"/>
        <v>149000</v>
      </c>
      <c r="L25" s="33">
        <f t="shared" si="4"/>
        <v>175000</v>
      </c>
      <c r="M25" s="27">
        <f t="shared" si="5"/>
        <v>26000</v>
      </c>
    </row>
    <row r="26" spans="10:14">
      <c r="J26" s="48">
        <v>2000</v>
      </c>
      <c r="K26" s="49">
        <f t="shared" si="3"/>
        <v>164000</v>
      </c>
      <c r="L26" s="50">
        <f t="shared" si="4"/>
        <v>200000</v>
      </c>
      <c r="M26" s="49">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1:E27"/>
  <sheetViews>
    <sheetView topLeftCell="A11" workbookViewId="0">
      <selection activeCell="H12" sqref="H12"/>
    </sheetView>
  </sheetViews>
  <sheetFormatPr defaultRowHeight="15"/>
  <cols>
    <col min="1" max="1" width="21.140625" customWidth="1"/>
    <col min="2" max="2" width="28.140625" customWidth="1"/>
    <col min="3" max="3" width="21.7109375" customWidth="1"/>
    <col min="10" max="10" width="12.42578125" bestFit="1" customWidth="1"/>
  </cols>
  <sheetData>
    <row r="11" spans="1:5">
      <c r="B11" s="66" t="s">
        <v>32</v>
      </c>
      <c r="C11" s="67"/>
      <c r="D11" s="68"/>
      <c r="E11" s="35">
        <v>1000</v>
      </c>
    </row>
    <row r="12" spans="1:5">
      <c r="B12" s="66" t="s">
        <v>33</v>
      </c>
      <c r="C12" s="67"/>
      <c r="D12" s="68"/>
      <c r="E12" s="34">
        <v>3</v>
      </c>
    </row>
    <row r="13" spans="1:5">
      <c r="B13" s="66" t="s">
        <v>34</v>
      </c>
      <c r="C13" s="67"/>
      <c r="D13" s="68"/>
      <c r="E13" s="34">
        <v>1.25</v>
      </c>
    </row>
    <row r="15" spans="1:5">
      <c r="B15" t="s">
        <v>35</v>
      </c>
      <c r="C15" t="s">
        <v>36</v>
      </c>
    </row>
    <row r="16" spans="1:5" ht="54">
      <c r="A16" s="36" t="s">
        <v>37</v>
      </c>
      <c r="B16" s="41" t="s">
        <v>23</v>
      </c>
      <c r="C16" s="42" t="s">
        <v>24</v>
      </c>
    </row>
    <row r="17" spans="1:3">
      <c r="A17" s="37">
        <v>0</v>
      </c>
      <c r="B17" s="38">
        <f>3*A17</f>
        <v>0</v>
      </c>
      <c r="C17" s="38">
        <f>($E$12-$E$13)*A17</f>
        <v>0</v>
      </c>
    </row>
    <row r="18" spans="1:3">
      <c r="A18" s="39">
        <v>500</v>
      </c>
      <c r="B18" s="40">
        <f t="shared" ref="B18:B27" si="0">3*A18</f>
        <v>1500</v>
      </c>
      <c r="C18" s="40">
        <f>($E$12-$E$13)*A18</f>
        <v>875</v>
      </c>
    </row>
    <row r="19" spans="1:3">
      <c r="A19" s="37">
        <v>1000</v>
      </c>
      <c r="B19" s="38">
        <f t="shared" si="0"/>
        <v>3000</v>
      </c>
      <c r="C19" s="38">
        <f>($E$12-$E$13)*A19</f>
        <v>1750</v>
      </c>
    </row>
    <row r="20" spans="1:3">
      <c r="A20" s="39">
        <v>1500</v>
      </c>
      <c r="B20" s="40">
        <f t="shared" si="0"/>
        <v>4500</v>
      </c>
      <c r="C20" s="40">
        <f>($E$12-$E$13)*A20</f>
        <v>2625</v>
      </c>
    </row>
    <row r="21" spans="1:3">
      <c r="A21" s="37">
        <v>2000</v>
      </c>
      <c r="B21" s="38">
        <f t="shared" si="0"/>
        <v>6000</v>
      </c>
      <c r="C21" s="38">
        <f>($E$12-$E$13)*A21</f>
        <v>3500</v>
      </c>
    </row>
    <row r="22" spans="1:3">
      <c r="A22" s="39">
        <v>2500</v>
      </c>
      <c r="B22" s="40">
        <f t="shared" si="0"/>
        <v>7500</v>
      </c>
      <c r="C22" s="40">
        <f>($E$12-$E$13)*A22</f>
        <v>4375</v>
      </c>
    </row>
    <row r="23" spans="1:3">
      <c r="A23" s="37">
        <v>3000</v>
      </c>
      <c r="B23" s="38">
        <f t="shared" si="0"/>
        <v>9000</v>
      </c>
      <c r="C23" s="38">
        <f>($E$12-$E$13)*A23</f>
        <v>5250</v>
      </c>
    </row>
    <row r="24" spans="1:3">
      <c r="A24" s="39">
        <v>3500</v>
      </c>
      <c r="B24" s="40">
        <f t="shared" si="0"/>
        <v>10500</v>
      </c>
      <c r="C24" s="40">
        <f>($E$12-$E$13)*A24</f>
        <v>6125</v>
      </c>
    </row>
    <row r="25" spans="1:3">
      <c r="A25" s="37">
        <v>4000</v>
      </c>
      <c r="B25" s="38">
        <f t="shared" si="0"/>
        <v>12000</v>
      </c>
      <c r="C25" s="38">
        <f>($E$12-$E$13)*A25</f>
        <v>7000</v>
      </c>
    </row>
    <row r="26" spans="1:3">
      <c r="A26" s="39">
        <v>4500</v>
      </c>
      <c r="B26" s="40">
        <f t="shared" si="0"/>
        <v>13500</v>
      </c>
      <c r="C26" s="40">
        <f>($E$12-$E$13)*A26</f>
        <v>7875</v>
      </c>
    </row>
    <row r="27" spans="1:3">
      <c r="A27" s="37">
        <v>5000</v>
      </c>
      <c r="B27" s="38">
        <f t="shared" si="0"/>
        <v>15000</v>
      </c>
      <c r="C27" s="38">
        <f>($E$12-$E$13)*A27</f>
        <v>8750</v>
      </c>
    </row>
  </sheetData>
  <mergeCells count="3">
    <mergeCell ref="B12:D12"/>
    <mergeCell ref="B13:D13"/>
    <mergeCell ref="B11:D11"/>
  </mergeCells>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7C8B8BD1B7BEC43908425ADE8C96555" ma:contentTypeVersion="4" ma:contentTypeDescription="Crie um novo documento." ma:contentTypeScope="" ma:versionID="ad6b84c189c4d16582353b53bcb3ff8d">
  <xsd:schema xmlns:xsd="http://www.w3.org/2001/XMLSchema" xmlns:xs="http://www.w3.org/2001/XMLSchema" xmlns:p="http://schemas.microsoft.com/office/2006/metadata/properties" xmlns:ns2="1df0c72c-4b67-4e05-8bb6-28401f805538" targetNamespace="http://schemas.microsoft.com/office/2006/metadata/properties" ma:root="true" ma:fieldsID="1031c1e6666314960483d645e53e0651" ns2:_="">
    <xsd:import namespace="1df0c72c-4b67-4e05-8bb6-28401f80553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0c72c-4b67-4e05-8bb6-28401f8055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5E77E-BF7F-4FBF-B270-F627B226C2A8}"/>
</file>

<file path=customXml/itemProps2.xml><?xml version="1.0" encoding="utf-8"?>
<ds:datastoreItem xmlns:ds="http://schemas.openxmlformats.org/officeDocument/2006/customXml" ds:itemID="{B4000E75-34AF-4FCE-8AD5-5B36D8F9B66C}"/>
</file>

<file path=customXml/itemProps3.xml><?xml version="1.0" encoding="utf-8"?>
<ds:datastoreItem xmlns:ds="http://schemas.openxmlformats.org/officeDocument/2006/customXml" ds:itemID="{67C10457-FDC5-4164-8990-905B53C377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
  <cp:revision/>
  <dcterms:created xsi:type="dcterms:W3CDTF">2019-09-11T19:52:07Z</dcterms:created>
  <dcterms:modified xsi:type="dcterms:W3CDTF">2024-03-26T18:38:40Z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0x010100D7C8B8BD1B7BEC43908425ADE8C96555</vt:lpwstr>
  </property>
</Properties>
</file>