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suc/Documents/Bang_Olufsen/Project/"/>
    </mc:Choice>
  </mc:AlternateContent>
  <xr:revisionPtr revIDLastSave="0" documentId="13_ncr:1_{83F04117-432C-8646-9A02-C3E4DA2373E8}" xr6:coauthVersionLast="36" xr6:coauthVersionMax="36" xr10:uidLastSave="{00000000-0000-0000-0000-000000000000}"/>
  <bookViews>
    <workbookView xWindow="0" yWindow="460" windowWidth="28800" windowHeight="16200" xr2:uid="{380E2D52-16A2-2845-8653-11D306C6633F}"/>
  </bookViews>
  <sheets>
    <sheet name="Sheet1" sheetId="1" r:id="rId1"/>
  </sheets>
  <definedNames>
    <definedName name="_xlchart.v1.0" hidden="1">(Sheet1!$G$2,Sheet1!$H$2,Sheet1!$K$2,Sheet1!$M$2)</definedName>
    <definedName name="_xlchart.v1.1" hidden="1">(Sheet1!$G$9,Sheet1!$H$9,Sheet1!$K$9,Sheet1!$M$9)</definedName>
    <definedName name="_xlchart.v1.10" hidden="1">(Sheet1!$B$2,Sheet1!$E$2,Sheet1!$H$2,Sheet1!$P$2)</definedName>
    <definedName name="_xlchart.v1.11" hidden="1">(Sheet1!$B$38,Sheet1!$E$38,Sheet1!$H$38,Sheet1!$P$38)</definedName>
    <definedName name="_xlchart.v1.12" hidden="1">(Sheet1!$G$2,Sheet1!$H$2,Sheet1!$K$2,Sheet1!$M$2)</definedName>
    <definedName name="_xlchart.v1.13" hidden="1">(Sheet1!$G$9,Sheet1!$H$9,Sheet1!$K$9,Sheet1!$M$9)</definedName>
    <definedName name="_xlchart.v1.14" hidden="1">(Sheet1!$B$16,Sheet1!$E$16,Sheet1!$H$16,Sheet1!$P$16)</definedName>
    <definedName name="_xlchart.v1.15" hidden="1">(Sheet1!$B$2,Sheet1!$E$2,Sheet1!$H$2,Sheet1!$P$2)</definedName>
    <definedName name="_xlchart.v1.16" hidden="1">(Sheet1!$B$38,Sheet1!$E$38,Sheet1!$H$38,Sheet1!$P$38)</definedName>
    <definedName name="_xlchart.v1.17" hidden="1">(Sheet1!$B$16,Sheet1!$E$16,Sheet1!$H$16,Sheet1!$P$16)</definedName>
    <definedName name="_xlchart.v1.18" hidden="1">(Sheet1!$B$2,Sheet1!$E$2,Sheet1!$H$2,Sheet1!$P$2)</definedName>
    <definedName name="_xlchart.v1.19" hidden="1">(Sheet1!$B$38,Sheet1!$E$38,Sheet1!$H$38,Sheet1!$P$38)</definedName>
    <definedName name="_xlchart.v1.2" hidden="1">(Sheet1!$G$2,Sheet1!$H$2,Sheet1!$K$2,Sheet1!$M$2)</definedName>
    <definedName name="_xlchart.v1.3" hidden="1">(Sheet1!$G$9,Sheet1!$H$9,Sheet1!$K$9,Sheet1!$M$9)</definedName>
    <definedName name="_xlchart.v1.4" hidden="1">(Sheet1!$G$2,Sheet1!$H$2,Sheet1!$K$2,Sheet1!$M$2)</definedName>
    <definedName name="_xlchart.v1.5" hidden="1">(Sheet1!$G$9,Sheet1!$H$9,Sheet1!$K$9,Sheet1!$M$9)</definedName>
    <definedName name="_xlchart.v1.6" hidden="1">(Sheet1!$I$16,Sheet1!$J$16,Sheet1!$K$16,Sheet1!$L$16)</definedName>
    <definedName name="_xlchart.v1.7" hidden="1">(Sheet1!$I$2,Sheet1!$J$2,Sheet1!$K$2,Sheet1!$L$2)</definedName>
    <definedName name="_xlchart.v1.8" hidden="1">(Sheet1!$I$38,Sheet1!$J$38,Sheet1!$K$38,Sheet1!$L$38)</definedName>
    <definedName name="_xlchart.v1.9" hidden="1">(Sheet1!$B$16,Sheet1!$E$16,Sheet1!$H$16,Sheet1!$P$16)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8" i="1" l="1"/>
  <c r="J38" i="1"/>
  <c r="I38" i="1"/>
  <c r="I16" i="1"/>
  <c r="I15" i="1"/>
  <c r="G38" i="1"/>
  <c r="K38" i="1"/>
  <c r="M38" i="1"/>
  <c r="M16" i="1"/>
  <c r="L16" i="1"/>
  <c r="K16" i="1"/>
  <c r="J16" i="1"/>
  <c r="G16" i="1"/>
  <c r="P38" i="1" l="1"/>
  <c r="H38" i="1"/>
  <c r="E38" i="1"/>
  <c r="B38" i="1"/>
  <c r="P16" i="1"/>
  <c r="H16" i="1"/>
  <c r="E16" i="1"/>
  <c r="B16" i="1"/>
  <c r="G26" i="1" l="1"/>
  <c r="G6" i="1"/>
  <c r="G9" i="1" s="1"/>
  <c r="G5" i="1"/>
  <c r="M6" i="1"/>
  <c r="M15" i="1" s="1"/>
  <c r="M5" i="1"/>
  <c r="Q6" i="1"/>
  <c r="M26" i="1"/>
  <c r="M29" i="1" s="1"/>
  <c r="L26" i="1"/>
  <c r="G8" i="1"/>
  <c r="H8" i="1"/>
  <c r="M9" i="1"/>
  <c r="M8" i="1"/>
  <c r="L9" i="1"/>
  <c r="L8" i="1"/>
  <c r="K9" i="1"/>
  <c r="K8" i="1"/>
  <c r="M31" i="1"/>
  <c r="M30" i="1"/>
  <c r="L31" i="1"/>
  <c r="L30" i="1"/>
  <c r="K31" i="1"/>
  <c r="K30" i="1"/>
  <c r="G29" i="1"/>
  <c r="L29" i="1"/>
  <c r="K29" i="1"/>
  <c r="J15" i="1"/>
  <c r="J9" i="1"/>
  <c r="J8" i="1"/>
  <c r="M37" i="1"/>
  <c r="L37" i="1"/>
  <c r="K37" i="1"/>
  <c r="G37" i="1"/>
  <c r="G15" i="1"/>
  <c r="L15" i="1"/>
  <c r="K15" i="1"/>
  <c r="J37" i="1"/>
  <c r="J30" i="1"/>
  <c r="J31" i="1"/>
  <c r="G31" i="1"/>
  <c r="G30" i="1"/>
  <c r="I9" i="1"/>
  <c r="I8" i="1"/>
  <c r="I27" i="1"/>
  <c r="I31" i="1" s="1"/>
  <c r="I29" i="1"/>
  <c r="J29" i="1"/>
  <c r="H15" i="1"/>
  <c r="H9" i="1"/>
  <c r="H37" i="1"/>
  <c r="B15" i="1"/>
  <c r="B9" i="1"/>
  <c r="B8" i="1"/>
  <c r="B31" i="1"/>
  <c r="B30" i="1"/>
  <c r="B26" i="1"/>
  <c r="B29" i="1" s="1"/>
  <c r="B37" i="1"/>
  <c r="H31" i="1"/>
  <c r="H30" i="1"/>
  <c r="H26" i="1"/>
  <c r="H29" i="1" s="1"/>
  <c r="I37" i="1" l="1"/>
  <c r="I30" i="1"/>
  <c r="Q38" i="1"/>
  <c r="O38" i="1"/>
  <c r="N38" i="1"/>
  <c r="F38" i="1"/>
  <c r="D38" i="1"/>
  <c r="Q37" i="1"/>
  <c r="P37" i="1"/>
  <c r="O37" i="1"/>
  <c r="N37" i="1"/>
  <c r="F37" i="1"/>
  <c r="E37" i="1"/>
  <c r="D37" i="1"/>
  <c r="C37" i="1"/>
  <c r="C38" i="1"/>
  <c r="Q26" i="1"/>
  <c r="Q29" i="1" s="1"/>
  <c r="F26" i="1"/>
  <c r="F29" i="1" s="1"/>
  <c r="Q30" i="1"/>
  <c r="P30" i="1"/>
  <c r="O30" i="1"/>
  <c r="N30" i="1"/>
  <c r="F30" i="1"/>
  <c r="E30" i="1"/>
  <c r="Q31" i="1"/>
  <c r="P31" i="1"/>
  <c r="O31" i="1"/>
  <c r="N31" i="1"/>
  <c r="F31" i="1"/>
  <c r="E31" i="1"/>
  <c r="D31" i="1"/>
  <c r="D30" i="1"/>
  <c r="D26" i="1"/>
  <c r="D29" i="1" s="1"/>
  <c r="P26" i="1"/>
  <c r="P29" i="1" s="1"/>
  <c r="O26" i="1"/>
  <c r="O29" i="1" s="1"/>
  <c r="N26" i="1"/>
  <c r="N29" i="1" s="1"/>
  <c r="E26" i="1"/>
  <c r="E29" i="1" s="1"/>
  <c r="C31" i="1"/>
  <c r="C30" i="1"/>
  <c r="C26" i="1"/>
  <c r="C29" i="1" s="1"/>
  <c r="C5" i="1"/>
  <c r="Q8" i="1"/>
  <c r="Q5" i="1"/>
  <c r="P6" i="1"/>
  <c r="P15" i="1" s="1"/>
  <c r="P5" i="1"/>
  <c r="O6" i="1"/>
  <c r="O9" i="1" s="1"/>
  <c r="O5" i="1"/>
  <c r="N6" i="1"/>
  <c r="N9" i="1" s="1"/>
  <c r="N5" i="1"/>
  <c r="F6" i="1"/>
  <c r="F8" i="1" s="1"/>
  <c r="F5" i="1"/>
  <c r="E6" i="1"/>
  <c r="E9" i="1" s="1"/>
  <c r="E5" i="1"/>
  <c r="D6" i="1"/>
  <c r="D15" i="1" s="1"/>
  <c r="D5" i="1"/>
  <c r="C6" i="1"/>
  <c r="C8" i="1" s="1"/>
  <c r="D8" i="1" l="1"/>
  <c r="D9" i="1"/>
  <c r="E8" i="1"/>
  <c r="O8" i="1"/>
  <c r="Q9" i="1"/>
  <c r="C15" i="1"/>
  <c r="F15" i="1"/>
  <c r="Q15" i="1"/>
  <c r="N16" i="1"/>
  <c r="C9" i="1"/>
  <c r="P8" i="1"/>
  <c r="C16" i="1"/>
  <c r="N15" i="1"/>
  <c r="D16" i="1"/>
  <c r="O16" i="1"/>
  <c r="P9" i="1"/>
  <c r="O15" i="1"/>
  <c r="E15" i="1"/>
  <c r="F16" i="1"/>
  <c r="Q16" i="1"/>
  <c r="N8" i="1"/>
  <c r="F9" i="1"/>
</calcChain>
</file>

<file path=xl/sharedStrings.xml><?xml version="1.0" encoding="utf-8"?>
<sst xmlns="http://schemas.openxmlformats.org/spreadsheetml/2006/main" count="84" uniqueCount="30">
  <si>
    <t>Order</t>
  </si>
  <si>
    <t>Length</t>
  </si>
  <si>
    <t>MPOS</t>
  </si>
  <si>
    <t>MPIS</t>
  </si>
  <si>
    <t>Elliptic Filter (Polyphase)</t>
  </si>
  <si>
    <t>Parks-McClellan Filter (Folded)</t>
  </si>
  <si>
    <t>Parks-McClellan Filter (Polyphase)</t>
  </si>
  <si>
    <t>Nr. Poles (Counted for MPXS)</t>
  </si>
  <si>
    <t>Nr. Zeros (Counted for MPXS)</t>
  </si>
  <si>
    <t xml:space="preserve">                                             Parameters
Filters</t>
  </si>
  <si>
    <t>L = 160</t>
  </si>
  <si>
    <t>M = 147</t>
  </si>
  <si>
    <t>Ripple in the passband  (dB), Ripple in the stopband (dB), Transition band (kHz)
Rp, Rs, Tb</t>
  </si>
  <si>
    <t>Elliptic Filter (SOS)</t>
  </si>
  <si>
    <t>Elliptic Filter (Cascade min.-multiplier /wave digital filter allpass)</t>
  </si>
  <si>
    <t>Parks-McClellan Filter (Multistage, Nr. = )</t>
  </si>
  <si>
    <t>Elliptic Filter (Multistage, Nr. =)</t>
  </si>
  <si>
    <t>Elliptic + Schuessler (Multistage, Nr. =)</t>
  </si>
  <si>
    <t>Russel (Polyphase)</t>
  </si>
  <si>
    <t>Russel (Polyphase + Multistage)</t>
  </si>
  <si>
    <t>80, 3, 0.95</t>
  </si>
  <si>
    <t>80, 3, 0.99</t>
  </si>
  <si>
    <t>140, 3, 0.95</t>
  </si>
  <si>
    <t>140, 3, 0.99</t>
  </si>
  <si>
    <t>80, 0.1, 0.99</t>
  </si>
  <si>
    <t>140, 0.1, 0.99</t>
  </si>
  <si>
    <t>MADS</t>
  </si>
  <si>
    <t>Fy = 48000 Hz</t>
  </si>
  <si>
    <t>Fx = 44100 Hz</t>
  </si>
  <si>
    <t>0.1,0.95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</si>
</sst>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5"/>
      <color theme="4"/>
      <name val="Calibri (Body)_x0000_"/>
    </font>
    <font>
      <b/>
      <sz val="15"/>
      <color theme="1"/>
      <name val="Calibri"/>
      <family val="2"/>
      <scheme val="minor"/>
    </font>
    <font>
      <b/>
      <sz val="15"/>
      <color theme="1"/>
      <name val="Calibri (Body)_x0000_"/>
    </font>
    <font>
      <sz val="15"/>
      <color rgb="FF0070C0"/>
      <name val="Calibri (Body)_x0000_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/>
    <xf numFmtId="0" fontId="1" fillId="0" borderId="0" xfId="0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Elliptic Filter</c:v>
          </c:tx>
          <c:spPr>
            <a:ln w="38100" cap="flat" cmpd="sng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38100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6329010918244885E-2"/>
                  <c:y val="-4.39186893533744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F2F-3341-8FAD-12CA06042B55}"/>
                </c:ext>
              </c:extLst>
            </c:dLbl>
            <c:dLbl>
              <c:idx val="1"/>
              <c:layout>
                <c:manualLayout>
                  <c:x val="-2.6864268360507034E-2"/>
                  <c:y val="-5.99790924267805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F2F-3341-8FAD-12CA06042B55}"/>
                </c:ext>
              </c:extLst>
            </c:dLbl>
            <c:dLbl>
              <c:idx val="2"/>
              <c:layout>
                <c:manualLayout>
                  <c:x val="-2.9094810174750459E-2"/>
                  <c:y val="-5.88481486461935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F2F-3341-8FAD-12CA06042B55}"/>
                </c:ext>
              </c:extLst>
            </c:dLbl>
            <c:dLbl>
              <c:idx val="3"/>
              <c:layout>
                <c:manualLayout>
                  <c:x val="-2.1659865936832355E-2"/>
                  <c:y val="5.44921061930190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F2F-3341-8FAD-12CA06042B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(Sheet1!$B$2,Sheet1!$E$2,Sheet1!$H$2,Sheet1!$P$2)</c:f>
              <c:numCache>
                <c:formatCode>General</c:formatCode>
                <c:ptCount val="4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140</c:v>
                </c:pt>
              </c:numCache>
            </c:numRef>
          </c:cat>
          <c:val>
            <c:numRef>
              <c:f>(Sheet1!$B$16,Sheet1!$E$16,Sheet1!$H$16,Sheet1!$P$16)</c:f>
              <c:numCache>
                <c:formatCode>General</c:formatCode>
                <c:ptCount val="4"/>
                <c:pt idx="0">
                  <c:v>2220</c:v>
                </c:pt>
                <c:pt idx="1">
                  <c:v>2663</c:v>
                </c:pt>
                <c:pt idx="2">
                  <c:v>3551</c:v>
                </c:pt>
                <c:pt idx="3">
                  <c:v>4438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1-8F2F-3341-8FAD-12CA06042B55}"/>
            </c:ext>
          </c:extLst>
        </c:ser>
        <c:ser>
          <c:idx val="1"/>
          <c:order val="1"/>
          <c:tx>
            <c:v>Parks-McClellan Filter</c:v>
          </c:tx>
          <c:spPr>
            <a:ln w="38100" cap="flat" cmpd="sng" algn="ctr">
              <a:solidFill>
                <a:schemeClr val="accent2"/>
              </a:solidFill>
              <a:miter lim="800000"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38100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2.3823434710066472E-2"/>
                  <c:y val="6.699471695737944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F2F-3341-8FAD-12CA06042B55}"/>
                </c:ext>
              </c:extLst>
            </c:dLbl>
            <c:dLbl>
              <c:idx val="1"/>
              <c:layout>
                <c:manualLayout>
                  <c:x val="-2.7639434475895029E-2"/>
                  <c:y val="-6.358820592564833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F2F-3341-8FAD-12CA06042B55}"/>
                </c:ext>
              </c:extLst>
            </c:dLbl>
            <c:dLbl>
              <c:idx val="2"/>
              <c:layout>
                <c:manualLayout>
                  <c:x val="-2.8630155431314579E-2"/>
                  <c:y val="7.49432426980854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F2F-3341-8FAD-12CA06042B55}"/>
                </c:ext>
              </c:extLst>
            </c:dLbl>
            <c:dLbl>
              <c:idx val="3"/>
              <c:layout>
                <c:manualLayout>
                  <c:x val="-5.2881187249363346E-3"/>
                  <c:y val="7.607874637532920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8F2F-3341-8FAD-12CA06042B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(Sheet1!$B$2,Sheet1!$E$2,Sheet1!$H$2,Sheet1!$P$2)</c:f>
              <c:numCache>
                <c:formatCode>General</c:formatCode>
                <c:ptCount val="4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140</c:v>
                </c:pt>
              </c:numCache>
            </c:numRef>
          </c:cat>
          <c:val>
            <c:numRef>
              <c:f>(Sheet1!$B$38,Sheet1!$E$38,Sheet1!$H$38,Sheet1!$P$38)</c:f>
              <c:numCache>
                <c:formatCode>General</c:formatCode>
                <c:ptCount val="4"/>
                <c:pt idx="0">
                  <c:v>14182</c:v>
                </c:pt>
                <c:pt idx="1">
                  <c:v>19551</c:v>
                </c:pt>
                <c:pt idx="2">
                  <c:v>23130</c:v>
                </c:pt>
                <c:pt idx="3">
                  <c:v>30290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8-8F2F-3341-8FAD-12CA06042B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979103"/>
        <c:axId val="29980783"/>
      </c:lineChart>
      <c:catAx>
        <c:axId val="2997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 cap="none" baseline="0"/>
                  <a:t>Rs (dB)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80783"/>
        <c:crosses val="autoZero"/>
        <c:auto val="1"/>
        <c:lblAlgn val="ctr"/>
        <c:lblOffset val="100"/>
        <c:noMultiLvlLbl val="1"/>
      </c:catAx>
      <c:valAx>
        <c:axId val="2998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  <a:alpha val="32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/>
                  <a:t>MPOS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Elliptic Filter</c:v>
          </c:tx>
          <c:spPr>
            <a:ln w="38100" cap="flat" cmpd="sng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38100" cap="flat" cmpd="sng" algn="ctr">
                <a:solidFill>
                  <a:schemeClr val="accent1"/>
                </a:solidFill>
                <a:round/>
              </a:ln>
              <a:effectLst>
                <a:outerShdw blurRad="50800" dist="50800" dir="5400000" algn="ctr" rotWithShape="0">
                  <a:srgbClr val="000000">
                    <a:alpha val="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2.4324103436838267E-2"/>
                  <c:y val="-6.4397903104345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74-2447-A6AB-8B29E169ADE3}"/>
                </c:ext>
              </c:extLst>
            </c:dLbl>
            <c:dLbl>
              <c:idx val="1"/>
              <c:layout>
                <c:manualLayout>
                  <c:x val="-2.4324103436838267E-2"/>
                  <c:y val="-6.753926423138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74-2447-A6AB-8B29E169ADE3}"/>
                </c:ext>
              </c:extLst>
            </c:dLbl>
            <c:dLbl>
              <c:idx val="2"/>
              <c:layout>
                <c:manualLayout>
                  <c:x val="-2.515512849446867E-2"/>
                  <c:y val="-6.753926423138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74-2447-A6AB-8B29E169ADE3}"/>
                </c:ext>
              </c:extLst>
            </c:dLbl>
            <c:dLbl>
              <c:idx val="3"/>
              <c:layout>
                <c:manualLayout>
                  <c:x val="-2.515512849446867E-2"/>
                  <c:y val="-7.22513059219480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F74-2447-A6AB-8B29E169AD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(Sheet1!$G$2,Sheet1!$H$2,Sheet1!$K$2,Sheet1!$M$2)</c:f>
              <c:numCache>
                <c:formatCode>General</c:formatCode>
                <c:ptCount val="4"/>
                <c:pt idx="0">
                  <c:v>0.01</c:v>
                </c:pt>
                <c:pt idx="1">
                  <c:v>100</c:v>
                </c:pt>
                <c:pt idx="2">
                  <c:v>0.95</c:v>
                </c:pt>
                <c:pt idx="3">
                  <c:v>10</c:v>
                </c:pt>
              </c:numCache>
            </c:numRef>
          </c:cat>
          <c:val>
            <c:numRef>
              <c:f>(Sheet1!$G$16,Sheet1!$H$16,Sheet1!$K$16,Sheet1!$M$16)</c:f>
              <c:numCache>
                <c:formatCode>General</c:formatCode>
                <c:ptCount val="4"/>
                <c:pt idx="0">
                  <c:v>3699</c:v>
                </c:pt>
                <c:pt idx="1">
                  <c:v>3551</c:v>
                </c:pt>
                <c:pt idx="2">
                  <c:v>3107</c:v>
                </c:pt>
                <c:pt idx="3">
                  <c:v>2811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F74-2447-A6AB-8B29E169ADE3}"/>
            </c:ext>
          </c:extLst>
        </c:ser>
        <c:ser>
          <c:idx val="1"/>
          <c:order val="1"/>
          <c:tx>
            <c:v>Parks-McClellan Filter</c:v>
          </c:tx>
          <c:spPr>
            <a:ln w="38100" cap="flat" cmpd="sng" algn="ctr">
              <a:solidFill>
                <a:schemeClr val="accent2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38100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2690431845770154E-2"/>
                  <c:y val="5.96858614137831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F74-2447-A6AB-8B29E169ADE3}"/>
                </c:ext>
              </c:extLst>
            </c:dLbl>
            <c:dLbl>
              <c:idx val="1"/>
              <c:layout>
                <c:manualLayout>
                  <c:x val="-2.8535306557618729E-2"/>
                  <c:y val="6.43979031043449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F74-2447-A6AB-8B29E169ADE3}"/>
                </c:ext>
              </c:extLst>
            </c:dLbl>
            <c:dLbl>
              <c:idx val="2"/>
              <c:layout>
                <c:manualLayout>
                  <c:x val="-2.2718131154206775E-2"/>
                  <c:y val="-6.43979031043450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F74-2447-A6AB-8B29E169ADE3}"/>
                </c:ext>
              </c:extLst>
            </c:dLbl>
            <c:dLbl>
              <c:idx val="3"/>
              <c:layout>
                <c:manualLayout>
                  <c:x val="-2.8535306557618729E-2"/>
                  <c:y val="6.2827222540824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F74-2447-A6AB-8B29E169AD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(Sheet1!$G$2,Sheet1!$H$2,Sheet1!$K$2,Sheet1!$M$2)</c:f>
              <c:numCache>
                <c:formatCode>General</c:formatCode>
                <c:ptCount val="4"/>
                <c:pt idx="0">
                  <c:v>0.01</c:v>
                </c:pt>
                <c:pt idx="1">
                  <c:v>100</c:v>
                </c:pt>
                <c:pt idx="2">
                  <c:v>0.95</c:v>
                </c:pt>
                <c:pt idx="3">
                  <c:v>10</c:v>
                </c:pt>
              </c:numCache>
            </c:numRef>
          </c:cat>
          <c:val>
            <c:numRef>
              <c:f>(Sheet1!$G$38,Sheet1!$H$38,Sheet1!$K$38,Sheet1!$M$38)</c:f>
              <c:numCache>
                <c:formatCode>General</c:formatCode>
                <c:ptCount val="4"/>
                <c:pt idx="0">
                  <c:v>27775</c:v>
                </c:pt>
                <c:pt idx="1">
                  <c:v>23130</c:v>
                </c:pt>
                <c:pt idx="2">
                  <c:v>18146</c:v>
                </c:pt>
                <c:pt idx="3">
                  <c:v>13058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9F74-2447-A6AB-8B29E169ADE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58892080"/>
        <c:axId val="2058893760"/>
      </c:lineChart>
      <c:catAx>
        <c:axId val="205889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  <a:alpha val="32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 cap="none" baseline="0"/>
                  <a:t>R</a:t>
                </a:r>
                <a:r>
                  <a:rPr lang="en-US" sz="2500" cap="none" baseline="-25000"/>
                  <a:t>p</a:t>
                </a:r>
                <a:r>
                  <a:rPr lang="en-US" sz="2500" cap="none" baseline="0"/>
                  <a:t> (dB)</a:t>
                </a:r>
                <a:r>
                  <a:rPr lang="en-US" sz="2500" baseline="0"/>
                  <a:t> </a:t>
                </a:r>
                <a:endParaRPr lang="en-US" sz="2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93760"/>
        <c:crosses val="autoZero"/>
        <c:auto val="1"/>
        <c:lblAlgn val="ctr"/>
        <c:lblOffset val="100"/>
        <c:noMultiLvlLbl val="0"/>
      </c:catAx>
      <c:valAx>
        <c:axId val="20588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  <a:alpha val="32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/>
                  <a:t>MPOS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9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Elliptic Filter</c:v>
          </c:tx>
          <c:spPr>
            <a:ln w="38100" cap="flat" cmpd="sng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7.4181061749876598E-2"/>
                  <c:y val="1.482213381072275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12B-764E-AB01-9F1BA29704F2}"/>
                </c:ext>
              </c:extLst>
            </c:dLbl>
            <c:dLbl>
              <c:idx val="1"/>
              <c:layout>
                <c:manualLayout>
                  <c:x val="3.9467968305133168E-2"/>
                  <c:y val="-1.77865605728673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12B-764E-AB01-9F1BA29704F2}"/>
                </c:ext>
              </c:extLst>
            </c:dLbl>
            <c:dLbl>
              <c:idx val="2"/>
              <c:layout>
                <c:manualLayout>
                  <c:x val="-1.4849582824099438E-2"/>
                  <c:y val="-5.78063218618188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2B-764E-AB01-9F1BA29704F2}"/>
                </c:ext>
              </c:extLst>
            </c:dLbl>
            <c:dLbl>
              <c:idx val="3"/>
              <c:layout>
                <c:manualLayout>
                  <c:x val="-2.4041783784431111E-2"/>
                  <c:y val="-5.63241084807464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12B-764E-AB01-9F1BA29704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(Sheet1!$I$2,Sheet1!$J$2,Sheet1!$K$2,Sheet1!$L$2)</c:f>
              <c:numCache>
                <c:formatCode>General</c:formatCode>
                <c:ptCount val="4"/>
                <c:pt idx="0">
                  <c:v>0.8</c:v>
                </c:pt>
                <c:pt idx="1">
                  <c:v>0.87</c:v>
                </c:pt>
                <c:pt idx="2">
                  <c:v>0.95</c:v>
                </c:pt>
                <c:pt idx="3">
                  <c:v>0.99</c:v>
                </c:pt>
              </c:numCache>
            </c:numRef>
          </c:cat>
          <c:val>
            <c:numRef>
              <c:f>(Sheet1!$I$16,Sheet1!$J$16,Sheet1!$K$16,Sheet1!$L$16)</c:f>
              <c:numCache>
                <c:formatCode>General</c:formatCode>
                <c:ptCount val="4"/>
                <c:pt idx="0">
                  <c:v>2221</c:v>
                </c:pt>
                <c:pt idx="1">
                  <c:v>2663</c:v>
                </c:pt>
                <c:pt idx="2">
                  <c:v>3107</c:v>
                </c:pt>
                <c:pt idx="3">
                  <c:v>4143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12B-764E-AB01-9F1BA29704F2}"/>
            </c:ext>
          </c:extLst>
        </c:ser>
        <c:ser>
          <c:idx val="1"/>
          <c:order val="1"/>
          <c:tx>
            <c:v>Parks-McClellan Filter</c:v>
          </c:tx>
          <c:spPr>
            <a:ln w="38100" cap="flat" cmpd="sng" algn="ctr">
              <a:solidFill>
                <a:schemeClr val="accent2"/>
              </a:solidFill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2.4877438417188563E-2"/>
                  <c:y val="-5.92885352428910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12B-764E-AB01-9F1BA29704F2}"/>
                </c:ext>
              </c:extLst>
            </c:dLbl>
            <c:dLbl>
              <c:idx val="1"/>
              <c:layout>
                <c:manualLayout>
                  <c:x val="-3.1562675479247931E-2"/>
                  <c:y val="-6.66996021482523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12B-764E-AB01-9F1BA29704F2}"/>
                </c:ext>
              </c:extLst>
            </c:dLbl>
            <c:dLbl>
              <c:idx val="2"/>
              <c:layout>
                <c:manualLayout>
                  <c:x val="-4.8332224171790589E-2"/>
                  <c:y val="-8.30039493400474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2B-764E-AB01-9F1BA29704F2}"/>
                </c:ext>
              </c:extLst>
            </c:dLbl>
            <c:dLbl>
              <c:idx val="3"/>
              <c:layout>
                <c:manualLayout>
                  <c:x val="-8.6772337278632122E-2"/>
                  <c:y val="4.446640143216825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12B-764E-AB01-9F1BA29704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(Sheet1!$I$2,Sheet1!$J$2,Sheet1!$K$2,Sheet1!$L$2)</c:f>
              <c:numCache>
                <c:formatCode>General</c:formatCode>
                <c:ptCount val="4"/>
                <c:pt idx="0">
                  <c:v>0.8</c:v>
                </c:pt>
                <c:pt idx="1">
                  <c:v>0.87</c:v>
                </c:pt>
                <c:pt idx="2">
                  <c:v>0.95</c:v>
                </c:pt>
                <c:pt idx="3">
                  <c:v>0.99</c:v>
                </c:pt>
              </c:numCache>
            </c:numRef>
          </c:cat>
          <c:val>
            <c:numRef>
              <c:f>(Sheet1!$I$38,Sheet1!$J$38,Sheet1!$K$38,Sheet1!$L$38)</c:f>
              <c:numCache>
                <c:formatCode>General</c:formatCode>
                <c:ptCount val="4"/>
                <c:pt idx="0">
                  <c:v>4538</c:v>
                </c:pt>
                <c:pt idx="1">
                  <c:v>6980</c:v>
                </c:pt>
                <c:pt idx="2">
                  <c:v>18146</c:v>
                </c:pt>
                <c:pt idx="3">
                  <c:v>90725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12B-764E-AB01-9F1BA29704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58889344"/>
        <c:axId val="2108408096"/>
      </c:lineChart>
      <c:catAx>
        <c:axId val="205888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  <a:alpha val="32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 cap="none" baseline="0"/>
                  <a:t>Transition Bandwidth (𝗑 ωc)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08096"/>
        <c:crosses val="autoZero"/>
        <c:auto val="1"/>
        <c:lblAlgn val="ctr"/>
        <c:lblOffset val="100"/>
        <c:noMultiLvlLbl val="0"/>
      </c:catAx>
      <c:valAx>
        <c:axId val="210840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  <a:alpha val="32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/>
                  <a:t>MPOS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8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254001</xdr:colOff>
      <xdr:row>82</xdr:row>
      <xdr:rowOff>190500</xdr:rowOff>
    </xdr:from>
    <xdr:to>
      <xdr:col>16</xdr:col>
      <xdr:colOff>1206500</xdr:colOff>
      <xdr:row>127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16040F-7FEE-FB40-B977-18E87EAEA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296335</xdr:colOff>
      <xdr:row>43</xdr:row>
      <xdr:rowOff>148168</xdr:rowOff>
    </xdr:from>
    <xdr:to>
      <xdr:col>16</xdr:col>
      <xdr:colOff>1185333</xdr:colOff>
      <xdr:row>81</xdr:row>
      <xdr:rowOff>21168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C2BBD6-1FFF-384C-9597-84A075FC7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338668</xdr:colOff>
      <xdr:row>131</xdr:row>
      <xdr:rowOff>131233</xdr:rowOff>
    </xdr:from>
    <xdr:to>
      <xdr:col>16</xdr:col>
      <xdr:colOff>1143001</xdr:colOff>
      <xdr:row>172</xdr:row>
      <xdr:rowOff>21166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FD3357-9895-1549-830E-738A2CF0C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6D83A-19F5-BD49-92CC-1E98A8B7BAA9}">
  <dimension ref="A1:U73"/>
  <sheetViews>
    <sheetView tabSelected="1" topLeftCell="H126" zoomScale="60" workbookViewId="0">
      <selection activeCell="L39" sqref="A1:U73"/>
    </sheetView>
  </sheetViews>
  <sheetFormatPr baseColWidth="10" defaultRowHeight="16"/>
  <cols>
    <col min="1" max="1" width="66" customWidth="1"/>
    <col min="2" max="2" width="25.1640625" customWidth="1"/>
    <col min="3" max="3" width="23.33203125" customWidth="1"/>
    <col min="4" max="4" width="21.5" customWidth="1"/>
    <col min="5" max="5" width="22.1640625" customWidth="1"/>
    <col min="6" max="17" width="23.6640625" customWidth="1"/>
    <col min="18" max="19" width="21.6640625" customWidth="1"/>
  </cols>
  <sheetData>
    <row r="1" spans="1:21" ht="111" customHeight="1">
      <c r="A1" s="4" t="s">
        <v>9</v>
      </c>
      <c r="B1" s="8" t="s">
        <v>29</v>
      </c>
      <c r="C1" s="9" t="s">
        <v>12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6" t="s">
        <v>28</v>
      </c>
      <c r="S1" s="6" t="s">
        <v>27</v>
      </c>
      <c r="T1" s="5" t="s">
        <v>10</v>
      </c>
      <c r="U1" s="5" t="s">
        <v>11</v>
      </c>
    </row>
    <row r="2" spans="1:21" ht="18" customHeight="1">
      <c r="B2">
        <v>50</v>
      </c>
      <c r="C2" t="s">
        <v>20</v>
      </c>
      <c r="D2" t="s">
        <v>21</v>
      </c>
      <c r="E2">
        <v>80</v>
      </c>
      <c r="F2" s="3" t="s">
        <v>24</v>
      </c>
      <c r="G2" s="3">
        <v>0.01</v>
      </c>
      <c r="H2" s="3">
        <v>100</v>
      </c>
      <c r="I2" s="3">
        <v>0.8</v>
      </c>
      <c r="J2" s="3">
        <v>0.87</v>
      </c>
      <c r="K2" s="3">
        <v>0.95</v>
      </c>
      <c r="L2" s="3">
        <v>0.99</v>
      </c>
      <c r="M2" s="3">
        <v>10</v>
      </c>
      <c r="N2" s="1" t="s">
        <v>22</v>
      </c>
      <c r="O2" s="1" t="s">
        <v>23</v>
      </c>
      <c r="P2" s="1">
        <v>140</v>
      </c>
      <c r="Q2" s="1" t="s">
        <v>25</v>
      </c>
      <c r="R2" s="6">
        <v>44100</v>
      </c>
      <c r="S2" s="6">
        <v>48000</v>
      </c>
      <c r="T2" s="5">
        <v>160</v>
      </c>
      <c r="U2" s="5">
        <v>147</v>
      </c>
    </row>
    <row r="3" spans="1:21" ht="20">
      <c r="A3" s="2" t="s">
        <v>13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21">
      <c r="A4" t="s">
        <v>0</v>
      </c>
      <c r="B4" s="1">
        <v>10</v>
      </c>
      <c r="C4" s="1">
        <v>11</v>
      </c>
      <c r="D4" s="1">
        <v>15</v>
      </c>
      <c r="E4" s="1">
        <v>13</v>
      </c>
      <c r="F4" s="1">
        <v>17</v>
      </c>
      <c r="G4" s="1">
        <v>17</v>
      </c>
      <c r="H4" s="1">
        <v>16</v>
      </c>
      <c r="I4" s="1">
        <v>10</v>
      </c>
      <c r="J4" s="1">
        <v>12</v>
      </c>
      <c r="K4" s="1">
        <v>14</v>
      </c>
      <c r="L4" s="1">
        <v>19</v>
      </c>
      <c r="M4" s="1">
        <v>13</v>
      </c>
      <c r="N4" s="1">
        <v>18</v>
      </c>
      <c r="O4" s="1">
        <v>24</v>
      </c>
      <c r="P4" s="1">
        <v>20</v>
      </c>
      <c r="Q4" s="1">
        <v>27</v>
      </c>
    </row>
    <row r="5" spans="1:21">
      <c r="A5" t="s">
        <v>1</v>
      </c>
      <c r="B5" s="1">
        <v>11</v>
      </c>
      <c r="C5" s="1">
        <f t="shared" ref="C5:Q5" si="0">C4+1</f>
        <v>12</v>
      </c>
      <c r="D5" s="1">
        <f t="shared" si="0"/>
        <v>16</v>
      </c>
      <c r="E5" s="1">
        <f t="shared" si="0"/>
        <v>14</v>
      </c>
      <c r="F5" s="1">
        <f t="shared" si="0"/>
        <v>18</v>
      </c>
      <c r="G5" s="1">
        <f>G4+1</f>
        <v>18</v>
      </c>
      <c r="H5" s="1">
        <v>17</v>
      </c>
      <c r="I5" s="1">
        <v>11</v>
      </c>
      <c r="J5" s="1">
        <v>13</v>
      </c>
      <c r="K5" s="1">
        <v>15</v>
      </c>
      <c r="L5" s="1">
        <v>20</v>
      </c>
      <c r="M5" s="1">
        <f>M4+1</f>
        <v>14</v>
      </c>
      <c r="N5" s="1">
        <f t="shared" si="0"/>
        <v>19</v>
      </c>
      <c r="O5" s="1">
        <f t="shared" si="0"/>
        <v>25</v>
      </c>
      <c r="P5" s="1">
        <f t="shared" si="0"/>
        <v>21</v>
      </c>
      <c r="Q5" s="1">
        <f t="shared" si="0"/>
        <v>28</v>
      </c>
    </row>
    <row r="6" spans="1:21">
      <c r="A6" t="s">
        <v>7</v>
      </c>
      <c r="B6" s="1">
        <v>10</v>
      </c>
      <c r="C6" s="1">
        <f t="shared" ref="C6:P6" si="1">C4</f>
        <v>11</v>
      </c>
      <c r="D6" s="1">
        <f t="shared" si="1"/>
        <v>15</v>
      </c>
      <c r="E6" s="1">
        <f t="shared" si="1"/>
        <v>13</v>
      </c>
      <c r="F6" s="1">
        <f t="shared" si="1"/>
        <v>17</v>
      </c>
      <c r="G6" s="1">
        <f>G4</f>
        <v>17</v>
      </c>
      <c r="H6" s="1">
        <v>16</v>
      </c>
      <c r="I6" s="1">
        <v>10</v>
      </c>
      <c r="J6" s="1">
        <v>12</v>
      </c>
      <c r="K6" s="1">
        <v>14</v>
      </c>
      <c r="L6" s="1">
        <v>19</v>
      </c>
      <c r="M6" s="1">
        <f>M4</f>
        <v>13</v>
      </c>
      <c r="N6" s="1">
        <f t="shared" si="1"/>
        <v>18</v>
      </c>
      <c r="O6" s="1">
        <f t="shared" si="1"/>
        <v>24</v>
      </c>
      <c r="P6" s="1">
        <f t="shared" si="1"/>
        <v>20</v>
      </c>
      <c r="Q6" s="1">
        <f>27</f>
        <v>27</v>
      </c>
    </row>
    <row r="7" spans="1:21">
      <c r="A7" t="s">
        <v>8</v>
      </c>
      <c r="B7" s="1">
        <v>5</v>
      </c>
      <c r="C7" s="1">
        <v>4</v>
      </c>
      <c r="D7" s="1">
        <v>7</v>
      </c>
      <c r="E7" s="1">
        <v>5</v>
      </c>
      <c r="F7" s="1">
        <v>8</v>
      </c>
      <c r="G7" s="1">
        <v>8</v>
      </c>
      <c r="H7" s="1">
        <v>8</v>
      </c>
      <c r="I7" s="1">
        <v>5</v>
      </c>
      <c r="J7" s="1">
        <v>6</v>
      </c>
      <c r="K7" s="1">
        <v>7</v>
      </c>
      <c r="L7" s="1">
        <v>9</v>
      </c>
      <c r="M7" s="1">
        <v>6</v>
      </c>
      <c r="N7" s="1">
        <v>9</v>
      </c>
      <c r="O7" s="1">
        <v>12</v>
      </c>
      <c r="P7" s="1">
        <v>10</v>
      </c>
      <c r="Q7" s="1">
        <v>12</v>
      </c>
    </row>
    <row r="8" spans="1:21">
      <c r="A8" t="s">
        <v>3</v>
      </c>
      <c r="B8" s="1">
        <f>(B7+B6+1)*T2</f>
        <v>2560</v>
      </c>
      <c r="C8" s="1">
        <f>(C7+C6+1)*T2</f>
        <v>2560</v>
      </c>
      <c r="D8" s="1">
        <f>(D7+D6+1)*T2</f>
        <v>3680</v>
      </c>
      <c r="E8" s="1">
        <f>(E7+E6+1)*T2</f>
        <v>3040</v>
      </c>
      <c r="F8" s="1">
        <f>(F7+F6+1)*T2</f>
        <v>4160</v>
      </c>
      <c r="G8" s="1">
        <f>(G7+G6+1)*T2</f>
        <v>4160</v>
      </c>
      <c r="H8" s="1">
        <f>(H7+H6+1)*T2</f>
        <v>4000</v>
      </c>
      <c r="I8" s="1">
        <f>(I7+I6+1)*T2</f>
        <v>2560</v>
      </c>
      <c r="J8" s="1">
        <f>(J6+J7+1)*U2</f>
        <v>2793</v>
      </c>
      <c r="K8" s="1">
        <f>(K7+K6+1)*T2</f>
        <v>3520</v>
      </c>
      <c r="L8" s="1">
        <f>(L7+L6+1)*T2</f>
        <v>4640</v>
      </c>
      <c r="M8" s="1">
        <f>(M7+M6+1)*T2</f>
        <v>3200</v>
      </c>
      <c r="N8" s="1">
        <f>(N7+N6+1)*T2</f>
        <v>4480</v>
      </c>
      <c r="O8" s="1">
        <f>(O7+O6+1)*T2</f>
        <v>5920</v>
      </c>
      <c r="P8" s="1">
        <f>(P7+P6+1)*T2</f>
        <v>4960</v>
      </c>
      <c r="Q8" s="1">
        <f>(Q7+Q6+1)*T2</f>
        <v>6400</v>
      </c>
    </row>
    <row r="9" spans="1:21">
      <c r="A9" t="s">
        <v>2</v>
      </c>
      <c r="B9" s="1">
        <f>(B7+B6+1)*U2</f>
        <v>2352</v>
      </c>
      <c r="C9" s="1">
        <f>(C6+C7+1)*U2</f>
        <v>2352</v>
      </c>
      <c r="D9" s="1">
        <f>(D6+D7+1)*U2</f>
        <v>3381</v>
      </c>
      <c r="E9" s="1">
        <f>(E6+E7+1)*U2</f>
        <v>2793</v>
      </c>
      <c r="F9" s="1">
        <f>(F6+F7+1)*U2</f>
        <v>3822</v>
      </c>
      <c r="G9" s="1">
        <f>(G7+G6+1)*U2</f>
        <v>3822</v>
      </c>
      <c r="H9" s="1">
        <f>(H7+H6+1)*U2</f>
        <v>3675</v>
      </c>
      <c r="I9" s="1">
        <f>(I7+I6+1)*U2</f>
        <v>2352</v>
      </c>
      <c r="J9" s="1">
        <f>(J6+J7+1)*V2</f>
        <v>0</v>
      </c>
      <c r="K9" s="1">
        <f>(K7+K6+1)*U2</f>
        <v>3234</v>
      </c>
      <c r="L9" s="1">
        <f>(L7+L6+1)*U2</f>
        <v>4263</v>
      </c>
      <c r="M9" s="1">
        <f>(M7+M6+1)*U2</f>
        <v>2940</v>
      </c>
      <c r="N9" s="1">
        <f>(N6+N7+1)*U2</f>
        <v>4116</v>
      </c>
      <c r="O9" s="1">
        <f>(O6+O7+1)*U2</f>
        <v>5439</v>
      </c>
      <c r="P9" s="1">
        <f>(P6+P7+1)*U2</f>
        <v>4557</v>
      </c>
      <c r="Q9" s="1">
        <f>(Q6+Q7+1)*U2</f>
        <v>5880</v>
      </c>
    </row>
    <row r="10" spans="1:21" ht="20">
      <c r="A10" s="2" t="s">
        <v>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21">
      <c r="A11" t="s">
        <v>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21">
      <c r="A12" t="s">
        <v>1</v>
      </c>
      <c r="B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21">
      <c r="A13" t="s">
        <v>7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21">
      <c r="A14" t="s">
        <v>8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21">
      <c r="A15" t="s">
        <v>3</v>
      </c>
      <c r="B15" s="1">
        <f>((B7+B6+1)/T2 +B7+B6)*T2</f>
        <v>2416</v>
      </c>
      <c r="C15" s="1">
        <f>((C7+C6+1)/T2 + C7+C6 )*T2</f>
        <v>2416</v>
      </c>
      <c r="D15" s="1">
        <f>((D7+D6+1)/T2 + D7+D6 )*T2</f>
        <v>3543</v>
      </c>
      <c r="E15" s="1">
        <f>((E7+E6+1)/T2 + E7+E6 )*T2</f>
        <v>2899</v>
      </c>
      <c r="F15" s="1">
        <f>((F7+F6+1)/T2 + F7+F6 )*T2</f>
        <v>4026</v>
      </c>
      <c r="G15" s="1">
        <f>((G7+G6+1)/T2 +G7+G6)*T2</f>
        <v>4026</v>
      </c>
      <c r="H15" s="1">
        <f>((H7+H6+1)/T2 +H7+H6)*T2</f>
        <v>3865</v>
      </c>
      <c r="I15" s="1">
        <f>ROUND(((I7+I6+1)/U2 +I7+I6)*T2,0)</f>
        <v>2417</v>
      </c>
      <c r="J15" s="1">
        <f>((J6+J7+1)/T2 +J6+J7)*T2</f>
        <v>2899</v>
      </c>
      <c r="K15" s="1">
        <f>((K7+K6+1)/T2 +K7+K6)*T2</f>
        <v>3382</v>
      </c>
      <c r="L15" s="1">
        <f>((L7+L6+1)/T2 +L7+L6)*T2</f>
        <v>4509</v>
      </c>
      <c r="M15" s="1">
        <f>((M7+M6+1)/T2 +M7+M6)*T2</f>
        <v>3060</v>
      </c>
      <c r="N15" s="1">
        <f>((N7+N6+1)/T2 + N7+N6 )*T2</f>
        <v>4348</v>
      </c>
      <c r="O15" s="1">
        <f>((O7+O6+1)/T2 + O7+O6 )*T2</f>
        <v>5797</v>
      </c>
      <c r="P15" s="1">
        <f>((P7+P6+1)/T2 + P7+P6 )*T2</f>
        <v>4831</v>
      </c>
      <c r="Q15" s="1">
        <f>((Q7+Q6+1)/T2 + Q7+Q6 )*T2</f>
        <v>6280</v>
      </c>
    </row>
    <row r="16" spans="1:21">
      <c r="A16" t="s">
        <v>2</v>
      </c>
      <c r="B16" s="1">
        <f>ROUND(((B7+B6+1)/T2 +B7+B6)*U2,0)</f>
        <v>2220</v>
      </c>
      <c r="C16" s="1">
        <f>((C7+C6+1)/T2 + C7+C6 )*U2</f>
        <v>2219.6999999999998</v>
      </c>
      <c r="D16" s="1">
        <f>((D7+D6+1)/T2 + D7+D6 )*U2</f>
        <v>3255.1312499999999</v>
      </c>
      <c r="E16" s="1">
        <f>ROUND(((E7+E6+1)/T2 + E7+E6 )*U2,0)</f>
        <v>2663</v>
      </c>
      <c r="F16" s="1">
        <f>((F7+F6+1)/T2 + F7+F6 )*U2</f>
        <v>3698.8875000000003</v>
      </c>
      <c r="G16" s="1">
        <f>ROUND(((G7+G6+1)/T2 +G7+G6)*U2,0)</f>
        <v>3699</v>
      </c>
      <c r="H16" s="1">
        <f>ROUND(((H7+H6+1)/T2 +H7+H6)*U2,0)</f>
        <v>3551</v>
      </c>
      <c r="I16" s="1">
        <f>ROUND(((I7+I6+1)/U2 +I7+I6)*U2,0)</f>
        <v>2221</v>
      </c>
      <c r="J16" s="1">
        <f>ROUND(((J6+J7+1)/T2 +J6+J7)*U2,0)</f>
        <v>2663</v>
      </c>
      <c r="K16" s="1">
        <f>ROUND(((K7+K6+1)/T2 +K7+K6)*U2,0)</f>
        <v>3107</v>
      </c>
      <c r="L16" s="1">
        <f>ROUND(((L7+L6+1)/T2 +L7+L6)*U2,0)</f>
        <v>4143</v>
      </c>
      <c r="M16" s="1">
        <f>ROUND(((M7+M6+1)/T2 +M7+M6)*U2,0)</f>
        <v>2811</v>
      </c>
      <c r="N16" s="1">
        <f>((N7+N6+1)/T2 + N7+N6 )*U2</f>
        <v>3994.7249999999999</v>
      </c>
      <c r="O16" s="1">
        <f>((O7+O6+1)/T2 + O7+O6 )*U2</f>
        <v>5325.9937500000005</v>
      </c>
      <c r="P16" s="1">
        <f>ROUND(((P7+P6+1)/T2 + P7+P6 )*U2,0)</f>
        <v>4438</v>
      </c>
      <c r="Q16" s="1">
        <f>((Q7+Q6+1)/T2 + Q7+Q6 )*U2</f>
        <v>5769.75</v>
      </c>
    </row>
    <row r="17" spans="1:18">
      <c r="A17" t="s">
        <v>26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8" ht="20">
      <c r="A18" s="7" t="s">
        <v>14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8">
      <c r="A19" t="s">
        <v>0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>
      <c r="A20" t="s">
        <v>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8">
      <c r="A21" t="s">
        <v>7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8">
      <c r="A22" t="s">
        <v>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8">
      <c r="A23" t="s">
        <v>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8">
      <c r="A24" t="s">
        <v>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8" ht="20">
      <c r="A25" s="2" t="s">
        <v>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8">
      <c r="A26" t="s">
        <v>0</v>
      </c>
      <c r="B26" s="1">
        <f>B27-1</f>
        <v>15435</v>
      </c>
      <c r="C26" s="1">
        <f t="shared" ref="C26:Q26" si="2">C27-1</f>
        <v>3674</v>
      </c>
      <c r="D26" s="1">
        <f t="shared" si="2"/>
        <v>68368</v>
      </c>
      <c r="E26" s="1">
        <f t="shared" si="2"/>
        <v>21279</v>
      </c>
      <c r="F26" s="1">
        <f t="shared" si="2"/>
        <v>106394</v>
      </c>
      <c r="G26" s="1">
        <f>G27-1</f>
        <v>30230</v>
      </c>
      <c r="H26" s="1">
        <f>H27-1</f>
        <v>25175</v>
      </c>
      <c r="I26" s="1">
        <v>4938</v>
      </c>
      <c r="J26" s="1">
        <v>7596</v>
      </c>
      <c r="K26" s="1">
        <v>19750</v>
      </c>
      <c r="L26" s="1">
        <f>L27-1</f>
        <v>98747</v>
      </c>
      <c r="M26" s="1">
        <f>M27-1</f>
        <v>14212</v>
      </c>
      <c r="N26" s="1">
        <f t="shared" si="2"/>
        <v>23803</v>
      </c>
      <c r="O26" s="1">
        <f t="shared" si="2"/>
        <v>119012</v>
      </c>
      <c r="P26" s="1">
        <f t="shared" si="2"/>
        <v>32968</v>
      </c>
      <c r="Q26" s="1">
        <f t="shared" si="2"/>
        <v>164839</v>
      </c>
    </row>
    <row r="27" spans="1:18">
      <c r="A27" t="s">
        <v>1</v>
      </c>
      <c r="B27" s="1">
        <v>15436</v>
      </c>
      <c r="C27" s="1">
        <v>3675</v>
      </c>
      <c r="D27" s="1">
        <v>68369</v>
      </c>
      <c r="E27" s="1">
        <v>21280</v>
      </c>
      <c r="F27" s="1">
        <v>106395</v>
      </c>
      <c r="G27" s="1">
        <v>30231</v>
      </c>
      <c r="H27" s="1">
        <v>25176</v>
      </c>
      <c r="I27" s="1">
        <f>4939</f>
        <v>4939</v>
      </c>
      <c r="J27" s="1">
        <v>7597</v>
      </c>
      <c r="K27" s="1">
        <v>19751</v>
      </c>
      <c r="L27" s="1">
        <v>98748</v>
      </c>
      <c r="M27" s="1">
        <v>14213</v>
      </c>
      <c r="N27" s="1">
        <v>23804</v>
      </c>
      <c r="O27" s="1">
        <v>119013</v>
      </c>
      <c r="P27" s="1">
        <v>32969</v>
      </c>
      <c r="Q27" s="1">
        <v>164840</v>
      </c>
    </row>
    <row r="28" spans="1:18">
      <c r="A28" t="s">
        <v>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</row>
    <row r="29" spans="1:18">
      <c r="A29" t="s">
        <v>8</v>
      </c>
      <c r="B29" s="1">
        <f>B26</f>
        <v>15435</v>
      </c>
      <c r="C29" s="1">
        <f t="shared" ref="C29:Q29" si="3">C26</f>
        <v>3674</v>
      </c>
      <c r="D29" s="1">
        <f t="shared" si="3"/>
        <v>68368</v>
      </c>
      <c r="E29" s="1">
        <f t="shared" si="3"/>
        <v>21279</v>
      </c>
      <c r="F29" s="1">
        <f t="shared" si="3"/>
        <v>106394</v>
      </c>
      <c r="G29" s="1">
        <f>G26</f>
        <v>30230</v>
      </c>
      <c r="H29" s="1">
        <f>H26</f>
        <v>25175</v>
      </c>
      <c r="I29" s="1">
        <f>I26</f>
        <v>4938</v>
      </c>
      <c r="J29" s="1">
        <f>J26</f>
        <v>7596</v>
      </c>
      <c r="K29" s="1">
        <f>K26</f>
        <v>19750</v>
      </c>
      <c r="L29" s="1">
        <f t="shared" ref="L29:M29" si="4">L26</f>
        <v>98747</v>
      </c>
      <c r="M29" s="1">
        <f t="shared" si="4"/>
        <v>14212</v>
      </c>
      <c r="N29" s="1">
        <f t="shared" si="3"/>
        <v>23803</v>
      </c>
      <c r="O29" s="1">
        <f t="shared" si="3"/>
        <v>119012</v>
      </c>
      <c r="P29" s="1">
        <f t="shared" si="3"/>
        <v>32968</v>
      </c>
      <c r="Q29" s="1">
        <f t="shared" si="3"/>
        <v>164839</v>
      </c>
    </row>
    <row r="30" spans="1:18">
      <c r="A30" t="s">
        <v>3</v>
      </c>
      <c r="B30" s="1">
        <f>(B27/2)*T2</f>
        <v>1234880</v>
      </c>
      <c r="C30" s="1">
        <f>(C27/2)*T2</f>
        <v>294000</v>
      </c>
      <c r="D30" s="1">
        <f>(D27/2)*T2</f>
        <v>5469520</v>
      </c>
      <c r="E30" s="1">
        <f>(E27/2)*T2</f>
        <v>1702400</v>
      </c>
      <c r="F30" s="1">
        <f>(F27/2)*T2</f>
        <v>8511600</v>
      </c>
      <c r="G30" s="1">
        <f>(G27/2)*S2</f>
        <v>725544000</v>
      </c>
      <c r="H30" s="1">
        <f>(H27/2)*T2</f>
        <v>2014080</v>
      </c>
      <c r="I30" s="1">
        <f>(I27/2)*T2</f>
        <v>395120</v>
      </c>
      <c r="J30" s="1">
        <f>(J27/2)*T2</f>
        <v>607760</v>
      </c>
      <c r="K30" s="1">
        <f>(K27/2)*T2</f>
        <v>1580080</v>
      </c>
      <c r="L30" s="1">
        <f>(L27/2)*T2</f>
        <v>7899840</v>
      </c>
      <c r="M30" s="1">
        <f>(M27/2)*T2</f>
        <v>1137040</v>
      </c>
      <c r="N30" s="1">
        <f>(N27/2)*T2</f>
        <v>1904320</v>
      </c>
      <c r="O30" s="1">
        <f>(O27/2)*T2</f>
        <v>9521040</v>
      </c>
      <c r="P30" s="1">
        <f>(P27/2)*T2</f>
        <v>2637520</v>
      </c>
      <c r="Q30" s="1">
        <f>(Q27/2)*T2</f>
        <v>13187200</v>
      </c>
    </row>
    <row r="31" spans="1:18">
      <c r="A31" t="s">
        <v>2</v>
      </c>
      <c r="B31" s="1">
        <f>(B27/2)*U2</f>
        <v>1134546</v>
      </c>
      <c r="C31" s="1">
        <f>(C27/2)*U2</f>
        <v>270112.5</v>
      </c>
      <c r="D31" s="1">
        <f>(D27/2)*U2</f>
        <v>5025121.5</v>
      </c>
      <c r="E31" s="1">
        <f>(E27/2)*U2</f>
        <v>1564080</v>
      </c>
      <c r="F31" s="1">
        <f>(F27/2)*U2</f>
        <v>7820032.5</v>
      </c>
      <c r="G31" s="1">
        <f>(G27/2)*T2</f>
        <v>2418480</v>
      </c>
      <c r="H31" s="1">
        <f>(H27/2)*U2</f>
        <v>1850436</v>
      </c>
      <c r="I31" s="1">
        <f>(I27/2)*U2</f>
        <v>363016.5</v>
      </c>
      <c r="J31" s="1">
        <f>(J27/2)*U2</f>
        <v>558379.5</v>
      </c>
      <c r="K31" s="1">
        <f>(K27/2)*U2</f>
        <v>1451698.5</v>
      </c>
      <c r="L31" s="1">
        <f>(L27/2)*U2</f>
        <v>7257978</v>
      </c>
      <c r="M31" s="1">
        <f>(M27/2)*U2</f>
        <v>1044655.5</v>
      </c>
      <c r="N31" s="1">
        <f>(N27/2)*U2</f>
        <v>1749594</v>
      </c>
      <c r="O31" s="1">
        <f>(O27/2)*U2</f>
        <v>8747455.5</v>
      </c>
      <c r="P31" s="1">
        <f>(P27/2)*U2</f>
        <v>2423221.5</v>
      </c>
      <c r="Q31" s="1">
        <f>(Q27/2)*U2</f>
        <v>12115740</v>
      </c>
    </row>
    <row r="32" spans="1:18" ht="20">
      <c r="A32" s="2" t="s">
        <v>6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>
      <c r="A33" t="s">
        <v>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>
      <c r="A34" t="s">
        <v>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>
      <c r="A35" t="s">
        <v>7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>
      <c r="A36" t="s">
        <v>8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>
      <c r="A37" t="s">
        <v>3</v>
      </c>
      <c r="B37" s="1">
        <f>(B27*T2)/T2</f>
        <v>15436</v>
      </c>
      <c r="C37" s="1">
        <f>(C27*T2)/T2</f>
        <v>3675</v>
      </c>
      <c r="D37" s="1">
        <f>(D27*T2)/T2</f>
        <v>68369</v>
      </c>
      <c r="E37" s="1">
        <f>(E27*T2)/T2</f>
        <v>21280</v>
      </c>
      <c r="F37" s="1">
        <f>(F27*T2)/T2</f>
        <v>106395</v>
      </c>
      <c r="G37" s="1">
        <f>(G27/T2)*T2</f>
        <v>30231</v>
      </c>
      <c r="H37" s="1">
        <f>(H27/T2)*T2</f>
        <v>25176</v>
      </c>
      <c r="I37" s="1">
        <f>(I27/T2)*T2</f>
        <v>4939</v>
      </c>
      <c r="J37" s="1">
        <f>(J27/T2)*T2</f>
        <v>7597</v>
      </c>
      <c r="K37" s="1">
        <f>(K27/T2)*T2</f>
        <v>19751</v>
      </c>
      <c r="L37" s="1">
        <f>(L27/T2)*T2</f>
        <v>98748</v>
      </c>
      <c r="M37" s="1">
        <f>(M27/T2)*T2</f>
        <v>14213</v>
      </c>
      <c r="N37" s="1">
        <f>(N27*T2)/T2</f>
        <v>23804</v>
      </c>
      <c r="O37" s="1">
        <f>(O27*T2)/T2</f>
        <v>119013</v>
      </c>
      <c r="P37" s="1">
        <f>(P27*T2)/T2</f>
        <v>32969</v>
      </c>
      <c r="Q37" s="1">
        <f>(Q27*T2)/T2</f>
        <v>164840</v>
      </c>
    </row>
    <row r="38" spans="1:17">
      <c r="A38" t="s">
        <v>2</v>
      </c>
      <c r="B38" s="1">
        <f>ROUND((B27*U2)/T2,0)</f>
        <v>14182</v>
      </c>
      <c r="C38" s="1">
        <f>(C27*U2)/T2</f>
        <v>3376.40625</v>
      </c>
      <c r="D38" s="1">
        <f>(D27*U2)/T2</f>
        <v>62814.018750000003</v>
      </c>
      <c r="E38" s="1">
        <f>ROUND((E27*U2)/T2,0)</f>
        <v>19551</v>
      </c>
      <c r="F38" s="1">
        <f>(F27*U2)/T2</f>
        <v>97750.40625</v>
      </c>
      <c r="G38" s="1">
        <f>ROUND((G27/T2)*U2,0)</f>
        <v>27775</v>
      </c>
      <c r="H38" s="1">
        <f>ROUND((H27/T2)*U2,0)</f>
        <v>23130</v>
      </c>
      <c r="I38" s="1">
        <f>ROUND((I27/T2)*U2,0)</f>
        <v>4538</v>
      </c>
      <c r="J38" s="1">
        <f>ROUND((J27/T2)*U2,0)</f>
        <v>6980</v>
      </c>
      <c r="K38" s="1">
        <f>ROUND((K27/T2)*U2,0)</f>
        <v>18146</v>
      </c>
      <c r="L38" s="1">
        <f>ROUND((L27/T2)*U2,0)</f>
        <v>90725</v>
      </c>
      <c r="M38" s="1">
        <f>ROUND((M27/T2)*U2,0)</f>
        <v>13058</v>
      </c>
      <c r="N38" s="1">
        <f>(N27*U2)/T2</f>
        <v>21869.924999999999</v>
      </c>
      <c r="O38" s="1">
        <f>(O27*U2)/T2</f>
        <v>109343.19375000001</v>
      </c>
      <c r="P38" s="1">
        <f>ROUND((P27*U2)/T2,0)</f>
        <v>30290</v>
      </c>
      <c r="Q38" s="1">
        <f>(Q27*U2)/T2</f>
        <v>151446.75</v>
      </c>
    </row>
    <row r="39" spans="1:17" ht="20">
      <c r="A39" s="2" t="s">
        <v>15</v>
      </c>
      <c r="B39" s="2"/>
    </row>
    <row r="40" spans="1:17">
      <c r="A40" t="s">
        <v>0</v>
      </c>
    </row>
    <row r="41" spans="1:17">
      <c r="A41" t="s">
        <v>1</v>
      </c>
    </row>
    <row r="42" spans="1:17">
      <c r="A42" t="s">
        <v>7</v>
      </c>
    </row>
    <row r="43" spans="1:17">
      <c r="A43" t="s">
        <v>8</v>
      </c>
    </row>
    <row r="44" spans="1:17">
      <c r="A44" t="s">
        <v>3</v>
      </c>
    </row>
    <row r="45" spans="1:17">
      <c r="A45" t="s">
        <v>2</v>
      </c>
    </row>
    <row r="46" spans="1:17" ht="20">
      <c r="A46" s="2" t="s">
        <v>16</v>
      </c>
      <c r="B46" s="2"/>
    </row>
    <row r="47" spans="1:17">
      <c r="A47" t="s">
        <v>0</v>
      </c>
    </row>
    <row r="48" spans="1:17">
      <c r="A48" t="s">
        <v>1</v>
      </c>
    </row>
    <row r="49" spans="1:2">
      <c r="A49" t="s">
        <v>7</v>
      </c>
    </row>
    <row r="50" spans="1:2">
      <c r="A50" t="s">
        <v>8</v>
      </c>
    </row>
    <row r="51" spans="1:2">
      <c r="A51" t="s">
        <v>3</v>
      </c>
    </row>
    <row r="52" spans="1:2">
      <c r="A52" t="s">
        <v>2</v>
      </c>
    </row>
    <row r="53" spans="1:2" ht="20">
      <c r="A53" s="2" t="s">
        <v>17</v>
      </c>
      <c r="B53" s="2"/>
    </row>
    <row r="54" spans="1:2">
      <c r="A54" t="s">
        <v>0</v>
      </c>
    </row>
    <row r="55" spans="1:2">
      <c r="A55" t="s">
        <v>1</v>
      </c>
    </row>
    <row r="56" spans="1:2">
      <c r="A56" t="s">
        <v>7</v>
      </c>
    </row>
    <row r="57" spans="1:2">
      <c r="A57" t="s">
        <v>8</v>
      </c>
    </row>
    <row r="58" spans="1:2">
      <c r="A58" t="s">
        <v>3</v>
      </c>
    </row>
    <row r="59" spans="1:2">
      <c r="A59" t="s">
        <v>2</v>
      </c>
    </row>
    <row r="60" spans="1:2" ht="20">
      <c r="A60" s="2" t="s">
        <v>18</v>
      </c>
      <c r="B60" s="2"/>
    </row>
    <row r="61" spans="1:2">
      <c r="A61" t="s">
        <v>0</v>
      </c>
    </row>
    <row r="62" spans="1:2">
      <c r="A62" t="s">
        <v>1</v>
      </c>
    </row>
    <row r="63" spans="1:2">
      <c r="A63" t="s">
        <v>7</v>
      </c>
    </row>
    <row r="64" spans="1:2">
      <c r="A64" t="s">
        <v>8</v>
      </c>
    </row>
    <row r="65" spans="1:2">
      <c r="A65" t="s">
        <v>3</v>
      </c>
    </row>
    <row r="66" spans="1:2">
      <c r="A66" t="s">
        <v>2</v>
      </c>
    </row>
    <row r="67" spans="1:2" ht="20">
      <c r="A67" s="2" t="s">
        <v>19</v>
      </c>
      <c r="B67" s="2"/>
    </row>
    <row r="68" spans="1:2">
      <c r="A68" t="s">
        <v>0</v>
      </c>
    </row>
    <row r="69" spans="1:2">
      <c r="A69" t="s">
        <v>1</v>
      </c>
    </row>
    <row r="70" spans="1:2">
      <c r="A70" t="s">
        <v>7</v>
      </c>
    </row>
    <row r="71" spans="1:2">
      <c r="A71" t="s">
        <v>8</v>
      </c>
    </row>
    <row r="72" spans="1:2">
      <c r="A72" t="s">
        <v>3</v>
      </c>
    </row>
    <row r="73" spans="1:2">
      <c r="A73" t="s">
        <v>2</v>
      </c>
    </row>
  </sheetData>
  <mergeCells count="1">
    <mergeCell ref="C1:Q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2018-05-22T13:08:52Z</dcterms:created>
  <dcterms:modified xsi:type="dcterms:W3CDTF">2018-09-02T15:34:19Z</dcterms:modified>
</cp:coreProperties>
</file>