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Cronograma" sheetId="2" r:id="rId2"/>
    <sheet name="Plan1" sheetId="3" r:id="rId3"/>
  </sheets>
  <calcPr calcId="152511"/>
</workbook>
</file>

<file path=xl/calcChain.xml><?xml version="1.0" encoding="utf-8"?>
<calcChain xmlns="http://schemas.openxmlformats.org/spreadsheetml/2006/main">
  <c r="I24" i="3" l="1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23" i="3"/>
  <c r="D16" i="3"/>
  <c r="D7" i="3"/>
  <c r="P6" i="3"/>
  <c r="Q6" i="3"/>
  <c r="R6" i="3"/>
  <c r="S6" i="3"/>
  <c r="O6" i="3"/>
  <c r="C5" i="3"/>
  <c r="C6" i="3"/>
  <c r="D6" i="3"/>
  <c r="E6" i="3"/>
  <c r="F6" i="3"/>
  <c r="G6" i="3"/>
  <c r="H6" i="3"/>
  <c r="C7" i="3"/>
  <c r="E7" i="3"/>
  <c r="F7" i="3"/>
  <c r="G7" i="3"/>
  <c r="H7" i="3"/>
  <c r="C8" i="3"/>
  <c r="D8" i="3"/>
  <c r="E8" i="3"/>
  <c r="F8" i="3"/>
  <c r="G8" i="3"/>
  <c r="H8" i="3"/>
  <c r="C10" i="3"/>
  <c r="D10" i="3"/>
  <c r="E10" i="3"/>
  <c r="F10" i="3"/>
  <c r="G10" i="3"/>
  <c r="H10" i="3"/>
  <c r="C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21" i="3"/>
  <c r="D22" i="3"/>
  <c r="E22" i="3"/>
  <c r="F22" i="3"/>
  <c r="G22" i="3"/>
  <c r="H22" i="3"/>
  <c r="G12" i="1"/>
  <c r="G13" i="1"/>
  <c r="G14" i="1"/>
  <c r="G15" i="1"/>
  <c r="G5" i="1"/>
  <c r="G6" i="1"/>
  <c r="G7" i="1"/>
  <c r="I48" i="3" l="1"/>
  <c r="G45" i="1" l="1"/>
  <c r="F45" i="1"/>
  <c r="E45" i="1"/>
  <c r="D45" i="1"/>
  <c r="G36" i="1"/>
  <c r="F36" i="1"/>
  <c r="E36" i="1"/>
  <c r="D36" i="1"/>
  <c r="G27" i="1" l="1"/>
  <c r="E27" i="1"/>
  <c r="D27" i="1"/>
  <c r="D16" i="1"/>
  <c r="E16" i="1"/>
  <c r="F16" i="1"/>
  <c r="G16" i="1"/>
  <c r="E8" i="1"/>
  <c r="F8" i="1"/>
  <c r="G8" i="1"/>
  <c r="D8" i="1"/>
  <c r="F27" i="1" l="1"/>
</calcChain>
</file>

<file path=xl/sharedStrings.xml><?xml version="1.0" encoding="utf-8"?>
<sst xmlns="http://schemas.openxmlformats.org/spreadsheetml/2006/main" count="136" uniqueCount="72">
  <si>
    <t>Designacao do Especialista</t>
  </si>
  <si>
    <t>Codigo</t>
  </si>
  <si>
    <t>Quantidade</t>
  </si>
  <si>
    <t>Custo Por Hora</t>
  </si>
  <si>
    <t>Custo Total</t>
  </si>
  <si>
    <t>Especialista do Negocio</t>
  </si>
  <si>
    <t>Analista do Sistema</t>
  </si>
  <si>
    <t>Gestor de Proecto</t>
  </si>
  <si>
    <t>Eng Software Senior</t>
  </si>
  <si>
    <t>Eng Software Junior</t>
  </si>
  <si>
    <t>Tempo em Hora</t>
  </si>
  <si>
    <t>Grupo de processo de Inicialização</t>
  </si>
  <si>
    <t>Grupo de processo de Planejamento</t>
  </si>
  <si>
    <t>Total</t>
  </si>
  <si>
    <t>Gestor de Projecto</t>
  </si>
  <si>
    <t>Grupo de processo de Execução</t>
  </si>
  <si>
    <t>Programador</t>
  </si>
  <si>
    <t>Administrador de Base de Dados</t>
  </si>
  <si>
    <t>Grupo de processo de Monitoria e Controlo</t>
  </si>
  <si>
    <t>Grupo de processo de Encerramento</t>
  </si>
  <si>
    <t>Processo</t>
  </si>
  <si>
    <t>1 Semana</t>
  </si>
  <si>
    <t>2 Semana</t>
  </si>
  <si>
    <t>3 Semana</t>
  </si>
  <si>
    <t>4 Semana</t>
  </si>
  <si>
    <t>5 Semana</t>
  </si>
  <si>
    <t>6 Semana</t>
  </si>
  <si>
    <t>7 Semana</t>
  </si>
  <si>
    <t>8 Semana</t>
  </si>
  <si>
    <t>9 Semana</t>
  </si>
  <si>
    <t>10 Semana</t>
  </si>
  <si>
    <t>11 Semana</t>
  </si>
  <si>
    <t>12 Semana</t>
  </si>
  <si>
    <t>13 Semana</t>
  </si>
  <si>
    <t>14 Semana</t>
  </si>
  <si>
    <t>15 Semana</t>
  </si>
  <si>
    <t>codigo</t>
  </si>
  <si>
    <t>Documento de Escopo</t>
  </si>
  <si>
    <t xml:space="preserve">Proposta Tecnica Financeira </t>
  </si>
  <si>
    <t>Desenvolvimento do Módulo de Administrativo</t>
  </si>
  <si>
    <t>Modelagem do Base de Dados</t>
  </si>
  <si>
    <t>Plano de Gestão do Escopo</t>
  </si>
  <si>
    <t>Plano de Gestão de Configurações</t>
  </si>
  <si>
    <t>Documento de Especificação de Requisitos</t>
  </si>
  <si>
    <t>16 Semana</t>
  </si>
  <si>
    <t>17 Semana</t>
  </si>
  <si>
    <t>18 Semana</t>
  </si>
  <si>
    <t>Capacitação do Utilizadores do Sistema</t>
  </si>
  <si>
    <t>19 Semana</t>
  </si>
  <si>
    <t>Relatório de Encerramento do Projecto</t>
  </si>
  <si>
    <t>20 Semana</t>
  </si>
  <si>
    <t>Cronograma</t>
  </si>
  <si>
    <t>Integração do Módulo de Administrativo</t>
  </si>
  <si>
    <t>Desenvolvimento do Módulo de Profissionais de saúde</t>
  </si>
  <si>
    <t>Integração do Módulo  de Profissionais de saúde</t>
  </si>
  <si>
    <t xml:space="preserve">Desenvolvimento do Módulo de Gestão de contas </t>
  </si>
  <si>
    <t xml:space="preserve">Integração do Módulo de Gestão de contas </t>
  </si>
  <si>
    <t>Desenvolvimento do Módulo de Doente/Representante</t>
  </si>
  <si>
    <t>Integração do Módulo de Doente/Representante</t>
  </si>
  <si>
    <t>Desenvolvimento do Módulo de Fóruns</t>
  </si>
  <si>
    <t>Integração do Módulo de Fóruns</t>
  </si>
  <si>
    <t xml:space="preserve">Modulos </t>
  </si>
  <si>
    <t xml:space="preserve">Módulo Administrativo </t>
  </si>
  <si>
    <t xml:space="preserve">Módulo de Profissionais de saúde </t>
  </si>
  <si>
    <t>Administrativo</t>
  </si>
  <si>
    <t>Profissionais de Saude</t>
  </si>
  <si>
    <t>Gestao de Contas</t>
  </si>
  <si>
    <t>Doente/Representante</t>
  </si>
  <si>
    <t>Forumns</t>
  </si>
  <si>
    <t>Eng de Software Senior</t>
  </si>
  <si>
    <t>Eng de Software Junior</t>
  </si>
  <si>
    <t>Analista de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</si>
</sst>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3" fillId="0" borderId="0" xfId="0" applyFont="1"/>
    <xf numFmtId="0" fontId="1" fillId="2" borderId="0" xfId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Bom" xfId="1" builtinId="26"/>
    <cellStyle name="Estilo 1" xfId="2"/>
    <cellStyle name="Normal" xfId="0" builtinId="0"/>
  </cellStyles>
  <dxfs count="9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1" defaultTableStyle="Estilo de Tabela 1" defaultPivotStyle="PivotStyleMedium9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4:G7" totalsRowShown="0">
  <autoFilter ref="B4:G7"/>
  <sortState ref="B5:K18">
    <sortCondition ref="B4:B19"/>
  </sortState>
  <tableColumns count="6">
    <tableColumn id="1" name="Codigo"/>
    <tableColumn id="2" name="Designacao do Especialista"/>
    <tableColumn id="3" name="Tempo em Hora"/>
    <tableColumn id="4" name="Custo Por Hora"/>
    <tableColumn id="9" name="Quantidade" dataDxfId="8">
      <calculatedColumnFormula>SUM(#REF!)</calculatedColumnFormula>
    </tableColumn>
    <tableColumn id="10" name="Custo Total" dataDxfId="7">
      <calculatedColumnFormula>Table1[[#This Row],[Quantidade]]*Table1[[#This Row],[Custo Por Hora]]*Table1[[#This Row],[Tempo em Hora]]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11:G15" totalsRowShown="0">
  <autoFilter ref="B11:G15"/>
  <sortState ref="B22:K35">
    <sortCondition ref="B4:B19"/>
  </sortState>
  <tableColumns count="6">
    <tableColumn id="1" name="Codigo"/>
    <tableColumn id="2" name="Designacao do Especialista"/>
    <tableColumn id="3" name="Tempo em Hora" dataDxfId="6"/>
    <tableColumn id="4" name="Custo Por Hora"/>
    <tableColumn id="9" name="Quantidade" dataDxfId="5">
      <calculatedColumnFormula>SUM(#REF!)</calculatedColumnFormula>
    </tableColumn>
    <tableColumn id="10" name="Custo Total" dataDxfId="4">
      <calculatedColumnFormula>Table14[[#This Row],[Quantidade]]*Table14[[#This Row],[Custo Por Hora]]*Table14[[#This Row],[Tempo em Hora]]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20:H26" totalsRowShown="0">
  <autoFilter ref="B20:H26"/>
  <sortState ref="B23:H29">
    <sortCondition ref="D22:D29"/>
  </sortState>
  <tableColumns count="7">
    <tableColumn id="1" name="Codigo" dataCellStyle="Normal"/>
    <tableColumn id="5" name="Modulos " dataCellStyle="Normal"/>
    <tableColumn id="2" name="Designacao do Especialista" dataCellStyle="Normal"/>
    <tableColumn id="3" name="Tempo em Hora" dataCellStyle="Normal"/>
    <tableColumn id="4" name="Custo Por Hora" dataCellStyle="Normal"/>
    <tableColumn id="9" name="Quantidade" dataCellStyle="Normal">
      <calculatedColumnFormula>SUM(#REF!)</calculatedColumnFormula>
    </tableColumn>
    <tableColumn id="10" name="Custo Total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0:G35" totalsRowShown="0">
  <autoFilter ref="B30:G35"/>
  <sortState ref="B34:H40">
    <sortCondition ref="D22:D29"/>
  </sortState>
  <tableColumns count="6">
    <tableColumn id="1" name="Codigo"/>
    <tableColumn id="2" name="Designacao do Especialista"/>
    <tableColumn id="3" name="Tempo em Hora" dataDxfId="3"/>
    <tableColumn id="4" name="Custo Por Hora"/>
    <tableColumn id="9" name="Quantidade" dataDxfId="2">
      <calculatedColumnFormula>SUM(#REF!)</calculatedColumnFormula>
    </tableColumn>
    <tableColumn id="10" name="Custo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4536" displayName="Table14536" ref="B40:G44" totalsRowShown="0">
  <autoFilter ref="B40:G44"/>
  <sortState ref="B43:H49">
    <sortCondition ref="D22:D29"/>
  </sortState>
  <tableColumns count="6">
    <tableColumn id="1" name="Codigo"/>
    <tableColumn id="2" name="Designacao do Especialista"/>
    <tableColumn id="3" name="Tempo em Hora" dataDxfId="1"/>
    <tableColumn id="4" name="Custo Por Hora"/>
    <tableColumn id="9" name="Quantidade" dataDxfId="0">
      <calculatedColumnFormula>SUM(#REF!)</calculatedColumnFormula>
    </tableColumn>
    <tableColumn id="10" name="Custo Tot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3:X21" totalsRowShown="0">
  <autoFilter ref="C3:X21"/>
  <tableColumns count="22">
    <tableColumn id="1" name="codigo"/>
    <tableColumn id="2" name="Processo"/>
    <tableColumn id="3" name="1 Semana"/>
    <tableColumn id="4" name="2 Semana"/>
    <tableColumn id="5" name="3 Semana"/>
    <tableColumn id="6" name="4 Semana"/>
    <tableColumn id="7" name="5 Semana"/>
    <tableColumn id="8" name="6 Semana"/>
    <tableColumn id="9" name="7 Semana"/>
    <tableColumn id="10" name="8 Semana"/>
    <tableColumn id="11" name="9 Semana"/>
    <tableColumn id="12" name="10 Semana"/>
    <tableColumn id="13" name="11 Semana"/>
    <tableColumn id="14" name="12 Semana"/>
    <tableColumn id="15" name="13 Semana"/>
    <tableColumn id="16" name="14 Semana"/>
    <tableColumn id="20" name="15 Semana"/>
    <tableColumn id="19" name="16 Semana"/>
    <tableColumn id="18" name="17 Semana"/>
    <tableColumn id="21" name="18 Semana"/>
    <tableColumn id="22" name="19 Semana"/>
    <tableColumn id="23" name="20 Seman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5"/>
  <sheetViews>
    <sheetView topLeftCell="A31" zoomScale="115" zoomScaleNormal="115" workbookViewId="0">
      <selection activeCell="B20" sqref="B20:H26"/>
    </sheetView>
  </sheetViews>
  <sheetFormatPr defaultRowHeight="15" x14ac:dyDescent="0.25"/>
  <cols>
    <col min="2" max="2" width="10.85546875" customWidth="1"/>
    <col min="3" max="3" width="33.85546875" customWidth="1"/>
    <col min="4" max="4" width="28.42578125" customWidth="1"/>
    <col min="5" max="5" width="16.42578125" bestFit="1" customWidth="1"/>
    <col min="6" max="6" width="13.7109375" bestFit="1" customWidth="1"/>
    <col min="7" max="7" width="13.140625" bestFit="1" customWidth="1"/>
    <col min="8" max="8" width="12.140625" customWidth="1"/>
  </cols>
  <sheetData>
    <row r="3" spans="2:7" x14ac:dyDescent="0.25">
      <c r="B3" s="11" t="s">
        <v>11</v>
      </c>
      <c r="C3" s="12"/>
      <c r="D3" s="12"/>
      <c r="E3" s="12"/>
      <c r="F3" s="12"/>
      <c r="G3" s="12"/>
    </row>
    <row r="4" spans="2:7" ht="19.899999999999999" customHeight="1" x14ac:dyDescent="0.25">
      <c r="B4" t="s">
        <v>1</v>
      </c>
      <c r="C4" t="s">
        <v>0</v>
      </c>
      <c r="D4" t="s">
        <v>10</v>
      </c>
      <c r="E4" t="s">
        <v>3</v>
      </c>
      <c r="F4" t="s">
        <v>2</v>
      </c>
      <c r="G4" t="s">
        <v>4</v>
      </c>
    </row>
    <row r="5" spans="2:7" ht="19.899999999999999" customHeight="1" x14ac:dyDescent="0.25">
      <c r="B5">
        <v>1</v>
      </c>
      <c r="C5" t="s">
        <v>6</v>
      </c>
      <c r="D5">
        <v>10</v>
      </c>
      <c r="E5">
        <v>300</v>
      </c>
      <c r="F5" s="2">
        <v>1</v>
      </c>
      <c r="G5">
        <f>Table1[[#This Row],[Quantidade]]*Table1[[#This Row],[Custo Por Hora]]*Table1[[#This Row],[Tempo em Hora]]</f>
        <v>3000</v>
      </c>
    </row>
    <row r="6" spans="2:7" ht="19.899999999999999" customHeight="1" x14ac:dyDescent="0.25">
      <c r="B6">
        <v>2</v>
      </c>
      <c r="C6" t="s">
        <v>14</v>
      </c>
      <c r="D6">
        <v>6</v>
      </c>
      <c r="E6">
        <v>500</v>
      </c>
      <c r="F6" s="2">
        <v>1</v>
      </c>
      <c r="G6">
        <f>Table1[[#This Row],[Quantidade]]*Table1[[#This Row],[Custo Por Hora]]*Table1[[#This Row],[Tempo em Hora]]</f>
        <v>3000</v>
      </c>
    </row>
    <row r="7" spans="2:7" ht="19.899999999999999" customHeight="1" x14ac:dyDescent="0.25">
      <c r="G7">
        <f>Table1[[#This Row],[Quantidade]]*Table1[[#This Row],[Custo Por Hora]]*Table1[[#This Row],[Tempo em Hora]]</f>
        <v>0</v>
      </c>
    </row>
    <row r="8" spans="2:7" x14ac:dyDescent="0.25">
      <c r="B8" s="13" t="s">
        <v>13</v>
      </c>
      <c r="C8" s="13"/>
      <c r="D8">
        <f>SUM(Table1[Tempo em Hora])</f>
        <v>16</v>
      </c>
      <c r="E8">
        <f>SUM(Table1[Custo Por Hora])</f>
        <v>800</v>
      </c>
      <c r="F8">
        <f>SUM(Table1[Quantidade])</f>
        <v>2</v>
      </c>
      <c r="G8">
        <f>SUM(Table1[Custo Total])</f>
        <v>6000</v>
      </c>
    </row>
    <row r="9" spans="2:7" x14ac:dyDescent="0.25">
      <c r="F9" s="2"/>
      <c r="G9" s="2"/>
    </row>
    <row r="10" spans="2:7" x14ac:dyDescent="0.25">
      <c r="B10" s="11" t="s">
        <v>12</v>
      </c>
      <c r="C10" s="12"/>
      <c r="D10" s="12"/>
      <c r="E10" s="12"/>
      <c r="F10" s="12"/>
      <c r="G10" s="12"/>
    </row>
    <row r="11" spans="2:7" x14ac:dyDescent="0.25">
      <c r="B11" t="s">
        <v>1</v>
      </c>
      <c r="C11" t="s">
        <v>0</v>
      </c>
      <c r="D11" t="s">
        <v>10</v>
      </c>
      <c r="E11" t="s">
        <v>3</v>
      </c>
      <c r="F11" t="s">
        <v>2</v>
      </c>
      <c r="G11" t="s">
        <v>4</v>
      </c>
    </row>
    <row r="12" spans="2:7" x14ac:dyDescent="0.25">
      <c r="B12">
        <v>1</v>
      </c>
      <c r="C12" t="s">
        <v>6</v>
      </c>
      <c r="D12" s="1">
        <v>10</v>
      </c>
      <c r="E12">
        <v>300</v>
      </c>
      <c r="F12" s="2">
        <v>1</v>
      </c>
      <c r="G12">
        <f>Table14[[#This Row],[Quantidade]]*Table14[[#This Row],[Custo Por Hora]]*Table14[[#This Row],[Tempo em Hora]]</f>
        <v>3000</v>
      </c>
    </row>
    <row r="13" spans="2:7" x14ac:dyDescent="0.25">
      <c r="B13">
        <v>2</v>
      </c>
      <c r="C13" t="s">
        <v>7</v>
      </c>
      <c r="D13" s="1">
        <v>20</v>
      </c>
      <c r="E13">
        <v>500</v>
      </c>
      <c r="F13" s="2">
        <v>1</v>
      </c>
      <c r="G13">
        <f>Table14[[#This Row],[Quantidade]]*Table14[[#This Row],[Custo Por Hora]]*Table14[[#This Row],[Tempo em Hora]]</f>
        <v>10000</v>
      </c>
    </row>
    <row r="14" spans="2:7" x14ac:dyDescent="0.25">
      <c r="B14">
        <v>3</v>
      </c>
      <c r="C14" t="s">
        <v>8</v>
      </c>
      <c r="D14" s="1">
        <v>10</v>
      </c>
      <c r="E14">
        <v>400</v>
      </c>
      <c r="F14" s="2">
        <v>1</v>
      </c>
      <c r="G14">
        <f>Table14[[#This Row],[Quantidade]]*Table14[[#This Row],[Custo Por Hora]]*Table14[[#This Row],[Tempo em Hora]]</f>
        <v>4000</v>
      </c>
    </row>
    <row r="15" spans="2:7" x14ac:dyDescent="0.25">
      <c r="B15">
        <v>4</v>
      </c>
      <c r="C15" t="s">
        <v>9</v>
      </c>
      <c r="D15" s="1">
        <v>20</v>
      </c>
      <c r="E15">
        <v>250</v>
      </c>
      <c r="F15" s="2">
        <v>2</v>
      </c>
      <c r="G15">
        <f>Table14[[#This Row],[Quantidade]]*Table14[[#This Row],[Custo Por Hora]]*Table14[[#This Row],[Tempo em Hora]]</f>
        <v>10000</v>
      </c>
    </row>
    <row r="16" spans="2:7" x14ac:dyDescent="0.25">
      <c r="B16" s="13" t="s">
        <v>13</v>
      </c>
      <c r="C16" s="13"/>
      <c r="D16">
        <f>SUM(Table14[Tempo em Hora])</f>
        <v>60</v>
      </c>
      <c r="E16">
        <f>SUM(Table14[Custo Por Hora])</f>
        <v>1450</v>
      </c>
      <c r="F16">
        <f>SUM(Table14[Quantidade])</f>
        <v>5</v>
      </c>
      <c r="G16">
        <f>SUM(Table14[Custo Total])</f>
        <v>27000</v>
      </c>
    </row>
    <row r="18" spans="2:8" x14ac:dyDescent="0.25">
      <c r="F18" s="2"/>
      <c r="G18" s="2"/>
    </row>
    <row r="19" spans="2:8" x14ac:dyDescent="0.25">
      <c r="B19" s="14" t="s">
        <v>15</v>
      </c>
      <c r="C19" s="14"/>
      <c r="D19" s="14"/>
      <c r="E19" s="14"/>
      <c r="F19" s="14"/>
      <c r="G19" s="14"/>
      <c r="H19" s="14"/>
    </row>
    <row r="20" spans="2:8" x14ac:dyDescent="0.25">
      <c r="B20" t="s">
        <v>1</v>
      </c>
      <c r="C20" t="s">
        <v>61</v>
      </c>
      <c r="D20" t="s">
        <v>0</v>
      </c>
      <c r="E20" t="s">
        <v>10</v>
      </c>
      <c r="F20" t="s">
        <v>3</v>
      </c>
      <c r="G20" t="s">
        <v>2</v>
      </c>
      <c r="H20" t="s">
        <v>4</v>
      </c>
    </row>
    <row r="21" spans="2:8" x14ac:dyDescent="0.25">
      <c r="B21">
        <v>1</v>
      </c>
      <c r="C21" t="s">
        <v>62</v>
      </c>
      <c r="D21" t="s">
        <v>6</v>
      </c>
      <c r="E21">
        <v>5</v>
      </c>
      <c r="G21">
        <v>0</v>
      </c>
    </row>
    <row r="22" spans="2:8" x14ac:dyDescent="0.25">
      <c r="B22">
        <v>2</v>
      </c>
      <c r="D22" t="s">
        <v>9</v>
      </c>
      <c r="E22">
        <v>5</v>
      </c>
      <c r="G22">
        <v>0</v>
      </c>
    </row>
    <row r="23" spans="2:8" x14ac:dyDescent="0.25">
      <c r="B23">
        <v>3</v>
      </c>
      <c r="C23" t="s">
        <v>63</v>
      </c>
      <c r="D23" t="s">
        <v>8</v>
      </c>
      <c r="E23">
        <v>5</v>
      </c>
      <c r="G23">
        <v>0</v>
      </c>
    </row>
    <row r="24" spans="2:8" x14ac:dyDescent="0.25">
      <c r="B24">
        <v>4</v>
      </c>
      <c r="D24" t="s">
        <v>17</v>
      </c>
      <c r="G24">
        <v>0</v>
      </c>
    </row>
    <row r="25" spans="2:8" x14ac:dyDescent="0.25">
      <c r="B25">
        <v>5</v>
      </c>
      <c r="D25" t="s">
        <v>14</v>
      </c>
      <c r="E25">
        <v>5</v>
      </c>
      <c r="G25">
        <v>0</v>
      </c>
    </row>
    <row r="26" spans="2:8" x14ac:dyDescent="0.25">
      <c r="B26">
        <v>6</v>
      </c>
      <c r="D26" t="s">
        <v>16</v>
      </c>
      <c r="G26">
        <v>0</v>
      </c>
    </row>
    <row r="27" spans="2:8" x14ac:dyDescent="0.25">
      <c r="B27" s="14" t="s">
        <v>13</v>
      </c>
      <c r="C27" s="14"/>
      <c r="D27">
        <f>SUM(Table145[Tempo em Hora])</f>
        <v>20</v>
      </c>
      <c r="E27">
        <f>SUM(Table145[Custo Por Hora])</f>
        <v>0</v>
      </c>
      <c r="F27">
        <f>SUM(Table145[Quantidade])</f>
        <v>0</v>
      </c>
      <c r="G27">
        <f>SUM(Table145[Custo Total])</f>
        <v>0</v>
      </c>
    </row>
    <row r="29" spans="2:8" x14ac:dyDescent="0.25">
      <c r="B29" s="11" t="s">
        <v>18</v>
      </c>
      <c r="C29" s="12"/>
      <c r="D29" s="12"/>
      <c r="E29" s="12"/>
      <c r="F29" s="12"/>
      <c r="G29" s="12"/>
    </row>
    <row r="30" spans="2:8" x14ac:dyDescent="0.25">
      <c r="B30" t="s">
        <v>1</v>
      </c>
      <c r="C30" t="s">
        <v>0</v>
      </c>
      <c r="D30" t="s">
        <v>10</v>
      </c>
      <c r="E30" t="s">
        <v>3</v>
      </c>
      <c r="F30" t="s">
        <v>2</v>
      </c>
      <c r="G30" t="s">
        <v>4</v>
      </c>
    </row>
    <row r="31" spans="2:8" x14ac:dyDescent="0.25">
      <c r="B31">
        <v>1</v>
      </c>
      <c r="C31" t="s">
        <v>6</v>
      </c>
      <c r="D31" s="1">
        <v>5</v>
      </c>
      <c r="F31" s="2">
        <v>0</v>
      </c>
    </row>
    <row r="32" spans="2:8" x14ac:dyDescent="0.25">
      <c r="B32">
        <v>2</v>
      </c>
      <c r="C32" t="s">
        <v>9</v>
      </c>
      <c r="D32" s="1">
        <v>5</v>
      </c>
      <c r="F32" s="2">
        <v>0</v>
      </c>
    </row>
    <row r="33" spans="2:7" x14ac:dyDescent="0.25">
      <c r="B33">
        <v>3</v>
      </c>
      <c r="C33" t="s">
        <v>8</v>
      </c>
      <c r="D33" s="1">
        <v>5</v>
      </c>
      <c r="F33" s="2">
        <v>0</v>
      </c>
    </row>
    <row r="34" spans="2:7" x14ac:dyDescent="0.25">
      <c r="B34">
        <v>4</v>
      </c>
      <c r="C34" t="s">
        <v>5</v>
      </c>
      <c r="D34" s="1">
        <v>5</v>
      </c>
      <c r="F34" s="2">
        <v>0</v>
      </c>
    </row>
    <row r="35" spans="2:7" x14ac:dyDescent="0.25">
      <c r="B35">
        <v>5</v>
      </c>
      <c r="C35" t="s">
        <v>14</v>
      </c>
      <c r="D35" s="1">
        <v>5</v>
      </c>
      <c r="F35" s="2">
        <v>0</v>
      </c>
    </row>
    <row r="36" spans="2:7" x14ac:dyDescent="0.25">
      <c r="B36" s="13" t="s">
        <v>13</v>
      </c>
      <c r="C36" s="13"/>
      <c r="D36">
        <f>SUM(Table1453[Tempo em Hora])</f>
        <v>25</v>
      </c>
      <c r="E36">
        <f>SUM(Table1453[Custo Por Hora])</f>
        <v>0</v>
      </c>
      <c r="F36">
        <f>SUM(Table1453[Quantidade])</f>
        <v>0</v>
      </c>
      <c r="G36">
        <f>SUM(Table1453[Custo Total])</f>
        <v>0</v>
      </c>
    </row>
    <row r="39" spans="2:7" x14ac:dyDescent="0.25">
      <c r="B39" s="11" t="s">
        <v>19</v>
      </c>
      <c r="C39" s="12"/>
      <c r="D39" s="12"/>
      <c r="E39" s="12"/>
      <c r="F39" s="12"/>
      <c r="G39" s="12"/>
    </row>
    <row r="40" spans="2:7" x14ac:dyDescent="0.25">
      <c r="B40" t="s">
        <v>1</v>
      </c>
      <c r="C40" t="s">
        <v>0</v>
      </c>
      <c r="D40" t="s">
        <v>10</v>
      </c>
      <c r="E40" t="s">
        <v>3</v>
      </c>
      <c r="F40" t="s">
        <v>2</v>
      </c>
      <c r="G40" t="s">
        <v>4</v>
      </c>
    </row>
    <row r="41" spans="2:7" x14ac:dyDescent="0.25">
      <c r="B41">
        <v>1</v>
      </c>
      <c r="C41" t="s">
        <v>9</v>
      </c>
      <c r="D41" s="1">
        <v>5</v>
      </c>
      <c r="F41" s="2">
        <v>0</v>
      </c>
    </row>
    <row r="42" spans="2:7" x14ac:dyDescent="0.25">
      <c r="B42">
        <v>2</v>
      </c>
      <c r="C42" t="s">
        <v>8</v>
      </c>
      <c r="D42" s="1">
        <v>5</v>
      </c>
      <c r="F42" s="2">
        <v>0</v>
      </c>
    </row>
    <row r="43" spans="2:7" x14ac:dyDescent="0.25">
      <c r="B43">
        <v>3</v>
      </c>
      <c r="C43" t="s">
        <v>5</v>
      </c>
      <c r="D43" s="1">
        <v>5</v>
      </c>
      <c r="F43" s="2">
        <v>0</v>
      </c>
    </row>
    <row r="44" spans="2:7" x14ac:dyDescent="0.25">
      <c r="B44">
        <v>4</v>
      </c>
      <c r="C44" t="s">
        <v>14</v>
      </c>
      <c r="D44" s="1">
        <v>5</v>
      </c>
      <c r="F44" s="2">
        <v>0</v>
      </c>
    </row>
    <row r="45" spans="2:7" x14ac:dyDescent="0.25">
      <c r="B45" s="13" t="s">
        <v>13</v>
      </c>
      <c r="C45" s="13"/>
      <c r="D45">
        <f>SUM(Table14536[Tempo em Hora])</f>
        <v>20</v>
      </c>
      <c r="E45">
        <f>SUM(Table14536[Custo Por Hora])</f>
        <v>0</v>
      </c>
      <c r="F45">
        <f>SUM(Table14536[Quantidade])</f>
        <v>0</v>
      </c>
      <c r="G45">
        <f>SUM(Table14536[Custo Total])</f>
        <v>0</v>
      </c>
    </row>
  </sheetData>
  <mergeCells count="10">
    <mergeCell ref="B27:C27"/>
    <mergeCell ref="B29:G29"/>
    <mergeCell ref="B36:C36"/>
    <mergeCell ref="B39:G39"/>
    <mergeCell ref="B45:C45"/>
    <mergeCell ref="B3:G3"/>
    <mergeCell ref="B10:G10"/>
    <mergeCell ref="B8:C8"/>
    <mergeCell ref="B16:C16"/>
    <mergeCell ref="B19:H19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1"/>
  <sheetViews>
    <sheetView tabSelected="1" zoomScale="80" zoomScaleNormal="80" workbookViewId="0">
      <selection activeCell="H7" sqref="H7"/>
    </sheetView>
  </sheetViews>
  <sheetFormatPr defaultRowHeight="15" x14ac:dyDescent="0.25"/>
  <cols>
    <col min="1" max="1" width="6.42578125" customWidth="1"/>
    <col min="2" max="2" width="9.140625" hidden="1" customWidth="1"/>
    <col min="4" max="4" width="57.140625" bestFit="1" customWidth="1"/>
    <col min="5" max="13" width="10.7109375" customWidth="1"/>
    <col min="14" max="20" width="11.7109375" customWidth="1"/>
    <col min="21" max="22" width="11.7109375" bestFit="1" customWidth="1"/>
  </cols>
  <sheetData>
    <row r="1" spans="3:24" x14ac:dyDescent="0.25">
      <c r="J1" s="11" t="s">
        <v>51</v>
      </c>
      <c r="K1" s="11"/>
      <c r="L1" s="11"/>
      <c r="M1" s="11"/>
      <c r="N1" s="11"/>
    </row>
    <row r="3" spans="3:24" x14ac:dyDescent="0.25">
      <c r="C3" t="s">
        <v>36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44</v>
      </c>
      <c r="U3" t="s">
        <v>45</v>
      </c>
      <c r="V3" t="s">
        <v>46</v>
      </c>
      <c r="W3" t="s">
        <v>48</v>
      </c>
      <c r="X3" t="s">
        <v>50</v>
      </c>
    </row>
    <row r="4" spans="3:24" x14ac:dyDescent="0.25">
      <c r="C4">
        <v>1</v>
      </c>
      <c r="D4" t="s">
        <v>37</v>
      </c>
      <c r="E4" s="3"/>
    </row>
    <row r="5" spans="3:24" x14ac:dyDescent="0.25">
      <c r="C5">
        <v>2</v>
      </c>
      <c r="D5" t="s">
        <v>38</v>
      </c>
      <c r="E5" s="3"/>
      <c r="F5" s="3"/>
    </row>
    <row r="6" spans="3:24" x14ac:dyDescent="0.25">
      <c r="C6">
        <v>3</v>
      </c>
      <c r="D6" t="s">
        <v>41</v>
      </c>
      <c r="F6" s="3"/>
      <c r="G6" s="3"/>
    </row>
    <row r="7" spans="3:24" x14ac:dyDescent="0.25">
      <c r="C7" s="6">
        <v>4</v>
      </c>
      <c r="D7" t="s">
        <v>42</v>
      </c>
      <c r="F7" s="4"/>
      <c r="I7" s="3"/>
      <c r="J7" s="3"/>
    </row>
    <row r="8" spans="3:24" x14ac:dyDescent="0.25">
      <c r="C8" s="6">
        <v>5</v>
      </c>
      <c r="D8" t="s">
        <v>43</v>
      </c>
      <c r="F8" s="4"/>
      <c r="G8" s="3"/>
      <c r="H8" s="3"/>
      <c r="I8" s="3"/>
      <c r="J8" s="3"/>
    </row>
    <row r="9" spans="3:24" x14ac:dyDescent="0.25">
      <c r="C9" s="6">
        <v>6</v>
      </c>
      <c r="D9" t="s">
        <v>40</v>
      </c>
      <c r="F9" s="4"/>
      <c r="K9" s="3"/>
    </row>
    <row r="10" spans="3:24" x14ac:dyDescent="0.25">
      <c r="C10" s="6">
        <v>7</v>
      </c>
      <c r="D10" s="10" t="s">
        <v>39</v>
      </c>
      <c r="F10" s="4"/>
      <c r="L10" s="3"/>
      <c r="M10" s="3"/>
    </row>
    <row r="11" spans="3:24" x14ac:dyDescent="0.25">
      <c r="C11" s="6">
        <v>8</v>
      </c>
      <c r="D11" s="10" t="s">
        <v>52</v>
      </c>
      <c r="N11" s="3"/>
    </row>
    <row r="12" spans="3:24" x14ac:dyDescent="0.25">
      <c r="C12" s="6">
        <v>9</v>
      </c>
      <c r="D12" s="10" t="s">
        <v>53</v>
      </c>
      <c r="M12" s="4"/>
      <c r="N12" s="3"/>
      <c r="O12" s="3"/>
    </row>
    <row r="13" spans="3:24" x14ac:dyDescent="0.25">
      <c r="C13" s="6">
        <v>10</v>
      </c>
      <c r="D13" s="10" t="s">
        <v>54</v>
      </c>
      <c r="P13" s="3"/>
    </row>
    <row r="14" spans="3:24" x14ac:dyDescent="0.25">
      <c r="C14" s="6">
        <v>11</v>
      </c>
      <c r="D14" s="10" t="s">
        <v>55</v>
      </c>
      <c r="P14" s="3"/>
      <c r="Q14" s="3"/>
    </row>
    <row r="15" spans="3:24" x14ac:dyDescent="0.25">
      <c r="C15" s="6">
        <v>12</v>
      </c>
      <c r="D15" s="10" t="s">
        <v>56</v>
      </c>
      <c r="R15" s="3"/>
    </row>
    <row r="16" spans="3:24" x14ac:dyDescent="0.25">
      <c r="C16" s="6">
        <v>13</v>
      </c>
      <c r="D16" s="10" t="s">
        <v>57</v>
      </c>
      <c r="R16" s="3"/>
      <c r="S16" s="3"/>
      <c r="T16" s="4"/>
      <c r="U16" s="4"/>
      <c r="V16" s="4"/>
      <c r="W16" s="4"/>
      <c r="X16" s="4"/>
    </row>
    <row r="17" spans="3:24" x14ac:dyDescent="0.25">
      <c r="C17" s="6">
        <v>14</v>
      </c>
      <c r="D17" s="10" t="s">
        <v>58</v>
      </c>
      <c r="T17" s="3"/>
    </row>
    <row r="18" spans="3:24" x14ac:dyDescent="0.25">
      <c r="C18" s="6">
        <v>15</v>
      </c>
      <c r="D18" s="10" t="s">
        <v>59</v>
      </c>
      <c r="T18" s="3"/>
      <c r="U18" s="3"/>
      <c r="V18" s="4"/>
      <c r="W18" s="4"/>
      <c r="X18" s="4"/>
    </row>
    <row r="19" spans="3:24" x14ac:dyDescent="0.25">
      <c r="C19" s="6">
        <v>16</v>
      </c>
      <c r="D19" s="10" t="s">
        <v>60</v>
      </c>
      <c r="V19" s="3"/>
      <c r="W19" s="4"/>
      <c r="X19" s="4"/>
    </row>
    <row r="20" spans="3:24" x14ac:dyDescent="0.25">
      <c r="C20" s="6">
        <v>17</v>
      </c>
      <c r="D20" s="5" t="s">
        <v>47</v>
      </c>
      <c r="W20" s="3"/>
      <c r="X20" s="4"/>
    </row>
    <row r="21" spans="3:24" x14ac:dyDescent="0.25">
      <c r="C21" s="6">
        <v>18</v>
      </c>
      <c r="D21" s="5" t="s">
        <v>49</v>
      </c>
      <c r="X21" s="3"/>
    </row>
  </sheetData>
  <mergeCells count="1">
    <mergeCell ref="J1:N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48"/>
  <sheetViews>
    <sheetView topLeftCell="B1" workbookViewId="0">
      <selection activeCell="F25" sqref="F25"/>
    </sheetView>
  </sheetViews>
  <sheetFormatPr defaultRowHeight="15" x14ac:dyDescent="0.25"/>
  <cols>
    <col min="4" max="5" width="24.85546875" bestFit="1" customWidth="1"/>
    <col min="6" max="6" width="15.140625" bestFit="1" customWidth="1"/>
    <col min="7" max="7" width="14.140625" bestFit="1" customWidth="1"/>
    <col min="8" max="8" width="11.42578125" bestFit="1" customWidth="1"/>
    <col min="9" max="9" width="10.85546875" bestFit="1" customWidth="1"/>
  </cols>
  <sheetData>
    <row r="4" spans="3:19" ht="15.75" thickBot="1" x14ac:dyDescent="0.3"/>
    <row r="5" spans="3:19" ht="16.5" thickTop="1" thickBot="1" x14ac:dyDescent="0.3">
      <c r="C5" s="16" t="str">
        <f>Sheet1!B3</f>
        <v>Grupo de processo de Inicialização</v>
      </c>
      <c r="D5" s="16"/>
      <c r="E5" s="16"/>
      <c r="F5" s="16"/>
      <c r="G5" s="16"/>
      <c r="H5" s="16"/>
    </row>
    <row r="6" spans="3:19" ht="16.5" thickTop="1" thickBot="1" x14ac:dyDescent="0.3">
      <c r="C6" s="7" t="str">
        <f>Sheet1!B4</f>
        <v>Codigo</v>
      </c>
      <c r="D6" s="7" t="str">
        <f>Sheet1!C4</f>
        <v>Designacao do Especialista</v>
      </c>
      <c r="E6" s="7" t="str">
        <f>Sheet1!D4</f>
        <v>Tempo em Hora</v>
      </c>
      <c r="F6" s="7" t="str">
        <f>Sheet1!E4</f>
        <v>Custo Por Hora</v>
      </c>
      <c r="G6" s="7" t="str">
        <f>Sheet1!F4</f>
        <v>Quantidade</v>
      </c>
      <c r="H6" s="7" t="str">
        <f>Sheet1!G4</f>
        <v>Custo Total</v>
      </c>
      <c r="O6" t="e">
        <f>Sheet1!B2:H45+Plan1</f>
        <v>#VALUE!</v>
      </c>
      <c r="P6" t="e">
        <f>Sheet1!C2:I45+Plan1</f>
        <v>#VALUE!</v>
      </c>
      <c r="Q6" t="e">
        <f>Sheet1!D2:J45+Plan1</f>
        <v>#VALUE!</v>
      </c>
      <c r="R6" t="e">
        <f>Sheet1!E2:K45+Plan1</f>
        <v>#VALUE!</v>
      </c>
      <c r="S6" t="e">
        <f>Sheet1!F2:L45+Plan1</f>
        <v>#VALUE!</v>
      </c>
    </row>
    <row r="7" spans="3:19" ht="16.5" thickTop="1" thickBot="1" x14ac:dyDescent="0.3">
      <c r="C7" s="7">
        <f>Sheet1!B5</f>
        <v>1</v>
      </c>
      <c r="D7" s="7" t="str">
        <f>Sheet1!C5</f>
        <v>Analista do Sistema</v>
      </c>
      <c r="E7" s="7">
        <f>Sheet1!D5</f>
        <v>10</v>
      </c>
      <c r="F7" s="7">
        <f>Sheet1!E5</f>
        <v>300</v>
      </c>
      <c r="G7" s="7">
        <f>Sheet1!F5</f>
        <v>1</v>
      </c>
      <c r="H7" s="7">
        <f>Sheet1!G5</f>
        <v>3000</v>
      </c>
    </row>
    <row r="8" spans="3:19" ht="16.5" thickTop="1" thickBot="1" x14ac:dyDescent="0.3">
      <c r="C8" s="7">
        <f>Sheet1!B6</f>
        <v>2</v>
      </c>
      <c r="D8" s="7" t="str">
        <f>Sheet1!C6</f>
        <v>Gestor de Projecto</v>
      </c>
      <c r="E8" s="7">
        <f>Sheet1!D6</f>
        <v>6</v>
      </c>
      <c r="F8" s="7">
        <f>Sheet1!E6</f>
        <v>500</v>
      </c>
      <c r="G8" s="7">
        <f>Sheet1!F6</f>
        <v>1</v>
      </c>
      <c r="H8" s="7">
        <f>Sheet1!G6</f>
        <v>3000</v>
      </c>
    </row>
    <row r="9" spans="3:19" ht="16.5" thickTop="1" thickBot="1" x14ac:dyDescent="0.3">
      <c r="C9" s="7"/>
      <c r="D9" s="7"/>
      <c r="E9" s="7"/>
      <c r="F9" s="7"/>
      <c r="G9" s="7"/>
      <c r="H9" s="7"/>
    </row>
    <row r="10" spans="3:19" ht="16.5" thickTop="1" thickBot="1" x14ac:dyDescent="0.3">
      <c r="C10" s="7" t="str">
        <f>Sheet1!B8</f>
        <v>Total</v>
      </c>
      <c r="D10" s="7">
        <f>Sheet1!C8</f>
        <v>0</v>
      </c>
      <c r="E10" s="7">
        <f>Sheet1!D8</f>
        <v>16</v>
      </c>
      <c r="F10" s="7">
        <f>Sheet1!E8</f>
        <v>800</v>
      </c>
      <c r="G10" s="7">
        <f>Sheet1!F8</f>
        <v>2</v>
      </c>
      <c r="H10" s="7">
        <f>Sheet1!G8</f>
        <v>6000</v>
      </c>
    </row>
    <row r="11" spans="3:19" ht="15.75" thickTop="1" x14ac:dyDescent="0.25"/>
    <row r="12" spans="3:19" x14ac:dyDescent="0.25">
      <c r="C12" s="17" t="str">
        <f>Sheet1!B10</f>
        <v>Grupo de processo de Planejamento</v>
      </c>
      <c r="D12" s="17"/>
      <c r="E12" s="17"/>
      <c r="F12" s="17"/>
      <c r="G12" s="17"/>
      <c r="H12" s="17"/>
    </row>
    <row r="13" spans="3:19" x14ac:dyDescent="0.25">
      <c r="C13" s="8" t="str">
        <f>Sheet1!B11</f>
        <v>Codigo</v>
      </c>
      <c r="D13" s="8" t="str">
        <f>Sheet1!C11</f>
        <v>Designacao do Especialista</v>
      </c>
      <c r="E13" s="8" t="str">
        <f>Sheet1!D11</f>
        <v>Tempo em Hora</v>
      </c>
      <c r="F13" s="8" t="str">
        <f>Sheet1!E11</f>
        <v>Custo Por Hora</v>
      </c>
      <c r="G13" s="8" t="str">
        <f>Sheet1!F11</f>
        <v>Quantidade</v>
      </c>
      <c r="H13" s="8" t="str">
        <f>Sheet1!G11</f>
        <v>Custo Total</v>
      </c>
    </row>
    <row r="14" spans="3:19" x14ac:dyDescent="0.25">
      <c r="C14" s="8">
        <f>Sheet1!B12</f>
        <v>1</v>
      </c>
      <c r="D14" s="8" t="str">
        <f>Sheet1!C12</f>
        <v>Analista do Sistema</v>
      </c>
      <c r="E14" s="8">
        <f>Sheet1!D12</f>
        <v>10</v>
      </c>
      <c r="F14" s="8">
        <f>Sheet1!E12</f>
        <v>300</v>
      </c>
      <c r="G14" s="8">
        <f>Sheet1!F12</f>
        <v>1</v>
      </c>
      <c r="H14" s="8">
        <f>Sheet1!G12</f>
        <v>3000</v>
      </c>
    </row>
    <row r="15" spans="3:19" x14ac:dyDescent="0.25">
      <c r="C15" s="8">
        <f>Sheet1!B13</f>
        <v>2</v>
      </c>
      <c r="D15" s="8" t="str">
        <f>Sheet1!C13</f>
        <v>Gestor de Proecto</v>
      </c>
      <c r="E15" s="8">
        <f>Sheet1!D13</f>
        <v>20</v>
      </c>
      <c r="F15" s="8">
        <f>Sheet1!E13</f>
        <v>500</v>
      </c>
      <c r="G15" s="8">
        <f>Sheet1!F13</f>
        <v>1</v>
      </c>
      <c r="H15" s="8">
        <f>Sheet1!G13</f>
        <v>10000</v>
      </c>
    </row>
    <row r="16" spans="3:19" x14ac:dyDescent="0.25">
      <c r="C16" s="8">
        <f>Sheet1!B14</f>
        <v>3</v>
      </c>
      <c r="D16" s="8" t="str">
        <f>Sheet1!C14</f>
        <v>Eng Software Senior</v>
      </c>
      <c r="E16" s="8">
        <f>Sheet1!D14</f>
        <v>10</v>
      </c>
      <c r="F16" s="8">
        <f>Sheet1!E14</f>
        <v>400</v>
      </c>
      <c r="G16" s="8">
        <f>Sheet1!F14</f>
        <v>1</v>
      </c>
      <c r="H16" s="8">
        <f>Sheet1!G14</f>
        <v>4000</v>
      </c>
    </row>
    <row r="17" spans="3:9" x14ac:dyDescent="0.25">
      <c r="C17" s="8">
        <f>Sheet1!B15</f>
        <v>4</v>
      </c>
      <c r="D17" s="8" t="str">
        <f>Sheet1!C15</f>
        <v>Eng Software Junior</v>
      </c>
      <c r="E17" s="8">
        <f>Sheet1!D15</f>
        <v>20</v>
      </c>
      <c r="F17" s="8">
        <f>Sheet1!E15</f>
        <v>250</v>
      </c>
      <c r="G17" s="8">
        <f>Sheet1!F15</f>
        <v>2</v>
      </c>
      <c r="H17" s="8">
        <f>Sheet1!G15</f>
        <v>10000</v>
      </c>
    </row>
    <row r="18" spans="3:9" x14ac:dyDescent="0.25">
      <c r="C18" s="8" t="str">
        <f>Sheet1!B16</f>
        <v>Total</v>
      </c>
      <c r="D18" s="8">
        <f>Sheet1!C16</f>
        <v>0</v>
      </c>
      <c r="E18" s="8">
        <f>Sheet1!D16</f>
        <v>60</v>
      </c>
      <c r="F18" s="8">
        <f>Sheet1!E16</f>
        <v>1450</v>
      </c>
      <c r="G18" s="8">
        <f>Sheet1!F16</f>
        <v>5</v>
      </c>
      <c r="H18" s="8">
        <f>Sheet1!G16</f>
        <v>27000</v>
      </c>
    </row>
    <row r="21" spans="3:9" x14ac:dyDescent="0.25">
      <c r="C21" s="13" t="str">
        <f>Sheet1!B19</f>
        <v>Grupo de processo de Execução</v>
      </c>
      <c r="D21" s="13"/>
      <c r="E21" s="13"/>
      <c r="F21" s="13"/>
      <c r="G21" s="13"/>
      <c r="H21" s="13"/>
    </row>
    <row r="22" spans="3:9" x14ac:dyDescent="0.25">
      <c r="D22" s="8" t="str">
        <f>Sheet1!C20</f>
        <v xml:space="preserve">Modulos </v>
      </c>
      <c r="E22" s="8" t="str">
        <f>Sheet1!D20</f>
        <v>Designacao do Especialista</v>
      </c>
      <c r="F22" s="8" t="str">
        <f>Sheet1!E20</f>
        <v>Tempo em Hora</v>
      </c>
      <c r="G22" s="8" t="str">
        <f>Sheet1!F20</f>
        <v>Custo Por Hora</v>
      </c>
      <c r="H22" s="8" t="str">
        <f>Sheet1!G20</f>
        <v>Quantidade</v>
      </c>
      <c r="I22" s="8" t="s">
        <v>4</v>
      </c>
    </row>
    <row r="23" spans="3:9" x14ac:dyDescent="0.25">
      <c r="D23" s="15" t="s">
        <v>64</v>
      </c>
      <c r="E23" s="8" t="s">
        <v>16</v>
      </c>
      <c r="F23" s="8">
        <v>30</v>
      </c>
      <c r="G23" s="8">
        <v>200</v>
      </c>
      <c r="H23" s="8">
        <v>5</v>
      </c>
      <c r="I23" s="8">
        <f>H23*G23*F23</f>
        <v>30000</v>
      </c>
    </row>
    <row r="24" spans="3:9" x14ac:dyDescent="0.25">
      <c r="D24" s="15"/>
      <c r="E24" s="8" t="s">
        <v>71</v>
      </c>
      <c r="F24" s="8">
        <v>10</v>
      </c>
      <c r="G24" s="8">
        <v>300</v>
      </c>
      <c r="H24" s="8">
        <v>1</v>
      </c>
      <c r="I24" s="8">
        <f t="shared" ref="I24:I47" si="0">H24*G24*F24</f>
        <v>3000</v>
      </c>
    </row>
    <row r="25" spans="3:9" x14ac:dyDescent="0.25">
      <c r="D25" s="15"/>
      <c r="E25" s="8" t="s">
        <v>69</v>
      </c>
      <c r="F25" s="8">
        <v>5</v>
      </c>
      <c r="G25" s="8">
        <v>400</v>
      </c>
      <c r="H25" s="8">
        <v>1</v>
      </c>
      <c r="I25" s="8">
        <f t="shared" si="0"/>
        <v>2000</v>
      </c>
    </row>
    <row r="26" spans="3:9" x14ac:dyDescent="0.25">
      <c r="D26" s="15"/>
      <c r="E26" s="8" t="s">
        <v>70</v>
      </c>
      <c r="F26" s="8">
        <v>15</v>
      </c>
      <c r="G26" s="8">
        <v>250</v>
      </c>
      <c r="H26" s="8">
        <v>2</v>
      </c>
      <c r="I26" s="8">
        <f t="shared" si="0"/>
        <v>7500</v>
      </c>
    </row>
    <row r="27" spans="3:9" x14ac:dyDescent="0.25">
      <c r="D27" s="15"/>
      <c r="E27" s="8" t="s">
        <v>14</v>
      </c>
      <c r="F27" s="8">
        <v>20</v>
      </c>
      <c r="G27" s="8">
        <v>500</v>
      </c>
      <c r="H27" s="8">
        <v>1</v>
      </c>
      <c r="I27" s="8">
        <f t="shared" si="0"/>
        <v>10000</v>
      </c>
    </row>
    <row r="28" spans="3:9" x14ac:dyDescent="0.25">
      <c r="D28" s="15" t="s">
        <v>65</v>
      </c>
      <c r="E28" s="8" t="s">
        <v>16</v>
      </c>
      <c r="F28" s="8">
        <v>30</v>
      </c>
      <c r="G28" s="8">
        <v>200</v>
      </c>
      <c r="H28" s="8">
        <v>5</v>
      </c>
      <c r="I28" s="8">
        <f t="shared" si="0"/>
        <v>30000</v>
      </c>
    </row>
    <row r="29" spans="3:9" x14ac:dyDescent="0.25">
      <c r="D29" s="15"/>
      <c r="E29" s="8" t="s">
        <v>71</v>
      </c>
      <c r="F29" s="8">
        <v>10</v>
      </c>
      <c r="G29" s="8">
        <v>300</v>
      </c>
      <c r="H29" s="8">
        <v>1</v>
      </c>
      <c r="I29" s="8">
        <f t="shared" si="0"/>
        <v>3000</v>
      </c>
    </row>
    <row r="30" spans="3:9" x14ac:dyDescent="0.25">
      <c r="D30" s="15"/>
      <c r="E30" s="8" t="s">
        <v>69</v>
      </c>
      <c r="F30" s="8">
        <v>5</v>
      </c>
      <c r="G30" s="8">
        <v>400</v>
      </c>
      <c r="H30" s="8">
        <v>1</v>
      </c>
      <c r="I30" s="8">
        <f t="shared" si="0"/>
        <v>2000</v>
      </c>
    </row>
    <row r="31" spans="3:9" x14ac:dyDescent="0.25">
      <c r="D31" s="15"/>
      <c r="E31" s="8" t="s">
        <v>70</v>
      </c>
      <c r="F31" s="8">
        <v>15</v>
      </c>
      <c r="G31" s="8">
        <v>250</v>
      </c>
      <c r="H31" s="8">
        <v>2</v>
      </c>
      <c r="I31" s="8">
        <f t="shared" si="0"/>
        <v>7500</v>
      </c>
    </row>
    <row r="32" spans="3:9" x14ac:dyDescent="0.25">
      <c r="D32" s="15"/>
      <c r="E32" s="8" t="s">
        <v>14</v>
      </c>
      <c r="F32" s="8">
        <v>20</v>
      </c>
      <c r="G32" s="8">
        <v>500</v>
      </c>
      <c r="H32" s="8">
        <v>1</v>
      </c>
      <c r="I32" s="8">
        <f t="shared" si="0"/>
        <v>10000</v>
      </c>
    </row>
    <row r="33" spans="4:9" x14ac:dyDescent="0.25">
      <c r="D33" s="15" t="s">
        <v>66</v>
      </c>
      <c r="E33" s="8" t="s">
        <v>16</v>
      </c>
      <c r="F33" s="8">
        <v>30</v>
      </c>
      <c r="G33" s="8">
        <v>200</v>
      </c>
      <c r="H33" s="8">
        <v>5</v>
      </c>
      <c r="I33" s="8">
        <f t="shared" si="0"/>
        <v>30000</v>
      </c>
    </row>
    <row r="34" spans="4:9" x14ac:dyDescent="0.25">
      <c r="D34" s="15"/>
      <c r="E34" s="8" t="s">
        <v>71</v>
      </c>
      <c r="F34" s="8">
        <v>10</v>
      </c>
      <c r="G34" s="8">
        <v>300</v>
      </c>
      <c r="H34" s="8">
        <v>1</v>
      </c>
      <c r="I34" s="8">
        <f t="shared" si="0"/>
        <v>3000</v>
      </c>
    </row>
    <row r="35" spans="4:9" x14ac:dyDescent="0.25">
      <c r="D35" s="15"/>
      <c r="E35" s="8" t="s">
        <v>69</v>
      </c>
      <c r="F35" s="8">
        <v>5</v>
      </c>
      <c r="G35" s="8">
        <v>400</v>
      </c>
      <c r="H35" s="8">
        <v>1</v>
      </c>
      <c r="I35" s="8">
        <f t="shared" si="0"/>
        <v>2000</v>
      </c>
    </row>
    <row r="36" spans="4:9" x14ac:dyDescent="0.25">
      <c r="D36" s="15"/>
      <c r="E36" s="8" t="s">
        <v>70</v>
      </c>
      <c r="F36" s="8">
        <v>15</v>
      </c>
      <c r="G36" s="8">
        <v>250</v>
      </c>
      <c r="H36" s="8">
        <v>2</v>
      </c>
      <c r="I36" s="8">
        <f t="shared" si="0"/>
        <v>7500</v>
      </c>
    </row>
    <row r="37" spans="4:9" x14ac:dyDescent="0.25">
      <c r="D37" s="15"/>
      <c r="E37" s="8" t="s">
        <v>14</v>
      </c>
      <c r="F37" s="8">
        <v>20</v>
      </c>
      <c r="G37" s="8">
        <v>500</v>
      </c>
      <c r="H37" s="8">
        <v>1</v>
      </c>
      <c r="I37" s="8">
        <f t="shared" si="0"/>
        <v>10000</v>
      </c>
    </row>
    <row r="38" spans="4:9" x14ac:dyDescent="0.25">
      <c r="D38" s="15" t="s">
        <v>67</v>
      </c>
      <c r="E38" s="8" t="s">
        <v>16</v>
      </c>
      <c r="F38" s="8">
        <v>30</v>
      </c>
      <c r="G38" s="8">
        <v>200</v>
      </c>
      <c r="H38" s="8">
        <v>5</v>
      </c>
      <c r="I38" s="8">
        <f t="shared" si="0"/>
        <v>30000</v>
      </c>
    </row>
    <row r="39" spans="4:9" x14ac:dyDescent="0.25">
      <c r="D39" s="15"/>
      <c r="E39" s="8" t="s">
        <v>71</v>
      </c>
      <c r="F39" s="8">
        <v>10</v>
      </c>
      <c r="G39" s="8">
        <v>300</v>
      </c>
      <c r="H39" s="8">
        <v>1</v>
      </c>
      <c r="I39" s="8">
        <f t="shared" si="0"/>
        <v>3000</v>
      </c>
    </row>
    <row r="40" spans="4:9" x14ac:dyDescent="0.25">
      <c r="D40" s="15"/>
      <c r="E40" s="8" t="s">
        <v>69</v>
      </c>
      <c r="F40" s="8">
        <v>5</v>
      </c>
      <c r="G40" s="8">
        <v>400</v>
      </c>
      <c r="H40" s="8">
        <v>1</v>
      </c>
      <c r="I40" s="8">
        <f t="shared" si="0"/>
        <v>2000</v>
      </c>
    </row>
    <row r="41" spans="4:9" x14ac:dyDescent="0.25">
      <c r="D41" s="15"/>
      <c r="E41" s="8" t="s">
        <v>70</v>
      </c>
      <c r="F41" s="8">
        <v>15</v>
      </c>
      <c r="G41" s="8">
        <v>250</v>
      </c>
      <c r="H41" s="8">
        <v>2</v>
      </c>
      <c r="I41" s="8">
        <f t="shared" si="0"/>
        <v>7500</v>
      </c>
    </row>
    <row r="42" spans="4:9" x14ac:dyDescent="0.25">
      <c r="D42" s="15"/>
      <c r="E42" s="8" t="s">
        <v>14</v>
      </c>
      <c r="F42" s="8">
        <v>20</v>
      </c>
      <c r="G42" s="8">
        <v>500</v>
      </c>
      <c r="H42" s="8">
        <v>1</v>
      </c>
      <c r="I42" s="8">
        <f t="shared" si="0"/>
        <v>10000</v>
      </c>
    </row>
    <row r="43" spans="4:9" x14ac:dyDescent="0.25">
      <c r="D43" s="15" t="s">
        <v>68</v>
      </c>
      <c r="E43" s="8" t="s">
        <v>16</v>
      </c>
      <c r="F43" s="8">
        <v>30</v>
      </c>
      <c r="G43" s="8">
        <v>200</v>
      </c>
      <c r="H43" s="8">
        <v>5</v>
      </c>
      <c r="I43" s="8">
        <f t="shared" si="0"/>
        <v>30000</v>
      </c>
    </row>
    <row r="44" spans="4:9" x14ac:dyDescent="0.25">
      <c r="D44" s="15"/>
      <c r="E44" s="8" t="s">
        <v>71</v>
      </c>
      <c r="F44" s="8">
        <v>10</v>
      </c>
      <c r="G44" s="8">
        <v>300</v>
      </c>
      <c r="H44" s="8">
        <v>1</v>
      </c>
      <c r="I44" s="8">
        <f t="shared" si="0"/>
        <v>3000</v>
      </c>
    </row>
    <row r="45" spans="4:9" x14ac:dyDescent="0.25">
      <c r="D45" s="15"/>
      <c r="E45" s="8" t="s">
        <v>69</v>
      </c>
      <c r="F45" s="8">
        <v>5</v>
      </c>
      <c r="G45" s="8">
        <v>400</v>
      </c>
      <c r="H45" s="8">
        <v>1</v>
      </c>
      <c r="I45" s="8">
        <f t="shared" si="0"/>
        <v>2000</v>
      </c>
    </row>
    <row r="46" spans="4:9" x14ac:dyDescent="0.25">
      <c r="D46" s="15"/>
      <c r="E46" s="8" t="s">
        <v>70</v>
      </c>
      <c r="F46" s="8">
        <v>15</v>
      </c>
      <c r="G46" s="8">
        <v>250</v>
      </c>
      <c r="H46" s="8">
        <v>2</v>
      </c>
      <c r="I46" s="8">
        <f t="shared" si="0"/>
        <v>7500</v>
      </c>
    </row>
    <row r="47" spans="4:9" x14ac:dyDescent="0.25">
      <c r="D47" s="15"/>
      <c r="E47" s="8" t="s">
        <v>14</v>
      </c>
      <c r="F47" s="8">
        <v>20</v>
      </c>
      <c r="G47" s="8">
        <v>500</v>
      </c>
      <c r="H47" s="8">
        <v>1</v>
      </c>
      <c r="I47" s="8">
        <f t="shared" si="0"/>
        <v>10000</v>
      </c>
    </row>
    <row r="48" spans="4:9" x14ac:dyDescent="0.25">
      <c r="I48" s="9">
        <f>SUM(I23:I47)</f>
        <v>262500</v>
      </c>
    </row>
  </sheetData>
  <mergeCells count="8">
    <mergeCell ref="D38:D42"/>
    <mergeCell ref="D43:D47"/>
    <mergeCell ref="C5:H5"/>
    <mergeCell ref="C12:H12"/>
    <mergeCell ref="C21:H21"/>
    <mergeCell ref="D23:D27"/>
    <mergeCell ref="D28:D32"/>
    <mergeCell ref="D33:D3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Cronograma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2019-11-21T15:06:14Z</dcterms:modified>
</cp:coreProperties>
</file>