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Excel\basico\"/>
    </mc:Choice>
  </mc:AlternateContent>
  <xr:revisionPtr revIDLastSave="0" documentId="13_ncr:1_{52584FD6-06ED-4A17-94CB-4F937874DA7C}" xr6:coauthVersionLast="47" xr6:coauthVersionMax="47" xr10:uidLastSave="{00000000-0000-0000-0000-000000000000}"/>
  <bookViews>
    <workbookView xWindow="-120" yWindow="-120" windowWidth="29040" windowHeight="16440" firstSheet="1" activeTab="2" xr2:uid="{C1B61AA5-C757-4C13-B5B2-E36863709022}"/>
  </bookViews>
  <sheets>
    <sheet name="Produtos Infantis" sheetId="1" state="hidden" r:id="rId1"/>
    <sheet name="Produtos Infantis por Coluna" sheetId="14" r:id="rId2"/>
    <sheet name="Meus Números" sheetId="12" r:id="rId3"/>
    <sheet name="Procura em Estoque" sheetId="13" r:id="rId4"/>
    <sheet name="Resumo de Vendas" sheetId="16" r:id="rId5"/>
    <sheet name="Gráficos" sheetId="7" state="hidden" r:id="rId6"/>
  </sheets>
  <definedNames>
    <definedName name="_xlnm._FilterDatabase" localSheetId="0" hidden="1">'Produtos Infantis'!$A$2:$F$124</definedName>
    <definedName name="_xlnm.Extract" localSheetId="2">'Meus Números'!$D$1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3" l="1" a="1"/>
  <c r="E4" i="13" s="1"/>
  <c r="D15" i="16" a="1"/>
  <c r="D15" i="16" s="1"/>
  <c r="M10" i="16"/>
  <c r="E6" i="16"/>
  <c r="E16" i="13"/>
  <c r="E14" i="13" s="1"/>
  <c r="E10" i="13"/>
  <c r="E10" i="16" l="1"/>
  <c r="I5" i="13"/>
  <c r="B13" i="12"/>
  <c r="B12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D115" i="1"/>
  <c r="F115" i="1" s="1"/>
  <c r="D114" i="1"/>
  <c r="F114" i="1" s="1"/>
  <c r="D113" i="1"/>
  <c r="F113" i="1" s="1"/>
  <c r="F103" i="1" l="1"/>
  <c r="B8" i="12"/>
  <c r="B10" i="12" s="1"/>
  <c r="F41" i="1"/>
  <c r="F1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<sst xmlns="http://schemas.openxmlformats.org/spreadsheetml/2006/main" count="188" uniqueCount="44">
  <si>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</si>
  <si>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</si>
  <si>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</si>
  <si>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</si>
  <si>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</si>
  <si>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</si>
  <si>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</si>
  <si>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</si>
  <si>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</si>
  <si>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</si>
  <si>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</si>
  <si>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</si>
  <si>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</si>
  <si>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</si>
  <si>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</si>
  <si>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</si>
  <si>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</si>
  <si>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</si>
  <si>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</si>
  <si>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</si>
  <si>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</si>
  <si>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</si>
  <si>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</si>
  <si>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</si>
  <si>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</si>
  <si>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</si>
  <si>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</si>
  <si>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Preço</t>
  </si>
  <si>
    <t>Quantidade</t>
  </si>
  <si>
    <t>Tamanhos</t>
  </si>
  <si>
    <t>Qtd Estoque:</t>
  </si>
  <si>
    <t>Qtd Compra:</t>
  </si>
  <si>
    <t>DESCONTOS</t>
  </si>
  <si>
    <t>A partir de</t>
  </si>
  <si>
    <t xml:space="preserve">A partir de </t>
  </si>
  <si>
    <t>Valor Total:</t>
  </si>
  <si>
    <t>Valor</t>
  </si>
  <si>
    <t>Resumo de Venda</t>
  </si>
  <si>
    <t>Valor Final:</t>
  </si>
  <si>
    <t>Comprador Cadastrado</t>
  </si>
  <si>
    <t>Primeira Compra:</t>
  </si>
  <si>
    <t>Apenas um par:</t>
  </si>
  <si>
    <t>Informações do Comprador</t>
  </si>
  <si>
    <t>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</si>
</sst>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C3399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5" fillId="3" borderId="8" xfId="0" applyFont="1" applyFill="1" applyBorder="1"/>
    <xf numFmtId="0" fontId="0" fillId="0" borderId="6" xfId="0" applyBorder="1" applyAlignment="1">
      <alignment horizontal="center"/>
    </xf>
    <xf numFmtId="0" fontId="5" fillId="3" borderId="17" xfId="0" applyFont="1" applyFill="1" applyBorder="1"/>
    <xf numFmtId="164" fontId="0" fillId="0" borderId="18" xfId="0" applyNumberForma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4" borderId="14" xfId="0" applyFont="1" applyFill="1" applyBorder="1"/>
    <xf numFmtId="0" fontId="0" fillId="4" borderId="8" xfId="0" applyFont="1" applyFill="1" applyBorder="1"/>
    <xf numFmtId="0" fontId="0" fillId="4" borderId="15" xfId="0" applyFont="1" applyFill="1" applyBorder="1"/>
    <xf numFmtId="0" fontId="0" fillId="0" borderId="0" xfId="0" applyAlignment="1"/>
    <xf numFmtId="164" fontId="7" fillId="2" borderId="22" xfId="1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0" fillId="3" borderId="26" xfId="0" applyFill="1" applyBorder="1"/>
    <xf numFmtId="0" fontId="0" fillId="3" borderId="21" xfId="0" applyFill="1" applyBorder="1"/>
    <xf numFmtId="0" fontId="0" fillId="3" borderId="25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left" vertical="center" wrapText="1"/>
    </xf>
    <xf numFmtId="164" fontId="7" fillId="2" borderId="9" xfId="1" applyFont="1" applyFill="1" applyBorder="1" applyAlignment="1">
      <alignment horizontal="center"/>
    </xf>
    <xf numFmtId="164" fontId="7" fillId="2" borderId="21" xfId="1" applyFont="1" applyFill="1" applyBorder="1" applyAlignment="1">
      <alignment horizontal="center"/>
    </xf>
    <xf numFmtId="0" fontId="12" fillId="5" borderId="19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9" xfId="1" applyNumberFormat="1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Border="1"/>
    <xf numFmtId="0" fontId="0" fillId="8" borderId="0" xfId="0" applyFill="1" applyBorder="1" applyAlignment="1">
      <alignment horizontal="right"/>
    </xf>
    <xf numFmtId="0" fontId="0" fillId="8" borderId="26" xfId="0" applyFill="1" applyBorder="1"/>
    <xf numFmtId="0" fontId="0" fillId="8" borderId="9" xfId="0" applyFill="1" applyBorder="1"/>
    <xf numFmtId="0" fontId="0" fillId="8" borderId="21" xfId="0" applyFill="1" applyBorder="1"/>
    <xf numFmtId="0" fontId="0" fillId="8" borderId="20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28" xfId="0" applyFill="1" applyBorder="1"/>
    <xf numFmtId="0" fontId="0" fillId="8" borderId="29" xfId="0" applyFill="1" applyBorder="1"/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4" fillId="6" borderId="0" xfId="0" applyFont="1" applyFill="1"/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 hidden="1"/>
    </xf>
    <xf numFmtId="0" fontId="0" fillId="9" borderId="1" xfId="0" applyFill="1" applyBorder="1" applyAlignment="1" applyProtection="1">
      <alignment horizontal="center"/>
      <protection hidden="1"/>
    </xf>
    <xf numFmtId="164" fontId="0" fillId="9" borderId="1" xfId="1" applyFont="1" applyFill="1" applyBorder="1" applyAlignment="1" applyProtection="1">
      <alignment horizontal="center"/>
      <protection hidden="1"/>
    </xf>
    <xf numFmtId="9" fontId="0" fillId="9" borderId="1" xfId="0" applyNumberFormat="1" applyFill="1" applyBorder="1" applyAlignment="1" applyProtection="1">
      <alignment horizontal="center"/>
      <protection hidden="1"/>
    </xf>
    <xf numFmtId="0" fontId="0" fillId="6" borderId="0" xfId="0" applyFill="1" applyBorder="1"/>
    <xf numFmtId="0" fontId="0" fillId="11" borderId="26" xfId="0" applyFill="1" applyBorder="1"/>
    <xf numFmtId="0" fontId="0" fillId="11" borderId="9" xfId="0" applyFill="1" applyBorder="1"/>
    <xf numFmtId="0" fontId="0" fillId="11" borderId="21" xfId="0" applyFill="1" applyBorder="1"/>
    <xf numFmtId="0" fontId="0" fillId="11" borderId="20" xfId="0" applyFill="1" applyBorder="1"/>
    <xf numFmtId="0" fontId="0" fillId="11" borderId="24" xfId="0" applyFill="1" applyBorder="1"/>
    <xf numFmtId="0" fontId="0" fillId="11" borderId="0" xfId="0" applyFill="1" applyBorder="1"/>
    <xf numFmtId="0" fontId="0" fillId="11" borderId="25" xfId="0" applyFill="1" applyBorder="1"/>
    <xf numFmtId="0" fontId="0" fillId="11" borderId="28" xfId="0" applyFill="1" applyBorder="1"/>
    <xf numFmtId="0" fontId="0" fillId="11" borderId="29" xfId="0" applyFill="1" applyBorder="1"/>
    <xf numFmtId="0" fontId="16" fillId="8" borderId="0" xfId="0" applyFont="1" applyFill="1" applyBorder="1" applyAlignment="1" applyProtection="1">
      <alignment horizontal="center"/>
      <protection hidden="1"/>
    </xf>
    <xf numFmtId="0" fontId="0" fillId="11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center"/>
    </xf>
    <xf numFmtId="0" fontId="16" fillId="11" borderId="0" xfId="0" applyFont="1" applyFill="1" applyBorder="1" applyAlignment="1">
      <alignment horizontal="center"/>
    </xf>
    <xf numFmtId="0" fontId="17" fillId="11" borderId="0" xfId="0" applyFont="1" applyFill="1" applyBorder="1" applyAlignment="1">
      <alignment horizontal="center"/>
    </xf>
    <xf numFmtId="9" fontId="0" fillId="11" borderId="0" xfId="0" applyNumberFormat="1" applyFill="1" applyBorder="1"/>
    <xf numFmtId="9" fontId="0" fillId="6" borderId="0" xfId="0" applyNumberFormat="1" applyFill="1"/>
    <xf numFmtId="44" fontId="0" fillId="11" borderId="0" xfId="0" applyNumberFormat="1" applyFill="1" applyBorder="1"/>
    <xf numFmtId="0" fontId="18" fillId="11" borderId="0" xfId="0" applyFont="1" applyFill="1" applyBorder="1"/>
    <xf numFmtId="9" fontId="18" fillId="11" borderId="0" xfId="0" applyNumberFormat="1" applyFont="1" applyFill="1" applyBorder="1"/>
    <xf numFmtId="0" fontId="18" fillId="11" borderId="0" xfId="0" applyFont="1" applyFill="1" applyBorder="1" applyProtection="1">
      <protection hidden="1"/>
    </xf>
    <xf numFmtId="9" fontId="18" fillId="11" borderId="0" xfId="0" applyNumberFormat="1" applyFont="1" applyFill="1" applyBorder="1" applyProtection="1">
      <protection hidden="1"/>
    </xf>
    <xf numFmtId="0" fontId="0" fillId="8" borderId="28" xfId="0" applyFill="1" applyBorder="1" applyAlignment="1">
      <alignment horizontal="right"/>
    </xf>
    <xf numFmtId="0" fontId="0" fillId="10" borderId="1" xfId="0" applyFill="1" applyBorder="1" applyAlignment="1" applyProtection="1">
      <alignment horizontal="center"/>
      <protection locked="0" hidden="1"/>
    </xf>
    <xf numFmtId="0" fontId="0" fillId="9" borderId="1" xfId="0" applyFill="1" applyBorder="1" applyProtection="1">
      <protection hidden="1"/>
    </xf>
    <xf numFmtId="0" fontId="16" fillId="8" borderId="0" xfId="0" applyFont="1" applyFill="1" applyBorder="1" applyAlignment="1" applyProtection="1">
      <alignment horizontal="center"/>
      <protection hidden="1"/>
    </xf>
    <xf numFmtId="0" fontId="0" fillId="14" borderId="0" xfId="0" applyFill="1"/>
    <xf numFmtId="0" fontId="20" fillId="13" borderId="0" xfId="3" applyFont="1" applyFill="1" applyBorder="1" applyAlignment="1" applyProtection="1">
      <alignment horizontal="center" vertical="center"/>
      <protection hidden="1"/>
    </xf>
    <xf numFmtId="0" fontId="19" fillId="13" borderId="0" xfId="3" applyFont="1" applyFill="1" applyBorder="1" applyAlignment="1" applyProtection="1">
      <alignment horizontal="center" vertical="center"/>
      <protection locked="0"/>
    </xf>
    <xf numFmtId="9" fontId="0" fillId="10" borderId="1" xfId="0" applyNumberFormat="1" applyFill="1" applyBorder="1" applyAlignment="1" applyProtection="1">
      <alignment horizontal="center"/>
      <protection hidden="1"/>
    </xf>
    <xf numFmtId="0" fontId="13" fillId="9" borderId="6" xfId="0" applyFont="1" applyFill="1" applyBorder="1" applyAlignment="1">
      <alignment horizontal="center"/>
    </xf>
    <xf numFmtId="0" fontId="5" fillId="3" borderId="14" xfId="0" applyFont="1" applyFill="1" applyBorder="1" applyProtection="1">
      <protection hidden="1"/>
    </xf>
    <xf numFmtId="0" fontId="0" fillId="0" borderId="5" xfId="0" applyBorder="1" applyAlignment="1" applyProtection="1">
      <alignment horizontal="center"/>
      <protection hidden="1"/>
    </xf>
    <xf numFmtId="0" fontId="5" fillId="3" borderId="8" xfId="0" applyFont="1" applyFill="1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5" fillId="3" borderId="17" xfId="0" applyFont="1" applyFill="1" applyBorder="1" applyProtection="1">
      <protection hidden="1"/>
    </xf>
    <xf numFmtId="9" fontId="0" fillId="0" borderId="18" xfId="2" applyFont="1" applyBorder="1" applyAlignment="1" applyProtection="1">
      <alignment horizontal="center"/>
      <protection hidden="1"/>
    </xf>
    <xf numFmtId="164" fontId="0" fillId="0" borderId="18" xfId="0" applyNumberFormat="1" applyBorder="1" applyAlignment="1" applyProtection="1">
      <alignment horizontal="center"/>
      <protection hidden="1"/>
    </xf>
    <xf numFmtId="164" fontId="0" fillId="0" borderId="16" xfId="1" applyFont="1" applyBorder="1" applyAlignment="1" applyProtection="1">
      <alignment horizontal="center"/>
      <protection hidden="1"/>
    </xf>
    <xf numFmtId="0" fontId="5" fillId="3" borderId="15" xfId="0" applyFont="1" applyFill="1" applyBorder="1" applyProtection="1">
      <protection hidden="1"/>
    </xf>
    <xf numFmtId="0" fontId="13" fillId="9" borderId="8" xfId="0" applyFont="1" applyFill="1" applyBorder="1" applyProtection="1">
      <protection locked="0" hidden="1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4">
    <dxf>
      <font>
        <b/>
        <i val="0"/>
        <color rgb="FFFFFF00"/>
      </font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rgb="FFFFFF00"/>
      </font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rgb="FFFFFF00"/>
      </font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C5B-4893-A1C8-F4EDF2529C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C5B-4893-A1C8-F4EDF2529C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C5B-4893-A1C8-F4EDF2529C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C5B-4893-A1C8-F4EDF2529C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C5B-4893-A1C8-F4EDF2529C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C5B-4893-A1C8-F4EDF2529C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6C5B-4893-A1C8-F4EDF2529C56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6C5B-4893-A1C8-F4EDF2529C56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6C5B-4893-A1C8-F4EDF2529C56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6C5B-4893-A1C8-F4EDF2529C56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6C5B-4893-A1C8-F4EDF2529C56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6C5B-4893-A1C8-F4EDF2529C56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6C5B-4893-A1C8-F4EDF2529C56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6C5B-4893-A1C8-F4EDF2529C56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6C5B-4893-A1C8-F4EDF2529C56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6C5B-4893-A1C8-F4EDF2529C56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6C5B-4893-A1C8-F4EDF2529C56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6C5B-4893-A1C8-F4EDF2529C56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6C5B-4893-A1C8-F4EDF2529C56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6C5B-4893-A1C8-F4EDF2529C56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6C5B-4893-A1C8-F4EDF2529C56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6C5B-4893-A1C8-F4EDF2529C56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6C5B-4893-A1C8-F4EDF2529C56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6C5B-4893-A1C8-F4EDF2529C56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6C5B-4893-A1C8-F4EDF2529C56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6C5B-4893-A1C8-F4EDF2529C56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6C5B-4893-A1C8-F4EDF2529C56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6C5B-4893-A1C8-F4EDF2529C56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6C5B-4893-A1C8-F4EDF2529C56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6C5B-4893-A1C8-F4EDF2529C56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6C5B-4893-A1C8-F4EDF2529C56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6C5B-4893-A1C8-F4EDF2529C56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6C5B-4893-A1C8-F4EDF2529C56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6C5B-4893-A1C8-F4EDF2529C56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6C5B-4893-A1C8-F4EDF2529C56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6C5B-4893-A1C8-F4EDF2529C56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6C5B-4893-A1C8-F4EDF2529C56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6C5B-4893-A1C8-F4EDF2529C56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6C5B-4893-A1C8-F4EDF2529C56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6C5B-4893-A1C8-F4EDF2529C56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6C5B-4893-A1C8-F4EDF2529C56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6C5B-4893-A1C8-F4EDF2529C56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6C5B-4893-A1C8-F4EDF2529C56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6C5B-4893-A1C8-F4EDF2529C56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6C5B-4893-A1C8-F4EDF2529C56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6C5B-4893-A1C8-F4EDF2529C56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6C5B-4893-A1C8-F4EDF2529C56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6C5B-4893-A1C8-F4EDF2529C56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6C5B-4893-A1C8-F4EDF2529C56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6C5B-4893-A1C8-F4EDF2529C56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6C5B-4893-A1C8-F4EDF2529C56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6C5B-4893-A1C8-F4EDF2529C56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6C5B-4893-A1C8-F4EDF2529C56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6C5B-4893-A1C8-F4EDF2529C56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6C5B-4893-A1C8-F4EDF2529C56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6C5B-4893-A1C8-F4EDF2529C56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6C5B-4893-A1C8-F4EDF2529C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99" activePane="bottomLeft" state="frozen"/>
      <selection pane="bottomLeft" activeCell="J26" sqref="J26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62" t="s">
        <v>3</v>
      </c>
      <c r="B1" s="63"/>
      <c r="C1" s="63"/>
      <c r="D1" s="63"/>
      <c r="E1" s="63"/>
      <c r="F1" s="64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32" t="s">
        <v>14</v>
      </c>
      <c r="B23" s="33">
        <v>17</v>
      </c>
      <c r="C23" s="34">
        <v>79.8</v>
      </c>
      <c r="D23" s="34">
        <f t="shared" si="0"/>
        <v>7.98</v>
      </c>
      <c r="E23" s="33">
        <v>17</v>
      </c>
      <c r="F23" s="34">
        <f t="shared" si="1"/>
        <v>1220.9399999999998</v>
      </c>
    </row>
    <row r="24" spans="1:6" x14ac:dyDescent="0.25">
      <c r="A24" s="32" t="s">
        <v>14</v>
      </c>
      <c r="B24" s="33">
        <v>18</v>
      </c>
      <c r="C24" s="34">
        <v>79.8</v>
      </c>
      <c r="D24" s="34">
        <f t="shared" si="0"/>
        <v>7.98</v>
      </c>
      <c r="E24" s="33">
        <v>15</v>
      </c>
      <c r="F24" s="34">
        <f t="shared" si="1"/>
        <v>1077.3</v>
      </c>
    </row>
    <row r="25" spans="1:6" x14ac:dyDescent="0.25">
      <c r="A25" s="32" t="s">
        <v>14</v>
      </c>
      <c r="B25" s="33">
        <v>19</v>
      </c>
      <c r="C25" s="34">
        <v>79.8</v>
      </c>
      <c r="D25" s="34">
        <f t="shared" si="0"/>
        <v>7.98</v>
      </c>
      <c r="E25" s="33">
        <v>2</v>
      </c>
      <c r="F25" s="34">
        <f t="shared" si="1"/>
        <v>143.63999999999999</v>
      </c>
    </row>
    <row r="26" spans="1:6" x14ac:dyDescent="0.25">
      <c r="A26" s="32" t="s">
        <v>14</v>
      </c>
      <c r="B26" s="33">
        <v>20</v>
      </c>
      <c r="C26" s="34">
        <v>79.8</v>
      </c>
      <c r="D26" s="34">
        <f t="shared" si="0"/>
        <v>7.98</v>
      </c>
      <c r="E26" s="33">
        <v>1</v>
      </c>
      <c r="F26" s="34">
        <f t="shared" si="1"/>
        <v>71.819999999999993</v>
      </c>
    </row>
    <row r="27" spans="1:6" x14ac:dyDescent="0.25">
      <c r="A27" s="32" t="s">
        <v>14</v>
      </c>
      <c r="B27" s="33">
        <v>21</v>
      </c>
      <c r="C27" s="34">
        <v>79.8</v>
      </c>
      <c r="D27" s="34">
        <f t="shared" si="0"/>
        <v>7.98</v>
      </c>
      <c r="E27" s="33">
        <v>0</v>
      </c>
      <c r="F27" s="34">
        <f t="shared" si="1"/>
        <v>0</v>
      </c>
    </row>
    <row r="28" spans="1:6" x14ac:dyDescent="0.25">
      <c r="A28" s="32" t="s">
        <v>14</v>
      </c>
      <c r="B28" s="33">
        <v>22</v>
      </c>
      <c r="C28" s="34">
        <v>79.8</v>
      </c>
      <c r="D28" s="34">
        <f t="shared" si="0"/>
        <v>7.98</v>
      </c>
      <c r="E28" s="33">
        <v>0</v>
      </c>
      <c r="F28" s="34">
        <f t="shared" si="1"/>
        <v>0</v>
      </c>
    </row>
    <row r="29" spans="1:6" x14ac:dyDescent="0.25">
      <c r="A29" s="32" t="s">
        <v>14</v>
      </c>
      <c r="B29" s="33">
        <v>23</v>
      </c>
      <c r="C29" s="34">
        <v>79.8</v>
      </c>
      <c r="D29" s="34">
        <f t="shared" si="0"/>
        <v>7.98</v>
      </c>
      <c r="E29" s="33">
        <v>6</v>
      </c>
      <c r="F29" s="34">
        <f t="shared" si="1"/>
        <v>430.91999999999996</v>
      </c>
    </row>
    <row r="30" spans="1:6" x14ac:dyDescent="0.25">
      <c r="A30" s="32" t="s">
        <v>14</v>
      </c>
      <c r="B30" s="33">
        <v>24</v>
      </c>
      <c r="C30" s="34">
        <v>79.8</v>
      </c>
      <c r="D30" s="34">
        <f t="shared" si="0"/>
        <v>7.98</v>
      </c>
      <c r="E30" s="33">
        <v>8</v>
      </c>
      <c r="F30" s="34">
        <f t="shared" si="1"/>
        <v>574.55999999999995</v>
      </c>
    </row>
    <row r="31" spans="1:6" x14ac:dyDescent="0.25">
      <c r="A31" s="32" t="s">
        <v>14</v>
      </c>
      <c r="B31" s="33">
        <v>25</v>
      </c>
      <c r="C31" s="34">
        <v>79.8</v>
      </c>
      <c r="D31" s="34">
        <f t="shared" si="0"/>
        <v>7.98</v>
      </c>
      <c r="E31" s="33">
        <v>9</v>
      </c>
      <c r="F31" s="34">
        <f t="shared" si="1"/>
        <v>646.37999999999988</v>
      </c>
    </row>
    <row r="32" spans="1:6" x14ac:dyDescent="0.25">
      <c r="A32" s="32" t="s">
        <v>14</v>
      </c>
      <c r="B32" s="33">
        <v>26</v>
      </c>
      <c r="C32" s="34">
        <v>79.8</v>
      </c>
      <c r="D32" s="34">
        <f t="shared" si="0"/>
        <v>7.98</v>
      </c>
      <c r="E32" s="33">
        <v>15</v>
      </c>
      <c r="F32" s="34">
        <f t="shared" si="1"/>
        <v>1077.3</v>
      </c>
    </row>
    <row r="33" spans="1:6" x14ac:dyDescent="0.25">
      <c r="A33" s="32" t="s">
        <v>14</v>
      </c>
      <c r="B33" s="33">
        <v>27</v>
      </c>
      <c r="C33" s="34">
        <v>79.8</v>
      </c>
      <c r="D33" s="34">
        <f t="shared" si="0"/>
        <v>7.98</v>
      </c>
      <c r="E33" s="33">
        <v>18</v>
      </c>
      <c r="F33" s="34">
        <f t="shared" si="1"/>
        <v>1292.7599999999998</v>
      </c>
    </row>
    <row r="34" spans="1:6" x14ac:dyDescent="0.25">
      <c r="A34" s="35" t="s">
        <v>14</v>
      </c>
      <c r="B34" s="36">
        <v>28</v>
      </c>
      <c r="C34" s="37">
        <v>83.3</v>
      </c>
      <c r="D34" s="34">
        <f t="shared" si="0"/>
        <v>8.33</v>
      </c>
      <c r="E34" s="36">
        <v>18</v>
      </c>
      <c r="F34" s="34">
        <f t="shared" si="1"/>
        <v>1349.46</v>
      </c>
    </row>
    <row r="35" spans="1:6" x14ac:dyDescent="0.25">
      <c r="A35" s="35" t="s">
        <v>14</v>
      </c>
      <c r="B35" s="36">
        <v>29</v>
      </c>
      <c r="C35" s="37">
        <v>83.3</v>
      </c>
      <c r="D35" s="34">
        <f t="shared" ref="D35:D66" si="2">C35*$C$124</f>
        <v>8.33</v>
      </c>
      <c r="E35" s="36">
        <v>2</v>
      </c>
      <c r="F35" s="34">
        <f t="shared" ref="F35:F66" si="3">(C35-D35)*E35</f>
        <v>149.94</v>
      </c>
    </row>
    <row r="36" spans="1:6" x14ac:dyDescent="0.25">
      <c r="A36" s="35" t="s">
        <v>14</v>
      </c>
      <c r="B36" s="36">
        <v>30</v>
      </c>
      <c r="C36" s="37">
        <v>83.3</v>
      </c>
      <c r="D36" s="34">
        <f t="shared" si="2"/>
        <v>8.33</v>
      </c>
      <c r="E36" s="36">
        <v>3</v>
      </c>
      <c r="F36" s="34">
        <f t="shared" si="3"/>
        <v>224.91</v>
      </c>
    </row>
    <row r="37" spans="1:6" x14ac:dyDescent="0.25">
      <c r="A37" s="35" t="s">
        <v>14</v>
      </c>
      <c r="B37" s="36">
        <v>31</v>
      </c>
      <c r="C37" s="37">
        <v>83.3</v>
      </c>
      <c r="D37" s="34">
        <f t="shared" si="2"/>
        <v>8.33</v>
      </c>
      <c r="E37" s="36">
        <v>6</v>
      </c>
      <c r="F37" s="34">
        <f t="shared" si="3"/>
        <v>449.82</v>
      </c>
    </row>
    <row r="38" spans="1:6" x14ac:dyDescent="0.25">
      <c r="A38" s="35" t="s">
        <v>14</v>
      </c>
      <c r="B38" s="36">
        <v>32</v>
      </c>
      <c r="C38" s="37">
        <v>83.3</v>
      </c>
      <c r="D38" s="34">
        <f t="shared" si="2"/>
        <v>8.33</v>
      </c>
      <c r="E38" s="36">
        <v>0</v>
      </c>
      <c r="F38" s="34">
        <f t="shared" si="3"/>
        <v>0</v>
      </c>
    </row>
    <row r="39" spans="1:6" x14ac:dyDescent="0.25">
      <c r="A39" s="35" t="s">
        <v>14</v>
      </c>
      <c r="B39" s="36">
        <v>33</v>
      </c>
      <c r="C39" s="37">
        <v>83.3</v>
      </c>
      <c r="D39" s="34">
        <f t="shared" si="2"/>
        <v>8.33</v>
      </c>
      <c r="E39" s="36">
        <v>5</v>
      </c>
      <c r="F39" s="34">
        <f t="shared" si="3"/>
        <v>374.85</v>
      </c>
    </row>
    <row r="40" spans="1:6" x14ac:dyDescent="0.25">
      <c r="A40" s="35" t="s">
        <v>14</v>
      </c>
      <c r="B40" s="36">
        <v>34</v>
      </c>
      <c r="C40" s="37">
        <v>83.3</v>
      </c>
      <c r="D40" s="34">
        <f t="shared" si="2"/>
        <v>8.33</v>
      </c>
      <c r="E40" s="36">
        <v>19</v>
      </c>
      <c r="F40" s="34">
        <f t="shared" si="3"/>
        <v>1424.43</v>
      </c>
    </row>
    <row r="41" spans="1:6" x14ac:dyDescent="0.25">
      <c r="A41" s="35" t="s">
        <v>14</v>
      </c>
      <c r="B41" s="36">
        <v>35</v>
      </c>
      <c r="C41" s="37">
        <v>83.3</v>
      </c>
      <c r="D41" s="34">
        <f t="shared" si="2"/>
        <v>8.33</v>
      </c>
      <c r="E41" s="36">
        <v>26</v>
      </c>
      <c r="F41" s="34">
        <f t="shared" si="3"/>
        <v>1949.22</v>
      </c>
    </row>
    <row r="42" spans="1:6" x14ac:dyDescent="0.25">
      <c r="A42" s="35" t="s">
        <v>14</v>
      </c>
      <c r="B42" s="36">
        <v>36</v>
      </c>
      <c r="C42" s="37">
        <v>83.3</v>
      </c>
      <c r="D42" s="34">
        <f t="shared" si="2"/>
        <v>8.33</v>
      </c>
      <c r="E42" s="36">
        <v>5</v>
      </c>
      <c r="F42" s="34">
        <f t="shared" si="3"/>
        <v>374.85</v>
      </c>
    </row>
    <row r="43" spans="1:6" x14ac:dyDescent="0.25">
      <c r="A43" s="15" t="s">
        <v>12</v>
      </c>
      <c r="B43" s="16">
        <v>17</v>
      </c>
      <c r="C43" s="17">
        <v>79.8</v>
      </c>
      <c r="D43" s="17">
        <f t="shared" si="2"/>
        <v>7.98</v>
      </c>
      <c r="E43" s="16">
        <v>25</v>
      </c>
      <c r="F43" s="17">
        <f t="shared" si="3"/>
        <v>1795.4999999999998</v>
      </c>
    </row>
    <row r="44" spans="1:6" x14ac:dyDescent="0.25">
      <c r="A44" s="15" t="s">
        <v>12</v>
      </c>
      <c r="B44" s="16">
        <v>18</v>
      </c>
      <c r="C44" s="17">
        <v>79.8</v>
      </c>
      <c r="D44" s="17">
        <f t="shared" si="2"/>
        <v>7.98</v>
      </c>
      <c r="E44" s="16">
        <v>2</v>
      </c>
      <c r="F44" s="17">
        <f t="shared" si="3"/>
        <v>143.63999999999999</v>
      </c>
    </row>
    <row r="45" spans="1:6" x14ac:dyDescent="0.25">
      <c r="A45" s="15" t="s">
        <v>12</v>
      </c>
      <c r="B45" s="16">
        <v>19</v>
      </c>
      <c r="C45" s="17">
        <v>79.8</v>
      </c>
      <c r="D45" s="17">
        <f t="shared" si="2"/>
        <v>7.98</v>
      </c>
      <c r="E45" s="16">
        <v>3</v>
      </c>
      <c r="F45" s="17">
        <f t="shared" si="3"/>
        <v>215.45999999999998</v>
      </c>
    </row>
    <row r="46" spans="1:6" x14ac:dyDescent="0.25">
      <c r="A46" s="15" t="s">
        <v>12</v>
      </c>
      <c r="B46" s="16">
        <v>20</v>
      </c>
      <c r="C46" s="17">
        <v>79.8</v>
      </c>
      <c r="D46" s="17">
        <f t="shared" si="2"/>
        <v>7.98</v>
      </c>
      <c r="E46" s="16">
        <v>1</v>
      </c>
      <c r="F46" s="17">
        <f t="shared" si="3"/>
        <v>71.819999999999993</v>
      </c>
    </row>
    <row r="47" spans="1:6" x14ac:dyDescent="0.25">
      <c r="A47" s="15" t="s">
        <v>12</v>
      </c>
      <c r="B47" s="16">
        <v>21</v>
      </c>
      <c r="C47" s="17">
        <v>79.8</v>
      </c>
      <c r="D47" s="17">
        <f t="shared" si="2"/>
        <v>7.98</v>
      </c>
      <c r="E47" s="16">
        <v>0</v>
      </c>
      <c r="F47" s="17">
        <f t="shared" si="3"/>
        <v>0</v>
      </c>
    </row>
    <row r="48" spans="1:6" x14ac:dyDescent="0.25">
      <c r="A48" s="15" t="s">
        <v>12</v>
      </c>
      <c r="B48" s="16">
        <v>22</v>
      </c>
      <c r="C48" s="17">
        <v>79.8</v>
      </c>
      <c r="D48" s="17">
        <f t="shared" si="2"/>
        <v>7.98</v>
      </c>
      <c r="E48" s="16">
        <v>5</v>
      </c>
      <c r="F48" s="17">
        <f t="shared" si="3"/>
        <v>359.09999999999997</v>
      </c>
    </row>
    <row r="49" spans="1:6" x14ac:dyDescent="0.25">
      <c r="A49" s="15" t="s">
        <v>12</v>
      </c>
      <c r="B49" s="16">
        <v>23</v>
      </c>
      <c r="C49" s="17">
        <v>79.8</v>
      </c>
      <c r="D49" s="17">
        <f t="shared" si="2"/>
        <v>7.98</v>
      </c>
      <c r="E49" s="16">
        <v>16</v>
      </c>
      <c r="F49" s="17">
        <f t="shared" si="3"/>
        <v>1149.1199999999999</v>
      </c>
    </row>
    <row r="50" spans="1:6" x14ac:dyDescent="0.25">
      <c r="A50" s="15" t="s">
        <v>12</v>
      </c>
      <c r="B50" s="16">
        <v>24</v>
      </c>
      <c r="C50" s="17">
        <v>79.8</v>
      </c>
      <c r="D50" s="17">
        <f t="shared" si="2"/>
        <v>7.98</v>
      </c>
      <c r="E50" s="16">
        <v>15</v>
      </c>
      <c r="F50" s="17">
        <f t="shared" si="3"/>
        <v>1077.3</v>
      </c>
    </row>
    <row r="51" spans="1:6" x14ac:dyDescent="0.25">
      <c r="A51" s="15" t="s">
        <v>12</v>
      </c>
      <c r="B51" s="16">
        <v>25</v>
      </c>
      <c r="C51" s="17">
        <v>79.8</v>
      </c>
      <c r="D51" s="17">
        <f t="shared" si="2"/>
        <v>7.98</v>
      </c>
      <c r="E51" s="16">
        <v>16</v>
      </c>
      <c r="F51" s="17">
        <f t="shared" si="3"/>
        <v>1149.1199999999999</v>
      </c>
    </row>
    <row r="52" spans="1:6" x14ac:dyDescent="0.25">
      <c r="A52" s="15" t="s">
        <v>12</v>
      </c>
      <c r="B52" s="16">
        <v>26</v>
      </c>
      <c r="C52" s="17">
        <v>79.8</v>
      </c>
      <c r="D52" s="17">
        <f t="shared" si="2"/>
        <v>7.98</v>
      </c>
      <c r="E52" s="16">
        <v>14</v>
      </c>
      <c r="F52" s="17">
        <f t="shared" si="3"/>
        <v>1005.4799999999999</v>
      </c>
    </row>
    <row r="53" spans="1:6" x14ac:dyDescent="0.25">
      <c r="A53" s="15" t="s">
        <v>12</v>
      </c>
      <c r="B53" s="16">
        <v>27</v>
      </c>
      <c r="C53" s="17">
        <v>79.8</v>
      </c>
      <c r="D53" s="17">
        <f t="shared" si="2"/>
        <v>7.98</v>
      </c>
      <c r="E53" s="16">
        <v>15</v>
      </c>
      <c r="F53" s="17">
        <f t="shared" si="3"/>
        <v>1077.3</v>
      </c>
    </row>
    <row r="54" spans="1:6" x14ac:dyDescent="0.25">
      <c r="A54" s="18" t="s">
        <v>12</v>
      </c>
      <c r="B54" s="19">
        <v>28</v>
      </c>
      <c r="C54" s="20">
        <v>83.3</v>
      </c>
      <c r="D54" s="17">
        <f t="shared" si="2"/>
        <v>8.33</v>
      </c>
      <c r="E54" s="19">
        <v>29</v>
      </c>
      <c r="F54" s="17">
        <f t="shared" si="3"/>
        <v>2174.13</v>
      </c>
    </row>
    <row r="55" spans="1:6" x14ac:dyDescent="0.25">
      <c r="A55" s="18" t="s">
        <v>12</v>
      </c>
      <c r="B55" s="19">
        <v>29</v>
      </c>
      <c r="C55" s="20">
        <v>83.3</v>
      </c>
      <c r="D55" s="17">
        <f t="shared" si="2"/>
        <v>8.33</v>
      </c>
      <c r="E55" s="19">
        <v>5</v>
      </c>
      <c r="F55" s="17">
        <f t="shared" si="3"/>
        <v>374.85</v>
      </c>
    </row>
    <row r="56" spans="1:6" x14ac:dyDescent="0.25">
      <c r="A56" s="18" t="s">
        <v>12</v>
      </c>
      <c r="B56" s="19">
        <v>30</v>
      </c>
      <c r="C56" s="20">
        <v>83.3</v>
      </c>
      <c r="D56" s="17">
        <f t="shared" si="2"/>
        <v>8.33</v>
      </c>
      <c r="E56" s="19">
        <v>0</v>
      </c>
      <c r="F56" s="17">
        <f t="shared" si="3"/>
        <v>0</v>
      </c>
    </row>
    <row r="57" spans="1:6" x14ac:dyDescent="0.25">
      <c r="A57" s="18" t="s">
        <v>12</v>
      </c>
      <c r="B57" s="19">
        <v>31</v>
      </c>
      <c r="C57" s="20">
        <v>83.3</v>
      </c>
      <c r="D57" s="17">
        <f t="shared" si="2"/>
        <v>8.33</v>
      </c>
      <c r="E57" s="19">
        <v>4</v>
      </c>
      <c r="F57" s="17">
        <f t="shared" si="3"/>
        <v>299.88</v>
      </c>
    </row>
    <row r="58" spans="1:6" x14ac:dyDescent="0.25">
      <c r="A58" s="18" t="s">
        <v>12</v>
      </c>
      <c r="B58" s="19">
        <v>32</v>
      </c>
      <c r="C58" s="20">
        <v>83.3</v>
      </c>
      <c r="D58" s="17">
        <f t="shared" si="2"/>
        <v>8.33</v>
      </c>
      <c r="E58" s="19">
        <v>5</v>
      </c>
      <c r="F58" s="17">
        <f t="shared" si="3"/>
        <v>374.85</v>
      </c>
    </row>
    <row r="59" spans="1:6" x14ac:dyDescent="0.25">
      <c r="A59" s="18" t="s">
        <v>12</v>
      </c>
      <c r="B59" s="19">
        <v>33</v>
      </c>
      <c r="C59" s="20">
        <v>83.3</v>
      </c>
      <c r="D59" s="17">
        <f t="shared" si="2"/>
        <v>8.33</v>
      </c>
      <c r="E59" s="19">
        <v>15</v>
      </c>
      <c r="F59" s="17">
        <f t="shared" si="3"/>
        <v>1124.55</v>
      </c>
    </row>
    <row r="60" spans="1:6" x14ac:dyDescent="0.25">
      <c r="A60" s="18" t="s">
        <v>12</v>
      </c>
      <c r="B60" s="19">
        <v>34</v>
      </c>
      <c r="C60" s="20">
        <v>83.3</v>
      </c>
      <c r="D60" s="17">
        <f t="shared" si="2"/>
        <v>8.33</v>
      </c>
      <c r="E60" s="19">
        <v>16</v>
      </c>
      <c r="F60" s="17">
        <f t="shared" si="3"/>
        <v>1199.52</v>
      </c>
    </row>
    <row r="61" spans="1:6" x14ac:dyDescent="0.25">
      <c r="A61" s="18" t="s">
        <v>12</v>
      </c>
      <c r="B61" s="19">
        <v>35</v>
      </c>
      <c r="C61" s="20">
        <v>83.3</v>
      </c>
      <c r="D61" s="17">
        <f t="shared" si="2"/>
        <v>8.33</v>
      </c>
      <c r="E61" s="19">
        <v>2</v>
      </c>
      <c r="F61" s="17">
        <f t="shared" si="3"/>
        <v>149.94</v>
      </c>
    </row>
    <row r="62" spans="1:6" x14ac:dyDescent="0.25">
      <c r="A62" s="18" t="s">
        <v>12</v>
      </c>
      <c r="B62" s="19">
        <v>36</v>
      </c>
      <c r="C62" s="20">
        <v>83.3</v>
      </c>
      <c r="D62" s="17">
        <f t="shared" si="2"/>
        <v>8.33</v>
      </c>
      <c r="E62" s="19">
        <v>36</v>
      </c>
      <c r="F62" s="17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32" t="s">
        <v>11</v>
      </c>
      <c r="B83" s="33">
        <v>17</v>
      </c>
      <c r="C83" s="34">
        <v>85.5</v>
      </c>
      <c r="D83" s="34">
        <f t="shared" si="4"/>
        <v>8.5500000000000007</v>
      </c>
      <c r="E83" s="33">
        <v>6</v>
      </c>
      <c r="F83" s="34">
        <f t="shared" si="5"/>
        <v>461.70000000000005</v>
      </c>
    </row>
    <row r="84" spans="1:6" x14ac:dyDescent="0.25">
      <c r="A84" s="32" t="s">
        <v>11</v>
      </c>
      <c r="B84" s="33">
        <v>18</v>
      </c>
      <c r="C84" s="34">
        <v>85.5</v>
      </c>
      <c r="D84" s="34">
        <f t="shared" si="4"/>
        <v>8.5500000000000007</v>
      </c>
      <c r="E84" s="33">
        <v>15</v>
      </c>
      <c r="F84" s="34">
        <f t="shared" si="5"/>
        <v>1154.25</v>
      </c>
    </row>
    <row r="85" spans="1:6" x14ac:dyDescent="0.25">
      <c r="A85" s="32" t="s">
        <v>11</v>
      </c>
      <c r="B85" s="33">
        <v>19</v>
      </c>
      <c r="C85" s="34">
        <v>85.5</v>
      </c>
      <c r="D85" s="34">
        <f t="shared" si="4"/>
        <v>8.5500000000000007</v>
      </c>
      <c r="E85" s="33">
        <v>25</v>
      </c>
      <c r="F85" s="34">
        <f t="shared" si="5"/>
        <v>1923.75</v>
      </c>
    </row>
    <row r="86" spans="1:6" x14ac:dyDescent="0.25">
      <c r="A86" s="32" t="s">
        <v>11</v>
      </c>
      <c r="B86" s="33">
        <v>20</v>
      </c>
      <c r="C86" s="34">
        <v>85.5</v>
      </c>
      <c r="D86" s="34">
        <f t="shared" si="4"/>
        <v>8.5500000000000007</v>
      </c>
      <c r="E86" s="33">
        <v>16</v>
      </c>
      <c r="F86" s="34">
        <f t="shared" si="5"/>
        <v>1231.2</v>
      </c>
    </row>
    <row r="87" spans="1:6" x14ac:dyDescent="0.25">
      <c r="A87" s="32" t="s">
        <v>11</v>
      </c>
      <c r="B87" s="33">
        <v>21</v>
      </c>
      <c r="C87" s="34">
        <v>85.5</v>
      </c>
      <c r="D87" s="34">
        <f t="shared" si="4"/>
        <v>8.5500000000000007</v>
      </c>
      <c r="E87" s="33">
        <v>19</v>
      </c>
      <c r="F87" s="34">
        <f t="shared" si="5"/>
        <v>1462.05</v>
      </c>
    </row>
    <row r="88" spans="1:6" x14ac:dyDescent="0.25">
      <c r="A88" s="32" t="s">
        <v>11</v>
      </c>
      <c r="B88" s="33">
        <v>22</v>
      </c>
      <c r="C88" s="34">
        <v>85.5</v>
      </c>
      <c r="D88" s="34">
        <f t="shared" si="4"/>
        <v>8.5500000000000007</v>
      </c>
      <c r="E88" s="33">
        <v>0</v>
      </c>
      <c r="F88" s="34">
        <f t="shared" si="5"/>
        <v>0</v>
      </c>
    </row>
    <row r="89" spans="1:6" x14ac:dyDescent="0.25">
      <c r="A89" s="32" t="s">
        <v>11</v>
      </c>
      <c r="B89" s="33">
        <v>23</v>
      </c>
      <c r="C89" s="34">
        <v>85.5</v>
      </c>
      <c r="D89" s="34">
        <f t="shared" si="4"/>
        <v>8.5500000000000007</v>
      </c>
      <c r="E89" s="33">
        <v>5</v>
      </c>
      <c r="F89" s="34">
        <f t="shared" si="5"/>
        <v>384.75</v>
      </c>
    </row>
    <row r="90" spans="1:6" x14ac:dyDescent="0.25">
      <c r="A90" s="32" t="s">
        <v>11</v>
      </c>
      <c r="B90" s="33">
        <v>24</v>
      </c>
      <c r="C90" s="34">
        <v>85.5</v>
      </c>
      <c r="D90" s="34">
        <f t="shared" si="4"/>
        <v>8.5500000000000007</v>
      </c>
      <c r="E90" s="33">
        <v>16</v>
      </c>
      <c r="F90" s="34">
        <f t="shared" si="5"/>
        <v>1231.2</v>
      </c>
    </row>
    <row r="91" spans="1:6" x14ac:dyDescent="0.25">
      <c r="A91" s="32" t="s">
        <v>11</v>
      </c>
      <c r="B91" s="33">
        <v>25</v>
      </c>
      <c r="C91" s="34">
        <v>85.5</v>
      </c>
      <c r="D91" s="34">
        <f t="shared" si="4"/>
        <v>8.5500000000000007</v>
      </c>
      <c r="E91" s="33">
        <v>19</v>
      </c>
      <c r="F91" s="34">
        <f t="shared" si="5"/>
        <v>1462.05</v>
      </c>
    </row>
    <row r="92" spans="1:6" x14ac:dyDescent="0.25">
      <c r="A92" s="32" t="s">
        <v>11</v>
      </c>
      <c r="B92" s="33">
        <v>26</v>
      </c>
      <c r="C92" s="34">
        <v>85.5</v>
      </c>
      <c r="D92" s="34">
        <f t="shared" si="4"/>
        <v>8.5500000000000007</v>
      </c>
      <c r="E92" s="33">
        <v>25</v>
      </c>
      <c r="F92" s="34">
        <f t="shared" si="5"/>
        <v>1923.75</v>
      </c>
    </row>
    <row r="93" spans="1:6" x14ac:dyDescent="0.25">
      <c r="A93" s="32" t="s">
        <v>11</v>
      </c>
      <c r="B93" s="33">
        <v>27</v>
      </c>
      <c r="C93" s="34">
        <v>85.5</v>
      </c>
      <c r="D93" s="34">
        <f t="shared" si="4"/>
        <v>8.5500000000000007</v>
      </c>
      <c r="E93" s="33">
        <v>26</v>
      </c>
      <c r="F93" s="34">
        <f t="shared" si="5"/>
        <v>2000.7</v>
      </c>
    </row>
    <row r="94" spans="1:6" x14ac:dyDescent="0.25">
      <c r="A94" s="35" t="s">
        <v>11</v>
      </c>
      <c r="B94" s="36">
        <v>28</v>
      </c>
      <c r="C94" s="37">
        <v>89.9</v>
      </c>
      <c r="D94" s="34">
        <f t="shared" si="4"/>
        <v>8.99</v>
      </c>
      <c r="E94" s="36">
        <v>21</v>
      </c>
      <c r="F94" s="34">
        <f t="shared" si="5"/>
        <v>1699.1100000000001</v>
      </c>
    </row>
    <row r="95" spans="1:6" x14ac:dyDescent="0.25">
      <c r="A95" s="35" t="s">
        <v>11</v>
      </c>
      <c r="B95" s="36">
        <v>29</v>
      </c>
      <c r="C95" s="37">
        <v>89.9</v>
      </c>
      <c r="D95" s="34">
        <f t="shared" si="4"/>
        <v>8.99</v>
      </c>
      <c r="E95" s="36">
        <v>1</v>
      </c>
      <c r="F95" s="34">
        <f t="shared" si="5"/>
        <v>80.910000000000011</v>
      </c>
    </row>
    <row r="96" spans="1:6" x14ac:dyDescent="0.25">
      <c r="A96" s="35" t="s">
        <v>11</v>
      </c>
      <c r="B96" s="36">
        <v>30</v>
      </c>
      <c r="C96" s="37">
        <v>89.9</v>
      </c>
      <c r="D96" s="34">
        <f t="shared" si="4"/>
        <v>8.99</v>
      </c>
      <c r="E96" s="36">
        <v>3</v>
      </c>
      <c r="F96" s="34">
        <f t="shared" si="5"/>
        <v>242.73000000000002</v>
      </c>
    </row>
    <row r="97" spans="1:6" x14ac:dyDescent="0.25">
      <c r="A97" s="35" t="s">
        <v>11</v>
      </c>
      <c r="B97" s="36">
        <v>31</v>
      </c>
      <c r="C97" s="37">
        <v>89.9</v>
      </c>
      <c r="D97" s="34">
        <f t="shared" si="4"/>
        <v>8.99</v>
      </c>
      <c r="E97" s="36">
        <v>23</v>
      </c>
      <c r="F97" s="34">
        <f t="shared" si="5"/>
        <v>1860.9300000000003</v>
      </c>
    </row>
    <row r="98" spans="1:6" x14ac:dyDescent="0.25">
      <c r="A98" s="35" t="s">
        <v>11</v>
      </c>
      <c r="B98" s="36">
        <v>32</v>
      </c>
      <c r="C98" s="37">
        <v>89.9</v>
      </c>
      <c r="D98" s="34">
        <f t="shared" si="4"/>
        <v>8.99</v>
      </c>
      <c r="E98" s="36">
        <v>8</v>
      </c>
      <c r="F98" s="34">
        <f t="shared" si="5"/>
        <v>647.28000000000009</v>
      </c>
    </row>
    <row r="99" spans="1:6" x14ac:dyDescent="0.25">
      <c r="A99" s="35" t="s">
        <v>11</v>
      </c>
      <c r="B99" s="36">
        <v>33</v>
      </c>
      <c r="C99" s="37">
        <v>89.9</v>
      </c>
      <c r="D99" s="34">
        <f t="shared" ref="D99:D122" si="6">C99*$C$124</f>
        <v>8.99</v>
      </c>
      <c r="E99" s="36">
        <v>4</v>
      </c>
      <c r="F99" s="34">
        <f t="shared" ref="F99:F122" si="7">(C99-D99)*E99</f>
        <v>323.64000000000004</v>
      </c>
    </row>
    <row r="100" spans="1:6" x14ac:dyDescent="0.25">
      <c r="A100" s="35" t="s">
        <v>11</v>
      </c>
      <c r="B100" s="36">
        <v>34</v>
      </c>
      <c r="C100" s="37">
        <v>89.9</v>
      </c>
      <c r="D100" s="34">
        <f t="shared" si="6"/>
        <v>8.99</v>
      </c>
      <c r="E100" s="36">
        <v>25</v>
      </c>
      <c r="F100" s="34">
        <f t="shared" si="7"/>
        <v>2022.7500000000002</v>
      </c>
    </row>
    <row r="101" spans="1:6" x14ac:dyDescent="0.25">
      <c r="A101" s="35" t="s">
        <v>11</v>
      </c>
      <c r="B101" s="36">
        <v>35</v>
      </c>
      <c r="C101" s="37">
        <v>89.9</v>
      </c>
      <c r="D101" s="34">
        <f t="shared" si="6"/>
        <v>8.99</v>
      </c>
      <c r="E101" s="36">
        <v>16</v>
      </c>
      <c r="F101" s="34">
        <f t="shared" si="7"/>
        <v>1294.5600000000002</v>
      </c>
    </row>
    <row r="102" spans="1:6" x14ac:dyDescent="0.25">
      <c r="A102" s="35" t="s">
        <v>11</v>
      </c>
      <c r="B102" s="36">
        <v>36</v>
      </c>
      <c r="C102" s="37">
        <v>89.9</v>
      </c>
      <c r="D102" s="34">
        <f t="shared" si="6"/>
        <v>8.99</v>
      </c>
      <c r="E102" s="36">
        <v>3</v>
      </c>
      <c r="F102" s="34">
        <f t="shared" si="7"/>
        <v>242.73000000000002</v>
      </c>
    </row>
    <row r="103" spans="1:6" x14ac:dyDescent="0.25">
      <c r="A103" s="15" t="s">
        <v>9</v>
      </c>
      <c r="B103" s="16">
        <v>17</v>
      </c>
      <c r="C103" s="17">
        <v>85.5</v>
      </c>
      <c r="D103" s="17">
        <f t="shared" si="6"/>
        <v>8.5500000000000007</v>
      </c>
      <c r="E103" s="16">
        <v>0</v>
      </c>
      <c r="F103" s="17">
        <f t="shared" si="7"/>
        <v>0</v>
      </c>
    </row>
    <row r="104" spans="1:6" x14ac:dyDescent="0.25">
      <c r="A104" s="15" t="s">
        <v>9</v>
      </c>
      <c r="B104" s="16">
        <v>18</v>
      </c>
      <c r="C104" s="17">
        <v>85.5</v>
      </c>
      <c r="D104" s="17">
        <f t="shared" si="6"/>
        <v>8.5500000000000007</v>
      </c>
      <c r="E104" s="16">
        <v>3</v>
      </c>
      <c r="F104" s="17">
        <f t="shared" si="7"/>
        <v>230.85000000000002</v>
      </c>
    </row>
    <row r="105" spans="1:6" x14ac:dyDescent="0.25">
      <c r="A105" s="15" t="s">
        <v>9</v>
      </c>
      <c r="B105" s="16">
        <v>19</v>
      </c>
      <c r="C105" s="17">
        <v>85.5</v>
      </c>
      <c r="D105" s="17">
        <f t="shared" si="6"/>
        <v>8.5500000000000007</v>
      </c>
      <c r="E105" s="16">
        <v>8</v>
      </c>
      <c r="F105" s="17">
        <f t="shared" si="7"/>
        <v>615.6</v>
      </c>
    </row>
    <row r="106" spans="1:6" x14ac:dyDescent="0.25">
      <c r="A106" s="15" t="s">
        <v>9</v>
      </c>
      <c r="B106" s="16">
        <v>20</v>
      </c>
      <c r="C106" s="17">
        <v>85.5</v>
      </c>
      <c r="D106" s="17">
        <f t="shared" si="6"/>
        <v>8.5500000000000007</v>
      </c>
      <c r="E106" s="16">
        <v>16</v>
      </c>
      <c r="F106" s="17">
        <f t="shared" si="7"/>
        <v>1231.2</v>
      </c>
    </row>
    <row r="107" spans="1:6" x14ac:dyDescent="0.25">
      <c r="A107" s="15" t="s">
        <v>9</v>
      </c>
      <c r="B107" s="16">
        <v>21</v>
      </c>
      <c r="C107" s="17">
        <v>85.5</v>
      </c>
      <c r="D107" s="17">
        <f t="shared" si="6"/>
        <v>8.5500000000000007</v>
      </c>
      <c r="E107" s="16">
        <v>5</v>
      </c>
      <c r="F107" s="17">
        <f t="shared" si="7"/>
        <v>384.75</v>
      </c>
    </row>
    <row r="108" spans="1:6" x14ac:dyDescent="0.25">
      <c r="A108" s="15" t="s">
        <v>9</v>
      </c>
      <c r="B108" s="16">
        <v>22</v>
      </c>
      <c r="C108" s="17">
        <v>85.5</v>
      </c>
      <c r="D108" s="17">
        <f t="shared" si="6"/>
        <v>8.5500000000000007</v>
      </c>
      <c r="E108" s="16">
        <v>8</v>
      </c>
      <c r="F108" s="17">
        <f t="shared" si="7"/>
        <v>615.6</v>
      </c>
    </row>
    <row r="109" spans="1:6" x14ac:dyDescent="0.25">
      <c r="A109" s="15" t="s">
        <v>9</v>
      </c>
      <c r="B109" s="16">
        <v>23</v>
      </c>
      <c r="C109" s="17">
        <v>85.5</v>
      </c>
      <c r="D109" s="17">
        <f t="shared" si="6"/>
        <v>8.5500000000000007</v>
      </c>
      <c r="E109" s="16">
        <v>2</v>
      </c>
      <c r="F109" s="17">
        <f t="shared" si="7"/>
        <v>153.9</v>
      </c>
    </row>
    <row r="110" spans="1:6" x14ac:dyDescent="0.25">
      <c r="A110" s="15" t="s">
        <v>9</v>
      </c>
      <c r="B110" s="16">
        <v>24</v>
      </c>
      <c r="C110" s="17">
        <v>85.5</v>
      </c>
      <c r="D110" s="17">
        <f t="shared" si="6"/>
        <v>8.5500000000000007</v>
      </c>
      <c r="E110" s="16">
        <v>25</v>
      </c>
      <c r="F110" s="17">
        <f t="shared" si="7"/>
        <v>1923.75</v>
      </c>
    </row>
    <row r="111" spans="1:6" x14ac:dyDescent="0.25">
      <c r="A111" s="15" t="s">
        <v>9</v>
      </c>
      <c r="B111" s="16">
        <v>25</v>
      </c>
      <c r="C111" s="17">
        <v>85.5</v>
      </c>
      <c r="D111" s="17">
        <f t="shared" si="6"/>
        <v>8.5500000000000007</v>
      </c>
      <c r="E111" s="16">
        <v>2</v>
      </c>
      <c r="F111" s="17">
        <f t="shared" si="7"/>
        <v>153.9</v>
      </c>
    </row>
    <row r="112" spans="1:6" x14ac:dyDescent="0.25">
      <c r="A112" s="15" t="s">
        <v>9</v>
      </c>
      <c r="B112" s="16">
        <v>26</v>
      </c>
      <c r="C112" s="17">
        <v>85.5</v>
      </c>
      <c r="D112" s="17">
        <f t="shared" si="6"/>
        <v>8.5500000000000007</v>
      </c>
      <c r="E112" s="16">
        <v>26</v>
      </c>
      <c r="F112" s="17">
        <f t="shared" si="7"/>
        <v>2000.7</v>
      </c>
    </row>
    <row r="113" spans="1:6" x14ac:dyDescent="0.25">
      <c r="A113" s="15" t="s">
        <v>9</v>
      </c>
      <c r="B113" s="16">
        <v>27</v>
      </c>
      <c r="C113" s="17">
        <v>85.5</v>
      </c>
      <c r="D113" s="17">
        <f t="shared" si="6"/>
        <v>8.5500000000000007</v>
      </c>
      <c r="E113" s="16">
        <v>23</v>
      </c>
      <c r="F113" s="17">
        <f t="shared" si="7"/>
        <v>1769.8500000000001</v>
      </c>
    </row>
    <row r="114" spans="1:6" x14ac:dyDescent="0.25">
      <c r="A114" s="18" t="s">
        <v>9</v>
      </c>
      <c r="B114" s="19">
        <v>28</v>
      </c>
      <c r="C114" s="20">
        <v>89.9</v>
      </c>
      <c r="D114" s="17">
        <f t="shared" si="6"/>
        <v>8.99</v>
      </c>
      <c r="E114" s="19">
        <v>5</v>
      </c>
      <c r="F114" s="17">
        <f t="shared" si="7"/>
        <v>404.55000000000007</v>
      </c>
    </row>
    <row r="115" spans="1:6" x14ac:dyDescent="0.25">
      <c r="A115" s="18" t="s">
        <v>9</v>
      </c>
      <c r="B115" s="19">
        <v>29</v>
      </c>
      <c r="C115" s="20">
        <v>89.9</v>
      </c>
      <c r="D115" s="17">
        <f t="shared" si="6"/>
        <v>8.99</v>
      </c>
      <c r="E115" s="19">
        <v>0</v>
      </c>
      <c r="F115" s="17">
        <f t="shared" si="7"/>
        <v>0</v>
      </c>
    </row>
    <row r="116" spans="1:6" x14ac:dyDescent="0.25">
      <c r="A116" s="18" t="s">
        <v>9</v>
      </c>
      <c r="B116" s="19">
        <v>30</v>
      </c>
      <c r="C116" s="20">
        <v>89.9</v>
      </c>
      <c r="D116" s="17">
        <f t="shared" si="6"/>
        <v>8.99</v>
      </c>
      <c r="E116" s="19">
        <v>25</v>
      </c>
      <c r="F116" s="17">
        <f t="shared" si="7"/>
        <v>2022.7500000000002</v>
      </c>
    </row>
    <row r="117" spans="1:6" x14ac:dyDescent="0.25">
      <c r="A117" s="18" t="s">
        <v>9</v>
      </c>
      <c r="B117" s="19">
        <v>31</v>
      </c>
      <c r="C117" s="20">
        <v>89.9</v>
      </c>
      <c r="D117" s="17">
        <f t="shared" si="6"/>
        <v>8.99</v>
      </c>
      <c r="E117" s="19">
        <v>8</v>
      </c>
      <c r="F117" s="17">
        <f t="shared" si="7"/>
        <v>647.28000000000009</v>
      </c>
    </row>
    <row r="118" spans="1:6" x14ac:dyDescent="0.25">
      <c r="A118" s="18" t="s">
        <v>9</v>
      </c>
      <c r="B118" s="19">
        <v>32</v>
      </c>
      <c r="C118" s="20">
        <v>89.9</v>
      </c>
      <c r="D118" s="17">
        <f t="shared" si="6"/>
        <v>8.99</v>
      </c>
      <c r="E118" s="19">
        <v>3</v>
      </c>
      <c r="F118" s="17">
        <f t="shared" si="7"/>
        <v>242.73000000000002</v>
      </c>
    </row>
    <row r="119" spans="1:6" x14ac:dyDescent="0.25">
      <c r="A119" s="18" t="s">
        <v>9</v>
      </c>
      <c r="B119" s="19">
        <v>33</v>
      </c>
      <c r="C119" s="20">
        <v>89.9</v>
      </c>
      <c r="D119" s="17">
        <f t="shared" si="6"/>
        <v>8.99</v>
      </c>
      <c r="E119" s="19">
        <v>6</v>
      </c>
      <c r="F119" s="17">
        <f t="shared" si="7"/>
        <v>485.46000000000004</v>
      </c>
    </row>
    <row r="120" spans="1:6" x14ac:dyDescent="0.25">
      <c r="A120" s="18" t="s">
        <v>9</v>
      </c>
      <c r="B120" s="19">
        <v>34</v>
      </c>
      <c r="C120" s="20">
        <v>89.9</v>
      </c>
      <c r="D120" s="17">
        <f t="shared" si="6"/>
        <v>8.99</v>
      </c>
      <c r="E120" s="19">
        <v>4</v>
      </c>
      <c r="F120" s="17">
        <f t="shared" si="7"/>
        <v>323.64000000000004</v>
      </c>
    </row>
    <row r="121" spans="1:6" x14ac:dyDescent="0.25">
      <c r="A121" s="18" t="s">
        <v>9</v>
      </c>
      <c r="B121" s="19">
        <v>35</v>
      </c>
      <c r="C121" s="20">
        <v>89.9</v>
      </c>
      <c r="D121" s="17">
        <f t="shared" si="6"/>
        <v>8.99</v>
      </c>
      <c r="E121" s="19">
        <v>21</v>
      </c>
      <c r="F121" s="17">
        <f t="shared" si="7"/>
        <v>1699.1100000000001</v>
      </c>
    </row>
    <row r="122" spans="1:6" ht="15.75" thickBot="1" x14ac:dyDescent="0.3">
      <c r="A122" s="18" t="s">
        <v>9</v>
      </c>
      <c r="B122" s="19">
        <v>36</v>
      </c>
      <c r="C122" s="20">
        <v>89.9</v>
      </c>
      <c r="D122" s="17">
        <f t="shared" si="6"/>
        <v>8.99</v>
      </c>
      <c r="E122" s="19">
        <v>3</v>
      </c>
      <c r="F122" s="17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65">
        <v>0.1</v>
      </c>
      <c r="D124" s="66"/>
      <c r="E124" s="66"/>
      <c r="F124" s="67"/>
    </row>
  </sheetData>
  <autoFilter ref="A2:F124" xr:uid="{3BC78515-F55E-4586-AB84-E0C00CD9535F}"/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CA9D-CC1B-4299-A118-F85E176421BF}">
  <dimension ref="A1:V16"/>
  <sheetViews>
    <sheetView showGridLines="0" zoomScaleNormal="100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3.42578125" customWidth="1"/>
    <col min="22" max="22" width="9.140625" customWidth="1"/>
  </cols>
  <sheetData>
    <row r="1" spans="1:22" ht="21.75" thickBot="1" x14ac:dyDescent="0.4">
      <c r="A1" s="38"/>
      <c r="B1" s="39"/>
      <c r="C1" s="70" t="s">
        <v>29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2"/>
    </row>
    <row r="2" spans="1:22" ht="21.75" thickBot="1" x14ac:dyDescent="0.4">
      <c r="A2" s="40"/>
      <c r="B2" s="41"/>
      <c r="C2" s="42">
        <v>17</v>
      </c>
      <c r="D2" s="42">
        <v>18</v>
      </c>
      <c r="E2" s="42">
        <v>19</v>
      </c>
      <c r="F2" s="42">
        <v>20</v>
      </c>
      <c r="G2" s="42">
        <v>21</v>
      </c>
      <c r="H2" s="42">
        <v>22</v>
      </c>
      <c r="I2" s="42">
        <v>23</v>
      </c>
      <c r="J2" s="42">
        <v>24</v>
      </c>
      <c r="K2" s="42">
        <v>25</v>
      </c>
      <c r="L2" s="42">
        <v>26</v>
      </c>
      <c r="M2" s="42">
        <v>27</v>
      </c>
      <c r="N2" s="42">
        <v>28</v>
      </c>
      <c r="O2" s="42">
        <v>29</v>
      </c>
      <c r="P2" s="42">
        <v>30</v>
      </c>
      <c r="Q2" s="42">
        <v>31</v>
      </c>
      <c r="R2" s="42">
        <v>32</v>
      </c>
      <c r="S2" s="42">
        <v>33</v>
      </c>
      <c r="T2" s="42">
        <v>34</v>
      </c>
      <c r="U2" s="42">
        <v>35</v>
      </c>
      <c r="V2" s="42">
        <v>36</v>
      </c>
    </row>
    <row r="3" spans="1:22" ht="23.25" customHeight="1" thickBot="1" x14ac:dyDescent="0.3">
      <c r="A3" s="73" t="s">
        <v>13</v>
      </c>
      <c r="B3" s="43" t="s">
        <v>27</v>
      </c>
      <c r="C3" s="30">
        <v>79.8</v>
      </c>
      <c r="D3" s="44">
        <v>79.8</v>
      </c>
      <c r="E3" s="30">
        <v>79.8</v>
      </c>
      <c r="F3" s="44">
        <v>79.8</v>
      </c>
      <c r="G3" s="30">
        <v>79.8</v>
      </c>
      <c r="H3" s="44">
        <v>79.8</v>
      </c>
      <c r="I3" s="30">
        <v>79.8</v>
      </c>
      <c r="J3" s="44">
        <v>79.8</v>
      </c>
      <c r="K3" s="30">
        <v>79.8</v>
      </c>
      <c r="L3" s="44">
        <v>79.8</v>
      </c>
      <c r="M3" s="30">
        <v>79.8</v>
      </c>
      <c r="N3" s="44">
        <v>83.3</v>
      </c>
      <c r="O3" s="30">
        <v>83.3</v>
      </c>
      <c r="P3" s="44">
        <v>83.3</v>
      </c>
      <c r="Q3" s="30">
        <v>83.3</v>
      </c>
      <c r="R3" s="44">
        <v>83.3</v>
      </c>
      <c r="S3" s="30">
        <v>83.3</v>
      </c>
      <c r="T3" s="44">
        <v>83.3</v>
      </c>
      <c r="U3" s="30">
        <v>83.3</v>
      </c>
      <c r="V3" s="45">
        <v>83.3</v>
      </c>
    </row>
    <row r="4" spans="1:22" ht="23.25" customHeight="1" thickBot="1" x14ac:dyDescent="0.3">
      <c r="A4" s="74"/>
      <c r="B4" s="46" t="s">
        <v>28</v>
      </c>
      <c r="C4" s="47">
        <v>15</v>
      </c>
      <c r="D4" s="48">
        <v>0</v>
      </c>
      <c r="E4" s="47">
        <v>3</v>
      </c>
      <c r="F4" s="49">
        <v>21</v>
      </c>
      <c r="G4" s="47">
        <v>12</v>
      </c>
      <c r="H4" s="48">
        <v>5</v>
      </c>
      <c r="I4" s="47">
        <v>8</v>
      </c>
      <c r="J4" s="48">
        <v>23</v>
      </c>
      <c r="K4" s="47">
        <v>15</v>
      </c>
      <c r="L4" s="48">
        <v>25</v>
      </c>
      <c r="M4" s="47">
        <v>2</v>
      </c>
      <c r="N4" s="48">
        <v>8</v>
      </c>
      <c r="O4" s="47">
        <v>7</v>
      </c>
      <c r="P4" s="48">
        <v>16</v>
      </c>
      <c r="Q4" s="47">
        <v>20</v>
      </c>
      <c r="R4" s="48">
        <v>0</v>
      </c>
      <c r="S4" s="47">
        <v>0</v>
      </c>
      <c r="T4" s="48">
        <v>6</v>
      </c>
      <c r="U4" s="47">
        <v>8</v>
      </c>
      <c r="V4" s="31">
        <v>14</v>
      </c>
    </row>
    <row r="5" spans="1:22" ht="23.25" customHeight="1" x14ac:dyDescent="0.25">
      <c r="A5" s="68" t="s">
        <v>14</v>
      </c>
      <c r="B5" s="43" t="s">
        <v>27</v>
      </c>
      <c r="C5" s="30">
        <v>-49.8</v>
      </c>
      <c r="D5" s="44">
        <v>-79.8</v>
      </c>
      <c r="E5" s="30">
        <v>-73.8</v>
      </c>
      <c r="F5" s="44">
        <v>-37.799999999999997</v>
      </c>
      <c r="G5" s="30">
        <v>-55.8</v>
      </c>
      <c r="H5" s="44">
        <v>-69.8</v>
      </c>
      <c r="I5" s="30">
        <v>-63.8</v>
      </c>
      <c r="J5" s="44">
        <v>-33.799999999999997</v>
      </c>
      <c r="K5" s="30">
        <v>-49.8</v>
      </c>
      <c r="L5" s="44">
        <v>-29.8</v>
      </c>
      <c r="M5" s="30">
        <v>-75.8</v>
      </c>
      <c r="N5" s="44">
        <v>-67.3</v>
      </c>
      <c r="O5" s="30">
        <v>-69.3</v>
      </c>
      <c r="P5" s="44">
        <v>-51.3</v>
      </c>
      <c r="Q5" s="30">
        <v>-43.3</v>
      </c>
      <c r="R5" s="44">
        <v>-83.3</v>
      </c>
      <c r="S5" s="30">
        <v>-83.3</v>
      </c>
      <c r="T5" s="44">
        <v>-71.3</v>
      </c>
      <c r="U5" s="30">
        <v>-67.3</v>
      </c>
      <c r="V5" s="45">
        <v>-55.3</v>
      </c>
    </row>
    <row r="6" spans="1:22" ht="23.25" customHeight="1" thickBot="1" x14ac:dyDescent="0.3">
      <c r="A6" s="69"/>
      <c r="B6" s="46" t="s">
        <v>28</v>
      </c>
      <c r="C6" s="47">
        <v>17</v>
      </c>
      <c r="D6" s="48">
        <v>15</v>
      </c>
      <c r="E6" s="47">
        <v>2</v>
      </c>
      <c r="F6" s="48">
        <v>1</v>
      </c>
      <c r="G6" s="47">
        <v>0</v>
      </c>
      <c r="H6" s="48">
        <v>0</v>
      </c>
      <c r="I6" s="47">
        <v>6</v>
      </c>
      <c r="J6" s="48">
        <v>8</v>
      </c>
      <c r="K6" s="47">
        <v>9</v>
      </c>
      <c r="L6" s="48">
        <v>15</v>
      </c>
      <c r="M6" s="47">
        <v>18</v>
      </c>
      <c r="N6" s="48">
        <v>18</v>
      </c>
      <c r="O6" s="47">
        <v>2</v>
      </c>
      <c r="P6" s="48">
        <v>3</v>
      </c>
      <c r="Q6" s="47">
        <v>6</v>
      </c>
      <c r="R6" s="48">
        <v>0</v>
      </c>
      <c r="S6" s="47">
        <v>5</v>
      </c>
      <c r="T6" s="48">
        <v>19</v>
      </c>
      <c r="U6" s="47">
        <v>26</v>
      </c>
      <c r="V6" s="31">
        <v>5</v>
      </c>
    </row>
    <row r="7" spans="1:22" ht="23.25" customHeight="1" x14ac:dyDescent="0.25">
      <c r="A7" s="68" t="s">
        <v>12</v>
      </c>
      <c r="B7" s="43" t="s">
        <v>27</v>
      </c>
      <c r="C7" s="30">
        <v>79.8</v>
      </c>
      <c r="D7" s="44">
        <v>79.8</v>
      </c>
      <c r="E7" s="30">
        <v>79.8</v>
      </c>
      <c r="F7" s="44">
        <v>79.8</v>
      </c>
      <c r="G7" s="30">
        <v>79.8</v>
      </c>
      <c r="H7" s="44">
        <v>79.8</v>
      </c>
      <c r="I7" s="30">
        <v>79.8</v>
      </c>
      <c r="J7" s="44">
        <v>79.8</v>
      </c>
      <c r="K7" s="30">
        <v>79.8</v>
      </c>
      <c r="L7" s="44">
        <v>79.8</v>
      </c>
      <c r="M7" s="30">
        <v>79.8</v>
      </c>
      <c r="N7" s="44">
        <v>83.3</v>
      </c>
      <c r="O7" s="30">
        <v>83.3</v>
      </c>
      <c r="P7" s="44">
        <v>83.3</v>
      </c>
      <c r="Q7" s="30">
        <v>83.3</v>
      </c>
      <c r="R7" s="44">
        <v>83.3</v>
      </c>
      <c r="S7" s="30">
        <v>83.3</v>
      </c>
      <c r="T7" s="44">
        <v>83.3</v>
      </c>
      <c r="U7" s="30">
        <v>83.3</v>
      </c>
      <c r="V7" s="45">
        <v>83.3</v>
      </c>
    </row>
    <row r="8" spans="1:22" ht="23.25" customHeight="1" thickBot="1" x14ac:dyDescent="0.3">
      <c r="A8" s="69"/>
      <c r="B8" s="46" t="s">
        <v>28</v>
      </c>
      <c r="C8" s="47">
        <v>25</v>
      </c>
      <c r="D8" s="48">
        <v>2</v>
      </c>
      <c r="E8" s="47">
        <v>3</v>
      </c>
      <c r="F8" s="48">
        <v>1</v>
      </c>
      <c r="G8" s="47">
        <v>0</v>
      </c>
      <c r="H8" s="48">
        <v>5</v>
      </c>
      <c r="I8" s="47">
        <v>16</v>
      </c>
      <c r="J8" s="48">
        <v>15</v>
      </c>
      <c r="K8" s="47">
        <v>16</v>
      </c>
      <c r="L8" s="48">
        <v>14</v>
      </c>
      <c r="M8" s="47">
        <v>15</v>
      </c>
      <c r="N8" s="48">
        <v>29</v>
      </c>
      <c r="O8" s="47">
        <v>5</v>
      </c>
      <c r="P8" s="48">
        <v>0</v>
      </c>
      <c r="Q8" s="47">
        <v>4</v>
      </c>
      <c r="R8" s="48">
        <v>5</v>
      </c>
      <c r="S8" s="47">
        <v>15</v>
      </c>
      <c r="T8" s="48">
        <v>16</v>
      </c>
      <c r="U8" s="47">
        <v>2</v>
      </c>
      <c r="V8" s="31">
        <v>36</v>
      </c>
    </row>
    <row r="9" spans="1:22" ht="23.25" customHeight="1" thickBot="1" x14ac:dyDescent="0.3">
      <c r="A9" s="68" t="s">
        <v>10</v>
      </c>
      <c r="B9" s="43" t="s">
        <v>27</v>
      </c>
      <c r="C9" s="30">
        <v>85.5</v>
      </c>
      <c r="D9" s="44">
        <v>85.5</v>
      </c>
      <c r="E9" s="30">
        <v>85.5</v>
      </c>
      <c r="F9" s="44">
        <v>85.5</v>
      </c>
      <c r="G9" s="30">
        <v>85.5</v>
      </c>
      <c r="H9" s="44">
        <v>85.5</v>
      </c>
      <c r="I9" s="30">
        <v>85.5</v>
      </c>
      <c r="J9" s="44">
        <v>85.5</v>
      </c>
      <c r="K9" s="30">
        <v>85.5</v>
      </c>
      <c r="L9" s="44">
        <v>85.5</v>
      </c>
      <c r="M9" s="30">
        <v>85.5</v>
      </c>
      <c r="N9" s="44">
        <v>89.9</v>
      </c>
      <c r="O9" s="30">
        <v>89.9</v>
      </c>
      <c r="P9" s="44">
        <v>89.9</v>
      </c>
      <c r="Q9" s="30">
        <v>89.9</v>
      </c>
      <c r="R9" s="44">
        <v>89.9</v>
      </c>
      <c r="S9" s="30">
        <v>89.9</v>
      </c>
      <c r="T9" s="44">
        <v>89.9</v>
      </c>
      <c r="U9" s="30">
        <v>89.9</v>
      </c>
      <c r="V9" s="45">
        <v>89.9</v>
      </c>
    </row>
    <row r="10" spans="1:22" ht="23.25" customHeight="1" thickBot="1" x14ac:dyDescent="0.3">
      <c r="A10" s="69"/>
      <c r="B10" s="46" t="s">
        <v>28</v>
      </c>
      <c r="C10" s="47">
        <v>2</v>
      </c>
      <c r="D10" s="48">
        <v>5</v>
      </c>
      <c r="E10" s="47">
        <v>16</v>
      </c>
      <c r="F10" s="48">
        <v>18</v>
      </c>
      <c r="G10" s="47">
        <v>19</v>
      </c>
      <c r="H10" s="49">
        <v>5</v>
      </c>
      <c r="I10" s="47">
        <v>0</v>
      </c>
      <c r="J10" s="48">
        <v>25</v>
      </c>
      <c r="K10" s="47">
        <v>6</v>
      </c>
      <c r="L10" s="48">
        <v>8</v>
      </c>
      <c r="M10" s="47">
        <v>30</v>
      </c>
      <c r="N10" s="48">
        <v>5</v>
      </c>
      <c r="O10" s="47">
        <v>8</v>
      </c>
      <c r="P10" s="48">
        <v>6</v>
      </c>
      <c r="Q10" s="47">
        <v>15</v>
      </c>
      <c r="R10" s="48">
        <v>8</v>
      </c>
      <c r="S10" s="47">
        <v>4</v>
      </c>
      <c r="T10" s="48">
        <v>15</v>
      </c>
      <c r="U10" s="47">
        <v>2</v>
      </c>
      <c r="V10" s="31">
        <v>0</v>
      </c>
    </row>
    <row r="11" spans="1:22" ht="23.25" customHeight="1" x14ac:dyDescent="0.25">
      <c r="A11" s="68" t="s">
        <v>11</v>
      </c>
      <c r="B11" s="43" t="s">
        <v>27</v>
      </c>
      <c r="C11" s="30">
        <v>85.5</v>
      </c>
      <c r="D11" s="44">
        <v>85.5</v>
      </c>
      <c r="E11" s="30">
        <v>85.5</v>
      </c>
      <c r="F11" s="44">
        <v>85.5</v>
      </c>
      <c r="G11" s="30">
        <v>85.5</v>
      </c>
      <c r="H11" s="44">
        <v>85.5</v>
      </c>
      <c r="I11" s="30">
        <v>85.5</v>
      </c>
      <c r="J11" s="44">
        <v>85.5</v>
      </c>
      <c r="K11" s="30">
        <v>85.5</v>
      </c>
      <c r="L11" s="44">
        <v>85.5</v>
      </c>
      <c r="M11" s="30">
        <v>85.5</v>
      </c>
      <c r="N11" s="44">
        <v>89.9</v>
      </c>
      <c r="O11" s="30">
        <v>89.9</v>
      </c>
      <c r="P11" s="44">
        <v>89.9</v>
      </c>
      <c r="Q11" s="30">
        <v>89.9</v>
      </c>
      <c r="R11" s="44">
        <v>89.9</v>
      </c>
      <c r="S11" s="30">
        <v>89.9</v>
      </c>
      <c r="T11" s="44">
        <v>89.9</v>
      </c>
      <c r="U11" s="30">
        <v>89.9</v>
      </c>
      <c r="V11" s="45">
        <v>89.9</v>
      </c>
    </row>
    <row r="12" spans="1:22" ht="23.25" customHeight="1" thickBot="1" x14ac:dyDescent="0.3">
      <c r="A12" s="69"/>
      <c r="B12" s="46" t="s">
        <v>28</v>
      </c>
      <c r="C12" s="47">
        <v>6</v>
      </c>
      <c r="D12" s="48">
        <v>15</v>
      </c>
      <c r="E12" s="47">
        <v>25</v>
      </c>
      <c r="F12" s="48">
        <v>16</v>
      </c>
      <c r="G12" s="47">
        <v>19</v>
      </c>
      <c r="H12" s="48">
        <v>0</v>
      </c>
      <c r="I12" s="47">
        <v>5</v>
      </c>
      <c r="J12" s="48">
        <v>16</v>
      </c>
      <c r="K12" s="47">
        <v>19</v>
      </c>
      <c r="L12" s="48">
        <v>25</v>
      </c>
      <c r="M12" s="47">
        <v>26</v>
      </c>
      <c r="N12" s="48">
        <v>21</v>
      </c>
      <c r="O12" s="47">
        <v>1</v>
      </c>
      <c r="P12" s="48">
        <v>3</v>
      </c>
      <c r="Q12" s="47">
        <v>23</v>
      </c>
      <c r="R12" s="48">
        <v>8</v>
      </c>
      <c r="S12" s="47">
        <v>4</v>
      </c>
      <c r="T12" s="48">
        <v>25</v>
      </c>
      <c r="U12" s="47">
        <v>16</v>
      </c>
      <c r="V12" s="31">
        <v>3</v>
      </c>
    </row>
    <row r="13" spans="1:22" ht="23.25" customHeight="1" x14ac:dyDescent="0.25">
      <c r="A13" s="68" t="s">
        <v>9</v>
      </c>
      <c r="B13" s="43" t="s">
        <v>27</v>
      </c>
      <c r="C13" s="30">
        <v>85.5</v>
      </c>
      <c r="D13" s="44">
        <v>85.5</v>
      </c>
      <c r="E13" s="30">
        <v>85.5</v>
      </c>
      <c r="F13" s="44">
        <v>85.5</v>
      </c>
      <c r="G13" s="30">
        <v>85.5</v>
      </c>
      <c r="H13" s="44">
        <v>85.5</v>
      </c>
      <c r="I13" s="30">
        <v>85.5</v>
      </c>
      <c r="J13" s="44">
        <v>85.5</v>
      </c>
      <c r="K13" s="30">
        <v>85.5</v>
      </c>
      <c r="L13" s="44">
        <v>85.5</v>
      </c>
      <c r="M13" s="30">
        <v>85.5</v>
      </c>
      <c r="N13" s="44">
        <v>89.9</v>
      </c>
      <c r="O13" s="30">
        <v>89.9</v>
      </c>
      <c r="P13" s="44">
        <v>89.9</v>
      </c>
      <c r="Q13" s="30">
        <v>89.9</v>
      </c>
      <c r="R13" s="44">
        <v>89.9</v>
      </c>
      <c r="S13" s="30">
        <v>89.9</v>
      </c>
      <c r="T13" s="44">
        <v>89.9</v>
      </c>
      <c r="U13" s="30">
        <v>89.9</v>
      </c>
      <c r="V13" s="45">
        <v>89.9</v>
      </c>
    </row>
    <row r="14" spans="1:22" ht="23.25" customHeight="1" thickBot="1" x14ac:dyDescent="0.3">
      <c r="A14" s="69"/>
      <c r="B14" s="46" t="s">
        <v>28</v>
      </c>
      <c r="C14" s="47">
        <v>0</v>
      </c>
      <c r="D14" s="48">
        <v>3</v>
      </c>
      <c r="E14" s="47">
        <v>8</v>
      </c>
      <c r="F14" s="48">
        <v>16</v>
      </c>
      <c r="G14" s="47">
        <v>5</v>
      </c>
      <c r="H14" s="48">
        <v>8</v>
      </c>
      <c r="I14" s="47">
        <v>2</v>
      </c>
      <c r="J14" s="48">
        <v>25</v>
      </c>
      <c r="K14" s="47">
        <v>2</v>
      </c>
      <c r="L14" s="48">
        <v>26</v>
      </c>
      <c r="M14" s="47">
        <v>23</v>
      </c>
      <c r="N14" s="48">
        <v>5</v>
      </c>
      <c r="O14" s="47">
        <v>0</v>
      </c>
      <c r="P14" s="48">
        <v>25</v>
      </c>
      <c r="Q14" s="47">
        <v>8</v>
      </c>
      <c r="R14" s="48">
        <v>3</v>
      </c>
      <c r="S14" s="47">
        <v>6</v>
      </c>
      <c r="T14" s="48">
        <v>4</v>
      </c>
      <c r="U14" s="47">
        <v>21</v>
      </c>
      <c r="V14" s="31">
        <v>3</v>
      </c>
    </row>
    <row r="16" spans="1:22" x14ac:dyDescent="0.25">
      <c r="B16" s="29"/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D13"/>
  <sheetViews>
    <sheetView showGridLines="0" tabSelected="1" zoomScale="150" zoomScaleNormal="150" workbookViewId="0">
      <selection activeCell="A5" sqref="A5"/>
    </sheetView>
  </sheetViews>
  <sheetFormatPr defaultRowHeight="15" x14ac:dyDescent="0.25"/>
  <cols>
    <col min="1" max="1" width="29.28515625" customWidth="1"/>
    <col min="2" max="2" width="14.85546875" customWidth="1"/>
    <col min="4" max="4" width="28" bestFit="1" customWidth="1"/>
    <col min="5" max="5" width="9.140625" customWidth="1"/>
  </cols>
  <sheetData>
    <row r="1" spans="1:4" ht="21.75" thickBot="1" x14ac:dyDescent="0.4">
      <c r="A1" s="75" t="s">
        <v>15</v>
      </c>
      <c r="B1" s="76"/>
      <c r="D1" s="25" t="s">
        <v>16</v>
      </c>
    </row>
    <row r="2" spans="1:4" x14ac:dyDescent="0.25">
      <c r="A2" s="115" t="s">
        <v>16</v>
      </c>
      <c r="B2" s="116">
        <f>COUNTIF('Produtos Infantis'!E3:E122,"&gt;0")</f>
        <v>107</v>
      </c>
      <c r="D2" s="26" t="s">
        <v>9</v>
      </c>
    </row>
    <row r="3" spans="1:4" x14ac:dyDescent="0.25">
      <c r="A3" s="117" t="s">
        <v>17</v>
      </c>
      <c r="B3" s="118">
        <f>'Produtos Infantis'!E123</f>
        <v>1273</v>
      </c>
      <c r="D3" s="27" t="s">
        <v>11</v>
      </c>
    </row>
    <row r="4" spans="1:4" x14ac:dyDescent="0.25">
      <c r="A4" s="21"/>
      <c r="B4" s="22"/>
      <c r="D4" s="27" t="s">
        <v>10</v>
      </c>
    </row>
    <row r="5" spans="1:4" x14ac:dyDescent="0.25">
      <c r="A5" s="125" t="s">
        <v>13</v>
      </c>
      <c r="B5" s="114">
        <f>COUNTIF(Descrição, A5)</f>
        <v>20</v>
      </c>
      <c r="D5" s="27" t="s">
        <v>12</v>
      </c>
    </row>
    <row r="6" spans="1:4" x14ac:dyDescent="0.25">
      <c r="A6" s="21" t="s">
        <v>18</v>
      </c>
      <c r="B6" s="22">
        <f>SUMIF(Descrição, A5, Quantidades)</f>
        <v>208</v>
      </c>
      <c r="D6" s="27" t="s">
        <v>14</v>
      </c>
    </row>
    <row r="7" spans="1:4" ht="15.75" thickBot="1" x14ac:dyDescent="0.3">
      <c r="A7" s="21"/>
      <c r="B7" s="22"/>
      <c r="D7" s="28" t="s">
        <v>13</v>
      </c>
    </row>
    <row r="8" spans="1:4" x14ac:dyDescent="0.25">
      <c r="A8" s="117" t="s">
        <v>19</v>
      </c>
      <c r="B8" s="119">
        <f>AVERAGEIF(Descrição,A5,Descontos)</f>
        <v>8.1375000000000046</v>
      </c>
    </row>
    <row r="9" spans="1:4" x14ac:dyDescent="0.25">
      <c r="A9" s="117" t="s">
        <v>20</v>
      </c>
      <c r="B9" s="119">
        <f>AVERAGEIF(Descrição,A5,Preços)</f>
        <v>81.374999999999972</v>
      </c>
    </row>
    <row r="10" spans="1:4" x14ac:dyDescent="0.25">
      <c r="A10" s="120" t="s">
        <v>21</v>
      </c>
      <c r="B10" s="121">
        <f>B8/B9</f>
        <v>0.10000000000000009</v>
      </c>
    </row>
    <row r="11" spans="1:4" x14ac:dyDescent="0.25">
      <c r="A11" s="23"/>
      <c r="B11" s="24"/>
    </row>
    <row r="12" spans="1:4" x14ac:dyDescent="0.25">
      <c r="A12" s="120" t="s">
        <v>22</v>
      </c>
      <c r="B12" s="122">
        <f>_xlfn.MAXIFS(Preços,Descrição,A5)</f>
        <v>83.3</v>
      </c>
    </row>
    <row r="13" spans="1:4" ht="15.75" thickBot="1" x14ac:dyDescent="0.3">
      <c r="A13" s="124" t="s">
        <v>23</v>
      </c>
      <c r="B13" s="123">
        <f>_xlfn.MINIFS(Preços,Descrição,A5)</f>
        <v>79.8</v>
      </c>
    </row>
  </sheetData>
  <sheetProtection sheet="1" selectLockedCells="1"/>
  <dataConsolidate link="1"/>
  <mergeCells count="1">
    <mergeCell ref="A1:B1"/>
  </mergeCells>
  <dataValidations count="2">
    <dataValidation type="textLength" allowBlank="1" showErrorMessage="1" errorTitle="Problema" error="Você precisa digitar pelo menos 17 caracteres para poder fazer sua consulta" sqref="A6" xr:uid="{10266CEB-DA7A-431C-A534-85AE41C300FD}">
      <formula1>17</formula1>
      <formula2>35</formula2>
    </dataValidation>
    <dataValidation type="list" allowBlank="1" showInputMessage="1" showErrorMessage="1" sqref="A5" xr:uid="{9250C786-FA82-4DB4-A07B-0D0948680F39}">
      <formula1>$D$2:$D$7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D7FF-F468-4A06-AFD9-47CB34C880A1}">
  <dimension ref="B1:Q22"/>
  <sheetViews>
    <sheetView zoomScale="160" zoomScaleNormal="160" workbookViewId="0">
      <selection activeCell="D18" sqref="D18"/>
    </sheetView>
  </sheetViews>
  <sheetFormatPr defaultRowHeight="15" x14ac:dyDescent="0.25"/>
  <cols>
    <col min="1" max="3" width="1.7109375" style="50" customWidth="1"/>
    <col min="4" max="4" width="20" style="50" customWidth="1"/>
    <col min="5" max="5" width="28" style="50" bestFit="1" customWidth="1"/>
    <col min="6" max="8" width="1.7109375" style="50" customWidth="1"/>
    <col min="9" max="10" width="9.140625" style="50"/>
    <col min="11" max="11" width="7.5703125" style="50" customWidth="1"/>
    <col min="12" max="12" width="4.140625" style="50" customWidth="1"/>
    <col min="13" max="13" width="9.28515625" style="50" customWidth="1"/>
    <col min="14" max="14" width="10.5703125" style="50" bestFit="1" customWidth="1"/>
    <col min="15" max="15" width="13.140625" style="50" customWidth="1"/>
    <col min="16" max="16" width="4.140625" style="50" customWidth="1"/>
    <col min="17" max="16384" width="9.140625" style="50"/>
  </cols>
  <sheetData>
    <row r="1" spans="2:16" ht="8.25" customHeight="1" x14ac:dyDescent="0.25"/>
    <row r="2" spans="2:16" ht="8.25" customHeight="1" thickBot="1" x14ac:dyDescent="0.3"/>
    <row r="3" spans="2:16" ht="7.5" customHeight="1" x14ac:dyDescent="0.25">
      <c r="C3" s="54"/>
      <c r="D3" s="55"/>
      <c r="E3" s="55"/>
      <c r="F3" s="55"/>
      <c r="G3" s="56"/>
      <c r="L3" s="85"/>
      <c r="M3" s="86"/>
      <c r="N3" s="86"/>
      <c r="O3" s="86"/>
      <c r="P3" s="87"/>
    </row>
    <row r="4" spans="2:16" ht="17.25" customHeight="1" x14ac:dyDescent="0.25">
      <c r="B4" s="51"/>
      <c r="C4" s="57"/>
      <c r="D4" s="52"/>
      <c r="E4" s="94" t="str" cm="1">
        <f t="array" ref="E4">_xlfn.IFS(E10=0,"Produto Esgotado",E10&lt;=4,"Estoque Baixo", TRUE, "")</f>
        <v>Produto Esgotado</v>
      </c>
      <c r="F4" s="52"/>
      <c r="G4" s="58"/>
      <c r="L4" s="88"/>
      <c r="M4" s="97" t="s">
        <v>32</v>
      </c>
      <c r="N4" s="97"/>
      <c r="O4" s="98"/>
      <c r="P4" s="89"/>
    </row>
    <row r="5" spans="2:16" ht="3.75" customHeight="1" thickBot="1" x14ac:dyDescent="0.3">
      <c r="B5" s="51"/>
      <c r="C5" s="57"/>
      <c r="D5" s="53"/>
      <c r="E5" s="52"/>
      <c r="F5" s="52"/>
      <c r="G5" s="58"/>
      <c r="I5" s="100">
        <f>VLOOKUP(E10,N5:O8,2,TRUE)</f>
        <v>0</v>
      </c>
      <c r="L5" s="88"/>
      <c r="M5" s="90"/>
      <c r="N5" s="90">
        <v>0</v>
      </c>
      <c r="O5" s="99">
        <v>0</v>
      </c>
      <c r="P5" s="89"/>
    </row>
    <row r="6" spans="2:16" ht="16.5" customHeight="1" thickBot="1" x14ac:dyDescent="0.3">
      <c r="B6" s="51"/>
      <c r="C6" s="57"/>
      <c r="D6" s="53" t="s">
        <v>24</v>
      </c>
      <c r="E6" s="79" t="s">
        <v>9</v>
      </c>
      <c r="F6" s="52"/>
      <c r="G6" s="58"/>
      <c r="L6" s="88"/>
      <c r="M6" s="96" t="s">
        <v>28</v>
      </c>
      <c r="N6" s="96"/>
      <c r="O6" s="96"/>
      <c r="P6" s="89"/>
    </row>
    <row r="7" spans="2:16" ht="11.25" customHeight="1" thickBot="1" x14ac:dyDescent="0.3">
      <c r="B7" s="51"/>
      <c r="C7" s="57"/>
      <c r="D7" s="53"/>
      <c r="E7" s="52"/>
      <c r="F7" s="52"/>
      <c r="G7" s="58"/>
      <c r="I7" s="100"/>
      <c r="L7" s="88"/>
      <c r="M7" s="90"/>
      <c r="N7" s="104">
        <v>0</v>
      </c>
      <c r="O7" s="105">
        <v>0</v>
      </c>
      <c r="P7" s="89"/>
    </row>
    <row r="8" spans="2:16" ht="16.5" customHeight="1" thickBot="1" x14ac:dyDescent="0.3">
      <c r="B8" s="51"/>
      <c r="C8" s="57"/>
      <c r="D8" s="53" t="s">
        <v>25</v>
      </c>
      <c r="E8" s="78">
        <v>17</v>
      </c>
      <c r="F8" s="52"/>
      <c r="G8" s="58"/>
      <c r="I8" s="100"/>
      <c r="L8" s="88"/>
      <c r="M8" s="90" t="s">
        <v>34</v>
      </c>
      <c r="N8" s="95">
        <v>2</v>
      </c>
      <c r="O8" s="113">
        <v>0.05</v>
      </c>
      <c r="P8" s="89"/>
    </row>
    <row r="9" spans="2:16" ht="11.25" customHeight="1" thickBot="1" x14ac:dyDescent="0.3">
      <c r="B9" s="51"/>
      <c r="C9" s="57"/>
      <c r="D9" s="53"/>
      <c r="E9" s="52"/>
      <c r="F9" s="52"/>
      <c r="G9" s="58"/>
      <c r="L9" s="88"/>
      <c r="M9" s="90"/>
      <c r="N9" s="90"/>
      <c r="O9" s="90"/>
      <c r="P9" s="89"/>
    </row>
    <row r="10" spans="2:16" ht="16.5" customHeight="1" thickBot="1" x14ac:dyDescent="0.3">
      <c r="B10" s="51"/>
      <c r="C10" s="57"/>
      <c r="D10" s="53" t="s">
        <v>30</v>
      </c>
      <c r="E10" s="81">
        <f>IFERROR(HLOOKUP(E8,'Produtos Infantis por Coluna'!C2:V14,MATCH(E6,'Produtos Infantis por Coluna'!A2:A14,0) +1,FALSE),"Produto NÃO Encontrado!")</f>
        <v>0</v>
      </c>
      <c r="F10" s="52"/>
      <c r="G10" s="58"/>
      <c r="K10" s="77"/>
      <c r="L10" s="88"/>
      <c r="M10" s="90" t="s">
        <v>33</v>
      </c>
      <c r="N10" s="95">
        <v>5</v>
      </c>
      <c r="O10" s="113">
        <v>0.09</v>
      </c>
      <c r="P10" s="89"/>
    </row>
    <row r="11" spans="2:16" ht="11.25" customHeight="1" thickBot="1" x14ac:dyDescent="0.3">
      <c r="B11" s="51"/>
      <c r="C11" s="57"/>
      <c r="D11" s="53"/>
      <c r="E11" s="52"/>
      <c r="F11" s="52"/>
      <c r="G11" s="58"/>
      <c r="L11" s="88"/>
      <c r="M11" s="90"/>
      <c r="N11" s="90"/>
      <c r="O11" s="90"/>
      <c r="P11" s="89"/>
    </row>
    <row r="12" spans="2:16" ht="16.5" customHeight="1" thickBot="1" x14ac:dyDescent="0.3">
      <c r="B12" s="51"/>
      <c r="C12" s="57"/>
      <c r="D12" s="53" t="s">
        <v>31</v>
      </c>
      <c r="E12" s="107">
        <v>2</v>
      </c>
      <c r="F12" s="52"/>
      <c r="G12" s="58"/>
      <c r="K12" s="77"/>
      <c r="L12" s="88"/>
      <c r="M12" s="96" t="s">
        <v>36</v>
      </c>
      <c r="N12" s="96"/>
      <c r="O12" s="96"/>
      <c r="P12" s="89"/>
    </row>
    <row r="13" spans="2:16" ht="11.25" customHeight="1" thickBot="1" x14ac:dyDescent="0.3">
      <c r="B13" s="51"/>
      <c r="C13" s="57"/>
      <c r="D13" s="53"/>
      <c r="E13" s="52"/>
      <c r="F13" s="52"/>
      <c r="G13" s="58"/>
      <c r="L13" s="88"/>
      <c r="M13" s="90"/>
      <c r="N13" s="102">
        <v>0</v>
      </c>
      <c r="O13" s="103">
        <v>0</v>
      </c>
      <c r="P13" s="89"/>
    </row>
    <row r="14" spans="2:16" ht="16.5" customHeight="1" thickBot="1" x14ac:dyDescent="0.3">
      <c r="B14" s="51"/>
      <c r="C14" s="57"/>
      <c r="D14" s="53" t="s">
        <v>26</v>
      </c>
      <c r="E14" s="83">
        <f>IF(VLOOKUP(E16,N13:O16,2,TRUE)&gt; VLOOKUP(E16,N13:O16,2,TRUE), VLOOKUP(E16,N13:O16,2,TRUE), VLOOKUP(E16,N13:O16,2,TRUE))</f>
        <v>0.08</v>
      </c>
      <c r="F14" s="52"/>
      <c r="G14" s="58"/>
      <c r="K14" s="77"/>
      <c r="L14" s="88"/>
      <c r="M14" s="90" t="s">
        <v>34</v>
      </c>
      <c r="N14" s="101">
        <v>150</v>
      </c>
      <c r="O14" s="113">
        <v>0.08</v>
      </c>
      <c r="P14" s="89"/>
    </row>
    <row r="15" spans="2:16" ht="11.25" customHeight="1" thickBot="1" x14ac:dyDescent="0.3">
      <c r="B15" s="51"/>
      <c r="C15" s="57"/>
      <c r="D15" s="53"/>
      <c r="E15" s="52"/>
      <c r="F15" s="52"/>
      <c r="G15" s="58"/>
      <c r="L15" s="88"/>
      <c r="M15" s="90"/>
      <c r="N15" s="90"/>
      <c r="O15" s="90"/>
      <c r="P15" s="89"/>
    </row>
    <row r="16" spans="2:16" ht="16.5" customHeight="1" thickBot="1" x14ac:dyDescent="0.3">
      <c r="B16" s="51"/>
      <c r="C16" s="57"/>
      <c r="D16" s="53" t="s">
        <v>35</v>
      </c>
      <c r="E16" s="82">
        <f>IFERROR(INDEX('Produtos Infantis por Coluna'!C3:V14,MATCH(E6,'Produtos Infantis por Coluna'!A3:A14,),MATCH(E8,'Produtos Infantis por Coluna'!C2:V2,)) * E12,"Produto NÃO Encontrado!")</f>
        <v>171</v>
      </c>
      <c r="F16" s="52"/>
      <c r="G16" s="58"/>
      <c r="L16" s="88"/>
      <c r="M16" s="90" t="s">
        <v>34</v>
      </c>
      <c r="N16" s="101">
        <v>300</v>
      </c>
      <c r="O16" s="113">
        <v>0.15</v>
      </c>
      <c r="P16" s="89"/>
    </row>
    <row r="17" spans="2:17" ht="18.75" customHeight="1" thickBot="1" x14ac:dyDescent="0.3">
      <c r="B17" s="51"/>
      <c r="C17" s="57"/>
      <c r="D17" s="52"/>
      <c r="E17" s="52"/>
      <c r="F17" s="52"/>
      <c r="G17" s="58"/>
      <c r="L17" s="91"/>
      <c r="M17" s="92"/>
      <c r="N17" s="92"/>
      <c r="O17" s="92"/>
      <c r="P17" s="93"/>
    </row>
    <row r="18" spans="2:17" ht="25.5" customHeight="1" x14ac:dyDescent="0.25">
      <c r="B18" s="51"/>
      <c r="C18" s="57"/>
      <c r="D18" s="112" t="s">
        <v>43</v>
      </c>
      <c r="E18" s="52"/>
      <c r="F18" s="52"/>
      <c r="G18" s="58"/>
      <c r="L18" s="84"/>
      <c r="M18" s="84"/>
      <c r="N18" s="84"/>
      <c r="O18" s="84"/>
      <c r="P18" s="84"/>
    </row>
    <row r="19" spans="2:17" ht="11.25" customHeight="1" thickBot="1" x14ac:dyDescent="0.3">
      <c r="B19" s="51"/>
      <c r="C19" s="59"/>
      <c r="D19" s="106"/>
      <c r="E19" s="60"/>
      <c r="F19" s="60"/>
      <c r="G19" s="61"/>
      <c r="K19" s="84"/>
      <c r="L19" s="84"/>
      <c r="M19" s="84"/>
      <c r="N19" s="84"/>
      <c r="O19" s="84"/>
      <c r="P19" s="84"/>
      <c r="Q19" s="84"/>
    </row>
    <row r="20" spans="2:17" ht="8.25" customHeight="1" x14ac:dyDescent="0.25">
      <c r="B20" s="51"/>
      <c r="C20" s="51"/>
      <c r="D20" s="51"/>
      <c r="E20" s="51"/>
      <c r="F20" s="51"/>
      <c r="K20" s="84"/>
      <c r="L20" s="84"/>
      <c r="M20" s="84"/>
      <c r="N20" s="84"/>
      <c r="O20" s="84"/>
      <c r="P20" s="84"/>
      <c r="Q20" s="84"/>
    </row>
    <row r="21" spans="2:17" ht="8.25" customHeight="1" x14ac:dyDescent="0.25"/>
    <row r="22" spans="2:17" x14ac:dyDescent="0.25">
      <c r="D22" s="77"/>
    </row>
  </sheetData>
  <sheetProtection sheet="1" selectLockedCells="1"/>
  <mergeCells count="3">
    <mergeCell ref="M6:O6"/>
    <mergeCell ref="M4:O4"/>
    <mergeCell ref="M12:O12"/>
  </mergeCells>
  <conditionalFormatting sqref="E10">
    <cfRule type="expression" dxfId="13" priority="7">
      <formula>$E$10&gt;0&lt;=4</formula>
    </cfRule>
    <cfRule type="cellIs" dxfId="12" priority="13" operator="equal">
      <formula>0</formula>
    </cfRule>
  </conditionalFormatting>
  <conditionalFormatting sqref="E16">
    <cfRule type="expression" dxfId="11" priority="8">
      <formula>$E$10&gt;0&lt;=4</formula>
    </cfRule>
    <cfRule type="expression" dxfId="10" priority="10">
      <formula>$E$10=0</formula>
    </cfRule>
  </conditionalFormatting>
  <conditionalFormatting sqref="E4">
    <cfRule type="expression" dxfId="9" priority="5">
      <formula>$E$10=0</formula>
    </cfRule>
    <cfRule type="expression" dxfId="8" priority="6">
      <formula>$E$10&gt;0&lt;=4</formula>
    </cfRule>
  </conditionalFormatting>
  <dataValidations count="2">
    <dataValidation type="custom" allowBlank="1" showInputMessage="1" showErrorMessage="1" errorTitle="Quantidade Inválida!" error="A quantidade de compra deve ser menor ou igual a quantidade em estoque." sqref="E12" xr:uid="{805178A3-1DCA-4AC7-981E-7CCBFD735383}">
      <formula1>E12&lt;=E10</formula1>
    </dataValidation>
    <dataValidation type="custom" showInputMessage="1" showErrorMessage="1" errorTitle="Produto Esgotado" error="Esse produto não está disponível." sqref="D18" xr:uid="{A96212F5-0DA6-43A2-A111-5CEED4768E9F}">
      <formula1>E4="Produto Esgotado"</formula1>
    </dataValidation>
  </dataValidations>
  <hyperlinks>
    <hyperlink ref="D18" location="'Resumo de Vendas'!A1" display="CONTINUAR" xr:uid="{E71C31D0-F350-489C-9303-1C3EE648538C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95B2-B3AC-45B8-894F-7E63023AFEB2}">
  <dimension ref="B1:Q18"/>
  <sheetViews>
    <sheetView zoomScale="160" zoomScaleNormal="160" workbookViewId="0">
      <selection activeCell="M6" sqref="M6"/>
    </sheetView>
  </sheetViews>
  <sheetFormatPr defaultRowHeight="15" x14ac:dyDescent="0.25"/>
  <cols>
    <col min="1" max="3" width="1.7109375" style="50" customWidth="1"/>
    <col min="4" max="4" width="20" style="50" customWidth="1"/>
    <col min="5" max="5" width="28" style="50" bestFit="1" customWidth="1"/>
    <col min="6" max="11" width="1.7109375" style="50" customWidth="1"/>
    <col min="12" max="12" width="20" style="50" customWidth="1"/>
    <col min="13" max="13" width="28" style="50" bestFit="1" customWidth="1"/>
    <col min="14" max="16" width="1.7109375" style="50" customWidth="1"/>
    <col min="17" max="16384" width="9.140625" style="50"/>
  </cols>
  <sheetData>
    <row r="1" spans="2:17" ht="8.25" customHeight="1" x14ac:dyDescent="0.25"/>
    <row r="2" spans="2:17" ht="8.25" customHeight="1" thickBot="1" x14ac:dyDescent="0.3"/>
    <row r="3" spans="2:17" ht="7.5" customHeight="1" x14ac:dyDescent="0.25">
      <c r="C3" s="54"/>
      <c r="D3" s="55"/>
      <c r="E3" s="55"/>
      <c r="F3" s="55"/>
      <c r="G3" s="56"/>
      <c r="K3" s="54"/>
      <c r="L3" s="55"/>
      <c r="M3" s="55"/>
      <c r="N3" s="55"/>
      <c r="O3" s="56"/>
    </row>
    <row r="4" spans="2:17" ht="17.25" customHeight="1" x14ac:dyDescent="0.25">
      <c r="B4" s="51"/>
      <c r="C4" s="57"/>
      <c r="D4" s="52"/>
      <c r="E4" s="94" t="s">
        <v>37</v>
      </c>
      <c r="F4" s="52"/>
      <c r="G4" s="58"/>
      <c r="J4" s="51"/>
      <c r="K4" s="57"/>
      <c r="L4" s="109" t="s">
        <v>42</v>
      </c>
      <c r="M4" s="109"/>
      <c r="N4" s="52"/>
      <c r="O4" s="58"/>
    </row>
    <row r="5" spans="2:17" ht="3.75" customHeight="1" thickBot="1" x14ac:dyDescent="0.3">
      <c r="B5" s="51"/>
      <c r="C5" s="57"/>
      <c r="D5" s="53"/>
      <c r="E5" s="52"/>
      <c r="F5" s="52"/>
      <c r="G5" s="58"/>
      <c r="J5" s="51"/>
      <c r="K5" s="57"/>
      <c r="L5" s="53"/>
      <c r="M5" s="52"/>
      <c r="N5" s="52"/>
      <c r="O5" s="58"/>
      <c r="Q5" s="100"/>
    </row>
    <row r="6" spans="2:17" ht="16.5" customHeight="1" thickBot="1" x14ac:dyDescent="0.3">
      <c r="B6" s="51"/>
      <c r="C6" s="57"/>
      <c r="D6" s="53" t="s">
        <v>24</v>
      </c>
      <c r="E6" s="108" t="str">
        <f>'Procura em Estoque'!E6</f>
        <v>Tênis Infantil Nika Vermelho</v>
      </c>
      <c r="F6" s="52"/>
      <c r="G6" s="58"/>
      <c r="J6" s="51"/>
      <c r="K6" s="57"/>
      <c r="L6" s="53" t="s">
        <v>39</v>
      </c>
      <c r="M6" s="80" t="b">
        <v>1</v>
      </c>
      <c r="N6" s="52"/>
      <c r="O6" s="58"/>
    </row>
    <row r="7" spans="2:17" ht="11.25" customHeight="1" thickBot="1" x14ac:dyDescent="0.3">
      <c r="B7" s="51"/>
      <c r="C7" s="57"/>
      <c r="D7" s="53"/>
      <c r="E7" s="52"/>
      <c r="F7" s="52"/>
      <c r="G7" s="58"/>
      <c r="J7" s="51"/>
      <c r="K7" s="57"/>
      <c r="L7" s="53"/>
      <c r="M7" s="52"/>
      <c r="N7" s="52"/>
      <c r="O7" s="58"/>
      <c r="Q7" s="100"/>
    </row>
    <row r="8" spans="2:17" ht="16.5" customHeight="1" thickBot="1" x14ac:dyDescent="0.3">
      <c r="B8" s="51"/>
      <c r="C8" s="57"/>
      <c r="D8" s="53" t="s">
        <v>31</v>
      </c>
      <c r="E8" s="81">
        <v>2</v>
      </c>
      <c r="F8" s="52"/>
      <c r="G8" s="58"/>
      <c r="J8" s="51"/>
      <c r="K8" s="57"/>
      <c r="L8" s="53" t="s">
        <v>40</v>
      </c>
      <c r="M8" s="80" t="b">
        <v>1</v>
      </c>
      <c r="N8" s="52"/>
      <c r="O8" s="58"/>
    </row>
    <row r="9" spans="2:17" ht="11.25" customHeight="1" thickBot="1" x14ac:dyDescent="0.3">
      <c r="B9" s="51"/>
      <c r="C9" s="57"/>
      <c r="D9" s="53"/>
      <c r="E9" s="52"/>
      <c r="F9" s="52"/>
      <c r="G9" s="58"/>
      <c r="J9" s="51"/>
      <c r="K9" s="57"/>
      <c r="L9" s="53"/>
      <c r="M9" s="52"/>
      <c r="N9" s="52"/>
      <c r="O9" s="58"/>
    </row>
    <row r="10" spans="2:17" ht="16.5" customHeight="1" thickBot="1" x14ac:dyDescent="0.3">
      <c r="B10" s="51"/>
      <c r="C10" s="57"/>
      <c r="D10" s="53" t="s">
        <v>38</v>
      </c>
      <c r="E10" s="82">
        <f>'Procura em Estoque'!E16-'Procura em Estoque'!E16*'Procura em Estoque'!E14</f>
        <v>157.32</v>
      </c>
      <c r="F10" s="52"/>
      <c r="G10" s="58"/>
      <c r="J10" s="51"/>
      <c r="K10" s="57"/>
      <c r="L10" s="53" t="s">
        <v>41</v>
      </c>
      <c r="M10" s="82" t="str">
        <f>IF(E8=1,"VERDADEIRO","FALSO")</f>
        <v>FALSO</v>
      </c>
      <c r="N10" s="52"/>
      <c r="O10" s="58"/>
    </row>
    <row r="11" spans="2:17" ht="18.75" customHeight="1" thickBot="1" x14ac:dyDescent="0.3">
      <c r="B11" s="51"/>
      <c r="C11" s="59"/>
      <c r="D11" s="60"/>
      <c r="E11" s="60"/>
      <c r="F11" s="60"/>
      <c r="G11" s="61"/>
      <c r="J11" s="51"/>
      <c r="K11" s="59"/>
      <c r="L11" s="60"/>
      <c r="M11" s="60"/>
      <c r="N11" s="60"/>
      <c r="O11" s="61"/>
    </row>
    <row r="12" spans="2:17" ht="8.25" customHeight="1" x14ac:dyDescent="0.25">
      <c r="B12" s="51"/>
      <c r="C12" s="51"/>
      <c r="D12" s="51"/>
      <c r="E12" s="51"/>
      <c r="F12" s="51"/>
      <c r="J12" s="51"/>
      <c r="K12" s="51"/>
      <c r="L12" s="51"/>
      <c r="M12" s="51"/>
      <c r="N12" s="51"/>
    </row>
    <row r="13" spans="2:17" ht="8.25" customHeight="1" x14ac:dyDescent="0.25"/>
    <row r="14" spans="2:17" x14ac:dyDescent="0.25">
      <c r="D14" s="77"/>
      <c r="L14" s="77"/>
    </row>
    <row r="15" spans="2:17" ht="15" customHeight="1" x14ac:dyDescent="0.25">
      <c r="D15" s="111" t="str" cm="1">
        <f t="array" ref="D15">_xlfn.IFS(NOT(M6),"CADASTRAR COMPRADOR",M8,"FINALIZAR COMPRA", AND(M6,M10),"OFERECER MAIS PRODUTOS",TRUE,"FINALIZAR COMPRA")</f>
        <v>FINALIZAR COMPRA</v>
      </c>
      <c r="E15" s="111"/>
      <c r="F15" s="111"/>
      <c r="G15" s="111"/>
      <c r="H15" s="111"/>
      <c r="I15" s="111"/>
      <c r="J15" s="111"/>
      <c r="K15" s="111"/>
      <c r="L15" s="111"/>
      <c r="M15" s="111"/>
      <c r="N15" s="111"/>
    </row>
    <row r="16" spans="2:17" ht="15" customHeight="1" x14ac:dyDescent="0.25">
      <c r="C16" s="11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</row>
    <row r="17" spans="3:14" ht="15" customHeight="1" x14ac:dyDescent="0.25"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</row>
    <row r="18" spans="3:14" ht="8.25" customHeight="1" x14ac:dyDescent="0.25"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</row>
  </sheetData>
  <sheetProtection sheet="1" selectLockedCells="1"/>
  <mergeCells count="2">
    <mergeCell ref="L4:M4"/>
    <mergeCell ref="D15:N17"/>
  </mergeCells>
  <conditionalFormatting sqref="E10">
    <cfRule type="expression" dxfId="7" priority="8">
      <formula>#REF!&gt;0&lt;=4</formula>
    </cfRule>
    <cfRule type="expression" dxfId="6" priority="9">
      <formula>#REF!=0</formula>
    </cfRule>
  </conditionalFormatting>
  <conditionalFormatting sqref="E4">
    <cfRule type="expression" dxfId="5" priority="18">
      <formula>#REF!=0</formula>
    </cfRule>
    <cfRule type="expression" dxfId="4" priority="19">
      <formula>#REF!&gt;0&lt;=4</formula>
    </cfRule>
  </conditionalFormatting>
  <conditionalFormatting sqref="M10">
    <cfRule type="expression" dxfId="3" priority="1">
      <formula>#REF!&gt;0&lt;=4</formula>
    </cfRule>
    <cfRule type="expression" dxfId="2" priority="2">
      <formula>#REF!=0</formula>
    </cfRule>
  </conditionalFormatting>
  <conditionalFormatting sqref="L4">
    <cfRule type="expression" dxfId="1" priority="3">
      <formula>#REF!=0</formula>
    </cfRule>
    <cfRule type="expression" dxfId="0" priority="4">
      <formula>#REF!&gt;0&lt;=4</formula>
    </cfRule>
  </conditionalFormatting>
  <dataValidations count="1">
    <dataValidation type="list" allowBlank="1" showInputMessage="1" showErrorMessage="1" sqref="M6 M8" xr:uid="{98A841FB-7331-4B97-B318-76029CEF8B35}">
      <formula1>"VERDADEIRO,FALSO"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5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EBA96-6F6D-4756-BBE3-5CA9B361558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4473e96-bad3-4ccd-b3db-2438e2abade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5596D8-98C3-46F5-B230-ACC5A8A3CE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CDACAD-46A3-4339-ACBA-7B4F0CF77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5</vt:i4>
      </vt:variant>
    </vt:vector>
  </HeadingPairs>
  <TitlesOfParts>
    <vt:vector size="11" baseType="lpstr">
      <vt:lpstr>Produtos Infantis</vt:lpstr>
      <vt:lpstr>Produtos Infantis por Coluna</vt:lpstr>
      <vt:lpstr>Meus Números</vt:lpstr>
      <vt:lpstr>Procura em Estoque</vt:lpstr>
      <vt:lpstr>Resumo de Vendas</vt:lpstr>
      <vt:lpstr>Gráficos</vt:lpstr>
      <vt:lpstr>'Meus Números'!Area_de_extracao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Gabriel Tozatti</cp:lastModifiedBy>
  <cp:lastPrinted>2019-10-11T14:32:55Z</cp:lastPrinted>
  <dcterms:created xsi:type="dcterms:W3CDTF">2019-10-09T14:30:21Z</dcterms:created>
  <dcterms:modified xsi:type="dcterms:W3CDTF">2023-08-14T08:14:48Z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