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ayudantias\proba\Ayudantias\ayudantia5\ayudantia5\"/>
    </mc:Choice>
  </mc:AlternateContent>
  <xr:revisionPtr revIDLastSave="0" documentId="13_ncr:1_{FC020C08-37FC-4EEF-9370-9D0C82954D97}" xr6:coauthVersionLast="47" xr6:coauthVersionMax="47" xr10:uidLastSave="{00000000-0000-0000-0000-000000000000}"/>
  <bookViews>
    <workbookView xWindow="-108" yWindow="-108" windowWidth="30936" windowHeight="16896" xr2:uid="{A35027BD-98BF-4FC1-A6C3-9D369C387807}"/>
  </bookViews>
  <sheets>
    <sheet name="ayudantia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6" i="1" l="1"/>
  <c r="I67" i="1"/>
  <c r="I68" i="1"/>
  <c r="I69" i="1"/>
  <c r="I70" i="1"/>
  <c r="I71" i="1"/>
  <c r="J71" i="1" s="1"/>
  <c r="K71" i="1" s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65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39" i="1"/>
  <c r="M6" i="1"/>
  <c r="J69" i="1"/>
  <c r="K69" i="1" s="1"/>
  <c r="H73" i="1"/>
  <c r="H74" i="1" s="1"/>
  <c r="H75" i="1" s="1"/>
  <c r="H72" i="1"/>
  <c r="H66" i="1"/>
  <c r="H67" i="1"/>
  <c r="H68" i="1"/>
  <c r="H69" i="1"/>
  <c r="H70" i="1"/>
  <c r="H71" i="1"/>
  <c r="H65" i="1"/>
  <c r="H40" i="1"/>
  <c r="H41" i="1"/>
  <c r="H42" i="1"/>
  <c r="H43" i="1"/>
  <c r="H44" i="1"/>
  <c r="J44" i="1" s="1"/>
  <c r="K44" i="1" s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39" i="1"/>
  <c r="G85" i="1"/>
  <c r="F85" i="1"/>
  <c r="E85" i="1"/>
  <c r="C85" i="1"/>
  <c r="G84" i="1"/>
  <c r="F84" i="1"/>
  <c r="E84" i="1"/>
  <c r="C84" i="1"/>
  <c r="G83" i="1"/>
  <c r="F83" i="1"/>
  <c r="E83" i="1"/>
  <c r="C83" i="1"/>
  <c r="G82" i="1"/>
  <c r="F82" i="1"/>
  <c r="E82" i="1"/>
  <c r="C82" i="1"/>
  <c r="G81" i="1"/>
  <c r="F81" i="1"/>
  <c r="E81" i="1"/>
  <c r="C81" i="1"/>
  <c r="G80" i="1"/>
  <c r="F80" i="1"/>
  <c r="E80" i="1"/>
  <c r="C80" i="1"/>
  <c r="G79" i="1"/>
  <c r="F79" i="1"/>
  <c r="E79" i="1"/>
  <c r="C79" i="1"/>
  <c r="G78" i="1"/>
  <c r="F78" i="1"/>
  <c r="E78" i="1"/>
  <c r="C78" i="1"/>
  <c r="G77" i="1"/>
  <c r="F77" i="1"/>
  <c r="E77" i="1"/>
  <c r="C77" i="1"/>
  <c r="G76" i="1"/>
  <c r="F76" i="1"/>
  <c r="E76" i="1"/>
  <c r="C76" i="1"/>
  <c r="G75" i="1"/>
  <c r="F75" i="1"/>
  <c r="E75" i="1"/>
  <c r="C75" i="1"/>
  <c r="G74" i="1"/>
  <c r="F74" i="1"/>
  <c r="E74" i="1"/>
  <c r="C74" i="1"/>
  <c r="J73" i="1"/>
  <c r="K73" i="1" s="1"/>
  <c r="G73" i="1"/>
  <c r="F73" i="1"/>
  <c r="E73" i="1"/>
  <c r="C73" i="1"/>
  <c r="J72" i="1"/>
  <c r="K72" i="1" s="1"/>
  <c r="G72" i="1"/>
  <c r="F72" i="1"/>
  <c r="E72" i="1"/>
  <c r="C72" i="1"/>
  <c r="E71" i="1"/>
  <c r="C71" i="1"/>
  <c r="J70" i="1"/>
  <c r="K70" i="1" s="1"/>
  <c r="E70" i="1"/>
  <c r="C70" i="1"/>
  <c r="E69" i="1"/>
  <c r="C69" i="1"/>
  <c r="J68" i="1"/>
  <c r="K68" i="1" s="1"/>
  <c r="E68" i="1"/>
  <c r="C68" i="1"/>
  <c r="J67" i="1"/>
  <c r="K67" i="1" s="1"/>
  <c r="E67" i="1"/>
  <c r="C67" i="1"/>
  <c r="J66" i="1"/>
  <c r="K66" i="1" s="1"/>
  <c r="E66" i="1"/>
  <c r="C66" i="1"/>
  <c r="J65" i="1"/>
  <c r="K65" i="1" s="1"/>
  <c r="E65" i="1"/>
  <c r="C65" i="1"/>
  <c r="J34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46" i="1"/>
  <c r="F47" i="1"/>
  <c r="G47" i="1"/>
  <c r="J47" i="1"/>
  <c r="K47" i="1" s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J59" i="1"/>
  <c r="K59" i="1" s="1"/>
  <c r="J46" i="1"/>
  <c r="K46" i="1" s="1"/>
  <c r="G46" i="1"/>
  <c r="F46" i="1"/>
  <c r="J40" i="1"/>
  <c r="K40" i="1" s="1"/>
  <c r="J41" i="1"/>
  <c r="K41" i="1" s="1"/>
  <c r="J42" i="1"/>
  <c r="K42" i="1" s="1"/>
  <c r="J43" i="1"/>
  <c r="K43" i="1" s="1"/>
  <c r="E40" i="1"/>
  <c r="E41" i="1"/>
  <c r="E42" i="1"/>
  <c r="E43" i="1"/>
  <c r="E44" i="1"/>
  <c r="E45" i="1"/>
  <c r="J39" i="1"/>
  <c r="K39" i="1" s="1"/>
  <c r="E39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J33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12" i="1"/>
  <c r="F14" i="1"/>
  <c r="G14" i="1"/>
  <c r="H14" i="1"/>
  <c r="I14" i="1"/>
  <c r="F15" i="1"/>
  <c r="I15" i="1" s="1"/>
  <c r="G15" i="1"/>
  <c r="H15" i="1"/>
  <c r="F16" i="1"/>
  <c r="G16" i="1"/>
  <c r="H16" i="1"/>
  <c r="I16" i="1" s="1"/>
  <c r="F17" i="1"/>
  <c r="G17" i="1"/>
  <c r="H17" i="1"/>
  <c r="I17" i="1"/>
  <c r="F18" i="1"/>
  <c r="I18" i="1" s="1"/>
  <c r="G18" i="1"/>
  <c r="H18" i="1"/>
  <c r="F19" i="1"/>
  <c r="G19" i="1"/>
  <c r="H19" i="1"/>
  <c r="I19" i="1" s="1"/>
  <c r="F20" i="1"/>
  <c r="G20" i="1"/>
  <c r="H20" i="1"/>
  <c r="I20" i="1"/>
  <c r="F21" i="1"/>
  <c r="I21" i="1" s="1"/>
  <c r="G21" i="1"/>
  <c r="H21" i="1"/>
  <c r="F22" i="1"/>
  <c r="G22" i="1"/>
  <c r="H22" i="1"/>
  <c r="I22" i="1" s="1"/>
  <c r="F23" i="1"/>
  <c r="G23" i="1"/>
  <c r="H23" i="1"/>
  <c r="I23" i="1"/>
  <c r="F24" i="1"/>
  <c r="I24" i="1" s="1"/>
  <c r="G24" i="1"/>
  <c r="H24" i="1"/>
  <c r="F25" i="1"/>
  <c r="G25" i="1"/>
  <c r="H25" i="1"/>
  <c r="I25" i="1" s="1"/>
  <c r="F26" i="1"/>
  <c r="G26" i="1"/>
  <c r="H26" i="1"/>
  <c r="I26" i="1"/>
  <c r="F27" i="1"/>
  <c r="I27" i="1" s="1"/>
  <c r="G27" i="1"/>
  <c r="H27" i="1"/>
  <c r="F28" i="1"/>
  <c r="G28" i="1"/>
  <c r="H28" i="1"/>
  <c r="I28" i="1" s="1"/>
  <c r="F29" i="1"/>
  <c r="G29" i="1"/>
  <c r="H29" i="1"/>
  <c r="I29" i="1"/>
  <c r="F30" i="1"/>
  <c r="I30" i="1" s="1"/>
  <c r="G30" i="1"/>
  <c r="H30" i="1"/>
  <c r="F31" i="1"/>
  <c r="G31" i="1"/>
  <c r="H31" i="1"/>
  <c r="I31" i="1" s="1"/>
  <c r="F32" i="1"/>
  <c r="G32" i="1"/>
  <c r="H32" i="1"/>
  <c r="I32" i="1"/>
  <c r="I13" i="1"/>
  <c r="I12" i="1"/>
  <c r="H13" i="1"/>
  <c r="G13" i="1"/>
  <c r="F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D13" i="1"/>
  <c r="C12" i="1"/>
  <c r="D12" i="1" s="1"/>
  <c r="C13" i="1"/>
  <c r="C6" i="1"/>
  <c r="D3" i="1"/>
  <c r="H76" i="1" l="1"/>
  <c r="J75" i="1"/>
  <c r="K75" i="1" s="1"/>
  <c r="J74" i="1"/>
  <c r="K74" i="1" s="1"/>
  <c r="J48" i="1"/>
  <c r="K48" i="1" s="1"/>
  <c r="J45" i="1"/>
  <c r="K45" i="1" s="1"/>
  <c r="H77" i="1" l="1"/>
  <c r="J76" i="1"/>
  <c r="K76" i="1" s="1"/>
  <c r="J49" i="1"/>
  <c r="K49" i="1" s="1"/>
  <c r="H78" i="1" l="1"/>
  <c r="J77" i="1"/>
  <c r="K77" i="1" s="1"/>
  <c r="J50" i="1"/>
  <c r="K50" i="1" s="1"/>
  <c r="H79" i="1" l="1"/>
  <c r="J78" i="1"/>
  <c r="K78" i="1" s="1"/>
  <c r="J51" i="1"/>
  <c r="K51" i="1" s="1"/>
  <c r="J79" i="1" l="1"/>
  <c r="K79" i="1" s="1"/>
  <c r="H80" i="1"/>
  <c r="J52" i="1"/>
  <c r="K52" i="1" s="1"/>
  <c r="H81" i="1" l="1"/>
  <c r="J80" i="1"/>
  <c r="K80" i="1" s="1"/>
  <c r="J53" i="1"/>
  <c r="K53" i="1" s="1"/>
  <c r="J81" i="1" l="1"/>
  <c r="K81" i="1" s="1"/>
  <c r="H82" i="1"/>
  <c r="J54" i="1"/>
  <c r="K54" i="1" s="1"/>
  <c r="J82" i="1" l="1"/>
  <c r="K82" i="1" s="1"/>
  <c r="H83" i="1"/>
  <c r="J55" i="1"/>
  <c r="K55" i="1" s="1"/>
  <c r="H84" i="1" l="1"/>
  <c r="J83" i="1"/>
  <c r="K83" i="1" s="1"/>
  <c r="J56" i="1"/>
  <c r="K56" i="1" s="1"/>
  <c r="H85" i="1" l="1"/>
  <c r="J85" i="1" s="1"/>
  <c r="K85" i="1" s="1"/>
  <c r="J84" i="1"/>
  <c r="K84" i="1" s="1"/>
  <c r="J58" i="1"/>
  <c r="K58" i="1" s="1"/>
  <c r="J57" i="1"/>
  <c r="K57" i="1" s="1"/>
  <c r="K86" i="1" l="1"/>
  <c r="K60" i="1"/>
  <c r="K87" i="1" l="1"/>
  <c r="M8" i="1"/>
  <c r="N8" i="1" s="1"/>
  <c r="K61" i="1"/>
  <c r="M7" i="1"/>
  <c r="N7" i="1" s="1"/>
</calcChain>
</file>

<file path=xl/sharedStrings.xml><?xml version="1.0" encoding="utf-8"?>
<sst xmlns="http://schemas.openxmlformats.org/spreadsheetml/2006/main" count="63" uniqueCount="36">
  <si>
    <t>Cantidad de Vehículos</t>
  </si>
  <si>
    <t>Valor</t>
  </si>
  <si>
    <t>TOTAL</t>
  </si>
  <si>
    <t>costo por siniestro</t>
  </si>
  <si>
    <t>Costo de oportunidad</t>
  </si>
  <si>
    <t>diario</t>
  </si>
  <si>
    <t>costo reposición</t>
  </si>
  <si>
    <t>Promedio de reparación</t>
  </si>
  <si>
    <t>días</t>
  </si>
  <si>
    <t>Seguro 1</t>
  </si>
  <si>
    <t>Seguro 2</t>
  </si>
  <si>
    <t>deducible</t>
  </si>
  <si>
    <t>cuota</t>
  </si>
  <si>
    <t>Cobertura</t>
  </si>
  <si>
    <t>siniestros</t>
  </si>
  <si>
    <t>tiempo reparación</t>
  </si>
  <si>
    <t>cobertura de costos extra</t>
  </si>
  <si>
    <t>Sin Seguro</t>
  </si>
  <si>
    <t>Cantidad de siniestros</t>
  </si>
  <si>
    <t>Probabilidad</t>
  </si>
  <si>
    <t>Acumulada</t>
  </si>
  <si>
    <t>Poisson</t>
  </si>
  <si>
    <t>Costo oportunidad</t>
  </si>
  <si>
    <t>Costo por siniestro</t>
  </si>
  <si>
    <t>c. reposición</t>
  </si>
  <si>
    <t>V.total</t>
  </si>
  <si>
    <t>P*V</t>
  </si>
  <si>
    <t>ESPERADO</t>
  </si>
  <si>
    <t>costo total por siniestros anuales esperado</t>
  </si>
  <si>
    <t>RESUMEN</t>
  </si>
  <si>
    <t>Sin seguro</t>
  </si>
  <si>
    <t>cubiertos</t>
  </si>
  <si>
    <t>cobertura neta</t>
  </si>
  <si>
    <t>Valor total</t>
  </si>
  <si>
    <t>Mejor opción</t>
  </si>
  <si>
    <t>Valor total flota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</si>
</sst>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0" fontId="0" fillId="3" borderId="1" xfId="0" applyFill="1" applyBorder="1"/>
    <xf numFmtId="10" fontId="0" fillId="3" borderId="1" xfId="2" applyNumberFormat="1" applyFont="1" applyFill="1" applyBorder="1"/>
    <xf numFmtId="44" fontId="0" fillId="3" borderId="1" xfId="0" applyNumberFormat="1" applyFill="1" applyBorder="1"/>
    <xf numFmtId="0" fontId="0" fillId="2" borderId="1" xfId="0" applyFill="1" applyBorder="1"/>
    <xf numFmtId="10" fontId="0" fillId="2" borderId="1" xfId="2" applyNumberFormat="1" applyFont="1" applyFill="1" applyBorder="1"/>
    <xf numFmtId="44" fontId="0" fillId="2" borderId="1" xfId="0" applyNumberFormat="1" applyFill="1" applyBorder="1"/>
    <xf numFmtId="0" fontId="0" fillId="0" borderId="1" xfId="0" applyBorder="1"/>
    <xf numFmtId="44" fontId="0" fillId="0" borderId="1" xfId="0" applyNumberFormat="1" applyBorder="1"/>
    <xf numFmtId="164" fontId="0" fillId="0" borderId="0" xfId="2" applyNumberFormat="1" applyFont="1"/>
    <xf numFmtId="0" fontId="2" fillId="0" borderId="1" xfId="0" applyFont="1" applyBorder="1" applyAlignment="1"/>
    <xf numFmtId="44" fontId="0" fillId="0" borderId="1" xfId="1" applyFont="1" applyBorder="1"/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0" borderId="1" xfId="0" applyFill="1" applyBorder="1"/>
    <xf numFmtId="44" fontId="0" fillId="0" borderId="1" xfId="0" applyNumberFormat="1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6D341-D7DD-44CE-92B1-74273F36B022}">
  <dimension ref="A1:N87"/>
  <sheetViews>
    <sheetView tabSelected="1" workbookViewId="0"/>
  </sheetViews>
  <sheetFormatPr baseColWidth="10" defaultRowHeight="14.4" x14ac:dyDescent="0.3"/>
  <cols>
    <col min="2" max="2" width="20.6640625" bestFit="1" customWidth="1"/>
    <col min="3" max="3" width="14.44140625" bestFit="1" customWidth="1"/>
    <col min="4" max="4" width="15.44140625" bestFit="1" customWidth="1"/>
    <col min="5" max="5" width="16.33203125" bestFit="1" customWidth="1"/>
    <col min="6" max="6" width="16.109375" bestFit="1" customWidth="1"/>
    <col min="7" max="7" width="16.44140625" bestFit="1" customWidth="1"/>
    <col min="8" max="10" width="15.44140625" bestFit="1" customWidth="1"/>
    <col min="11" max="11" width="16.109375" bestFit="1" customWidth="1"/>
    <col min="12" max="13" width="15.44140625" bestFit="1" customWidth="1"/>
    <col min="14" max="14" width="14.44140625" bestFit="1" customWidth="1"/>
  </cols>
  <sheetData>
    <row r="1" spans="2:14" x14ac:dyDescent="0.3">
      <c r="G1" t="s">
        <v>9</v>
      </c>
      <c r="H1" t="s">
        <v>10</v>
      </c>
    </row>
    <row r="2" spans="2:14" x14ac:dyDescent="0.3">
      <c r="B2" t="s">
        <v>0</v>
      </c>
      <c r="C2" t="s">
        <v>1</v>
      </c>
      <c r="D2" t="s">
        <v>2</v>
      </c>
      <c r="F2" t="s">
        <v>11</v>
      </c>
      <c r="G2" s="1">
        <v>0</v>
      </c>
      <c r="H2" s="1">
        <v>700000</v>
      </c>
    </row>
    <row r="3" spans="2:14" x14ac:dyDescent="0.3">
      <c r="B3">
        <v>12</v>
      </c>
      <c r="C3" s="1">
        <v>15000000</v>
      </c>
      <c r="D3" s="2">
        <f>C3*B3</f>
        <v>180000000</v>
      </c>
      <c r="F3" t="s">
        <v>12</v>
      </c>
      <c r="G3" s="1">
        <v>70000</v>
      </c>
      <c r="H3" s="1">
        <v>15000</v>
      </c>
    </row>
    <row r="4" spans="2:14" x14ac:dyDescent="0.3">
      <c r="B4" t="s">
        <v>3</v>
      </c>
      <c r="C4" s="1">
        <v>400000</v>
      </c>
      <c r="F4" t="s">
        <v>13</v>
      </c>
      <c r="G4">
        <v>6</v>
      </c>
      <c r="H4">
        <v>6</v>
      </c>
      <c r="I4" t="s">
        <v>14</v>
      </c>
    </row>
    <row r="5" spans="2:14" x14ac:dyDescent="0.3">
      <c r="B5" t="s">
        <v>4</v>
      </c>
      <c r="C5" s="1">
        <v>20000</v>
      </c>
      <c r="D5" t="s">
        <v>5</v>
      </c>
      <c r="F5" t="s">
        <v>15</v>
      </c>
      <c r="G5">
        <v>10</v>
      </c>
      <c r="H5">
        <v>10</v>
      </c>
      <c r="I5" t="s">
        <v>8</v>
      </c>
      <c r="L5" s="15" t="s">
        <v>29</v>
      </c>
      <c r="M5" s="15" t="s">
        <v>35</v>
      </c>
      <c r="N5" s="15" t="s">
        <v>32</v>
      </c>
    </row>
    <row r="6" spans="2:14" x14ac:dyDescent="0.3">
      <c r="B6" t="s">
        <v>6</v>
      </c>
      <c r="C6" s="2">
        <f>C3/2</f>
        <v>7500000</v>
      </c>
      <c r="F6" t="s">
        <v>16</v>
      </c>
      <c r="L6" s="12" t="s">
        <v>30</v>
      </c>
      <c r="M6" s="13">
        <f>J33</f>
        <v>147999999.98026621</v>
      </c>
      <c r="N6" s="16">
        <v>0</v>
      </c>
    </row>
    <row r="7" spans="2:14" x14ac:dyDescent="0.3">
      <c r="B7" t="s">
        <v>7</v>
      </c>
      <c r="C7" s="3">
        <v>5</v>
      </c>
      <c r="D7" t="s">
        <v>8</v>
      </c>
      <c r="L7" s="20" t="s">
        <v>9</v>
      </c>
      <c r="M7" s="21">
        <f>K60</f>
        <v>167595610.17424059</v>
      </c>
      <c r="N7" s="21">
        <f>M7-M6</f>
        <v>19595610.193974376</v>
      </c>
    </row>
    <row r="8" spans="2:14" x14ac:dyDescent="0.3">
      <c r="K8" t="s">
        <v>34</v>
      </c>
      <c r="L8" s="6" t="s">
        <v>10</v>
      </c>
      <c r="M8" s="8">
        <f>K86</f>
        <v>172852414.37411088</v>
      </c>
      <c r="N8" s="8">
        <f>M8-M6</f>
        <v>24852414.393844664</v>
      </c>
    </row>
    <row r="9" spans="2:14" x14ac:dyDescent="0.3">
      <c r="B9" t="s">
        <v>21</v>
      </c>
      <c r="C9" s="3">
        <v>4</v>
      </c>
    </row>
    <row r="10" spans="2:14" x14ac:dyDescent="0.3">
      <c r="B10" t="s">
        <v>17</v>
      </c>
    </row>
    <row r="11" spans="2:14" x14ac:dyDescent="0.3">
      <c r="B11" t="s">
        <v>18</v>
      </c>
      <c r="C11" t="s">
        <v>19</v>
      </c>
      <c r="D11" t="s">
        <v>20</v>
      </c>
      <c r="F11" t="s">
        <v>22</v>
      </c>
      <c r="G11" t="s">
        <v>23</v>
      </c>
      <c r="H11" t="s">
        <v>24</v>
      </c>
      <c r="I11" t="s">
        <v>33</v>
      </c>
      <c r="J11" t="s">
        <v>26</v>
      </c>
    </row>
    <row r="12" spans="2:14" x14ac:dyDescent="0.3">
      <c r="B12">
        <v>0</v>
      </c>
      <c r="C12" s="14">
        <f>EXP(-$C$9)*$C$9^B12/FACT(B12)</f>
        <v>1.8315638888734179E-2</v>
      </c>
      <c r="D12" s="5">
        <f>C12</f>
        <v>1.8315638888734179E-2</v>
      </c>
      <c r="F12">
        <v>0</v>
      </c>
      <c r="G12">
        <v>0</v>
      </c>
      <c r="H12">
        <v>0</v>
      </c>
      <c r="I12" s="2">
        <f>$D$3-F12-G12-H12</f>
        <v>180000000</v>
      </c>
      <c r="J12" s="2">
        <f>I12*C12</f>
        <v>3296814.9999721521</v>
      </c>
      <c r="L12" s="1"/>
    </row>
    <row r="13" spans="2:14" x14ac:dyDescent="0.3">
      <c r="B13">
        <v>1</v>
      </c>
      <c r="C13" s="14">
        <f>_xlfn.POISSON.DIST(B13,$C$9,FALSE)</f>
        <v>7.3262555554936715E-2</v>
      </c>
      <c r="D13" s="4">
        <f>_xlfn.POISSON.DIST(B13,$C$9,TRUE)</f>
        <v>9.1578194443670893E-2</v>
      </c>
      <c r="E13" s="5"/>
      <c r="F13" s="2">
        <f>$C$5*$C$7*B13</f>
        <v>100000</v>
      </c>
      <c r="G13" s="2">
        <f>$C$4*B13</f>
        <v>400000</v>
      </c>
      <c r="H13" s="2">
        <f>$C$6*B13</f>
        <v>7500000</v>
      </c>
      <c r="I13" s="2">
        <f>$D$3-F13-G13-H13</f>
        <v>172000000</v>
      </c>
      <c r="J13" s="2">
        <f t="shared" ref="J13:J32" si="0">I13*C13</f>
        <v>12601159.555449115</v>
      </c>
      <c r="L13" s="1"/>
      <c r="M13" s="2"/>
      <c r="N13" s="2"/>
    </row>
    <row r="14" spans="2:14" x14ac:dyDescent="0.3">
      <c r="B14">
        <v>2</v>
      </c>
      <c r="C14" s="14">
        <f t="shared" ref="C14:C32" si="1">_xlfn.POISSON.DIST(B14,$C$9,FALSE)</f>
        <v>0.14652511110987346</v>
      </c>
      <c r="D14" s="4">
        <f t="shared" ref="D14:D32" si="2">_xlfn.POISSON.DIST(B14,$C$9,TRUE)</f>
        <v>0.23810330555354431</v>
      </c>
      <c r="E14" s="5"/>
      <c r="F14" s="2">
        <f t="shared" ref="F14:F32" si="3">$C$5*$C$7*B14</f>
        <v>200000</v>
      </c>
      <c r="G14" s="2">
        <f t="shared" ref="G14:G32" si="4">$C$4*B14</f>
        <v>800000</v>
      </c>
      <c r="H14" s="2">
        <f t="shared" ref="H14:H32" si="5">$C$6*B14</f>
        <v>15000000</v>
      </c>
      <c r="I14" s="2">
        <f t="shared" ref="I14:I32" si="6">$D$3-F14-G14-H14</f>
        <v>164000000</v>
      </c>
      <c r="J14" s="2">
        <f t="shared" si="0"/>
        <v>24030118.222019248</v>
      </c>
      <c r="L14" s="1"/>
      <c r="M14" s="2"/>
      <c r="N14" s="2"/>
    </row>
    <row r="15" spans="2:14" x14ac:dyDescent="0.3">
      <c r="B15">
        <v>3</v>
      </c>
      <c r="C15" s="14">
        <f t="shared" si="1"/>
        <v>0.19536681481316462</v>
      </c>
      <c r="D15" s="4">
        <f t="shared" si="2"/>
        <v>0.43347012036670896</v>
      </c>
      <c r="E15" s="5"/>
      <c r="F15" s="2">
        <f t="shared" si="3"/>
        <v>300000</v>
      </c>
      <c r="G15" s="2">
        <f t="shared" si="4"/>
        <v>1200000</v>
      </c>
      <c r="H15" s="2">
        <f t="shared" si="5"/>
        <v>22500000</v>
      </c>
      <c r="I15" s="2">
        <f t="shared" si="6"/>
        <v>156000000</v>
      </c>
      <c r="J15" s="2">
        <f t="shared" si="0"/>
        <v>30477223.110853679</v>
      </c>
      <c r="L15" s="1"/>
      <c r="M15" s="2"/>
      <c r="N15" s="2"/>
    </row>
    <row r="16" spans="2:14" x14ac:dyDescent="0.3">
      <c r="B16">
        <v>4</v>
      </c>
      <c r="C16" s="14">
        <f t="shared" si="1"/>
        <v>0.19536681481316462</v>
      </c>
      <c r="D16" s="4">
        <f t="shared" si="2"/>
        <v>0.62883693517987349</v>
      </c>
      <c r="E16" s="5"/>
      <c r="F16" s="2">
        <f t="shared" si="3"/>
        <v>400000</v>
      </c>
      <c r="G16" s="2">
        <f t="shared" si="4"/>
        <v>1600000</v>
      </c>
      <c r="H16" s="2">
        <f t="shared" si="5"/>
        <v>30000000</v>
      </c>
      <c r="I16" s="2">
        <f t="shared" si="6"/>
        <v>148000000</v>
      </c>
      <c r="J16" s="2">
        <f t="shared" si="0"/>
        <v>28914288.592348363</v>
      </c>
      <c r="L16" s="1"/>
      <c r="M16" s="2"/>
      <c r="N16" s="2"/>
    </row>
    <row r="17" spans="2:14" x14ac:dyDescent="0.3">
      <c r="B17">
        <v>5</v>
      </c>
      <c r="C17" s="14">
        <f t="shared" si="1"/>
        <v>0.1562934518505317</v>
      </c>
      <c r="D17" s="4">
        <f t="shared" si="2"/>
        <v>0.78513038703040516</v>
      </c>
      <c r="E17" s="5"/>
      <c r="F17" s="2">
        <f t="shared" si="3"/>
        <v>500000</v>
      </c>
      <c r="G17" s="2">
        <f t="shared" si="4"/>
        <v>2000000</v>
      </c>
      <c r="H17" s="2">
        <f t="shared" si="5"/>
        <v>37500000</v>
      </c>
      <c r="I17" s="2">
        <f t="shared" si="6"/>
        <v>140000000</v>
      </c>
      <c r="J17" s="2">
        <f t="shared" si="0"/>
        <v>21881083.259074438</v>
      </c>
      <c r="L17" s="1"/>
      <c r="M17" s="2"/>
      <c r="N17" s="2"/>
    </row>
    <row r="18" spans="2:14" x14ac:dyDescent="0.3">
      <c r="B18">
        <v>6</v>
      </c>
      <c r="C18" s="14">
        <f t="shared" si="1"/>
        <v>0.10419563456702115</v>
      </c>
      <c r="D18" s="4">
        <f t="shared" si="2"/>
        <v>0.88932602159742624</v>
      </c>
      <c r="E18" s="5"/>
      <c r="F18" s="2">
        <f t="shared" si="3"/>
        <v>600000</v>
      </c>
      <c r="G18" s="2">
        <f t="shared" si="4"/>
        <v>2400000</v>
      </c>
      <c r="H18" s="2">
        <f t="shared" si="5"/>
        <v>45000000</v>
      </c>
      <c r="I18" s="2">
        <f t="shared" si="6"/>
        <v>132000000</v>
      </c>
      <c r="J18" s="2">
        <f t="shared" si="0"/>
        <v>13753823.762846792</v>
      </c>
      <c r="L18" s="1"/>
      <c r="M18" s="2"/>
      <c r="N18" s="2"/>
    </row>
    <row r="19" spans="2:14" x14ac:dyDescent="0.3">
      <c r="B19">
        <v>7</v>
      </c>
      <c r="C19" s="14">
        <f t="shared" si="1"/>
        <v>5.9540362609726373E-2</v>
      </c>
      <c r="D19" s="4">
        <f t="shared" si="2"/>
        <v>0.94886638420715264</v>
      </c>
      <c r="E19" s="5"/>
      <c r="F19" s="2">
        <f t="shared" si="3"/>
        <v>700000</v>
      </c>
      <c r="G19" s="2">
        <f t="shared" si="4"/>
        <v>2800000</v>
      </c>
      <c r="H19" s="2">
        <f t="shared" si="5"/>
        <v>52500000</v>
      </c>
      <c r="I19" s="2">
        <f t="shared" si="6"/>
        <v>124000000</v>
      </c>
      <c r="J19" s="2">
        <f t="shared" si="0"/>
        <v>7383004.9636060698</v>
      </c>
      <c r="L19" s="1"/>
      <c r="M19" s="2"/>
      <c r="N19" s="2"/>
    </row>
    <row r="20" spans="2:14" x14ac:dyDescent="0.3">
      <c r="B20">
        <v>8</v>
      </c>
      <c r="C20" s="14">
        <f t="shared" si="1"/>
        <v>2.9770181304863183E-2</v>
      </c>
      <c r="D20" s="4">
        <f t="shared" si="2"/>
        <v>0.97863656551201583</v>
      </c>
      <c r="E20" s="5"/>
      <c r="F20" s="2">
        <f t="shared" si="3"/>
        <v>800000</v>
      </c>
      <c r="G20" s="2">
        <f t="shared" si="4"/>
        <v>3200000</v>
      </c>
      <c r="H20" s="2">
        <f t="shared" si="5"/>
        <v>60000000</v>
      </c>
      <c r="I20" s="2">
        <f t="shared" si="6"/>
        <v>116000000</v>
      </c>
      <c r="J20" s="2">
        <f t="shared" si="0"/>
        <v>3453341.0313641294</v>
      </c>
      <c r="L20" s="1"/>
      <c r="M20" s="2"/>
      <c r="N20" s="2"/>
    </row>
    <row r="21" spans="2:14" x14ac:dyDescent="0.3">
      <c r="B21">
        <v>9</v>
      </c>
      <c r="C21" s="14">
        <f t="shared" si="1"/>
        <v>1.3231191691050297E-2</v>
      </c>
      <c r="D21" s="4">
        <f t="shared" si="2"/>
        <v>0.99186775720306608</v>
      </c>
      <c r="E21" s="5"/>
      <c r="F21" s="2">
        <f t="shared" si="3"/>
        <v>900000</v>
      </c>
      <c r="G21" s="2">
        <f t="shared" si="4"/>
        <v>3600000</v>
      </c>
      <c r="H21" s="2">
        <f t="shared" si="5"/>
        <v>67500000</v>
      </c>
      <c r="I21" s="2">
        <f t="shared" si="6"/>
        <v>108000000</v>
      </c>
      <c r="J21" s="2">
        <f t="shared" si="0"/>
        <v>1428968.7026334321</v>
      </c>
      <c r="L21" s="1"/>
      <c r="M21" s="2"/>
      <c r="N21" s="2"/>
    </row>
    <row r="22" spans="2:14" x14ac:dyDescent="0.3">
      <c r="B22">
        <v>10</v>
      </c>
      <c r="C22" s="14">
        <f t="shared" si="1"/>
        <v>5.2924766764201169E-3</v>
      </c>
      <c r="D22" s="4">
        <f t="shared" si="2"/>
        <v>0.99716023387948627</v>
      </c>
      <c r="E22" s="5"/>
      <c r="F22" s="2">
        <f t="shared" si="3"/>
        <v>1000000</v>
      </c>
      <c r="G22" s="2">
        <f t="shared" si="4"/>
        <v>4000000</v>
      </c>
      <c r="H22" s="2">
        <f t="shared" si="5"/>
        <v>75000000</v>
      </c>
      <c r="I22" s="2">
        <f t="shared" si="6"/>
        <v>100000000</v>
      </c>
      <c r="J22" s="2">
        <f t="shared" si="0"/>
        <v>529247.66764201166</v>
      </c>
      <c r="L22" s="1"/>
      <c r="M22" s="2"/>
      <c r="N22" s="2"/>
    </row>
    <row r="23" spans="2:14" x14ac:dyDescent="0.3">
      <c r="B23">
        <v>11</v>
      </c>
      <c r="C23" s="14">
        <f t="shared" si="1"/>
        <v>1.9245369732436813E-3</v>
      </c>
      <c r="D23" s="4">
        <f t="shared" si="2"/>
        <v>0.99908477085272995</v>
      </c>
      <c r="E23" s="5"/>
      <c r="F23" s="2">
        <f t="shared" si="3"/>
        <v>1100000</v>
      </c>
      <c r="G23" s="2">
        <f t="shared" si="4"/>
        <v>4400000</v>
      </c>
      <c r="H23" s="2">
        <f t="shared" si="5"/>
        <v>82500000</v>
      </c>
      <c r="I23" s="2">
        <f t="shared" si="6"/>
        <v>92000000</v>
      </c>
      <c r="J23" s="2">
        <f t="shared" si="0"/>
        <v>177057.40153841869</v>
      </c>
      <c r="L23" s="1"/>
      <c r="M23" s="2"/>
      <c r="N23" s="2"/>
    </row>
    <row r="24" spans="2:14" x14ac:dyDescent="0.3">
      <c r="B24">
        <v>12</v>
      </c>
      <c r="C24" s="14">
        <f t="shared" si="1"/>
        <v>6.4151232441456022E-4</v>
      </c>
      <c r="D24" s="4">
        <f t="shared" si="2"/>
        <v>0.99972628317714451</v>
      </c>
      <c r="E24" s="5"/>
      <c r="F24" s="2">
        <f t="shared" si="3"/>
        <v>1200000</v>
      </c>
      <c r="G24" s="2">
        <f t="shared" si="4"/>
        <v>4800000</v>
      </c>
      <c r="H24" s="2">
        <f t="shared" si="5"/>
        <v>90000000</v>
      </c>
      <c r="I24" s="2">
        <f t="shared" si="6"/>
        <v>84000000</v>
      </c>
      <c r="J24" s="2">
        <f t="shared" si="0"/>
        <v>53887.035250823057</v>
      </c>
      <c r="L24" s="1"/>
      <c r="M24" s="2"/>
      <c r="N24" s="2"/>
    </row>
    <row r="25" spans="2:14" x14ac:dyDescent="0.3">
      <c r="B25">
        <v>13</v>
      </c>
      <c r="C25" s="14">
        <f t="shared" si="1"/>
        <v>1.9738840751217212E-4</v>
      </c>
      <c r="D25" s="4">
        <f t="shared" si="2"/>
        <v>0.99992367158465667</v>
      </c>
      <c r="E25" s="5"/>
      <c r="F25" s="2">
        <f t="shared" si="3"/>
        <v>1300000</v>
      </c>
      <c r="G25" s="2">
        <f t="shared" si="4"/>
        <v>5200000</v>
      </c>
      <c r="H25" s="2">
        <f t="shared" si="5"/>
        <v>97500000</v>
      </c>
      <c r="I25" s="2">
        <f t="shared" si="6"/>
        <v>76000000</v>
      </c>
      <c r="J25" s="2">
        <f t="shared" si="0"/>
        <v>15001.518970925081</v>
      </c>
      <c r="L25" s="1"/>
      <c r="M25" s="2"/>
      <c r="N25" s="2"/>
    </row>
    <row r="26" spans="2:14" x14ac:dyDescent="0.3">
      <c r="B26">
        <v>14</v>
      </c>
      <c r="C26" s="14">
        <f t="shared" si="1"/>
        <v>5.6396687860620615E-5</v>
      </c>
      <c r="D26" s="4">
        <f t="shared" si="2"/>
        <v>0.99998006827251729</v>
      </c>
      <c r="E26" s="5"/>
      <c r="F26" s="2">
        <f t="shared" si="3"/>
        <v>1400000</v>
      </c>
      <c r="G26" s="2">
        <f t="shared" si="4"/>
        <v>5600000</v>
      </c>
      <c r="H26" s="2">
        <f t="shared" si="5"/>
        <v>105000000</v>
      </c>
      <c r="I26" s="2">
        <f t="shared" si="6"/>
        <v>68000000</v>
      </c>
      <c r="J26" s="2">
        <f t="shared" si="0"/>
        <v>3834.9747745222016</v>
      </c>
      <c r="L26" s="1"/>
      <c r="M26" s="2"/>
      <c r="N26" s="2"/>
    </row>
    <row r="27" spans="2:14" x14ac:dyDescent="0.3">
      <c r="B27">
        <v>15</v>
      </c>
      <c r="C27" s="14">
        <f t="shared" si="1"/>
        <v>1.5039116762832177E-5</v>
      </c>
      <c r="D27" s="4">
        <f t="shared" si="2"/>
        <v>0.9999951073892801</v>
      </c>
      <c r="E27" s="5"/>
      <c r="F27" s="2">
        <f t="shared" si="3"/>
        <v>1500000</v>
      </c>
      <c r="G27" s="2">
        <f t="shared" si="4"/>
        <v>6000000</v>
      </c>
      <c r="H27" s="2">
        <f t="shared" si="5"/>
        <v>112500000</v>
      </c>
      <c r="I27" s="2">
        <f t="shared" si="6"/>
        <v>60000000</v>
      </c>
      <c r="J27" s="2">
        <f t="shared" si="0"/>
        <v>902.34700576993066</v>
      </c>
      <c r="L27" s="1"/>
      <c r="M27" s="2"/>
      <c r="N27" s="2"/>
    </row>
    <row r="28" spans="2:14" x14ac:dyDescent="0.3">
      <c r="B28">
        <v>16</v>
      </c>
      <c r="C28" s="14">
        <f t="shared" si="1"/>
        <v>3.7597791907080502E-6</v>
      </c>
      <c r="D28" s="4">
        <f t="shared" si="2"/>
        <v>0.99999886716847075</v>
      </c>
      <c r="E28" s="5"/>
      <c r="F28" s="2">
        <f t="shared" si="3"/>
        <v>1600000</v>
      </c>
      <c r="G28" s="2">
        <f t="shared" si="4"/>
        <v>6400000</v>
      </c>
      <c r="H28" s="2">
        <f t="shared" si="5"/>
        <v>120000000</v>
      </c>
      <c r="I28" s="2">
        <f t="shared" si="6"/>
        <v>52000000</v>
      </c>
      <c r="J28" s="2">
        <f t="shared" si="0"/>
        <v>195.50851791681862</v>
      </c>
      <c r="L28" s="1"/>
      <c r="M28" s="2"/>
      <c r="N28" s="2"/>
    </row>
    <row r="29" spans="2:14" x14ac:dyDescent="0.3">
      <c r="B29">
        <v>17</v>
      </c>
      <c r="C29" s="14">
        <f t="shared" si="1"/>
        <v>8.8465392722542387E-7</v>
      </c>
      <c r="D29" s="4">
        <f t="shared" si="2"/>
        <v>0.99999975182239798</v>
      </c>
      <c r="E29" s="5"/>
      <c r="F29" s="2">
        <f t="shared" si="3"/>
        <v>1700000</v>
      </c>
      <c r="G29" s="2">
        <f t="shared" si="4"/>
        <v>6800000</v>
      </c>
      <c r="H29" s="2">
        <f t="shared" si="5"/>
        <v>127500000</v>
      </c>
      <c r="I29" s="2">
        <f t="shared" si="6"/>
        <v>44000000</v>
      </c>
      <c r="J29" s="2">
        <f t="shared" si="0"/>
        <v>38.924772797918649</v>
      </c>
      <c r="L29" s="1"/>
      <c r="M29" s="2"/>
      <c r="N29" s="2"/>
    </row>
    <row r="30" spans="2:14" x14ac:dyDescent="0.3">
      <c r="B30">
        <v>18</v>
      </c>
      <c r="C30" s="14">
        <f t="shared" si="1"/>
        <v>1.9658976160564875E-7</v>
      </c>
      <c r="D30" s="4">
        <f t="shared" si="2"/>
        <v>0.99999994841215967</v>
      </c>
      <c r="E30" s="5"/>
      <c r="F30" s="2">
        <f t="shared" si="3"/>
        <v>1800000</v>
      </c>
      <c r="G30" s="2">
        <f t="shared" si="4"/>
        <v>7200000</v>
      </c>
      <c r="H30" s="2">
        <f t="shared" si="5"/>
        <v>135000000</v>
      </c>
      <c r="I30" s="2">
        <f t="shared" si="6"/>
        <v>36000000</v>
      </c>
      <c r="J30" s="2">
        <f t="shared" si="0"/>
        <v>7.0772314178033549</v>
      </c>
      <c r="L30" s="1"/>
      <c r="M30" s="2"/>
      <c r="N30" s="2"/>
    </row>
    <row r="31" spans="2:14" x14ac:dyDescent="0.3">
      <c r="B31">
        <v>19</v>
      </c>
      <c r="C31" s="14">
        <f t="shared" si="1"/>
        <v>4.1387318232768188E-8</v>
      </c>
      <c r="D31" s="4">
        <f t="shared" si="2"/>
        <v>0.99999998979947791</v>
      </c>
      <c r="E31" s="5"/>
      <c r="F31" s="2">
        <f t="shared" si="3"/>
        <v>1900000</v>
      </c>
      <c r="G31" s="2">
        <f t="shared" si="4"/>
        <v>7600000</v>
      </c>
      <c r="H31" s="2">
        <f t="shared" si="5"/>
        <v>142500000</v>
      </c>
      <c r="I31" s="2">
        <f t="shared" si="6"/>
        <v>28000000</v>
      </c>
      <c r="J31" s="2">
        <f t="shared" si="0"/>
        <v>1.1588449105175094</v>
      </c>
      <c r="L31" s="1"/>
      <c r="M31" s="2"/>
      <c r="N31" s="2"/>
    </row>
    <row r="32" spans="2:14" x14ac:dyDescent="0.3">
      <c r="B32">
        <v>20</v>
      </c>
      <c r="C32" s="14">
        <f t="shared" si="1"/>
        <v>8.2774636465536645E-9</v>
      </c>
      <c r="D32" s="4">
        <f t="shared" si="2"/>
        <v>0.99999999807694162</v>
      </c>
      <c r="E32" s="5"/>
      <c r="F32" s="2">
        <f t="shared" si="3"/>
        <v>2000000</v>
      </c>
      <c r="G32" s="2">
        <f t="shared" si="4"/>
        <v>8000000</v>
      </c>
      <c r="H32" s="2">
        <f t="shared" si="5"/>
        <v>150000000</v>
      </c>
      <c r="I32" s="2">
        <f t="shared" si="6"/>
        <v>20000000</v>
      </c>
      <c r="J32" s="2">
        <f t="shared" si="0"/>
        <v>0.1655492729310733</v>
      </c>
      <c r="L32" s="1"/>
      <c r="M32" s="2"/>
      <c r="N32" s="2"/>
    </row>
    <row r="33" spans="1:14" x14ac:dyDescent="0.3">
      <c r="B33" t="s">
        <v>27</v>
      </c>
      <c r="J33" s="2">
        <f>SUM(J12:J32)</f>
        <v>147999999.98026621</v>
      </c>
    </row>
    <row r="34" spans="1:14" x14ac:dyDescent="0.3">
      <c r="G34" s="17" t="s">
        <v>28</v>
      </c>
      <c r="H34" s="17"/>
      <c r="I34" s="17"/>
      <c r="J34" s="2">
        <f>D3-J33</f>
        <v>32000000.019733787</v>
      </c>
      <c r="L34" s="2"/>
      <c r="M34" s="2"/>
      <c r="N34" s="2"/>
    </row>
    <row r="36" spans="1:14" x14ac:dyDescent="0.3">
      <c r="M36" s="2"/>
    </row>
    <row r="37" spans="1:14" x14ac:dyDescent="0.3">
      <c r="B37" t="s">
        <v>9</v>
      </c>
    </row>
    <row r="38" spans="1:14" x14ac:dyDescent="0.3">
      <c r="B38" t="s">
        <v>18</v>
      </c>
      <c r="C38" t="s">
        <v>19</v>
      </c>
      <c r="E38" t="s">
        <v>22</v>
      </c>
      <c r="F38" t="s">
        <v>23</v>
      </c>
      <c r="G38" t="s">
        <v>24</v>
      </c>
      <c r="H38" t="s">
        <v>11</v>
      </c>
      <c r="I38" t="s">
        <v>12</v>
      </c>
      <c r="J38" t="s">
        <v>25</v>
      </c>
      <c r="K38" t="s">
        <v>26</v>
      </c>
    </row>
    <row r="39" spans="1:14" x14ac:dyDescent="0.3">
      <c r="A39" s="18" t="s">
        <v>31</v>
      </c>
      <c r="B39" s="6">
        <v>0</v>
      </c>
      <c r="C39" s="7">
        <f>EXP(-$C$9)*$C$9^B39/FACT(B39)</f>
        <v>1.8315638888734179E-2</v>
      </c>
      <c r="D39" s="6"/>
      <c r="E39" s="8">
        <f>B39*$C$5*$G$5</f>
        <v>0</v>
      </c>
      <c r="F39" s="6">
        <v>0</v>
      </c>
      <c r="G39" s="6">
        <v>0</v>
      </c>
      <c r="H39" s="8">
        <f>$H$2*B39</f>
        <v>0</v>
      </c>
      <c r="I39" s="8">
        <f>$G$3*$B$3*12</f>
        <v>10080000</v>
      </c>
      <c r="J39" s="8">
        <f>$D$3-SUM(E39:I39)</f>
        <v>169920000</v>
      </c>
      <c r="K39" s="2">
        <f>J39*C39</f>
        <v>3112193.3599737114</v>
      </c>
    </row>
    <row r="40" spans="1:14" x14ac:dyDescent="0.3">
      <c r="A40" s="18"/>
      <c r="B40" s="6">
        <v>1</v>
      </c>
      <c r="C40" s="7">
        <f>_xlfn.POISSON.DIST(B40,$C$9,FALSE)</f>
        <v>7.3262555554936715E-2</v>
      </c>
      <c r="D40" s="6"/>
      <c r="E40" s="8">
        <f t="shared" ref="E40:E45" si="7">B40*$C$5*$G$5</f>
        <v>200000</v>
      </c>
      <c r="F40" s="6">
        <v>0</v>
      </c>
      <c r="G40" s="6">
        <v>0</v>
      </c>
      <c r="H40" s="8">
        <f t="shared" ref="H40:H59" si="8">$G$2</f>
        <v>0</v>
      </c>
      <c r="I40" s="8">
        <f t="shared" ref="I40:I59" si="9">$G$3*$B$3*12</f>
        <v>10080000</v>
      </c>
      <c r="J40" s="8">
        <f t="shared" ref="J40:J45" si="10">$D$3-SUM(E40:I40)</f>
        <v>169720000</v>
      </c>
      <c r="K40" s="2">
        <f t="shared" ref="K40:K59" si="11">J40*C40</f>
        <v>12434120.92878386</v>
      </c>
    </row>
    <row r="41" spans="1:14" x14ac:dyDescent="0.3">
      <c r="A41" s="18"/>
      <c r="B41" s="6">
        <v>2</v>
      </c>
      <c r="C41" s="7">
        <f t="shared" ref="C41:C59" si="12">_xlfn.POISSON.DIST(B41,$C$9,FALSE)</f>
        <v>0.14652511110987346</v>
      </c>
      <c r="D41" s="6"/>
      <c r="E41" s="8">
        <f t="shared" si="7"/>
        <v>400000</v>
      </c>
      <c r="F41" s="6">
        <v>0</v>
      </c>
      <c r="G41" s="6">
        <v>0</v>
      </c>
      <c r="H41" s="8">
        <f t="shared" si="8"/>
        <v>0</v>
      </c>
      <c r="I41" s="8">
        <f t="shared" si="9"/>
        <v>10080000</v>
      </c>
      <c r="J41" s="8">
        <f t="shared" si="10"/>
        <v>169520000</v>
      </c>
      <c r="K41" s="2">
        <f t="shared" si="11"/>
        <v>24838936.835345749</v>
      </c>
    </row>
    <row r="42" spans="1:14" x14ac:dyDescent="0.3">
      <c r="A42" s="18"/>
      <c r="B42" s="6">
        <v>3</v>
      </c>
      <c r="C42" s="7">
        <f t="shared" si="12"/>
        <v>0.19536681481316462</v>
      </c>
      <c r="D42" s="6"/>
      <c r="E42" s="8">
        <f t="shared" si="7"/>
        <v>600000</v>
      </c>
      <c r="F42" s="6">
        <v>0</v>
      </c>
      <c r="G42" s="6">
        <v>0</v>
      </c>
      <c r="H42" s="8">
        <f t="shared" si="8"/>
        <v>0</v>
      </c>
      <c r="I42" s="8">
        <f t="shared" si="9"/>
        <v>10080000</v>
      </c>
      <c r="J42" s="8">
        <f t="shared" si="10"/>
        <v>169320000</v>
      </c>
      <c r="K42" s="2">
        <f t="shared" si="11"/>
        <v>33079509.084165033</v>
      </c>
    </row>
    <row r="43" spans="1:14" x14ac:dyDescent="0.3">
      <c r="A43" s="18"/>
      <c r="B43" s="6">
        <v>4</v>
      </c>
      <c r="C43" s="7">
        <f t="shared" si="12"/>
        <v>0.19536681481316462</v>
      </c>
      <c r="D43" s="6"/>
      <c r="E43" s="8">
        <f t="shared" si="7"/>
        <v>800000</v>
      </c>
      <c r="F43" s="6">
        <v>0</v>
      </c>
      <c r="G43" s="6">
        <v>0</v>
      </c>
      <c r="H43" s="8">
        <f t="shared" si="8"/>
        <v>0</v>
      </c>
      <c r="I43" s="8">
        <f t="shared" si="9"/>
        <v>10080000</v>
      </c>
      <c r="J43" s="8">
        <f t="shared" si="10"/>
        <v>169120000</v>
      </c>
      <c r="K43" s="2">
        <f t="shared" si="11"/>
        <v>33040435.7212024</v>
      </c>
    </row>
    <row r="44" spans="1:14" x14ac:dyDescent="0.3">
      <c r="A44" s="18"/>
      <c r="B44" s="6">
        <v>5</v>
      </c>
      <c r="C44" s="7">
        <f t="shared" si="12"/>
        <v>0.1562934518505317</v>
      </c>
      <c r="D44" s="6"/>
      <c r="E44" s="8">
        <f t="shared" si="7"/>
        <v>1000000</v>
      </c>
      <c r="F44" s="6">
        <v>0</v>
      </c>
      <c r="G44" s="6">
        <v>0</v>
      </c>
      <c r="H44" s="8">
        <f t="shared" si="8"/>
        <v>0</v>
      </c>
      <c r="I44" s="8">
        <f t="shared" si="9"/>
        <v>10080000</v>
      </c>
      <c r="J44" s="8">
        <f t="shared" si="10"/>
        <v>168920000</v>
      </c>
      <c r="K44" s="2">
        <f t="shared" si="11"/>
        <v>26401089.886591814</v>
      </c>
    </row>
    <row r="45" spans="1:14" x14ac:dyDescent="0.3">
      <c r="A45" s="18"/>
      <c r="B45" s="6">
        <v>6</v>
      </c>
      <c r="C45" s="7">
        <f t="shared" si="12"/>
        <v>0.10419563456702115</v>
      </c>
      <c r="D45" s="6"/>
      <c r="E45" s="8">
        <f t="shared" si="7"/>
        <v>1200000</v>
      </c>
      <c r="F45" s="6">
        <v>0</v>
      </c>
      <c r="G45" s="6">
        <v>0</v>
      </c>
      <c r="H45" s="8">
        <f t="shared" si="8"/>
        <v>0</v>
      </c>
      <c r="I45" s="8">
        <f t="shared" si="9"/>
        <v>10080000</v>
      </c>
      <c r="J45" s="8">
        <f t="shared" si="10"/>
        <v>168720000</v>
      </c>
      <c r="K45" s="2">
        <f t="shared" si="11"/>
        <v>17579887.464147806</v>
      </c>
    </row>
    <row r="46" spans="1:14" x14ac:dyDescent="0.3">
      <c r="B46" s="9">
        <v>7</v>
      </c>
      <c r="C46" s="10">
        <f t="shared" si="12"/>
        <v>5.9540362609726373E-2</v>
      </c>
      <c r="D46" s="9"/>
      <c r="E46" s="11">
        <f>$E$45+(B46-$B$45)*$C$5*$C$7</f>
        <v>1300000</v>
      </c>
      <c r="F46" s="11">
        <f>(B46-$B$45)*$C$4</f>
        <v>400000</v>
      </c>
      <c r="G46" s="11">
        <f>(B46-$B$45)*$C$6</f>
        <v>7500000</v>
      </c>
      <c r="H46" s="11">
        <f t="shared" si="8"/>
        <v>0</v>
      </c>
      <c r="I46" s="11">
        <f t="shared" si="9"/>
        <v>10080000</v>
      </c>
      <c r="J46" s="11">
        <f t="shared" ref="J46" si="13">$D$3-SUM(E46:I46)</f>
        <v>160720000</v>
      </c>
      <c r="K46" s="2">
        <f t="shared" si="11"/>
        <v>9569327.0786352232</v>
      </c>
    </row>
    <row r="47" spans="1:14" x14ac:dyDescent="0.3">
      <c r="B47" s="9">
        <v>8</v>
      </c>
      <c r="C47" s="10">
        <f t="shared" si="12"/>
        <v>2.9770181304863183E-2</v>
      </c>
      <c r="D47" s="9"/>
      <c r="E47" s="11">
        <f t="shared" ref="E47:E59" si="14">$E$45+(B47-$B$45)*$C$5*$C$7</f>
        <v>1400000</v>
      </c>
      <c r="F47" s="11">
        <f t="shared" ref="F47:F59" si="15">(B47-$B$45)*$C$4</f>
        <v>800000</v>
      </c>
      <c r="G47" s="11">
        <f t="shared" ref="G47:G59" si="16">(B47-$B$45)*$C$6</f>
        <v>15000000</v>
      </c>
      <c r="H47" s="11">
        <f t="shared" si="8"/>
        <v>0</v>
      </c>
      <c r="I47" s="11">
        <f t="shared" si="9"/>
        <v>10080000</v>
      </c>
      <c r="J47" s="11">
        <f t="shared" ref="J47:J59" si="17">$D$3-SUM(E47:I47)</f>
        <v>152720000</v>
      </c>
      <c r="K47" s="2">
        <f t="shared" si="11"/>
        <v>4546502.0888787052</v>
      </c>
    </row>
    <row r="48" spans="1:14" x14ac:dyDescent="0.3">
      <c r="B48" s="9">
        <v>9</v>
      </c>
      <c r="C48" s="10">
        <f t="shared" si="12"/>
        <v>1.3231191691050297E-2</v>
      </c>
      <c r="D48" s="9"/>
      <c r="E48" s="11">
        <f t="shared" si="14"/>
        <v>1500000</v>
      </c>
      <c r="F48" s="11">
        <f t="shared" si="15"/>
        <v>1200000</v>
      </c>
      <c r="G48" s="11">
        <f t="shared" si="16"/>
        <v>22500000</v>
      </c>
      <c r="H48" s="11">
        <f t="shared" si="8"/>
        <v>0</v>
      </c>
      <c r="I48" s="11">
        <f t="shared" si="9"/>
        <v>10080000</v>
      </c>
      <c r="J48" s="11">
        <f t="shared" si="17"/>
        <v>144720000</v>
      </c>
      <c r="K48" s="2">
        <f t="shared" si="11"/>
        <v>1914818.0615287989</v>
      </c>
    </row>
    <row r="49" spans="2:14" x14ac:dyDescent="0.3">
      <c r="B49" s="9">
        <v>10</v>
      </c>
      <c r="C49" s="10">
        <f t="shared" si="12"/>
        <v>5.2924766764201169E-3</v>
      </c>
      <c r="D49" s="9"/>
      <c r="E49" s="11">
        <f t="shared" si="14"/>
        <v>1600000</v>
      </c>
      <c r="F49" s="11">
        <f t="shared" si="15"/>
        <v>1600000</v>
      </c>
      <c r="G49" s="11">
        <f t="shared" si="16"/>
        <v>30000000</v>
      </c>
      <c r="H49" s="11">
        <f t="shared" si="8"/>
        <v>0</v>
      </c>
      <c r="I49" s="11">
        <f t="shared" si="9"/>
        <v>10080000</v>
      </c>
      <c r="J49" s="11">
        <f t="shared" si="17"/>
        <v>136720000</v>
      </c>
      <c r="K49" s="2">
        <f t="shared" si="11"/>
        <v>723587.41120015841</v>
      </c>
    </row>
    <row r="50" spans="2:14" x14ac:dyDescent="0.3">
      <c r="B50" s="9">
        <v>11</v>
      </c>
      <c r="C50" s="10">
        <f t="shared" si="12"/>
        <v>1.9245369732436813E-3</v>
      </c>
      <c r="D50" s="9"/>
      <c r="E50" s="11">
        <f t="shared" si="14"/>
        <v>1700000</v>
      </c>
      <c r="F50" s="11">
        <f t="shared" si="15"/>
        <v>2000000</v>
      </c>
      <c r="G50" s="11">
        <f t="shared" si="16"/>
        <v>37500000</v>
      </c>
      <c r="H50" s="11">
        <f t="shared" si="8"/>
        <v>0</v>
      </c>
      <c r="I50" s="11">
        <f t="shared" si="9"/>
        <v>10080000</v>
      </c>
      <c r="J50" s="11">
        <f t="shared" si="17"/>
        <v>128720000</v>
      </c>
      <c r="K50" s="2">
        <f t="shared" si="11"/>
        <v>247726.39919592667</v>
      </c>
    </row>
    <row r="51" spans="2:14" x14ac:dyDescent="0.3">
      <c r="B51" s="9">
        <v>12</v>
      </c>
      <c r="C51" s="10">
        <f t="shared" si="12"/>
        <v>6.4151232441456022E-4</v>
      </c>
      <c r="D51" s="9"/>
      <c r="E51" s="11">
        <f t="shared" si="14"/>
        <v>1800000</v>
      </c>
      <c r="F51" s="11">
        <f t="shared" si="15"/>
        <v>2400000</v>
      </c>
      <c r="G51" s="11">
        <f t="shared" si="16"/>
        <v>45000000</v>
      </c>
      <c r="H51" s="11">
        <f t="shared" si="8"/>
        <v>0</v>
      </c>
      <c r="I51" s="11">
        <f t="shared" si="9"/>
        <v>10080000</v>
      </c>
      <c r="J51" s="11">
        <f t="shared" si="17"/>
        <v>120720000</v>
      </c>
      <c r="K51" s="2">
        <f t="shared" si="11"/>
        <v>77443.367803325717</v>
      </c>
    </row>
    <row r="52" spans="2:14" x14ac:dyDescent="0.3">
      <c r="B52" s="9">
        <v>13</v>
      </c>
      <c r="C52" s="10">
        <f t="shared" si="12"/>
        <v>1.9738840751217212E-4</v>
      </c>
      <c r="D52" s="9"/>
      <c r="E52" s="11">
        <f t="shared" si="14"/>
        <v>1900000</v>
      </c>
      <c r="F52" s="11">
        <f t="shared" si="15"/>
        <v>2800000</v>
      </c>
      <c r="G52" s="11">
        <f t="shared" si="16"/>
        <v>52500000</v>
      </c>
      <c r="H52" s="11">
        <f t="shared" si="8"/>
        <v>0</v>
      </c>
      <c r="I52" s="11">
        <f t="shared" si="9"/>
        <v>10080000</v>
      </c>
      <c r="J52" s="11">
        <f t="shared" si="17"/>
        <v>112720000</v>
      </c>
      <c r="K52" s="2">
        <f t="shared" si="11"/>
        <v>22249.621294772041</v>
      </c>
    </row>
    <row r="53" spans="2:14" x14ac:dyDescent="0.3">
      <c r="B53" s="9">
        <v>14</v>
      </c>
      <c r="C53" s="10">
        <f t="shared" si="12"/>
        <v>5.6396687860620615E-5</v>
      </c>
      <c r="D53" s="9"/>
      <c r="E53" s="11">
        <f t="shared" si="14"/>
        <v>2000000</v>
      </c>
      <c r="F53" s="11">
        <f t="shared" si="15"/>
        <v>3200000</v>
      </c>
      <c r="G53" s="11">
        <f t="shared" si="16"/>
        <v>60000000</v>
      </c>
      <c r="H53" s="11">
        <f t="shared" si="8"/>
        <v>0</v>
      </c>
      <c r="I53" s="11">
        <f t="shared" si="9"/>
        <v>10080000</v>
      </c>
      <c r="J53" s="11">
        <f t="shared" si="17"/>
        <v>104720000</v>
      </c>
      <c r="K53" s="2">
        <f t="shared" si="11"/>
        <v>5905.8611527641906</v>
      </c>
    </row>
    <row r="54" spans="2:14" x14ac:dyDescent="0.3">
      <c r="B54" s="9">
        <v>15</v>
      </c>
      <c r="C54" s="10">
        <f t="shared" si="12"/>
        <v>1.5039116762832177E-5</v>
      </c>
      <c r="D54" s="9"/>
      <c r="E54" s="11">
        <f t="shared" si="14"/>
        <v>2100000</v>
      </c>
      <c r="F54" s="11">
        <f t="shared" si="15"/>
        <v>3600000</v>
      </c>
      <c r="G54" s="11">
        <f t="shared" si="16"/>
        <v>67500000</v>
      </c>
      <c r="H54" s="11">
        <f t="shared" si="8"/>
        <v>0</v>
      </c>
      <c r="I54" s="11">
        <f t="shared" si="9"/>
        <v>10080000</v>
      </c>
      <c r="J54" s="11">
        <f t="shared" si="17"/>
        <v>96720000</v>
      </c>
      <c r="K54" s="2">
        <f t="shared" si="11"/>
        <v>1454.5833733011282</v>
      </c>
    </row>
    <row r="55" spans="2:14" x14ac:dyDescent="0.3">
      <c r="B55" s="9">
        <v>16</v>
      </c>
      <c r="C55" s="10">
        <f t="shared" si="12"/>
        <v>3.7597791907080502E-6</v>
      </c>
      <c r="D55" s="9"/>
      <c r="E55" s="11">
        <f t="shared" si="14"/>
        <v>2200000</v>
      </c>
      <c r="F55" s="11">
        <f t="shared" si="15"/>
        <v>4000000</v>
      </c>
      <c r="G55" s="11">
        <f t="shared" si="16"/>
        <v>75000000</v>
      </c>
      <c r="H55" s="11">
        <f t="shared" si="8"/>
        <v>0</v>
      </c>
      <c r="I55" s="11">
        <f t="shared" si="9"/>
        <v>10080000</v>
      </c>
      <c r="J55" s="11">
        <f t="shared" si="17"/>
        <v>88720000</v>
      </c>
      <c r="K55" s="2">
        <f t="shared" si="11"/>
        <v>333.5676097996182</v>
      </c>
    </row>
    <row r="56" spans="2:14" x14ac:dyDescent="0.3">
      <c r="B56" s="9">
        <v>17</v>
      </c>
      <c r="C56" s="10">
        <f t="shared" si="12"/>
        <v>8.8465392722542387E-7</v>
      </c>
      <c r="D56" s="9"/>
      <c r="E56" s="11">
        <f t="shared" si="14"/>
        <v>2300000</v>
      </c>
      <c r="F56" s="11">
        <f t="shared" si="15"/>
        <v>4400000</v>
      </c>
      <c r="G56" s="11">
        <f t="shared" si="16"/>
        <v>82500000</v>
      </c>
      <c r="H56" s="11">
        <f t="shared" si="8"/>
        <v>0</v>
      </c>
      <c r="I56" s="11">
        <f t="shared" si="9"/>
        <v>10080000</v>
      </c>
      <c r="J56" s="11">
        <f t="shared" si="17"/>
        <v>80720000</v>
      </c>
      <c r="K56" s="2">
        <f t="shared" si="11"/>
        <v>71.409265005636215</v>
      </c>
    </row>
    <row r="57" spans="2:14" x14ac:dyDescent="0.3">
      <c r="B57" s="9">
        <v>18</v>
      </c>
      <c r="C57" s="10">
        <f t="shared" si="12"/>
        <v>1.9658976160564875E-7</v>
      </c>
      <c r="D57" s="9"/>
      <c r="E57" s="11">
        <f t="shared" si="14"/>
        <v>2400000</v>
      </c>
      <c r="F57" s="11">
        <f t="shared" si="15"/>
        <v>4800000</v>
      </c>
      <c r="G57" s="11">
        <f t="shared" si="16"/>
        <v>90000000</v>
      </c>
      <c r="H57" s="11">
        <f t="shared" si="8"/>
        <v>0</v>
      </c>
      <c r="I57" s="11">
        <f t="shared" si="9"/>
        <v>10080000</v>
      </c>
      <c r="J57" s="11">
        <f t="shared" si="17"/>
        <v>72720000</v>
      </c>
      <c r="K57" s="2">
        <f t="shared" si="11"/>
        <v>14.296007463962777</v>
      </c>
    </row>
    <row r="58" spans="2:14" x14ac:dyDescent="0.3">
      <c r="B58" s="9">
        <v>19</v>
      </c>
      <c r="C58" s="10">
        <f t="shared" si="12"/>
        <v>4.1387318232768188E-8</v>
      </c>
      <c r="D58" s="9"/>
      <c r="E58" s="11">
        <f t="shared" si="14"/>
        <v>2500000</v>
      </c>
      <c r="F58" s="11">
        <f t="shared" si="15"/>
        <v>5200000</v>
      </c>
      <c r="G58" s="11">
        <f t="shared" si="16"/>
        <v>97500000</v>
      </c>
      <c r="H58" s="11">
        <f t="shared" si="8"/>
        <v>0</v>
      </c>
      <c r="I58" s="11">
        <f t="shared" si="9"/>
        <v>10080000</v>
      </c>
      <c r="J58" s="11">
        <f t="shared" si="17"/>
        <v>64720000</v>
      </c>
      <c r="K58" s="2">
        <f t="shared" si="11"/>
        <v>2.6785872360247573</v>
      </c>
    </row>
    <row r="59" spans="2:14" x14ac:dyDescent="0.3">
      <c r="B59" s="9">
        <v>20</v>
      </c>
      <c r="C59" s="10">
        <f t="shared" si="12"/>
        <v>8.2774636465536645E-9</v>
      </c>
      <c r="D59" s="9"/>
      <c r="E59" s="11">
        <f t="shared" si="14"/>
        <v>2600000</v>
      </c>
      <c r="F59" s="11">
        <f t="shared" si="15"/>
        <v>5600000</v>
      </c>
      <c r="G59" s="11">
        <f t="shared" si="16"/>
        <v>105000000</v>
      </c>
      <c r="H59" s="11">
        <f t="shared" si="8"/>
        <v>0</v>
      </c>
      <c r="I59" s="11">
        <f t="shared" si="9"/>
        <v>10080000</v>
      </c>
      <c r="J59" s="11">
        <f t="shared" si="17"/>
        <v>56720000</v>
      </c>
      <c r="K59" s="2">
        <f t="shared" si="11"/>
        <v>0.46949773803252387</v>
      </c>
    </row>
    <row r="60" spans="2:14" x14ac:dyDescent="0.3">
      <c r="B60" t="s">
        <v>27</v>
      </c>
      <c r="K60" s="2">
        <f>SUM(K39:K59)</f>
        <v>167595610.17424059</v>
      </c>
    </row>
    <row r="61" spans="2:14" x14ac:dyDescent="0.3">
      <c r="H61" s="17" t="s">
        <v>28</v>
      </c>
      <c r="I61" s="17"/>
      <c r="J61" s="17"/>
      <c r="K61" s="2">
        <f>D3-K60</f>
        <v>12404389.825759411</v>
      </c>
      <c r="N61" s="2"/>
    </row>
    <row r="63" spans="2:14" x14ac:dyDescent="0.3">
      <c r="B63" t="s">
        <v>10</v>
      </c>
    </row>
    <row r="64" spans="2:14" x14ac:dyDescent="0.3">
      <c r="B64" t="s">
        <v>18</v>
      </c>
      <c r="C64" t="s">
        <v>19</v>
      </c>
      <c r="E64" t="s">
        <v>22</v>
      </c>
      <c r="F64" t="s">
        <v>23</v>
      </c>
      <c r="G64" t="s">
        <v>24</v>
      </c>
      <c r="H64" t="s">
        <v>11</v>
      </c>
      <c r="I64" t="s">
        <v>12</v>
      </c>
      <c r="J64" t="s">
        <v>25</v>
      </c>
      <c r="K64" t="s">
        <v>26</v>
      </c>
    </row>
    <row r="65" spans="1:11" x14ac:dyDescent="0.3">
      <c r="A65" s="19" t="s">
        <v>31</v>
      </c>
      <c r="B65" s="6">
        <v>0</v>
      </c>
      <c r="C65" s="7">
        <f>EXP(-$C$9)*$C$9^B65/FACT(B65)</f>
        <v>1.8315638888734179E-2</v>
      </c>
      <c r="D65" s="6"/>
      <c r="E65" s="8">
        <f>B65*$C$5*$G$5</f>
        <v>0</v>
      </c>
      <c r="F65" s="6">
        <v>0</v>
      </c>
      <c r="G65" s="6">
        <v>0</v>
      </c>
      <c r="H65" s="8">
        <f>$H$2*B65</f>
        <v>0</v>
      </c>
      <c r="I65" s="8">
        <f>$H$3*$B$3*12</f>
        <v>2160000</v>
      </c>
      <c r="J65" s="8">
        <f>$D$3-SUM(E65:I65)</f>
        <v>177840000</v>
      </c>
      <c r="K65" s="2">
        <f>J65*C65</f>
        <v>3257253.2199724861</v>
      </c>
    </row>
    <row r="66" spans="1:11" x14ac:dyDescent="0.3">
      <c r="A66" s="19"/>
      <c r="B66" s="6">
        <v>1</v>
      </c>
      <c r="C66" s="7">
        <f>_xlfn.POISSON.DIST(B66,$C$9,FALSE)</f>
        <v>7.3262555554936715E-2</v>
      </c>
      <c r="D66" s="6"/>
      <c r="E66" s="8">
        <f t="shared" ref="E66:E71" si="18">B66*$C$5*$G$5</f>
        <v>200000</v>
      </c>
      <c r="F66" s="6">
        <v>0</v>
      </c>
      <c r="G66" s="6">
        <v>0</v>
      </c>
      <c r="H66" s="8">
        <f t="shared" ref="H66:H71" si="19">$H$2*B66</f>
        <v>700000</v>
      </c>
      <c r="I66" s="8">
        <f t="shared" ref="I66:I85" si="20">$H$3*$B$3*12</f>
        <v>2160000</v>
      </c>
      <c r="J66" s="8">
        <f t="shared" ref="J66:J85" si="21">$D$3-SUM(E66:I66)</f>
        <v>176940000</v>
      </c>
      <c r="K66" s="2">
        <f t="shared" ref="K66:K85" si="22">J66*C66</f>
        <v>12963076.579890503</v>
      </c>
    </row>
    <row r="67" spans="1:11" x14ac:dyDescent="0.3">
      <c r="A67" s="19"/>
      <c r="B67" s="6">
        <v>2</v>
      </c>
      <c r="C67" s="7">
        <f t="shared" ref="C67:C85" si="23">_xlfn.POISSON.DIST(B67,$C$9,FALSE)</f>
        <v>0.14652511110987346</v>
      </c>
      <c r="D67" s="6"/>
      <c r="E67" s="8">
        <f t="shared" si="18"/>
        <v>400000</v>
      </c>
      <c r="F67" s="6">
        <v>0</v>
      </c>
      <c r="G67" s="6">
        <v>0</v>
      </c>
      <c r="H67" s="8">
        <f t="shared" si="19"/>
        <v>1400000</v>
      </c>
      <c r="I67" s="8">
        <f t="shared" si="20"/>
        <v>2160000</v>
      </c>
      <c r="J67" s="8">
        <f t="shared" si="21"/>
        <v>176040000</v>
      </c>
      <c r="K67" s="2">
        <f t="shared" si="22"/>
        <v>25794280.559782125</v>
      </c>
    </row>
    <row r="68" spans="1:11" x14ac:dyDescent="0.3">
      <c r="A68" s="19"/>
      <c r="B68" s="6">
        <v>3</v>
      </c>
      <c r="C68" s="7">
        <f t="shared" si="23"/>
        <v>0.19536681481316462</v>
      </c>
      <c r="D68" s="6"/>
      <c r="E68" s="8">
        <f t="shared" si="18"/>
        <v>600000</v>
      </c>
      <c r="F68" s="6">
        <v>0</v>
      </c>
      <c r="G68" s="6">
        <v>0</v>
      </c>
      <c r="H68" s="8">
        <f t="shared" si="19"/>
        <v>2100000</v>
      </c>
      <c r="I68" s="8">
        <f t="shared" si="20"/>
        <v>2160000</v>
      </c>
      <c r="J68" s="8">
        <f t="shared" si="21"/>
        <v>175140000</v>
      </c>
      <c r="K68" s="2">
        <f t="shared" si="22"/>
        <v>34216543.94637765</v>
      </c>
    </row>
    <row r="69" spans="1:11" x14ac:dyDescent="0.3">
      <c r="A69" s="19"/>
      <c r="B69" s="6">
        <v>4</v>
      </c>
      <c r="C69" s="7">
        <f t="shared" si="23"/>
        <v>0.19536681481316462</v>
      </c>
      <c r="D69" s="6"/>
      <c r="E69" s="8">
        <f t="shared" si="18"/>
        <v>800000</v>
      </c>
      <c r="F69" s="6">
        <v>0</v>
      </c>
      <c r="G69" s="6">
        <v>0</v>
      </c>
      <c r="H69" s="8">
        <f t="shared" si="19"/>
        <v>2800000</v>
      </c>
      <c r="I69" s="8">
        <f t="shared" si="20"/>
        <v>2160000</v>
      </c>
      <c r="J69" s="8">
        <f t="shared" si="21"/>
        <v>174240000</v>
      </c>
      <c r="K69" s="2">
        <f t="shared" si="22"/>
        <v>34040713.8130458</v>
      </c>
    </row>
    <row r="70" spans="1:11" x14ac:dyDescent="0.3">
      <c r="A70" s="19"/>
      <c r="B70" s="6">
        <v>5</v>
      </c>
      <c r="C70" s="7">
        <f t="shared" si="23"/>
        <v>0.1562934518505317</v>
      </c>
      <c r="D70" s="6"/>
      <c r="E70" s="8">
        <f t="shared" si="18"/>
        <v>1000000</v>
      </c>
      <c r="F70" s="6">
        <v>0</v>
      </c>
      <c r="G70" s="6">
        <v>0</v>
      </c>
      <c r="H70" s="8">
        <f t="shared" si="19"/>
        <v>3500000</v>
      </c>
      <c r="I70" s="8">
        <f t="shared" si="20"/>
        <v>2160000</v>
      </c>
      <c r="J70" s="8">
        <f t="shared" si="21"/>
        <v>173340000</v>
      </c>
      <c r="K70" s="2">
        <f t="shared" si="22"/>
        <v>27091906.943771165</v>
      </c>
    </row>
    <row r="71" spans="1:11" x14ac:dyDescent="0.3">
      <c r="A71" s="19"/>
      <c r="B71" s="6">
        <v>6</v>
      </c>
      <c r="C71" s="7">
        <f t="shared" si="23"/>
        <v>0.10419563456702115</v>
      </c>
      <c r="D71" s="6"/>
      <c r="E71" s="8">
        <f t="shared" si="18"/>
        <v>1200000</v>
      </c>
      <c r="F71" s="6">
        <v>0</v>
      </c>
      <c r="G71" s="6">
        <v>0</v>
      </c>
      <c r="H71" s="8">
        <f t="shared" si="19"/>
        <v>4200000</v>
      </c>
      <c r="I71" s="8">
        <f t="shared" si="20"/>
        <v>2160000</v>
      </c>
      <c r="J71" s="8">
        <f t="shared" si="21"/>
        <v>172440000</v>
      </c>
      <c r="K71" s="2">
        <f t="shared" si="22"/>
        <v>17967495.224737126</v>
      </c>
    </row>
    <row r="72" spans="1:11" x14ac:dyDescent="0.3">
      <c r="B72" s="9">
        <v>7</v>
      </c>
      <c r="C72" s="10">
        <f t="shared" si="23"/>
        <v>5.9540362609726373E-2</v>
      </c>
      <c r="D72" s="9"/>
      <c r="E72" s="11">
        <f>$E$45+(B72-$B$45)*$C$5*$C$7</f>
        <v>1300000</v>
      </c>
      <c r="F72" s="11">
        <f>(B72-$B$45)*$C$4</f>
        <v>400000</v>
      </c>
      <c r="G72" s="11">
        <f>(B72-$B$45)*$C$6</f>
        <v>7500000</v>
      </c>
      <c r="H72" s="11">
        <f>H71</f>
        <v>4200000</v>
      </c>
      <c r="I72" s="11">
        <f t="shared" si="20"/>
        <v>2160000</v>
      </c>
      <c r="J72" s="11">
        <f t="shared" si="21"/>
        <v>164440000</v>
      </c>
      <c r="K72" s="2">
        <f t="shared" si="22"/>
        <v>9790817.2275434043</v>
      </c>
    </row>
    <row r="73" spans="1:11" x14ac:dyDescent="0.3">
      <c r="B73" s="9">
        <v>8</v>
      </c>
      <c r="C73" s="10">
        <f t="shared" si="23"/>
        <v>2.9770181304863183E-2</v>
      </c>
      <c r="D73" s="9"/>
      <c r="E73" s="11">
        <f t="shared" ref="E73:E85" si="24">$E$45+(B73-$B$45)*$C$5*$C$7</f>
        <v>1400000</v>
      </c>
      <c r="F73" s="11">
        <f t="shared" ref="F73:F85" si="25">(B73-$B$45)*$C$4</f>
        <v>800000</v>
      </c>
      <c r="G73" s="11">
        <f t="shared" ref="G73:G85" si="26">(B73-$B$45)*$C$6</f>
        <v>15000000</v>
      </c>
      <c r="H73" s="11">
        <f t="shared" ref="H73:H85" si="27">H72</f>
        <v>4200000</v>
      </c>
      <c r="I73" s="11">
        <f t="shared" si="20"/>
        <v>2160000</v>
      </c>
      <c r="J73" s="11">
        <f t="shared" si="21"/>
        <v>156440000</v>
      </c>
      <c r="K73" s="2">
        <f t="shared" si="22"/>
        <v>4657247.1633327967</v>
      </c>
    </row>
    <row r="74" spans="1:11" x14ac:dyDescent="0.3">
      <c r="B74" s="9">
        <v>9</v>
      </c>
      <c r="C74" s="10">
        <f t="shared" si="23"/>
        <v>1.3231191691050297E-2</v>
      </c>
      <c r="D74" s="9"/>
      <c r="E74" s="11">
        <f t="shared" si="24"/>
        <v>1500000</v>
      </c>
      <c r="F74" s="11">
        <f t="shared" si="25"/>
        <v>1200000</v>
      </c>
      <c r="G74" s="11">
        <f t="shared" si="26"/>
        <v>22500000</v>
      </c>
      <c r="H74" s="11">
        <f t="shared" si="27"/>
        <v>4200000</v>
      </c>
      <c r="I74" s="11">
        <f t="shared" si="20"/>
        <v>2160000</v>
      </c>
      <c r="J74" s="11">
        <f t="shared" si="21"/>
        <v>148440000</v>
      </c>
      <c r="K74" s="2">
        <f t="shared" si="22"/>
        <v>1964038.094619506</v>
      </c>
    </row>
    <row r="75" spans="1:11" x14ac:dyDescent="0.3">
      <c r="B75" s="9">
        <v>10</v>
      </c>
      <c r="C75" s="10">
        <f t="shared" si="23"/>
        <v>5.2924766764201169E-3</v>
      </c>
      <c r="D75" s="9"/>
      <c r="E75" s="11">
        <f t="shared" si="24"/>
        <v>1600000</v>
      </c>
      <c r="F75" s="11">
        <f t="shared" si="25"/>
        <v>1600000</v>
      </c>
      <c r="G75" s="11">
        <f t="shared" si="26"/>
        <v>30000000</v>
      </c>
      <c r="H75" s="11">
        <f t="shared" si="27"/>
        <v>4200000</v>
      </c>
      <c r="I75" s="11">
        <f t="shared" si="20"/>
        <v>2160000</v>
      </c>
      <c r="J75" s="11">
        <f t="shared" si="21"/>
        <v>140440000</v>
      </c>
      <c r="K75" s="2">
        <f t="shared" si="22"/>
        <v>743275.42443644127</v>
      </c>
    </row>
    <row r="76" spans="1:11" x14ac:dyDescent="0.3">
      <c r="B76" s="9">
        <v>11</v>
      </c>
      <c r="C76" s="10">
        <f t="shared" si="23"/>
        <v>1.9245369732436813E-3</v>
      </c>
      <c r="D76" s="9"/>
      <c r="E76" s="11">
        <f t="shared" si="24"/>
        <v>1700000</v>
      </c>
      <c r="F76" s="11">
        <f t="shared" si="25"/>
        <v>2000000</v>
      </c>
      <c r="G76" s="11">
        <f t="shared" si="26"/>
        <v>37500000</v>
      </c>
      <c r="H76" s="11">
        <f t="shared" si="27"/>
        <v>4200000</v>
      </c>
      <c r="I76" s="11">
        <f t="shared" si="20"/>
        <v>2160000</v>
      </c>
      <c r="J76" s="11">
        <f t="shared" si="21"/>
        <v>132440000</v>
      </c>
      <c r="K76" s="2">
        <f t="shared" si="22"/>
        <v>254885.67673639316</v>
      </c>
    </row>
    <row r="77" spans="1:11" x14ac:dyDescent="0.3">
      <c r="B77" s="9">
        <v>12</v>
      </c>
      <c r="C77" s="10">
        <f t="shared" si="23"/>
        <v>6.4151232441456022E-4</v>
      </c>
      <c r="D77" s="9"/>
      <c r="E77" s="11">
        <f t="shared" si="24"/>
        <v>1800000</v>
      </c>
      <c r="F77" s="11">
        <f t="shared" si="25"/>
        <v>2400000</v>
      </c>
      <c r="G77" s="11">
        <f t="shared" si="26"/>
        <v>45000000</v>
      </c>
      <c r="H77" s="11">
        <f t="shared" si="27"/>
        <v>4200000</v>
      </c>
      <c r="I77" s="11">
        <f t="shared" si="20"/>
        <v>2160000</v>
      </c>
      <c r="J77" s="11">
        <f t="shared" si="21"/>
        <v>124440000</v>
      </c>
      <c r="K77" s="2">
        <f t="shared" si="22"/>
        <v>79829.793650147869</v>
      </c>
    </row>
    <row r="78" spans="1:11" x14ac:dyDescent="0.3">
      <c r="B78" s="9">
        <v>13</v>
      </c>
      <c r="C78" s="10">
        <f t="shared" si="23"/>
        <v>1.9738840751217212E-4</v>
      </c>
      <c r="D78" s="9"/>
      <c r="E78" s="11">
        <f t="shared" si="24"/>
        <v>1900000</v>
      </c>
      <c r="F78" s="11">
        <f t="shared" si="25"/>
        <v>2800000</v>
      </c>
      <c r="G78" s="11">
        <f t="shared" si="26"/>
        <v>52500000</v>
      </c>
      <c r="H78" s="11">
        <f t="shared" si="27"/>
        <v>4200000</v>
      </c>
      <c r="I78" s="11">
        <f t="shared" si="20"/>
        <v>2160000</v>
      </c>
      <c r="J78" s="11">
        <f t="shared" si="21"/>
        <v>116440000</v>
      </c>
      <c r="K78" s="2">
        <f t="shared" si="22"/>
        <v>22983.90617071732</v>
      </c>
    </row>
    <row r="79" spans="1:11" x14ac:dyDescent="0.3">
      <c r="B79" s="9">
        <v>14</v>
      </c>
      <c r="C79" s="10">
        <f t="shared" si="23"/>
        <v>5.6396687860620615E-5</v>
      </c>
      <c r="D79" s="9"/>
      <c r="E79" s="11">
        <f t="shared" si="24"/>
        <v>2000000</v>
      </c>
      <c r="F79" s="11">
        <f t="shared" si="25"/>
        <v>3200000</v>
      </c>
      <c r="G79" s="11">
        <f t="shared" si="26"/>
        <v>60000000</v>
      </c>
      <c r="H79" s="11">
        <f t="shared" si="27"/>
        <v>4200000</v>
      </c>
      <c r="I79" s="11">
        <f t="shared" si="20"/>
        <v>2160000</v>
      </c>
      <c r="J79" s="11">
        <f t="shared" si="21"/>
        <v>108440000</v>
      </c>
      <c r="K79" s="2">
        <f t="shared" si="22"/>
        <v>6115.6568316056992</v>
      </c>
    </row>
    <row r="80" spans="1:11" x14ac:dyDescent="0.3">
      <c r="B80" s="9">
        <v>15</v>
      </c>
      <c r="C80" s="10">
        <f t="shared" si="23"/>
        <v>1.5039116762832177E-5</v>
      </c>
      <c r="D80" s="9"/>
      <c r="E80" s="11">
        <f t="shared" si="24"/>
        <v>2100000</v>
      </c>
      <c r="F80" s="11">
        <f t="shared" si="25"/>
        <v>3600000</v>
      </c>
      <c r="G80" s="11">
        <f t="shared" si="26"/>
        <v>67500000</v>
      </c>
      <c r="H80" s="11">
        <f t="shared" si="27"/>
        <v>4200000</v>
      </c>
      <c r="I80" s="11">
        <f t="shared" si="20"/>
        <v>2160000</v>
      </c>
      <c r="J80" s="11">
        <f t="shared" si="21"/>
        <v>100440000</v>
      </c>
      <c r="K80" s="2">
        <f t="shared" si="22"/>
        <v>1510.5288876588638</v>
      </c>
    </row>
    <row r="81" spans="2:11" x14ac:dyDescent="0.3">
      <c r="B81" s="9">
        <v>16</v>
      </c>
      <c r="C81" s="10">
        <f t="shared" si="23"/>
        <v>3.7597791907080502E-6</v>
      </c>
      <c r="D81" s="9"/>
      <c r="E81" s="11">
        <f t="shared" si="24"/>
        <v>2200000</v>
      </c>
      <c r="F81" s="11">
        <f t="shared" si="25"/>
        <v>4000000</v>
      </c>
      <c r="G81" s="11">
        <f t="shared" si="26"/>
        <v>75000000</v>
      </c>
      <c r="H81" s="11">
        <f t="shared" si="27"/>
        <v>4200000</v>
      </c>
      <c r="I81" s="11">
        <f t="shared" si="20"/>
        <v>2160000</v>
      </c>
      <c r="J81" s="11">
        <f t="shared" si="21"/>
        <v>92440000</v>
      </c>
      <c r="K81" s="2">
        <f t="shared" si="22"/>
        <v>347.55398838905217</v>
      </c>
    </row>
    <row r="82" spans="2:11" x14ac:dyDescent="0.3">
      <c r="B82" s="9">
        <v>17</v>
      </c>
      <c r="C82" s="10">
        <f t="shared" si="23"/>
        <v>8.8465392722542387E-7</v>
      </c>
      <c r="D82" s="9"/>
      <c r="E82" s="11">
        <f t="shared" si="24"/>
        <v>2300000</v>
      </c>
      <c r="F82" s="11">
        <f t="shared" si="25"/>
        <v>4400000</v>
      </c>
      <c r="G82" s="11">
        <f t="shared" si="26"/>
        <v>82500000</v>
      </c>
      <c r="H82" s="11">
        <f t="shared" si="27"/>
        <v>4200000</v>
      </c>
      <c r="I82" s="11">
        <f t="shared" si="20"/>
        <v>2160000</v>
      </c>
      <c r="J82" s="11">
        <f t="shared" si="21"/>
        <v>84440000</v>
      </c>
      <c r="K82" s="2">
        <f t="shared" si="22"/>
        <v>74.700177614914793</v>
      </c>
    </row>
    <row r="83" spans="2:11" x14ac:dyDescent="0.3">
      <c r="B83" s="9">
        <v>18</v>
      </c>
      <c r="C83" s="10">
        <f t="shared" si="23"/>
        <v>1.9658976160564875E-7</v>
      </c>
      <c r="D83" s="9"/>
      <c r="E83" s="11">
        <f t="shared" si="24"/>
        <v>2400000</v>
      </c>
      <c r="F83" s="11">
        <f t="shared" si="25"/>
        <v>4800000</v>
      </c>
      <c r="G83" s="11">
        <f t="shared" si="26"/>
        <v>90000000</v>
      </c>
      <c r="H83" s="11">
        <f t="shared" si="27"/>
        <v>4200000</v>
      </c>
      <c r="I83" s="11">
        <f t="shared" si="20"/>
        <v>2160000</v>
      </c>
      <c r="J83" s="11">
        <f t="shared" si="21"/>
        <v>76440000</v>
      </c>
      <c r="K83" s="2">
        <f t="shared" si="22"/>
        <v>15.02732137713579</v>
      </c>
    </row>
    <row r="84" spans="2:11" x14ac:dyDescent="0.3">
      <c r="B84" s="9">
        <v>19</v>
      </c>
      <c r="C84" s="10">
        <f t="shared" si="23"/>
        <v>4.1387318232768188E-8</v>
      </c>
      <c r="D84" s="9"/>
      <c r="E84" s="11">
        <f t="shared" si="24"/>
        <v>2500000</v>
      </c>
      <c r="F84" s="11">
        <f t="shared" si="25"/>
        <v>5200000</v>
      </c>
      <c r="G84" s="11">
        <f t="shared" si="26"/>
        <v>97500000</v>
      </c>
      <c r="H84" s="11">
        <f t="shared" si="27"/>
        <v>4200000</v>
      </c>
      <c r="I84" s="11">
        <f t="shared" si="20"/>
        <v>2160000</v>
      </c>
      <c r="J84" s="11">
        <f t="shared" si="21"/>
        <v>68440000</v>
      </c>
      <c r="K84" s="2">
        <f t="shared" si="22"/>
        <v>2.8325480598506547</v>
      </c>
    </row>
    <row r="85" spans="2:11" x14ac:dyDescent="0.3">
      <c r="B85" s="9">
        <v>20</v>
      </c>
      <c r="C85" s="10">
        <f t="shared" si="23"/>
        <v>8.2774636465536645E-9</v>
      </c>
      <c r="D85" s="9"/>
      <c r="E85" s="11">
        <f t="shared" si="24"/>
        <v>2600000</v>
      </c>
      <c r="F85" s="11">
        <f t="shared" si="25"/>
        <v>5600000</v>
      </c>
      <c r="G85" s="11">
        <f t="shared" si="26"/>
        <v>105000000</v>
      </c>
      <c r="H85" s="11">
        <f t="shared" si="27"/>
        <v>4200000</v>
      </c>
      <c r="I85" s="11">
        <f t="shared" si="20"/>
        <v>2160000</v>
      </c>
      <c r="J85" s="11">
        <f t="shared" si="21"/>
        <v>60440000</v>
      </c>
      <c r="K85" s="2">
        <f t="shared" si="22"/>
        <v>0.50028990279770347</v>
      </c>
    </row>
    <row r="86" spans="2:11" x14ac:dyDescent="0.3">
      <c r="B86" t="s">
        <v>27</v>
      </c>
      <c r="K86" s="2">
        <f>SUM(K65:K85)</f>
        <v>172852414.37411088</v>
      </c>
    </row>
    <row r="87" spans="2:11" x14ac:dyDescent="0.3">
      <c r="H87" s="17" t="s">
        <v>28</v>
      </c>
      <c r="I87" s="17"/>
      <c r="J87" s="17"/>
      <c r="K87" s="2">
        <f>D3-K86</f>
        <v>7147585.6258891225</v>
      </c>
    </row>
  </sheetData>
  <mergeCells count="5">
    <mergeCell ref="G34:I34"/>
    <mergeCell ref="H61:J61"/>
    <mergeCell ref="H87:J87"/>
    <mergeCell ref="A39:A45"/>
    <mergeCell ref="A65:A7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ayudantia5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McBain</dc:creator>
  <cp:lastModifiedBy>McBain</cp:lastModifiedBy>
  <dcterms:created xsi:type="dcterms:W3CDTF">2021-05-28T12:20:58Z</dcterms:created>
  <dcterms:modified xsi:type="dcterms:W3CDTF">2021-05-28T15:10:19Z</dcterms:modified>
</cp:coreProperties>
</file>