
<file path=[Content_Types].xml><?xml version="1.0" encoding="utf-8"?>
<Types xmlns="http://schemas.openxmlformats.org/package/2006/content-types">
  <Override PartName="/customXml/itemProps3.xml" ContentType="application/vnd.openxmlformats-officedocument.customXmlProperties+xml"/>
  <Override PartName="/customXml/itemProps15.xml" ContentType="application/vnd.openxmlformats-officedocument.customXmlPropertie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2.xml" ContentType="application/vnd.openxmlformats-officedocument.spreadsheetml.table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13.xml" ContentType="application/vnd.openxmlformats-officedocument.customXmlProperties+xml"/>
  <Override PartName="/xl/slicerCaches/slicerCache2.xml" ContentType="application/vnd.ms-excel.slicerCache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pivotTables/pivotTable2.xml" ContentType="application/vnd.openxmlformats-officedocument.spreadsheetml.pivotTable+xml"/>
  <Override PartName="/customXml/itemProps1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0.xml" ContentType="application/vnd.openxmlformats-officedocument.customXmlProperties+xml"/>
  <Override PartName="/xl/pivotCache/pivotCacheDefinition4.xml" ContentType="application/vnd.openxmlformats-officedocument.spreadsheetml.pivotCacheDefinition+xml"/>
  <Default Extension="data" ContentType="application/vnd.openxmlformats-officedocument.model+data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pivotCache/pivotCacheDefinition3.xml" ContentType="application/vnd.openxmlformats-officedocument.spreadsheetml.pivotCacheDefinitio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xl/timelines/timeline1.xml" ContentType="application/vnd.ms-excel.timeline+xml"/>
  <Override PartName="/xl/sharedStrings.xml" ContentType="application/vnd.openxmlformats-officedocument.spreadsheetml.sharedString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xl/pivotCache/pivotCacheRecords1.xml" ContentType="application/vnd.openxmlformats-officedocument.spreadsheetml.pivotCacheRecords+xml"/>
  <Override PartName="/xl/metadata.xml" ContentType="application/vnd.openxmlformats-officedocument.spreadsheetml.sheetMetadata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17.xml" ContentType="application/vnd.openxmlformats-officedocument.customXmlProperties+xml"/>
  <Override PartName="/xl/slicers/slicer1.xml" ContentType="application/vnd.ms-excel.slicer+xml"/>
  <Override PartName="/xl/slicers/slicer2.xml" ContentType="application/vnd.ms-excel.slicer+xml"/>
  <Override PartName="/docProps/core.xml" ContentType="application/vnd.openxmlformats-package.core-properties+xml"/>
  <Default Extension="png" ContentType="image/png"/>
  <Override PartName="/customXml/itemProps2.xml" ContentType="application/vnd.openxmlformats-officedocument.customXmlProperties+xml"/>
  <Override PartName="/customXml/itemProps16.xml" ContentType="application/vnd.openxmlformats-officedocument.customXmlProperties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7.xml" ContentType="application/vnd.openxmlformats-officedocument.drawing+xml"/>
  <Override PartName="/customXml/itemProps14.xml" ContentType="application/vnd.openxmlformats-officedocument.customXmlProperties+xml"/>
  <Override PartName="/xl/slicerCaches/slicerCache1.xml" ContentType="application/vnd.ms-excel.slicerCache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drawings/drawing5.xml" ContentType="application/vnd.openxmlformats-officedocument.drawing+xml"/>
  <Override PartName="/xl/pivotTables/pivotTable1.xml" ContentType="application/vnd.openxmlformats-officedocument.spreadsheetml.pivotTable+xml"/>
  <Override PartName="/customXml/itemProps12.xml" ContentType="application/vnd.openxmlformats-officedocument.customXmlProperties+xml"/>
  <Override PartName="/xl/timelineCaches/timelineCache1.xml" ContentType="application/vnd.ms-excel.timelineCach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8280" yWindow="-120" windowWidth="20640" windowHeight="11760" tabRatio="698" firstSheet="2" activeTab="4"/>
  </bookViews>
  <sheets>
    <sheet name="Menu" sheetId="25" r:id="rId1"/>
    <sheet name="Produtos" sheetId="17" r:id="rId2"/>
    <sheet name="Vendedores" sheetId="28" r:id="rId3"/>
    <sheet name="Vendas" sheetId="16" r:id="rId4"/>
    <sheet name="Consultas" sheetId="24" r:id="rId5"/>
    <sheet name="DN_Produtos" sheetId="35" r:id="rId6"/>
    <sheet name="DN_Vendas" sheetId="37" r:id="rId7"/>
    <sheet name="Cadastros Auxiliares" sheetId="23" state="hidden" r:id="rId8"/>
    <sheet name="Dashboard" sheetId="18" state="hidden" r:id="rId9"/>
  </sheets>
  <definedNames>
    <definedName name="_xlnm._FilterDatabase" localSheetId="3" hidden="1">Vendas!$C$4:$F$86</definedName>
    <definedName name="_xlcn.WorksheetConnection_MeteoraEcommerce.xlsxTB_Produtos1" hidden="1">TB_Produtos[]</definedName>
    <definedName name="_xlcn.WorksheetConnection_MeteoraEcommerce.xlsxTB_Vendas1" hidden="1">TB_Vendas[]</definedName>
    <definedName name="Desc_Categorias">'Cadastros Auxiliares'!$B$8:$E$8</definedName>
    <definedName name="Desc_Quantidades">'Cadastros Auxiliares'!$B$8:$B$13</definedName>
    <definedName name="Desc_TabelaToda">'Cadastros Auxiliares'!$B$8:$E$13</definedName>
    <definedName name="Int_Nome_Produtos">#REF!</definedName>
    <definedName name="Int_Quantidade">#REF!</definedName>
    <definedName name="SegmentaçãodeDados_Categoria">#N/A</definedName>
    <definedName name="SegmentaçãodeDados_Categoria1">#N/A</definedName>
    <definedName name="Timeline_Data">#N/A</definedName>
  </definedNames>
  <calcPr calcId="124519"/>
  <pivotCaches>
    <pivotCache cacheId="2" r:id="rId10"/>
    <pivotCache cacheId="3" r:id="rId11"/>
  </pivotCaches>
  <fileRecoveryPr repairLoad="1"/>
  <extLst xmlns:x15="http://schemas.microsoft.com/office/spreadsheetml/2010/11/main">
    <ext xmlns:x14="http://schemas.microsoft.com/office/spreadsheetml/2009/9/main" uri="{876F7934-8845-4945-9796-88D515C7AA90}">
      <x14:pivotCaches>
        <pivotCache cacheId="183" r:id="rId12"/>
      </x14:pivotCaches>
    </ext>
    <ext xmlns:x14="http://schemas.microsoft.com/office/spreadsheetml/2009/9/main" uri="{BBE1A952-AA13-448e-AADC-164F8A28A991}">
      <x14:slicerCaches>
        <x14:slicerCache r:id="rId13"/>
        <x14:slicerCache r:id="rId14"/>
      </x14:slicerCaches>
    </ext>
    <ext xmlns:x14="http://schemas.microsoft.com/office/spreadsheetml/2009/9/main" uri="{79F54976-1DA5-4618-B147-4CDE4B953A38}">
      <x14:workbookPr/>
    </ext>
    <ext uri="{A2CB5862-8E78-49c6-8D9D-AF26E26ADB89}">
      <x15:timelineCachePivotCaches>
        <pivotCache cacheId="184" r:id="rId15"/>
      </x15:timelineCachePivotCaches>
    </ext>
    <ext uri="{D0CA8CA8-9F24-4464-BF8E-62219DCF47F9}">
      <x15:timelineCacheRefs>
        <x15:timelineCacheRef r:id="rId16"/>
      </x15:timelineCacheRefs>
    </ext>
    <ext uri="{140A7094-0E35-4892-8432-C4D2E57EDEB5}">
      <x15:workbookPr chartTrackingRefBase="1"/>
    </ext>
    <ext uri="{FCE2AD5D-F65C-4FA6-A056-5C36A1767C68}">
      <x15:dataModel>
        <x15:modelTables>
          <x15:modelTable id="TB_Produtos" name="TB_Produtos" connection="WorksheetConnection_Meteora Ecommerce.xlsx!TB_Produtos"/>
          <x15:modelTable id="TB_Vendas" name="TB_Vendas" connection="WorksheetConnection_Meteora Ecommerce.xlsx!TB_Vendas"/>
        </x15:modelTables>
        <x15:modelRelationships>
          <x15:modelRelationship fromTable="TB_Vendas" fromColumn="Código" toTable="TB_Produtos" toColumn="Código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6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C9" i="24"/>
  <c r="C7"/>
  <c r="F9"/>
  <c r="C13"/>
  <c r="E8" i="16"/>
  <c r="E12"/>
  <c r="E16"/>
  <c r="E20"/>
  <c r="E24"/>
  <c r="E28"/>
  <c r="E32"/>
  <c r="E36"/>
  <c r="E40"/>
  <c r="E44"/>
  <c r="E48"/>
  <c r="E52"/>
  <c r="E56"/>
  <c r="E60"/>
  <c r="E64"/>
  <c r="E68"/>
  <c r="E72"/>
  <c r="E76"/>
  <c r="E80"/>
  <c r="E84"/>
  <c r="J6" a="1"/>
  <c r="J10" a="1"/>
  <c r="J14" a="1"/>
  <c r="J18" a="1"/>
  <c r="J22" a="1"/>
  <c r="J26" a="1"/>
  <c r="J30" a="1"/>
  <c r="J34" a="1"/>
  <c r="J38" a="1"/>
  <c r="J42" a="1"/>
  <c r="J46" a="1"/>
  <c r="J50" a="1"/>
  <c r="J54" a="1"/>
  <c r="J58" a="1"/>
  <c r="J62" a="1"/>
  <c r="J66" a="1"/>
  <c r="J70" a="1"/>
  <c r="J74" a="1"/>
  <c r="J78" a="1"/>
  <c r="J82" a="1"/>
  <c r="J86" a="1"/>
  <c r="K8"/>
  <c r="K12"/>
  <c r="K16"/>
  <c r="K20"/>
  <c r="K24"/>
  <c r="K28"/>
  <c r="K32"/>
  <c r="K36"/>
  <c r="K40"/>
  <c r="K44"/>
  <c r="K48"/>
  <c r="K52"/>
  <c r="K56"/>
  <c r="K60"/>
  <c r="K64"/>
  <c r="K68"/>
  <c r="K72"/>
  <c r="K76"/>
  <c r="K80"/>
  <c r="K84"/>
  <c r="F7" i="24"/>
  <c r="C10"/>
  <c r="E7" i="16"/>
  <c r="E11"/>
  <c r="E15"/>
  <c r="E19"/>
  <c r="E23"/>
  <c r="E27"/>
  <c r="E31"/>
  <c r="E35"/>
  <c r="E39"/>
  <c r="E43"/>
  <c r="E47"/>
  <c r="E51"/>
  <c r="E55"/>
  <c r="E59"/>
  <c r="E63"/>
  <c r="E67"/>
  <c r="E71"/>
  <c r="E75"/>
  <c r="E79"/>
  <c r="E83"/>
  <c r="J5" a="1"/>
  <c r="J9" a="1"/>
  <c r="J13" a="1"/>
  <c r="J17" a="1"/>
  <c r="J21" a="1"/>
  <c r="J25" a="1"/>
  <c r="J29" a="1"/>
  <c r="J33" a="1"/>
  <c r="J37" a="1"/>
  <c r="J41" a="1"/>
  <c r="J45" a="1"/>
  <c r="J49" a="1"/>
  <c r="J53" a="1"/>
  <c r="J57" a="1"/>
  <c r="J61" a="1"/>
  <c r="J65" a="1"/>
  <c r="J69" a="1"/>
  <c r="J73" a="1"/>
  <c r="J77" a="1"/>
  <c r="J81" a="1"/>
  <c r="J85" a="1"/>
  <c r="K7"/>
  <c r="K11"/>
  <c r="K15"/>
  <c r="K19"/>
  <c r="K23"/>
  <c r="K27"/>
  <c r="K31"/>
  <c r="K35"/>
  <c r="K39"/>
  <c r="K43"/>
  <c r="K47"/>
  <c r="K51"/>
  <c r="K55"/>
  <c r="K59"/>
  <c r="K63"/>
  <c r="K67"/>
  <c r="K71"/>
  <c r="K75"/>
  <c r="K79"/>
  <c r="K83"/>
  <c r="C11" i="24" a="1"/>
  <c r="E6" i="16"/>
  <c r="E10"/>
  <c r="E14"/>
  <c r="E18"/>
  <c r="E22"/>
  <c r="E26"/>
  <c r="E30"/>
  <c r="E34"/>
  <c r="E38"/>
  <c r="E42"/>
  <c r="E46"/>
  <c r="E50"/>
  <c r="E54"/>
  <c r="E58"/>
  <c r="E62"/>
  <c r="E66"/>
  <c r="E70"/>
  <c r="E74"/>
  <c r="E78"/>
  <c r="E82"/>
  <c r="E86"/>
  <c r="J8" a="1"/>
  <c r="J12" a="1"/>
  <c r="J16" a="1"/>
  <c r="J20" a="1"/>
  <c r="J24" a="1"/>
  <c r="J28" a="1"/>
  <c r="J32" a="1"/>
  <c r="J36" a="1"/>
  <c r="J40" a="1"/>
  <c r="J44" a="1"/>
  <c r="J48" a="1"/>
  <c r="J52" a="1"/>
  <c r="J56" a="1"/>
  <c r="J60" a="1"/>
  <c r="J64" a="1"/>
  <c r="J68" a="1"/>
  <c r="J72" a="1"/>
  <c r="J76" a="1"/>
  <c r="J80" a="1"/>
  <c r="J84" a="1"/>
  <c r="K6"/>
  <c r="K10"/>
  <c r="K14"/>
  <c r="K18"/>
  <c r="K22"/>
  <c r="K26"/>
  <c r="K30"/>
  <c r="K34"/>
  <c r="K38"/>
  <c r="K42"/>
  <c r="K46"/>
  <c r="K50"/>
  <c r="K54"/>
  <c r="K58"/>
  <c r="K62"/>
  <c r="K66"/>
  <c r="K70"/>
  <c r="K74"/>
  <c r="K78"/>
  <c r="K82"/>
  <c r="K86"/>
  <c r="E5"/>
  <c r="E9"/>
  <c r="E13"/>
  <c r="E17"/>
  <c r="E21"/>
  <c r="E25"/>
  <c r="E29"/>
  <c r="E33"/>
  <c r="E37"/>
  <c r="E41"/>
  <c r="E45"/>
  <c r="E49"/>
  <c r="E53"/>
  <c r="E57"/>
  <c r="E61"/>
  <c r="E65"/>
  <c r="E69"/>
  <c r="E73"/>
  <c r="E77"/>
  <c r="E81"/>
  <c r="E85"/>
  <c r="J7" a="1"/>
  <c r="J11" a="1"/>
  <c r="J15" a="1"/>
  <c r="J19" a="1"/>
  <c r="J23" a="1"/>
  <c r="J27" a="1"/>
  <c r="J31" a="1"/>
  <c r="J35" a="1"/>
  <c r="J39" a="1"/>
  <c r="J43" a="1"/>
  <c r="J47" a="1"/>
  <c r="J51" a="1"/>
  <c r="J55" a="1"/>
  <c r="J59" a="1"/>
  <c r="J63" a="1"/>
  <c r="J67" a="1"/>
  <c r="J71" a="1"/>
  <c r="J75" a="1"/>
  <c r="J79" a="1"/>
  <c r="J83" a="1"/>
  <c r="K5"/>
  <c r="K9"/>
  <c r="K13"/>
  <c r="K17"/>
  <c r="K21"/>
  <c r="K25"/>
  <c r="K29"/>
  <c r="K33"/>
  <c r="K37"/>
  <c r="K41"/>
  <c r="K45"/>
  <c r="K49"/>
  <c r="K53"/>
  <c r="K57"/>
  <c r="K61"/>
  <c r="K65"/>
  <c r="K69"/>
  <c r="K73"/>
  <c r="K77"/>
  <c r="K81"/>
  <c r="K85"/>
  <c r="C8" i="24" a="1"/>
  <c r="C8" l="1"/>
  <c r="J83" i="16"/>
  <c r="J79"/>
  <c r="J75"/>
  <c r="J71"/>
  <c r="J67"/>
  <c r="J63"/>
  <c r="J59"/>
  <c r="J55"/>
  <c r="J51"/>
  <c r="J47"/>
  <c r="J43"/>
  <c r="J39"/>
  <c r="J35"/>
  <c r="J31"/>
  <c r="J27"/>
  <c r="J23"/>
  <c r="J19"/>
  <c r="J15"/>
  <c r="J11"/>
  <c r="J7"/>
  <c r="J84"/>
  <c r="J80"/>
  <c r="J76"/>
  <c r="J72"/>
  <c r="J68"/>
  <c r="J64"/>
  <c r="J60"/>
  <c r="J56"/>
  <c r="J52"/>
  <c r="J48"/>
  <c r="J44"/>
  <c r="J40"/>
  <c r="J36"/>
  <c r="J32"/>
  <c r="J28"/>
  <c r="J24"/>
  <c r="J20"/>
  <c r="J16"/>
  <c r="J12"/>
  <c r="J8"/>
  <c r="C11" i="24"/>
  <c r="J85" i="16"/>
  <c r="J81"/>
  <c r="J77"/>
  <c r="J73"/>
  <c r="J69"/>
  <c r="J65"/>
  <c r="J61"/>
  <c r="J57"/>
  <c r="J53"/>
  <c r="J49"/>
  <c r="J45"/>
  <c r="J41"/>
  <c r="J37"/>
  <c r="J33"/>
  <c r="J29"/>
  <c r="J25"/>
  <c r="J21"/>
  <c r="J17"/>
  <c r="J13"/>
  <c r="J9"/>
  <c r="J5"/>
  <c r="J86"/>
  <c r="J82"/>
  <c r="J78"/>
  <c r="J74"/>
  <c r="J70"/>
  <c r="J66"/>
  <c r="J62"/>
  <c r="J58"/>
  <c r="J54"/>
  <c r="J50"/>
  <c r="J46"/>
  <c r="J42"/>
  <c r="J38"/>
  <c r="J34"/>
  <c r="J30"/>
  <c r="J26"/>
  <c r="J22"/>
  <c r="J18"/>
  <c r="J14"/>
  <c r="J10"/>
  <c r="J6"/>
  <c r="C12" i="24" a="1"/>
  <c r="C12" s="1"/>
  <c r="L51" i="16"/>
  <c r="L39"/>
  <c r="L27"/>
  <c r="L15"/>
  <c r="L50"/>
  <c r="L38"/>
  <c r="L26"/>
  <c r="L14"/>
  <c r="L76"/>
  <c r="L64"/>
  <c r="L52"/>
  <c r="L40"/>
  <c r="L28"/>
  <c r="L16"/>
  <c r="L85"/>
  <c r="L73"/>
  <c r="L61"/>
  <c r="L49"/>
  <c r="L37"/>
  <c r="L25"/>
  <c r="L13"/>
  <c r="L86"/>
  <c r="L84"/>
  <c r="L72"/>
  <c r="L60"/>
  <c r="L48"/>
  <c r="L36"/>
  <c r="L24"/>
  <c r="L12"/>
  <c r="L83"/>
  <c r="L71"/>
  <c r="L59"/>
  <c r="L47"/>
  <c r="L35"/>
  <c r="L23"/>
  <c r="L11"/>
  <c r="L82"/>
  <c r="L70"/>
  <c r="L58"/>
  <c r="L46"/>
  <c r="L34"/>
  <c r="L22"/>
  <c r="L10"/>
  <c r="L81"/>
  <c r="L69"/>
  <c r="L57"/>
  <c r="L45"/>
  <c r="L33"/>
  <c r="L21"/>
  <c r="L9"/>
  <c r="L63"/>
  <c r="L80"/>
  <c r="L68"/>
  <c r="L56"/>
  <c r="L44"/>
  <c r="L32"/>
  <c r="L20"/>
  <c r="L8"/>
  <c r="L62"/>
  <c r="L79"/>
  <c r="L67"/>
  <c r="L55"/>
  <c r="L43"/>
  <c r="L31"/>
  <c r="L19"/>
  <c r="L7"/>
  <c r="L78"/>
  <c r="L66"/>
  <c r="L54"/>
  <c r="L42"/>
  <c r="L30"/>
  <c r="L18"/>
  <c r="L6"/>
  <c r="L75"/>
  <c r="L74"/>
  <c r="L77"/>
  <c r="L65"/>
  <c r="L53"/>
  <c r="L41"/>
  <c r="L29"/>
  <c r="L17"/>
  <c r="L5"/>
  <c r="M68"/>
  <c r="M76"/>
  <c r="A76"/>
  <c r="B76" s="1"/>
  <c r="A77"/>
  <c r="B77" s="1"/>
  <c r="A78"/>
  <c r="B78" s="1"/>
  <c r="A79"/>
  <c r="B79" s="1"/>
  <c r="A80"/>
  <c r="B80" s="1"/>
  <c r="A81"/>
  <c r="B81" s="1"/>
  <c r="A82"/>
  <c r="B82" s="1"/>
  <c r="A83"/>
  <c r="B83" s="1"/>
  <c r="A84"/>
  <c r="B84" s="1"/>
  <c r="A85"/>
  <c r="B85" s="1"/>
  <c r="A86"/>
  <c r="B86" s="1"/>
  <c r="A65"/>
  <c r="B65" s="1"/>
  <c r="A66"/>
  <c r="B66" s="1"/>
  <c r="A67"/>
  <c r="B67" s="1"/>
  <c r="A68"/>
  <c r="B68" s="1"/>
  <c r="A69"/>
  <c r="B69" s="1"/>
  <c r="A70"/>
  <c r="B70" s="1"/>
  <c r="A71"/>
  <c r="B71" s="1"/>
  <c r="A72"/>
  <c r="B72" s="1"/>
  <c r="A73"/>
  <c r="B73" s="1"/>
  <c r="A74"/>
  <c r="B74" s="1"/>
  <c r="A75"/>
  <c r="B75" s="1"/>
  <c r="A64"/>
  <c r="B64" s="1"/>
  <c r="A5"/>
  <c r="B5" s="1"/>
  <c r="H77"/>
  <c r="H61"/>
  <c r="H45"/>
  <c r="H29"/>
  <c r="H13"/>
  <c r="H82"/>
  <c r="H66"/>
  <c r="H50"/>
  <c r="H34"/>
  <c r="H18"/>
  <c r="H75"/>
  <c r="H59"/>
  <c r="H43"/>
  <c r="H27"/>
  <c r="H11"/>
  <c r="H80"/>
  <c r="H64"/>
  <c r="H48"/>
  <c r="H32"/>
  <c r="H16"/>
  <c r="H81"/>
  <c r="H65"/>
  <c r="H49"/>
  <c r="H33"/>
  <c r="H17"/>
  <c r="H86"/>
  <c r="H70"/>
  <c r="H54"/>
  <c r="H38"/>
  <c r="H22"/>
  <c r="H6"/>
  <c r="H79"/>
  <c r="H63"/>
  <c r="H47"/>
  <c r="H31"/>
  <c r="H15"/>
  <c r="H84"/>
  <c r="H68"/>
  <c r="H52"/>
  <c r="H36"/>
  <c r="H20"/>
  <c r="H85"/>
  <c r="H69"/>
  <c r="H53"/>
  <c r="H37"/>
  <c r="H21"/>
  <c r="H5"/>
  <c r="H74"/>
  <c r="H58"/>
  <c r="H42"/>
  <c r="H26"/>
  <c r="H10"/>
  <c r="H83"/>
  <c r="H67"/>
  <c r="H51"/>
  <c r="H35"/>
  <c r="H19"/>
  <c r="H72"/>
  <c r="H56"/>
  <c r="H40"/>
  <c r="H24"/>
  <c r="H8"/>
  <c r="H73"/>
  <c r="H57"/>
  <c r="H41"/>
  <c r="H25"/>
  <c r="H9"/>
  <c r="H78"/>
  <c r="H62"/>
  <c r="H46"/>
  <c r="H30"/>
  <c r="H14"/>
  <c r="H71"/>
  <c r="H55"/>
  <c r="H39"/>
  <c r="H23"/>
  <c r="H7"/>
  <c r="H76"/>
  <c r="H60"/>
  <c r="H44"/>
  <c r="H28"/>
  <c r="H12"/>
  <c r="I12" l="1"/>
  <c r="I28"/>
  <c r="I44"/>
  <c r="I60"/>
  <c r="I76"/>
  <c r="I7"/>
  <c r="I23"/>
  <c r="I39"/>
  <c r="I55"/>
  <c r="I71"/>
  <c r="I14"/>
  <c r="I30"/>
  <c r="I46"/>
  <c r="I62"/>
  <c r="I78"/>
  <c r="I9"/>
  <c r="I25"/>
  <c r="I41"/>
  <c r="I57"/>
  <c r="I73"/>
  <c r="I8"/>
  <c r="I24"/>
  <c r="I40"/>
  <c r="I56"/>
  <c r="I72"/>
  <c r="I19"/>
  <c r="I35"/>
  <c r="I51"/>
  <c r="I67"/>
  <c r="I83"/>
  <c r="I10"/>
  <c r="I26"/>
  <c r="I42"/>
  <c r="I58"/>
  <c r="I74"/>
  <c r="I5"/>
  <c r="I21"/>
  <c r="I37"/>
  <c r="I53"/>
  <c r="I69"/>
  <c r="I85"/>
  <c r="I20"/>
  <c r="I36"/>
  <c r="I52"/>
  <c r="I68"/>
  <c r="I84"/>
  <c r="I15"/>
  <c r="I31"/>
  <c r="I47"/>
  <c r="I63"/>
  <c r="I79"/>
  <c r="I6"/>
  <c r="I22"/>
  <c r="I38"/>
  <c r="I54"/>
  <c r="I70"/>
  <c r="I86"/>
  <c r="I17"/>
  <c r="I33"/>
  <c r="I49"/>
  <c r="I65"/>
  <c r="I81"/>
  <c r="I16"/>
  <c r="I32"/>
  <c r="I48"/>
  <c r="I64"/>
  <c r="I80"/>
  <c r="I11"/>
  <c r="I27"/>
  <c r="I43"/>
  <c r="I59"/>
  <c r="I75"/>
  <c r="I18"/>
  <c r="I34"/>
  <c r="I50"/>
  <c r="I66"/>
  <c r="I82"/>
  <c r="I13"/>
  <c r="I29"/>
  <c r="I45"/>
  <c r="I61"/>
  <c r="I77"/>
  <c r="M83"/>
  <c r="M75"/>
  <c r="M73"/>
  <c r="M65"/>
  <c r="M64"/>
  <c r="M79"/>
  <c r="M71"/>
  <c r="M80"/>
  <c r="M72"/>
  <c r="M84"/>
  <c r="M67"/>
  <c r="M82"/>
  <c r="M74"/>
  <c r="M66"/>
  <c r="M86"/>
  <c r="M78"/>
  <c r="M70"/>
  <c r="M85"/>
  <c r="M77"/>
  <c r="M69"/>
  <c r="M81"/>
  <c r="M5" l="1"/>
  <c r="M6"/>
  <c r="M7"/>
  <c r="M8"/>
  <c r="M9"/>
  <c r="M10"/>
  <c r="M11"/>
  <c r="F8" i="24" s="1"/>
  <c r="M12" i="16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A23" l="1"/>
  <c r="B23" s="1"/>
  <c r="A24"/>
  <c r="B24" s="1"/>
  <c r="A25"/>
  <c r="B25" s="1"/>
  <c r="A26"/>
  <c r="B26" s="1"/>
  <c r="A27"/>
  <c r="B27" s="1"/>
  <c r="A28"/>
  <c r="B28" s="1"/>
  <c r="A29"/>
  <c r="B29" s="1"/>
  <c r="A30"/>
  <c r="B30" s="1"/>
  <c r="A31"/>
  <c r="B31" s="1"/>
  <c r="A32"/>
  <c r="B32" s="1"/>
  <c r="A33"/>
  <c r="B33" s="1"/>
  <c r="A34"/>
  <c r="B34" s="1"/>
  <c r="A35"/>
  <c r="B35" s="1"/>
  <c r="A36"/>
  <c r="B36" s="1"/>
  <c r="A37"/>
  <c r="B37" s="1"/>
  <c r="A38"/>
  <c r="B38" s="1"/>
  <c r="A39"/>
  <c r="B39" s="1"/>
  <c r="A40"/>
  <c r="B40" s="1"/>
  <c r="A41"/>
  <c r="B41" s="1"/>
  <c r="A42"/>
  <c r="B42" s="1"/>
  <c r="A43"/>
  <c r="B43" s="1"/>
  <c r="A44"/>
  <c r="B44" s="1"/>
  <c r="A45"/>
  <c r="B45" s="1"/>
  <c r="A46"/>
  <c r="B46" s="1"/>
  <c r="A47"/>
  <c r="B47" s="1"/>
  <c r="A48"/>
  <c r="B48" s="1"/>
  <c r="A49"/>
  <c r="B49" s="1"/>
  <c r="A50"/>
  <c r="B50" s="1"/>
  <c r="A51"/>
  <c r="B51" s="1"/>
  <c r="A52"/>
  <c r="B52" s="1"/>
  <c r="A53"/>
  <c r="B53" s="1"/>
  <c r="A54"/>
  <c r="B54" s="1"/>
  <c r="A55"/>
  <c r="B55" s="1"/>
  <c r="A56"/>
  <c r="B56" s="1"/>
  <c r="A57"/>
  <c r="B57" s="1"/>
  <c r="A58"/>
  <c r="B58" s="1"/>
  <c r="A59"/>
  <c r="B59" s="1"/>
  <c r="A60"/>
  <c r="B60" s="1"/>
  <c r="A61"/>
  <c r="B61" s="1"/>
  <c r="A62"/>
  <c r="B62" s="1"/>
  <c r="A63"/>
  <c r="B63" s="1"/>
  <c r="A6"/>
  <c r="B6" s="1"/>
  <c r="A7"/>
  <c r="B7" s="1"/>
  <c r="A8"/>
  <c r="B8" s="1"/>
  <c r="A9"/>
  <c r="B9" s="1"/>
  <c r="A10"/>
  <c r="B10" s="1"/>
  <c r="A11"/>
  <c r="B11" s="1"/>
  <c r="A12"/>
  <c r="B12" s="1"/>
  <c r="A13"/>
  <c r="B13" s="1"/>
  <c r="A14"/>
  <c r="B14" s="1"/>
  <c r="A15"/>
  <c r="B15" s="1"/>
  <c r="A16"/>
  <c r="B16" s="1"/>
  <c r="A17"/>
  <c r="B17" s="1"/>
  <c r="A18"/>
  <c r="B18" s="1"/>
  <c r="A19"/>
  <c r="B19" s="1"/>
  <c r="A20"/>
  <c r="B20" s="1"/>
  <c r="A21"/>
  <c r="B21" s="1"/>
  <c r="A22"/>
  <c r="B22" s="1"/>
</calcChain>
</file>

<file path=xl/connections.xml><?xml version="1.0" encoding="utf-8"?>
<connections xmlns="http://schemas.openxmlformats.org/spreadsheetml/2006/main">
  <connection id="1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Meteora Ecommerce.xlsx!TB_Produtos" type="102" refreshedVersion="8" minRefreshableVersion="5">
    <extLst>
      <ext xmlns:x15="http://schemas.microsoft.com/office/spreadsheetml/2010/11/main" uri="{DE250136-89BD-433C-8126-D09CA5730AF9}">
        <x15:connection id="TB_Produtos" autoDelete="1">
          <x15:rangePr sourceName="_xlcn.WorksheetConnection_MeteoraEcommerce.xlsxTB_Produtos1"/>
        </x15:connection>
      </ext>
    </extLst>
  </connection>
  <connection id="3" name="WorksheetConnection_Meteora Ecommerce.xlsx!TB_Vendas" type="102" refreshedVersion="8" minRefreshableVersion="5">
    <extLst>
      <ext xmlns:x15="http://schemas.microsoft.com/office/spreadsheetml/2010/11/main" uri="{DE250136-89BD-433C-8126-D09CA5730AF9}">
        <x15:connection id="TB_Vendas" autoDelete="1">
          <x15:rangePr sourceName="_xlcn.WorksheetConnection_MeteoraEcommerce.xlsxTB_Vendas1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<sst xmlns="http://schemas.openxmlformats.org/spreadsheetml/2006/main" count="517" uniqueCount="167">
  <si>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</si>
  <si>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</si>
  <si>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</si>
  <si>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</si>
  <si>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</si>
  <si>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</si>
  <si>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</si>
  <si>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</si>
  <si>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</si>
  <si>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</si>
  <si>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</si>
  <si>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</si>
  <si>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</si>
  <si>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</si>
  <si>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</si>
  <si>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</si>
  <si>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</si>
  <si>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</si>
  <si>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</si>
  <si>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</si>
  <si>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</si>
  <si>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</si>
  <si>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</si>
  <si>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</si>
  <si>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</si>
  <si>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</si>
  <si>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</si>
  <si>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</si>
  <si>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</si>
  <si>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</si>
  <si>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</si>
  <si>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Mês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</si>
  <si>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</si>
  <si>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</si>
  <si>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</si>
  <si>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</si>
  <si>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</si>
  <si>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</si>
  <si>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</si>
  <si>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</si>
  <si>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</si>
  <si>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</si>
  <si>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</si>
  <si>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</si>
  <si>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</si>
  <si>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</si>
  <si>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</si>
  <si>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</si>
  <si>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</si>
  <si>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</si>
  <si>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</si>
  <si>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</si>
  <si>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</si>
  <si>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</si>
  <si>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</si>
  <si>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</si>
  <si>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</si>
  <si>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</si>
  <si>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</si>
  <si>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</si>
  <si>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</si>
  <si>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</si>
  <si>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</si>
  <si>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</si>
  <si>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</si>
  <si>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</si>
  <si>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</si>
  <si>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</si>
  <si>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</si>
  <si>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</si>
  <si>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</si>
  <si>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</si>
  <si>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</si>
  <si>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</si>
  <si>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</si>
  <si>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</si>
  <si>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</si>
  <si>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</si>
  <si>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</si>
  <si>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</si>
  <si>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</si>
  <si>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</si>
  <si>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</si>
  <si>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</si>
  <si>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</si>
  <si>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</si>
  <si>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</si>
  <si>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</si>
  <si>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</si>
  <si>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</si>
  <si>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</si>
  <si>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</si>
  <si>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</si>
  <si>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</si>
  <si>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</si>
  <si>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</si>
  <si>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</si>
  <si>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</si>
  <si>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</si>
  <si>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</si>
  <si>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</si>
  <si>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</si>
  <si>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</si>
  <si>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</si>
  <si>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</si>
  <si>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</si>
  <si>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</si>
  <si>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</si>
  <si>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</si>
  <si>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</si>
  <si>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</si>
  <si>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</si>
  <si>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</si>
  <si>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</si>
  <si>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</si>
  <si>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</si>
  <si>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</si>
  <si>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</si>
  <si>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</si>
  <si>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</si>
  <si>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</si>
  <si>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</si>
  <si>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</si>
  <si>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</si>
  <si>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</si>
  <si>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</si>
  <si>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</si>
  <si>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</si>
  <si>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</si>
  <si>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</si>
  <si>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</si>
  <si>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</si>
  <si>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</si>
  <si>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</si>
  <si>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</si>
  <si>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</si>
  <si>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</si>
  <si>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</si>
  <si>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</si>
  <si>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</si>
  <si>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</si>
  <si>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</si>
  <si>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</si>
  <si>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</si>
  <si>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</si>
  <si>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</si>
  <si>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</si>
  <si>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</si>
  <si>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</si>
  <si>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</si>
  <si>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</si>
  <si>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</si>
  <si>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</si>
  <si>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</si>
  <si>
    <t>Estoque Mínimo</t>
  </si>
  <si>
    <t xml:space="preserve">Estoque Mínimo: </t>
  </si>
  <si>
    <t>Indice</t>
  </si>
  <si>
    <t>Desconto 
(Passo a Passo)</t>
  </si>
  <si>
    <t>Desconto 
(Diretão)</t>
  </si>
  <si>
    <t>Desconto 
(Vendedor)</t>
  </si>
  <si>
    <t>Desconto Final</t>
  </si>
  <si>
    <t>Rótulos de Linha</t>
  </si>
  <si>
    <t>Total Geral</t>
  </si>
  <si>
    <t>Soma de Estoque</t>
  </si>
  <si>
    <t>Soma de Preço Unitário</t>
  </si>
  <si>
    <t>Soma de Qtd</t>
  </si>
  <si>
    <t>Contagem de Produtos</t>
  </si>
</sst>
</file>

<file path=xl/styles.xml><?xml version="1.0" encoding="utf-8"?>
<styleSheet xmlns="http://schemas.openxmlformats.org/spreadsheetml/2006/main">
  <numFmts count="3">
    <numFmt numFmtId="164" formatCode="_-&quot;$&quot;\ * #,##0.00_-;\-&quot;$&quot;\ * #,##0.00_-;_-&quot;$&quot;\ * &quot;-&quot;??_-;_-@_-"/>
    <numFmt numFmtId="165" formatCode="_-&quot;R$&quot;\ * #,##0.00_-;\-&quot;R$&quot;\ * #,##0.00_-;_-&quot;R$&quot;\ * &quot;-&quot;??_-;_-@_-"/>
    <numFmt numFmtId="166" formatCode="_-[$R$-416]\ * #,##0.00_-;\-[$R$-416]\ * #,##0.00_-;_-[$R$-416]\ * &quot;-&quot;??_-;_-@_-"/>
  </numFmts>
  <fonts count="28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8"/>
      <color theme="0" tint="-4.9989318521683403E-2"/>
      <name val="Montserrat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0" xfId="0" applyFont="1"/>
    <xf numFmtId="0" fontId="8" fillId="0" borderId="0" xfId="0" applyFont="1"/>
    <xf numFmtId="166" fontId="0" fillId="0" borderId="0" xfId="0" applyNumberFormat="1" applyAlignment="1">
      <alignment horizontal="center"/>
    </xf>
    <xf numFmtId="165" fontId="0" fillId="0" borderId="0" xfId="0" applyNumberFormat="1"/>
    <xf numFmtId="0" fontId="12" fillId="0" borderId="0" xfId="0" applyFont="1" applyAlignment="1">
      <alignment horizontal="center"/>
    </xf>
    <xf numFmtId="0" fontId="14" fillId="2" borderId="19" xfId="3" applyFont="1" applyFill="1" applyBorder="1" applyAlignment="1">
      <alignment horizontal="center"/>
    </xf>
    <xf numFmtId="1" fontId="18" fillId="7" borderId="7" xfId="0" applyNumberFormat="1" applyFont="1" applyFill="1" applyBorder="1" applyAlignment="1">
      <alignment horizontal="center"/>
    </xf>
    <xf numFmtId="1" fontId="18" fillId="7" borderId="20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7" fillId="3" borderId="0" xfId="0" applyFont="1" applyFill="1"/>
    <xf numFmtId="0" fontId="1" fillId="7" borderId="0" xfId="0" applyFont="1" applyFill="1" applyAlignment="1">
      <alignment horizontal="center"/>
    </xf>
    <xf numFmtId="0" fontId="19" fillId="3" borderId="0" xfId="0" applyFont="1" applyFill="1" applyAlignment="1">
      <alignment vertical="center"/>
    </xf>
    <xf numFmtId="0" fontId="21" fillId="0" borderId="0" xfId="6" applyFont="1" applyFill="1" applyAlignment="1">
      <alignment horizontal="center"/>
    </xf>
    <xf numFmtId="0" fontId="22" fillId="3" borderId="0" xfId="0" applyFont="1" applyFill="1" applyAlignment="1">
      <alignment vertical="center"/>
    </xf>
    <xf numFmtId="0" fontId="23" fillId="7" borderId="23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3" fillId="7" borderId="27" xfId="0" applyFont="1" applyFill="1" applyBorder="1" applyAlignment="1">
      <alignment horizontal="center"/>
    </xf>
    <xf numFmtId="0" fontId="23" fillId="7" borderId="24" xfId="0" applyFont="1" applyFill="1" applyBorder="1" applyAlignment="1">
      <alignment horizontal="center" vertical="center"/>
    </xf>
    <xf numFmtId="0" fontId="14" fillId="2" borderId="16" xfId="3" applyFont="1" applyFill="1" applyBorder="1" applyAlignment="1">
      <alignment horizontal="center"/>
    </xf>
    <xf numFmtId="0" fontId="14" fillId="2" borderId="17" xfId="3" applyFont="1" applyFill="1" applyBorder="1" applyAlignment="1">
      <alignment horizontal="center"/>
    </xf>
    <xf numFmtId="0" fontId="14" fillId="2" borderId="21" xfId="3" applyFont="1" applyFill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5" fillId="0" borderId="1" xfId="0" applyNumberFormat="1" applyFont="1" applyBorder="1" applyAlignment="1">
      <alignment horizontal="center"/>
    </xf>
    <xf numFmtId="0" fontId="14" fillId="2" borderId="18" xfId="3" applyFont="1" applyFill="1" applyBorder="1" applyAlignment="1">
      <alignment horizontal="center"/>
    </xf>
    <xf numFmtId="9" fontId="15" fillId="0" borderId="7" xfId="5" applyFont="1" applyBorder="1" applyAlignment="1">
      <alignment horizontal="center" vertical="center"/>
    </xf>
    <xf numFmtId="0" fontId="14" fillId="2" borderId="28" xfId="3" applyFont="1" applyFill="1" applyBorder="1" applyAlignment="1">
      <alignment horizontal="center" vertical="center" wrapText="1"/>
    </xf>
    <xf numFmtId="0" fontId="14" fillId="2" borderId="28" xfId="3" applyFont="1" applyFill="1" applyBorder="1" applyAlignment="1">
      <alignment horizontal="center" vertical="center"/>
    </xf>
    <xf numFmtId="9" fontId="15" fillId="0" borderId="28" xfId="5" applyFont="1" applyBorder="1" applyAlignment="1">
      <alignment horizontal="center" vertical="center"/>
    </xf>
    <xf numFmtId="0" fontId="17" fillId="3" borderId="0" xfId="0" applyFont="1" applyFill="1" applyAlignment="1">
      <alignment vertical="center"/>
    </xf>
    <xf numFmtId="1" fontId="18" fillId="7" borderId="2" xfId="0" applyNumberFormat="1" applyFont="1" applyFill="1" applyBorder="1" applyAlignment="1">
      <alignment horizontal="center"/>
    </xf>
    <xf numFmtId="1" fontId="18" fillId="7" borderId="4" xfId="0" applyNumberFormat="1" applyFont="1" applyFill="1" applyBorder="1" applyAlignment="1">
      <alignment horizontal="center"/>
    </xf>
    <xf numFmtId="1" fontId="15" fillId="0" borderId="5" xfId="0" applyNumberFormat="1" applyFont="1" applyBorder="1" applyAlignment="1">
      <alignment horizontal="center"/>
    </xf>
    <xf numFmtId="9" fontId="15" fillId="0" borderId="3" xfId="5" applyFont="1" applyBorder="1" applyAlignment="1">
      <alignment horizontal="center"/>
    </xf>
    <xf numFmtId="9" fontId="15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3" fillId="7" borderId="22" xfId="0" applyFont="1" applyFill="1" applyBorder="1" applyAlignment="1">
      <alignment horizontal="center"/>
    </xf>
    <xf numFmtId="0" fontId="16" fillId="2" borderId="25" xfId="3" applyFont="1" applyFill="1" applyBorder="1" applyAlignment="1">
      <alignment horizontal="right"/>
    </xf>
    <xf numFmtId="0" fontId="16" fillId="2" borderId="11" xfId="3" applyFont="1" applyFill="1" applyBorder="1" applyAlignment="1">
      <alignment horizontal="right"/>
    </xf>
    <xf numFmtId="0" fontId="16" fillId="2" borderId="26" xfId="3" applyFont="1" applyFill="1" applyBorder="1" applyAlignment="1">
      <alignment horizontal="right"/>
    </xf>
    <xf numFmtId="0" fontId="16" fillId="2" borderId="29" xfId="3" applyFont="1" applyFill="1" applyBorder="1" applyAlignment="1">
      <alignment horizontal="right"/>
    </xf>
    <xf numFmtId="14" fontId="23" fillId="7" borderId="22" xfId="0" applyNumberFormat="1" applyFont="1" applyFill="1" applyBorder="1" applyAlignment="1">
      <alignment horizontal="center"/>
    </xf>
    <xf numFmtId="166" fontId="23" fillId="7" borderId="23" xfId="0" applyNumberFormat="1" applyFont="1" applyFill="1" applyBorder="1" applyAlignment="1">
      <alignment horizontal="center" vertical="center"/>
    </xf>
    <xf numFmtId="0" fontId="1" fillId="0" borderId="0" xfId="0" applyFont="1"/>
    <xf numFmtId="0" fontId="25" fillId="0" borderId="0" xfId="0" applyFont="1"/>
    <xf numFmtId="0" fontId="14" fillId="2" borderId="8" xfId="3" applyFont="1" applyFill="1" applyBorder="1" applyAlignment="1">
      <alignment horizontal="center" vertical="center" wrapText="1"/>
    </xf>
    <xf numFmtId="0" fontId="14" fillId="2" borderId="30" xfId="3" applyFont="1" applyFill="1" applyBorder="1" applyAlignment="1">
      <alignment horizontal="center" vertical="center" wrapText="1"/>
    </xf>
    <xf numFmtId="0" fontId="15" fillId="0" borderId="28" xfId="5" applyNumberFormat="1" applyFont="1" applyBorder="1" applyAlignment="1">
      <alignment horizontal="center" vertical="center"/>
    </xf>
    <xf numFmtId="166" fontId="23" fillId="7" borderId="24" xfId="0" applyNumberFormat="1" applyFont="1" applyFill="1" applyBorder="1" applyAlignment="1">
      <alignment horizontal="center" vertical="center"/>
    </xf>
    <xf numFmtId="0" fontId="2" fillId="2" borderId="0" xfId="3" applyFill="1" applyBorder="1" applyAlignment="1">
      <alignment horizontal="center" vertical="center" wrapText="1"/>
    </xf>
    <xf numFmtId="0" fontId="16" fillId="2" borderId="0" xfId="3" applyFont="1" applyFill="1" applyBorder="1" applyAlignment="1">
      <alignment horizontal="center" vertical="center" wrapText="1"/>
    </xf>
    <xf numFmtId="0" fontId="13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6" fillId="2" borderId="0" xfId="3" applyFont="1" applyFill="1" applyBorder="1" applyAlignment="1">
      <alignment horizontal="center" vertical="center" wrapText="1"/>
    </xf>
    <xf numFmtId="9" fontId="25" fillId="0" borderId="0" xfId="5" applyFont="1" applyFill="1"/>
    <xf numFmtId="0" fontId="0" fillId="0" borderId="0" xfId="0" pivotButton="1"/>
    <xf numFmtId="0" fontId="0" fillId="0" borderId="0" xfId="0" applyAlignment="1">
      <alignment horizontal="left"/>
    </xf>
    <xf numFmtId="0" fontId="27" fillId="0" borderId="0" xfId="0" applyFont="1" applyAlignment="1">
      <alignment horizontal="left"/>
    </xf>
    <xf numFmtId="166" fontId="27" fillId="0" borderId="0" xfId="0" applyNumberFormat="1" applyFont="1"/>
    <xf numFmtId="0" fontId="0" fillId="0" borderId="0" xfId="0" applyNumberFormat="1"/>
    <xf numFmtId="0" fontId="27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66" fontId="0" fillId="7" borderId="23" xfId="0" applyNumberFormat="1" applyFont="1" applyFill="1" applyBorder="1" applyAlignment="1">
      <alignment horizontal="center" vertical="center"/>
    </xf>
    <xf numFmtId="0" fontId="0" fillId="7" borderId="23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22" fillId="3" borderId="0" xfId="0" applyFont="1" applyFill="1" applyAlignment="1">
      <alignment horizontal="left" vertical="center"/>
    </xf>
    <xf numFmtId="0" fontId="24" fillId="2" borderId="0" xfId="0" applyFont="1" applyFill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6" fontId="10" fillId="0" borderId="8" xfId="4" applyNumberFormat="1" applyFont="1" applyBorder="1" applyAlignment="1">
      <alignment horizontal="center"/>
    </xf>
    <xf numFmtId="166" fontId="10" fillId="0" borderId="9" xfId="4" applyNumberFormat="1" applyFont="1" applyBorder="1" applyAlignment="1">
      <alignment horizontal="center"/>
    </xf>
    <xf numFmtId="166" fontId="10" fillId="0" borderId="10" xfId="4" applyNumberFormat="1" applyFont="1" applyBorder="1" applyAlignment="1">
      <alignment horizontal="center"/>
    </xf>
    <xf numFmtId="166" fontId="10" fillId="0" borderId="11" xfId="4" applyNumberFormat="1" applyFont="1" applyBorder="1" applyAlignment="1">
      <alignment horizontal="center"/>
    </xf>
    <xf numFmtId="166" fontId="10" fillId="0" borderId="0" xfId="4" applyNumberFormat="1" applyFont="1" applyBorder="1" applyAlignment="1">
      <alignment horizontal="center"/>
    </xf>
    <xf numFmtId="166" fontId="10" fillId="0" borderId="12" xfId="4" applyNumberFormat="1" applyFont="1" applyBorder="1" applyAlignment="1">
      <alignment horizontal="center"/>
    </xf>
    <xf numFmtId="166" fontId="10" fillId="0" borderId="13" xfId="4" applyNumberFormat="1" applyFont="1" applyBorder="1" applyAlignment="1">
      <alignment horizontal="center"/>
    </xf>
    <xf numFmtId="166" fontId="10" fillId="0" borderId="14" xfId="4" applyNumberFormat="1" applyFont="1" applyBorder="1" applyAlignment="1">
      <alignment horizontal="center"/>
    </xf>
    <xf numFmtId="166" fontId="10" fillId="0" borderId="15" xfId="4" applyNumberFormat="1" applyFont="1" applyBorder="1" applyAlignment="1">
      <alignment horizontal="center"/>
    </xf>
  </cellXfs>
  <cellStyles count="7">
    <cellStyle name="Cabeçalho Meteora" xfId="3"/>
    <cellStyle name="Ênfase4" xfId="1" builtinId="41" customBuiltin="1"/>
    <cellStyle name="Hyperlink" xfId="6" builtinId="8"/>
    <cellStyle name="Moeda" xfId="4" builtinId="4"/>
    <cellStyle name="Normal" xfId="0" builtinId="0"/>
    <cellStyle name="Porcentagem" xfId="5" builtinId="5"/>
    <cellStyle name="Título Meteora" xfId="2"/>
  </cellStyles>
  <dxfs count="26">
    <dxf>
      <alignment horizontal="center"/>
    </dxf>
    <dxf>
      <numFmt numFmtId="166" formatCode="_-[$R$-416]\ * #,##0.00_-;\-[$R$-416]\ * #,##0.00_-;_-[$R$-416]\ * &quot;-&quot;??_-;_-@_-"/>
    </dxf>
    <dxf>
      <font>
        <sz val="12"/>
      </font>
    </dxf>
    <dxf>
      <font>
        <sz val="12"/>
      </font>
    </dxf>
    <dxf>
      <alignment horizontal="center" vertical="bottom" textRotation="0" wrapText="0" indent="0" relativeIndent="255" justifyLastLine="0" shrinkToFit="0" readingOrder="0"/>
    </dxf>
    <dxf>
      <numFmt numFmtId="166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alignment horizontal="center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alignment horizontal="center" vertical="bottom" textRotation="0" wrapText="0" indent="0" relativeIndent="255" justifyLastLine="0" shrinkToFit="0" readingOrder="0"/>
    </dxf>
    <dxf>
      <numFmt numFmtId="13" formatCode="0%"/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numFmt numFmtId="0" formatCode="General"/>
      <alignment horizontal="center" vertical="bottom" textRotation="0" wrapText="0" indent="0" relativeIndent="255" justifyLastLine="0" shrinkToFit="0" readingOrder="0"/>
    </dxf>
    <dxf>
      <numFmt numFmtId="166" formatCode="_-[$R$-416]\ * #,##0.00_-;\-[$R$-416]\ * #,##0.00_-;_-[$R$-416]\ * &quot;-&quot;??_-;_-@_-"/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numFmt numFmtId="1" formatCode="0"/>
      <alignment horizontal="center" vertical="bottom" textRotation="0" wrapText="0" indent="0" relativeIndent="255" justifyLastLine="0" shrinkToFit="0" readingOrder="0"/>
    </dxf>
    <dxf>
      <numFmt numFmtId="1" formatCode="0"/>
      <alignment horizontal="center" vertical="bottom" textRotation="0" wrapText="0" indent="0" relativeIndent="255" justifyLastLine="0" shrinkToFit="0" readingOrder="0"/>
    </dxf>
    <dxf>
      <numFmt numFmtId="19" formatCode="dd/mm/yyyy"/>
      <alignment horizontal="center" vertical="bottom" textRotation="0" wrapText="0" indent="0" relativeIndent="255" justifyLastLine="0" shrinkToFit="0" readingOrder="0"/>
    </dxf>
    <dxf>
      <numFmt numFmtId="1" formatCode="0"/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fill>
        <patternFill patternType="solid">
          <bgColor theme="1"/>
        </patternFill>
      </fill>
      <alignment horizontal="center" vertical="center" textRotation="0" wrapText="1" indent="0" relativeIndent="255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166" formatCode="_-[$R$-416]\ * #,##0.00_-;\-[$R$-416]\ * #,##0.00_-;_-[$R$-416]\ * &quot;-&quot;??_-;_-@_-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relativeIndent="255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1.xml"/><Relationship Id="rId18" Type="http://schemas.openxmlformats.org/officeDocument/2006/relationships/connections" Target="connections.xml"/><Relationship Id="rId26" Type="http://schemas.openxmlformats.org/officeDocument/2006/relationships/customXml" Target="../customXml/item4.xml"/><Relationship Id="rId39" Type="http://schemas.openxmlformats.org/officeDocument/2006/relationships/customXml" Target="../customXml/item17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34" Type="http://schemas.openxmlformats.org/officeDocument/2006/relationships/customXml" Target="../customXml/item12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theme" Target="theme/theme1.xml"/><Relationship Id="rId25" Type="http://schemas.openxmlformats.org/officeDocument/2006/relationships/customXml" Target="../customXml/item3.xml"/><Relationship Id="rId33" Type="http://schemas.openxmlformats.org/officeDocument/2006/relationships/customXml" Target="../customXml/item11.xml"/><Relationship Id="rId38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microsoft.com/office/2011/relationships/timelineCache" Target="timelineCaches/timelineCache1.xml"/><Relationship Id="rId20" Type="http://schemas.openxmlformats.org/officeDocument/2006/relationships/sharedStrings" Target="sharedStrings.xml"/><Relationship Id="rId29" Type="http://schemas.openxmlformats.org/officeDocument/2006/relationships/customXml" Target="../customXml/item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24" Type="http://schemas.openxmlformats.org/officeDocument/2006/relationships/customXml" Target="../customXml/item2.xml"/><Relationship Id="rId32" Type="http://schemas.openxmlformats.org/officeDocument/2006/relationships/customXml" Target="../customXml/item10.xml"/><Relationship Id="rId37" Type="http://schemas.openxmlformats.org/officeDocument/2006/relationships/customXml" Target="../customXml/item15.xml"/><Relationship Id="rId40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23" Type="http://schemas.openxmlformats.org/officeDocument/2006/relationships/customXml" Target="../customXml/item1.xml"/><Relationship Id="rId28" Type="http://schemas.openxmlformats.org/officeDocument/2006/relationships/customXml" Target="../customXml/item6.xml"/><Relationship Id="rId36" Type="http://schemas.openxmlformats.org/officeDocument/2006/relationships/customXml" Target="../customXml/item14.xml"/><Relationship Id="rId10" Type="http://schemas.openxmlformats.org/officeDocument/2006/relationships/pivotCacheDefinition" Target="pivotCache/pivotCacheDefinition1.xml"/><Relationship Id="rId19" Type="http://schemas.openxmlformats.org/officeDocument/2006/relationships/styles" Target="styles.xml"/><Relationship Id="rId31" Type="http://schemas.openxmlformats.org/officeDocument/2006/relationships/customXml" Target="../customXml/item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2.xml"/><Relationship Id="rId22" Type="http://schemas.openxmlformats.org/officeDocument/2006/relationships/calcChain" Target="calcChain.xml"/><Relationship Id="rId27" Type="http://schemas.openxmlformats.org/officeDocument/2006/relationships/customXml" Target="../customXml/item5.xml"/><Relationship Id="rId30" Type="http://schemas.openxmlformats.org/officeDocument/2006/relationships/customXml" Target="../customXml/item8.xml"/><Relationship Id="rId35" Type="http://schemas.openxmlformats.org/officeDocument/2006/relationships/customXml" Target="../customXml/item1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xmlns="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xmlns="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0</xdr:row>
      <xdr:rowOff>76200</xdr:rowOff>
    </xdr:from>
    <xdr:to>
      <xdr:col>1</xdr:col>
      <xdr:colOff>530859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xmlns="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478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9</xdr:col>
      <xdr:colOff>600074</xdr:colOff>
      <xdr:row>0</xdr:row>
      <xdr:rowOff>85725</xdr:rowOff>
    </xdr:from>
    <xdr:to>
      <xdr:col>10</xdr:col>
      <xdr:colOff>221932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8</xdr:col>
      <xdr:colOff>19050</xdr:colOff>
      <xdr:row>0</xdr:row>
      <xdr:rowOff>85725</xdr:rowOff>
    </xdr:from>
    <xdr:to>
      <xdr:col>8</xdr:col>
      <xdr:colOff>998220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1069976</xdr:colOff>
      <xdr:row>0</xdr:row>
      <xdr:rowOff>85725</xdr:rowOff>
    </xdr:from>
    <xdr:to>
      <xdr:col>7</xdr:col>
      <xdr:colOff>802958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673100</xdr:colOff>
      <xdr:row>0</xdr:row>
      <xdr:rowOff>85725</xdr:rowOff>
    </xdr:from>
    <xdr:to>
      <xdr:col>6</xdr:col>
      <xdr:colOff>977583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xmlns="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1019174</xdr:colOff>
      <xdr:row>0</xdr:row>
      <xdr:rowOff>85725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85725</xdr:rowOff>
    </xdr:from>
    <xdr:to>
      <xdr:col>4</xdr:col>
      <xdr:colOff>350520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xmlns="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xmlns="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</xdr:wsDr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Office Resolve Testes" refreshedDate="45168.764498958335" backgroundQuery="1" createdVersion="8" refreshedVersion="8" minRefreshableVersion="3" recordCount="0" supportSubquery="1" supportAdvancedDrill="1">
  <cacheSource type="external" connectionId="1"/>
  <cacheFields count="3">
    <cacheField name="[Measures].[Soma de Qtd]" caption="Soma de Qtd" numFmtId="0" hierarchy="23" level="32767"/>
    <cacheField name="[TB_Produtos].[Produtos].[Produtos]" caption="Produtos" numFmtId="0" hierarchy="1" level="1">
      <sharedItems count="23">
        <s v="Bermuda"/>
        <s v="Bolsa coringa"/>
        <s v="Bolsa de couro"/>
        <s v="Boné"/>
        <s v="Calça Alfaiataria"/>
        <s v="Calça jeans"/>
        <s v="Calça legging"/>
        <s v="Camiseta Conforto"/>
        <s v="Camiseta Estampada"/>
        <s v="Camiseta Lisa"/>
        <s v="Camiseta Listrada"/>
        <s v="Jaqueta couro"/>
        <s v="Jaqueta de Couro"/>
        <s v="Jaqueta jeans"/>
        <s v="Óculos quadrado"/>
        <s v="Óculos redondo"/>
        <s v="Saia Plissada"/>
        <s v="Sandália Rasteira"/>
        <s v="Tênis Atitas"/>
        <s v="Tênis Chunky"/>
        <s v="Vestido curto"/>
        <s v="Vestido Floral"/>
        <s v="Vestido longo"/>
      </sharedItems>
    </cacheField>
    <cacheField name="[TB_Produtos].[Categoria].[Categoria]" caption="Categoria" numFmtId="0" hierarchy="3" level="1">
      <sharedItems containsSemiMixedTypes="0" containsNonDate="0" containsString="0"/>
    </cacheField>
  </cacheFields>
  <cacheHierarchies count="24"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2" memberValueDatatype="130" unbalanced="0">
      <fieldsUsage count="2">
        <fieldUsage x="-1"/>
        <fieldUsage x="1"/>
      </fieldsUsage>
    </cacheHierarchy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2" memberValueDatatype="130" unbalanced="0">
      <fieldsUsage count="2">
        <fieldUsage x="-1"/>
        <fieldUsage x="2"/>
      </fieldsUsage>
    </cacheHierarchy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Mês]" caption="Mês" attribute="1" defaultMemberUniqueName="[TB_Vendas].[Mês].[All]" allUniqueName="[TB_Vendas].[Mês].[All]" dimensionUniqueName="[TB_Vendas]" displayFolder="" count="0" memberValueDatatype="130" unbalanced="0"/>
    <cacheHierarchy uniqueName="[TB_Vendas].[Data]" caption="Data" attribute="1" time="1" defaultMemberUniqueName="[TB_Vendas].[Data].[All]" allUniqueName="[TB_Vendas].[Data].[All]" dimensionUniqueName="[TB_Vendas]" displayFolder="" count="2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No measures defined]" caption="__No measures defined" measure="1" displayFolder="" count="0" hidden="1"/>
    <cacheHierarchy uniqueName="[Measures].[Soma de Qtd]" caption="Soma de Qtd" measure="1" displayFolder="" measureGroup="TB_Vendas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</cacheHierarchies>
  <kpis count="0"/>
  <dimensions count="3">
    <dimension measure="1" name="Measures" uniqueName="[Measures]" caption="Measures"/>
    <dimension name="TB_Produtos" uniqueName="[TB_Produtos]" caption="TB_Produtos"/>
    <dimension name="TB_Vendas" uniqueName="[TB_Vendas]" caption="TB_Vendas"/>
  </dimensions>
  <measureGroups count="2">
    <measureGroup name="TB_Produtos" caption="TB_Produtos"/>
    <measureGroup name="TB_Vendas" caption="TB_Vendas"/>
  </measureGroups>
  <maps count="3">
    <map measureGroup="0" dimension="1"/>
    <map measureGroup="1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Office Resolve Testes" refreshedDate="45168.766250231478" createdVersion="8" refreshedVersion="8" minRefreshableVersion="3" recordCount="60">
  <cacheSource type="worksheet">
    <worksheetSource name="TB_Produtos"/>
  </cacheSource>
  <cacheFields count="6">
    <cacheField name="Código" numFmtId="0">
      <sharedItems/>
    </cacheField>
    <cacheField name="Produtos" numFmtId="0">
      <sharedItems count="26">
        <s v="Bermuda"/>
        <s v="Bolsa coringa"/>
        <s v="Bolsa de couro"/>
        <s v="Boné"/>
        <s v="Calça jeans"/>
        <s v="Calça legging"/>
        <s v="Camiseta Estampada"/>
        <s v="Camiseta Lisa"/>
        <s v="Camiseta Lisa "/>
        <s v="Cinto"/>
        <s v="Jaqueta couro"/>
        <s v="Jaqueta jeans"/>
        <s v="Óculos quadrado"/>
        <s v="Óculos redondo"/>
        <s v="Tênis Atitas"/>
        <s v="Tênis Chunky"/>
        <s v="Vestido curto"/>
        <s v="Vestido longo"/>
        <s v="Camiseta Conforto"/>
        <s v="Vestido Floral"/>
        <s v="Jaqueta de Couro"/>
        <s v="Camiseta Listrada"/>
        <s v="Saia Plissada"/>
        <s v="Sandália Rasteira"/>
        <s v="Calça Alfaiataria"/>
        <s v="Produto Novo" u="1"/>
      </sharedItems>
    </cacheField>
    <cacheField name="Tamanho" numFmtId="0">
      <sharedItems containsMixedTypes="1" containsNumber="1" containsInteger="1" minValue="35" maxValue="38"/>
    </cacheField>
    <cacheField name="Categoria" numFmtId="0">
      <sharedItems count="4">
        <s v="Vestuário"/>
        <s v="Acessórios"/>
        <s v="Calçado"/>
        <s v="Categoria Nova" u="1"/>
      </sharedItems>
    </cacheField>
    <cacheField name="Estoque" numFmtId="0">
      <sharedItems containsSemiMixedTypes="0" containsString="0" containsNumber="1" containsInteger="1" minValue="0" maxValue="50"/>
    </cacheField>
    <cacheField name="Preço Unitário" numFmtId="0">
      <sharedItems containsSemiMixedTypes="0" containsString="0" containsNumber="1" minValue="25.9" maxValue="349.9"/>
    </cacheField>
  </cacheFields>
  <extLst>
    <ext xmlns:x14="http://schemas.microsoft.com/office/spreadsheetml/2009/9/main" uri="{725AE2AE-9491-48be-B2B4-4EB974FC3084}">
      <x14:pivotCacheDefinition pivotCacheId="188848658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Office Resolve Testes" refreshedDate="45168.764494560186" backgroundQuery="1" createdVersion="3" refreshedVersion="8" minRefreshableVersion="3" recordCount="0" supportSubquery="1" supportAdvancedDrill="1" xr:uid="{670AB9C3-1B1D-466C-B181-78C9C83456DC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24"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2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Mês]" caption="Mês" attribute="1" defaultMemberUniqueName="[TB_Vendas].[Mês].[All]" allUniqueName="[TB_Vendas].[Mês].[All]" dimensionUniqueName="[TB_Vendas]" displayFolder="" count="0" memberValueDatatype="13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No measures defined]" caption="__No measures defined" measure="1" displayFolder="" count="0" hidden="1"/>
    <cacheHierarchy uniqueName="[Measures].[Soma de Qtd]" caption="Soma de Qtd" measure="1" displayFolder="" measureGroup="TB_Vendas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</cacheHierarchies>
  <kpis count="0"/>
  <extLst>
    <ext xmlns:x14="http://schemas.microsoft.com/office/spreadsheetml/2009/9/main" uri="{725AE2AE-9491-48be-B2B4-4EB974FC3084}">
      <x14:pivotCacheDefinition slicerData="1" pivotCacheId="1540366693"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Office Resolve Testes" refreshedDate="45168.764495023148" backgroundQuery="1" createdVersion="3" refreshedVersion="8" minRefreshableVersion="3" recordCount="0" supportSubquery="1" supportAdvancedDrill="1" xr:uid="{0FD857D6-B166-4F87-AB68-285AAC6CD49F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24"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Mês]" caption="Mês" attribute="1" defaultMemberUniqueName="[TB_Vendas].[Mês].[All]" allUniqueName="[TB_Vendas].[Mês].[All]" dimensionUniqueName="[TB_Vendas]" displayFolder="" count="0" memberValueDatatype="130" unbalanced="0"/>
    <cacheHierarchy uniqueName="[TB_Vendas].[Data]" caption="Data" attribute="1" time="1" defaultMemberUniqueName="[TB_Vendas].[Data].[All]" allUniqueName="[TB_Vendas].[Data].[All]" dimensionUniqueName="[TB_Vendas]" displayFolder="" count="2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No measures defined]" caption="__No measures defined" measure="1" displayFolder="" count="0" hidden="1"/>
    <cacheHierarchy uniqueName="[Measures].[Soma de Qtd]" caption="Soma de Qtd" measure="1" displayFolder="" measureGroup="TB_Vendas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</cacheHierarchies>
  <kpis count="0"/>
  <extLst>
    <ext xmlns:x14="http://schemas.microsoft.com/office/spreadsheetml/2009/9/main" uri="{725AE2AE-9491-48be-B2B4-4EB974FC3084}">
      <x14:pivotCacheDefinition pivotCacheId="16685128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s v="PR001"/>
    <x v="0"/>
    <s v="P"/>
    <x v="0"/>
    <n v="48"/>
    <n v="65.900000000000006"/>
  </r>
  <r>
    <s v="PR002"/>
    <x v="0"/>
    <s v="M"/>
    <x v="0"/>
    <n v="17"/>
    <n v="69.900000000000006"/>
  </r>
  <r>
    <s v="PR003"/>
    <x v="0"/>
    <s v="G"/>
    <x v="0"/>
    <n v="25"/>
    <n v="70.900000000000006"/>
  </r>
  <r>
    <s v="PR004"/>
    <x v="1"/>
    <s v="Único"/>
    <x v="1"/>
    <n v="36"/>
    <n v="145"/>
  </r>
  <r>
    <s v="PR005"/>
    <x v="2"/>
    <s v="Único"/>
    <x v="1"/>
    <n v="21"/>
    <n v="259.89999999999998"/>
  </r>
  <r>
    <s v="PR006"/>
    <x v="3"/>
    <s v="Único"/>
    <x v="1"/>
    <n v="23"/>
    <n v="39.9"/>
  </r>
  <r>
    <s v="PR007"/>
    <x v="4"/>
    <s v="P"/>
    <x v="0"/>
    <n v="24"/>
    <n v="85.9"/>
  </r>
  <r>
    <s v="PR008"/>
    <x v="4"/>
    <s v="M"/>
    <x v="0"/>
    <n v="35"/>
    <n v="89.9"/>
  </r>
  <r>
    <s v="PR009"/>
    <x v="4"/>
    <s v="G"/>
    <x v="0"/>
    <n v="47"/>
    <n v="92.9"/>
  </r>
  <r>
    <s v="PR010"/>
    <x v="5"/>
    <s v="P"/>
    <x v="0"/>
    <n v="42"/>
    <n v="44.9"/>
  </r>
  <r>
    <s v="PR011"/>
    <x v="5"/>
    <s v="M"/>
    <x v="0"/>
    <n v="32"/>
    <n v="46.9"/>
  </r>
  <r>
    <s v="PR012"/>
    <x v="5"/>
    <s v="G"/>
    <x v="0"/>
    <n v="45"/>
    <n v="48.9"/>
  </r>
  <r>
    <s v="PR013"/>
    <x v="6"/>
    <s v="P"/>
    <x v="0"/>
    <n v="19"/>
    <n v="39.9"/>
  </r>
  <r>
    <s v="PR014"/>
    <x v="6"/>
    <s v="M"/>
    <x v="0"/>
    <n v="37"/>
    <n v="39.9"/>
  </r>
  <r>
    <s v="PR015"/>
    <x v="6"/>
    <s v="G"/>
    <x v="0"/>
    <n v="16"/>
    <n v="42.5"/>
  </r>
  <r>
    <s v="PR016"/>
    <x v="7"/>
    <s v="P"/>
    <x v="0"/>
    <n v="43"/>
    <n v="25.9"/>
  </r>
  <r>
    <s v="PR017"/>
    <x v="8"/>
    <s v="M"/>
    <x v="0"/>
    <n v="46"/>
    <n v="29.9"/>
  </r>
  <r>
    <s v="PR018"/>
    <x v="8"/>
    <s v="G"/>
    <x v="0"/>
    <n v="0"/>
    <n v="32.9"/>
  </r>
  <r>
    <s v="PR019"/>
    <x v="9"/>
    <s v="Único"/>
    <x v="1"/>
    <n v="2"/>
    <n v="49.9"/>
  </r>
  <r>
    <s v="PR020"/>
    <x v="10"/>
    <s v="P"/>
    <x v="0"/>
    <n v="34"/>
    <n v="299.89999999999998"/>
  </r>
  <r>
    <s v="PR021"/>
    <x v="10"/>
    <s v="M"/>
    <x v="0"/>
    <n v="34"/>
    <n v="302.89999999999998"/>
  </r>
  <r>
    <s v="PR022"/>
    <x v="10"/>
    <s v="G"/>
    <x v="0"/>
    <n v="35"/>
    <n v="300"/>
  </r>
  <r>
    <s v="PR023"/>
    <x v="11"/>
    <s v="P"/>
    <x v="0"/>
    <n v="49"/>
    <n v="249.9"/>
  </r>
  <r>
    <s v="PR024"/>
    <x v="11"/>
    <s v="M"/>
    <x v="0"/>
    <n v="16"/>
    <n v="259.89999999999998"/>
  </r>
  <r>
    <s v="PR025"/>
    <x v="11"/>
    <s v="G"/>
    <x v="0"/>
    <n v="41"/>
    <n v="299.89999999999998"/>
  </r>
  <r>
    <s v="PR026"/>
    <x v="12"/>
    <s v="Único"/>
    <x v="1"/>
    <n v="32"/>
    <n v="349.9"/>
  </r>
  <r>
    <s v="PR027"/>
    <x v="13"/>
    <s v="Único"/>
    <x v="1"/>
    <n v="45"/>
    <n v="120"/>
  </r>
  <r>
    <s v="PR028"/>
    <x v="14"/>
    <n v="36"/>
    <x v="2"/>
    <n v="37"/>
    <n v="249.9"/>
  </r>
  <r>
    <s v="PR029"/>
    <x v="14"/>
    <n v="37"/>
    <x v="2"/>
    <n v="41"/>
    <n v="255"/>
  </r>
  <r>
    <s v="PR030"/>
    <x v="14"/>
    <n v="38"/>
    <x v="2"/>
    <n v="30"/>
    <n v="259.89999999999998"/>
  </r>
  <r>
    <s v="PR031"/>
    <x v="15"/>
    <n v="36"/>
    <x v="2"/>
    <n v="27"/>
    <n v="245"/>
  </r>
  <r>
    <s v="PR032"/>
    <x v="15"/>
    <n v="37"/>
    <x v="2"/>
    <n v="41"/>
    <n v="250"/>
  </r>
  <r>
    <s v="PR033"/>
    <x v="15"/>
    <n v="38"/>
    <x v="2"/>
    <n v="43"/>
    <n v="259.89999999999998"/>
  </r>
  <r>
    <s v="PR034"/>
    <x v="16"/>
    <s v="P"/>
    <x v="0"/>
    <n v="43"/>
    <n v="89.9"/>
  </r>
  <r>
    <s v="PR035"/>
    <x v="16"/>
    <s v="M"/>
    <x v="0"/>
    <n v="18"/>
    <n v="91.4"/>
  </r>
  <r>
    <s v="PR036"/>
    <x v="16"/>
    <s v="G"/>
    <x v="0"/>
    <n v="45"/>
    <n v="93.5"/>
  </r>
  <r>
    <s v="PR037"/>
    <x v="17"/>
    <s v="P"/>
    <x v="0"/>
    <n v="34"/>
    <n v="140"/>
  </r>
  <r>
    <s v="PR038"/>
    <x v="17"/>
    <s v="M"/>
    <x v="0"/>
    <n v="47"/>
    <n v="142.9"/>
  </r>
  <r>
    <s v="PR039"/>
    <x v="17"/>
    <s v="G"/>
    <x v="0"/>
    <n v="50"/>
    <n v="146"/>
  </r>
  <r>
    <s v="PR040"/>
    <x v="18"/>
    <s v="P"/>
    <x v="0"/>
    <n v="16"/>
    <n v="70"/>
  </r>
  <r>
    <s v="PR041"/>
    <x v="18"/>
    <s v="M"/>
    <x v="0"/>
    <n v="21"/>
    <n v="54.9"/>
  </r>
  <r>
    <s v="PR042"/>
    <x v="18"/>
    <s v="G"/>
    <x v="0"/>
    <n v="43"/>
    <n v="54.9"/>
  </r>
  <r>
    <s v="PR043"/>
    <x v="19"/>
    <s v="P"/>
    <x v="0"/>
    <n v="43"/>
    <n v="72.5"/>
  </r>
  <r>
    <s v="PR044"/>
    <x v="19"/>
    <s v="M"/>
    <x v="0"/>
    <n v="41"/>
    <n v="72.5"/>
  </r>
  <r>
    <s v="PR045"/>
    <x v="19"/>
    <s v="G"/>
    <x v="0"/>
    <n v="49"/>
    <n v="72.5"/>
  </r>
  <r>
    <s v="PR046"/>
    <x v="20"/>
    <s v="P"/>
    <x v="0"/>
    <n v="15"/>
    <n v="289.89999999999998"/>
  </r>
  <r>
    <s v="PR047"/>
    <x v="20"/>
    <s v="M"/>
    <x v="0"/>
    <n v="10"/>
    <n v="289.89999999999998"/>
  </r>
  <r>
    <s v="PR048"/>
    <x v="20"/>
    <s v="G"/>
    <x v="0"/>
    <n v="21"/>
    <n v="289.89999999999998"/>
  </r>
  <r>
    <s v="PR049"/>
    <x v="21"/>
    <s v="P"/>
    <x v="0"/>
    <n v="8"/>
    <n v="32.9"/>
  </r>
  <r>
    <s v="PR050"/>
    <x v="21"/>
    <s v="M"/>
    <x v="0"/>
    <n v="42"/>
    <n v="32.9"/>
  </r>
  <r>
    <s v="PR051"/>
    <x v="21"/>
    <s v="G"/>
    <x v="0"/>
    <n v="48"/>
    <n v="32.9"/>
  </r>
  <r>
    <s v="PR052"/>
    <x v="22"/>
    <s v="P"/>
    <x v="0"/>
    <n v="35"/>
    <n v="49.9"/>
  </r>
  <r>
    <s v="PR053"/>
    <x v="22"/>
    <s v="M"/>
    <x v="0"/>
    <n v="40"/>
    <n v="49.9"/>
  </r>
  <r>
    <s v="PR054"/>
    <x v="22"/>
    <s v="G"/>
    <x v="0"/>
    <n v="18"/>
    <n v="49.9"/>
  </r>
  <r>
    <s v="PR055"/>
    <x v="23"/>
    <n v="35"/>
    <x v="2"/>
    <n v="48"/>
    <n v="89.9"/>
  </r>
  <r>
    <s v="PR056"/>
    <x v="23"/>
    <n v="36"/>
    <x v="2"/>
    <n v="38"/>
    <n v="89.9"/>
  </r>
  <r>
    <s v="PR057"/>
    <x v="23"/>
    <n v="37"/>
    <x v="2"/>
    <n v="45"/>
    <n v="89.9"/>
  </r>
  <r>
    <s v="PR058"/>
    <x v="24"/>
    <s v="P"/>
    <x v="0"/>
    <n v="40"/>
    <n v="180"/>
  </r>
  <r>
    <s v="PR059"/>
    <x v="24"/>
    <s v="M"/>
    <x v="0"/>
    <n v="35"/>
    <n v="180"/>
  </r>
  <r>
    <s v="PR060"/>
    <x v="24"/>
    <s v="G"/>
    <x v="0"/>
    <n v="35"/>
    <n v="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3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E3:F7" firstHeaderRow="1" firstDataRow="1" firstDataCol="1"/>
  <pivotFields count="6">
    <pivotField showAll="0"/>
    <pivotField dataField="1" showAll="0"/>
    <pivotField showAll="0"/>
    <pivotField axis="axisRow" showAll="0">
      <items count="5">
        <item x="0"/>
        <item x="1"/>
        <item x="2"/>
        <item m="1" x="3"/>
        <item t="default"/>
      </items>
    </pivotField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Produto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BDN_Produtos" cacheId="3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A3:C7" firstHeaderRow="0" firstDataRow="1" firstDataCol="1"/>
  <pivotFields count="6">
    <pivotField showAll="0"/>
    <pivotField axis="axisRow" showAll="0">
      <items count="27">
        <item x="0"/>
        <item x="1"/>
        <item x="2"/>
        <item x="3"/>
        <item x="24"/>
        <item x="4"/>
        <item x="5"/>
        <item x="18"/>
        <item x="6"/>
        <item x="7"/>
        <item x="8"/>
        <item x="21"/>
        <item x="9"/>
        <item x="10"/>
        <item x="20"/>
        <item x="11"/>
        <item x="12"/>
        <item x="13"/>
        <item x="22"/>
        <item x="23"/>
        <item x="14"/>
        <item x="15"/>
        <item x="16"/>
        <item x="19"/>
        <item x="17"/>
        <item m="1" x="25"/>
        <item t="default"/>
      </items>
    </pivotField>
    <pivotField showAll="0"/>
    <pivotField axis="axisRow" showAll="0">
      <items count="5">
        <item sd="0" x="0"/>
        <item sd="0" x="1"/>
        <item sd="0" x="2"/>
        <item sd="0" m="1" x="3"/>
        <item t="default"/>
      </items>
    </pivotField>
    <pivotField dataField="1" showAll="0"/>
    <pivotField dataField="1" showAll="0"/>
  </pivotFields>
  <rowFields count="2">
    <field x="3"/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Estoque" fld="4" baseField="0" baseItem="0"/>
    <dataField name="Soma de Preço Unitário" fld="5" baseField="3" baseItem="0" numFmtId="166"/>
  </dataFields>
  <formats count="4">
    <format dxfId="3">
      <pivotArea collapsedLevelsAreSubtotals="1" fieldPosition="0">
        <references count="1">
          <reference field="3" count="0"/>
        </references>
      </pivotArea>
    </format>
    <format dxfId="2">
      <pivotArea dataOnly="0" labelOnly="1" fieldPosition="0">
        <references count="1">
          <reference field="3" count="0"/>
        </references>
      </pivotArea>
    </format>
    <format dxfId="1">
      <pivotArea outline="0" fieldPosition="0">
        <references count="1">
          <reference field="4294967294" count="1">
            <x v="1"/>
          </reference>
        </references>
      </pivotArea>
    </format>
    <format dxfId="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7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BDN_Vendas" cacheId="2" applyNumberFormats="0" applyBorderFormats="0" applyFontFormats="0" applyPatternFormats="0" applyAlignmentFormats="0" applyWidthHeightFormats="1" dataCaption="Valores" tag="bc3dc771-d3ba-40d4-8642-502c32103ea2" updatedVersion="8" minRefreshableVersion="5" useAutoFormatting="1" itemPrintTitles="1" createdVersion="8" indent="0" outline="1" outlineData="1" multipleFieldFilters="0">
  <location ref="A3:B27" firstHeaderRow="1" firstDataRow="1" firstDataCol="1"/>
  <pivotFields count="3">
    <pivotField dataField="1" subtotalTop="0" showAll="0" defaultSubtotal="0"/>
    <pivotField axis="axisRow" allDrilled="1" subtotalTop="0" showAll="0" dataSourceSort="1" defaultSubtotal="0" defaultAttributeDrillState="1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</items>
    </pivotField>
    <pivotField allDrilled="1" subtotalTop="0" showAll="0" dataSourceSort="1" defaultSubtotal="0" defaultAttributeDrillState="1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dataFields count="1">
    <dataField name="Soma de Qtd" fld="0" baseField="0" baseItem="0"/>
  </dataFields>
  <pivotHierarchies count="24"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]"/>
        <x15:activeTabTopLevelEntity name="[TB_Produto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" xr10:uid="{F015E3F8-E4D5-4A5D-A9FC-E6A0266F8A51}" sourceName="[TB_Produtos].[Categoria]">
  <pivotTables>
    <pivotTable tabId="37" name="TBDN_Vendas"/>
  </pivotTables>
  <data>
    <olap pivotCacheId="1540366693">
      <levels count="2">
        <level uniqueName="[TB_Produtos].[Categoria].[(All)]" sourceCaption="(All)" count="0"/>
        <level uniqueName="[TB_Produtos].[Categoria].[Categoria]" sourceCaption="Categoria" count="4">
          <ranges>
            <range startItem="0">
              <i n="[TB_Produtos].[Categoria].&amp;[Acessórios]" c="Acessórios"/>
              <i n="[TB_Produtos].[Categoria].&amp;[Calçado]" c="Calçado"/>
              <i n="[TB_Produtos].[Categoria].&amp;[Vestuário]" c="Vestuário"/>
              <i n="[TB_Produtos].[Categoria].&amp;[Categoria Nova]" c="Categoria Nova" nd="1"/>
            </range>
          </ranges>
        </level>
      </levels>
      <selections count="1">
        <selection n="[TB_Produtos].[Categoria].[All]"/>
      </selections>
    </olap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" xr10:uid="{54E26E9F-7892-4ED2-B74F-11910F4F3CC5}" sourceName="Categoria">
  <pivotTables>
    <pivotTable tabId="35" name="TBDN_Produtos"/>
    <pivotTable tabId="35" name="Tabela dinâmica3"/>
  </pivotTables>
  <data>
    <tabular pivotCacheId="188848658">
      <items count="4">
        <i x="0" s="1"/>
        <i x="1" s="1"/>
        <i x="2" s="1"/>
        <i x="3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1" xr10:uid="{6404326A-D211-4EA3-8165-FC1463C7F321}" cache="SegmentaçãodeDados_Categoria1" caption="Categoria" columnCount="3" style="SlicerStyleLight6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" xr10:uid="{508C0975-F404-48B1-9BE6-5D30A2BFC7E4}" cache="SegmentaçãodeDados_Categoria" caption="Categoria" level="1" rowHeight="241300"/>
</slicers>
</file>

<file path=xl/tables/table1.xml><?xml version="1.0" encoding="utf-8"?>
<table xmlns="http://schemas.openxmlformats.org/spreadsheetml/2006/main" id="3" name="TB_Produtos" displayName="TB_Produtos" ref="B6:G66" totalsRowShown="0" headerRowDxfId="25">
  <autoFilter ref="B6:G6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Código" dataDxfId="24"/>
    <tableColumn id="2" name="Produtos"/>
    <tableColumn id="3" name="Tamanho" dataDxfId="23"/>
    <tableColumn id="4" name="Categoria"/>
    <tableColumn id="6" name="Estoque" dataDxfId="22"/>
    <tableColumn id="5" name="Preço Unitário" dataDxfId="2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4" name="TB_Vendas" displayName="TB_Vendas" ref="A4:N86" totalsRowShown="0" headerRowDxfId="19" dataDxfId="18" headerRowCellStyle="Cabeçalho Meteora">
  <autoFilter ref="A4:N86"/>
  <tableColumns count="14">
    <tableColumn id="7" name="Nº" dataDxfId="17">
      <calculatedColumnFormula>MONTH(TB_Vendas[[#This Row],[Data]])</calculatedColumnFormula>
    </tableColumn>
    <tableColumn id="10" name="Mês" dataDxfId="16">
      <calculatedColumnFormula>PROPER(TEXT(DATE(,TB_Vendas[[#This Row],[Nº]],1),"Mmm"))</calculatedColumnFormula>
    </tableColumn>
    <tableColumn id="1" name="Data" dataDxfId="15"/>
    <tableColumn id="12" name="Código" dataDxfId="14"/>
    <tableColumn id="16" name="Categoria" dataDxfId="13">
      <calculatedColumnFormula>_xlfn.XLOOKUP(TB_Vendas[[#This Row],[Código]],TB_Produtos[Código],TB_Produtos[Categoria])</calculatedColumnFormula>
    </tableColumn>
    <tableColumn id="5" name="Qtd" dataDxfId="12"/>
    <tableColumn id="9" name="Preço Unitário" dataDxfId="11">
      <calculatedColumnFormula>VLOOKUP(TB_Vendas[[#This Row],[Código]],Produtos!$B$6:$G$66,6,0)</calculatedColumnFormula>
    </tableColumn>
    <tableColumn id="18" name="Indice" dataDxfId="10">
      <calculatedColumnFormula>_xlfn.XMATCH(TB_Vendas[[#This Row],[Categoria]],Desc_Categorias,0)</calculatedColumnFormula>
    </tableColumn>
    <tableColumn id="17" name="Desconto &#10;(Passo a Passo)" dataDxfId="9" dataCellStyle="Porcentagem">
      <calculatedColumnFormula>VLOOKUP(TB_Vendas[[#This Row],[Qtd]],Desc_TabelaToda,TB_Vendas[[#This Row],[Indice]],TRUE)</calculatedColumnFormula>
    </tableColumn>
    <tableColumn id="2" name="Desconto &#10;(Diretão)" dataDxfId="8" dataCellStyle="Porcentagem">
      <calculatedColumnFormula array="1">INDEX(Desc_TabelaToda,MATCH(TB_Vendas[[#This Row],[Qtd]],Desc_Quantidades,1),MATCH(_xlfn.XLOOKUP(TB_Vendas[[#This Row],[Código]],TB_Produtos[[#All],[Código]],TB_Produtos[[#All],[Categoria]]),Desc_Categorias,0))</calculatedColumnFormula>
    </tableColumn>
    <tableColumn id="3" name="Desconto &#10;(Vendedor)" dataDxfId="7" dataCellStyle="Porcentagem">
      <calculatedColumnFormula>_xlfn.XLOOKUP(TB_Vendas[[#This Row],[Vendedor]],Vendedores!$A$5:$A$9,Vendedores!$D$5:$D$9)</calculatedColumnFormula>
    </tableColumn>
    <tableColumn id="4" name="Desconto Final" dataDxfId="6" dataCellStyle="Porcentagem"/>
    <tableColumn id="6" name="Total" dataDxfId="5">
      <calculatedColumnFormula>TB_Vendas[[#This Row],[Preço Unitário]]*TB_Vendas[[#This Row],[Qtd]]</calculatedColumnFormula>
    </tableColumn>
    <tableColumn id="8" name="Vendedor" dataDxfId="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Timeline_Data" xr10:uid="{5B80E348-6BF1-4FC1-998C-775BF54BADEC}" sourceName="[TB_Vendas].[Data]">
  <pivotTables>
    <pivotTable tabId="37" name="TBDN_Vendas"/>
  </pivotTables>
  <state minimalRefreshVersion="6" lastRefreshVersion="6" pivotCacheId="166851289" filterType="unknown">
    <bounds startDate="2023-01-01T00:00:00" endDate="2024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a" xr10:uid="{072E787E-012C-46AD-B755-81E0DF553732}" cache="Timeline_Data" caption="Data" level="2" selectionLevel="2" scrollPosition="2023-01-01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1" Type="http://schemas.openxmlformats.org/officeDocument/2006/relationships/pivotTable" Target="../pivotTables/pivotTable3.xml"/><Relationship Id="rId4" Type="http://schemas.microsoft.com/office/2011/relationships/timeline" Target="../timelines/timelin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workbookViewId="0">
      <pane activePane="bottomRight" state="frozen"/>
      <selection sqref="A1:L6"/>
    </sheetView>
  </sheetViews>
  <sheetFormatPr defaultColWidth="0" defaultRowHeight="15" zeroHeight="1"/>
  <cols>
    <col min="1" max="12" width="8.85546875" customWidth="1"/>
    <col min="13" max="16384" width="8.85546875" hidden="1"/>
  </cols>
  <sheetData>
    <row r="1" spans="1:12">
      <c r="A1" s="72"/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</row>
    <row r="2" spans="1:12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</row>
    <row r="3" spans="1:12">
      <c r="A3" s="72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</row>
    <row r="4" spans="1:12">
      <c r="A4" s="72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</row>
    <row r="5" spans="1:12">
      <c r="A5" s="72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</row>
    <row r="6" spans="1:12">
      <c r="A6" s="72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</row>
    <row r="7" spans="1:1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6"/>
  <sheetViews>
    <sheetView showGridLines="0" zoomScale="120" zoomScaleNormal="120" workbookViewId="0">
      <pane ySplit="1" topLeftCell="A60" activePane="bottomLeft" state="frozen"/>
      <selection pane="bottomLeft" activeCell="C66" sqref="C66"/>
    </sheetView>
  </sheetViews>
  <sheetFormatPr defaultColWidth="0" defaultRowHeight="15"/>
  <cols>
    <col min="1" max="1" width="8.42578125" customWidth="1"/>
    <col min="2" max="2" width="18.28515625" bestFit="1" customWidth="1"/>
    <col min="3" max="3" width="22.7109375" style="1" customWidth="1"/>
    <col min="4" max="4" width="14" bestFit="1" customWidth="1"/>
    <col min="5" max="5" width="17.140625" bestFit="1" customWidth="1"/>
    <col min="6" max="6" width="13.140625" customWidth="1"/>
    <col min="7" max="7" width="22.85546875" bestFit="1" customWidth="1"/>
    <col min="8" max="8" width="8.85546875" customWidth="1"/>
    <col min="9" max="16384" width="8.85546875" hidden="1"/>
  </cols>
  <sheetData>
    <row r="1" spans="1:9" s="13" customFormat="1" ht="40.15" customHeight="1">
      <c r="A1" s="16"/>
      <c r="B1" s="20" t="s">
        <v>121</v>
      </c>
      <c r="C1" s="20"/>
      <c r="D1" s="20"/>
      <c r="E1" s="20"/>
      <c r="F1" s="20"/>
      <c r="G1" s="20"/>
      <c r="H1" s="18"/>
      <c r="I1" s="18"/>
    </row>
    <row r="2" spans="1:9" s="14" customFormat="1" ht="4.5" customHeight="1">
      <c r="A2" s="17"/>
      <c r="B2" s="17"/>
      <c r="C2" s="17"/>
      <c r="D2" s="17"/>
      <c r="E2" s="17"/>
      <c r="F2" s="17"/>
    </row>
    <row r="3" spans="1:9" ht="4.5" customHeight="1">
      <c r="A3" s="15"/>
      <c r="B3" s="15"/>
      <c r="C3" s="15"/>
      <c r="D3" s="15"/>
      <c r="E3" s="15"/>
      <c r="F3" s="15"/>
    </row>
    <row r="4" spans="1:9" ht="18" customHeight="1">
      <c r="A4" s="19"/>
      <c r="B4" s="19"/>
      <c r="D4" s="15"/>
      <c r="E4" s="15"/>
      <c r="F4" s="15"/>
    </row>
    <row r="5" spans="1:9" ht="4.9000000000000004" customHeight="1">
      <c r="A5" s="15"/>
      <c r="B5" s="15"/>
      <c r="C5" s="15"/>
      <c r="D5" s="15"/>
      <c r="E5" s="15"/>
      <c r="F5" s="15"/>
    </row>
    <row r="6" spans="1:9" s="1" customFormat="1" ht="15.75">
      <c r="B6" s="9" t="s">
        <v>30</v>
      </c>
      <c r="C6" s="9" t="s">
        <v>0</v>
      </c>
      <c r="D6" s="9" t="s">
        <v>1</v>
      </c>
      <c r="E6" s="9" t="s">
        <v>10</v>
      </c>
      <c r="F6" s="9" t="s">
        <v>76</v>
      </c>
      <c r="G6" s="9" t="s">
        <v>11</v>
      </c>
      <c r="H6" s="9"/>
    </row>
    <row r="7" spans="1:9">
      <c r="B7" s="1" t="s">
        <v>32</v>
      </c>
      <c r="C7" t="s">
        <v>5</v>
      </c>
      <c r="D7" s="1" t="s">
        <v>2</v>
      </c>
      <c r="E7" t="s">
        <v>12</v>
      </c>
      <c r="F7" s="1">
        <v>48</v>
      </c>
      <c r="G7" s="2">
        <v>65.900000000000006</v>
      </c>
    </row>
    <row r="8" spans="1:9">
      <c r="B8" s="1" t="s">
        <v>33</v>
      </c>
      <c r="C8" t="s">
        <v>5</v>
      </c>
      <c r="D8" s="1" t="s">
        <v>3</v>
      </c>
      <c r="E8" t="s">
        <v>12</v>
      </c>
      <c r="F8" s="1">
        <v>17</v>
      </c>
      <c r="G8" s="2">
        <v>69.900000000000006</v>
      </c>
    </row>
    <row r="9" spans="1:9">
      <c r="B9" s="1" t="s">
        <v>34</v>
      </c>
      <c r="C9" t="s">
        <v>5</v>
      </c>
      <c r="D9" s="1" t="s">
        <v>4</v>
      </c>
      <c r="E9" t="s">
        <v>12</v>
      </c>
      <c r="F9" s="1">
        <v>25</v>
      </c>
      <c r="G9" s="2">
        <v>70.900000000000006</v>
      </c>
    </row>
    <row r="10" spans="1:9">
      <c r="B10" s="1" t="s">
        <v>35</v>
      </c>
      <c r="C10" t="s">
        <v>29</v>
      </c>
      <c r="D10" s="1" t="s">
        <v>8</v>
      </c>
      <c r="E10" t="s">
        <v>13</v>
      </c>
      <c r="F10" s="1">
        <v>36</v>
      </c>
      <c r="G10" s="2">
        <v>145</v>
      </c>
    </row>
    <row r="11" spans="1:9">
      <c r="B11" s="1" t="s">
        <v>36</v>
      </c>
      <c r="C11" t="s">
        <v>28</v>
      </c>
      <c r="D11" s="1" t="s">
        <v>8</v>
      </c>
      <c r="E11" t="s">
        <v>13</v>
      </c>
      <c r="F11" s="1">
        <v>21</v>
      </c>
      <c r="G11" s="2">
        <v>259.89999999999998</v>
      </c>
    </row>
    <row r="12" spans="1:9">
      <c r="B12" s="1" t="s">
        <v>37</v>
      </c>
      <c r="C12" t="s">
        <v>6</v>
      </c>
      <c r="D12" s="1" t="s">
        <v>8</v>
      </c>
      <c r="E12" t="s">
        <v>13</v>
      </c>
      <c r="F12" s="1">
        <v>23</v>
      </c>
      <c r="G12" s="2">
        <v>39.9</v>
      </c>
    </row>
    <row r="13" spans="1:9">
      <c r="B13" s="1" t="s">
        <v>38</v>
      </c>
      <c r="C13" t="s">
        <v>23</v>
      </c>
      <c r="D13" s="1" t="s">
        <v>2</v>
      </c>
      <c r="E13" t="s">
        <v>12</v>
      </c>
      <c r="F13" s="1">
        <v>24</v>
      </c>
      <c r="G13" s="2">
        <v>85.9</v>
      </c>
    </row>
    <row r="14" spans="1:9">
      <c r="B14" s="1" t="s">
        <v>39</v>
      </c>
      <c r="C14" t="s">
        <v>23</v>
      </c>
      <c r="D14" s="1" t="s">
        <v>3</v>
      </c>
      <c r="E14" t="s">
        <v>12</v>
      </c>
      <c r="F14" s="1">
        <v>35</v>
      </c>
      <c r="G14" s="2">
        <v>89.9</v>
      </c>
    </row>
    <row r="15" spans="1:9">
      <c r="B15" s="1" t="s">
        <v>40</v>
      </c>
      <c r="C15" t="s">
        <v>23</v>
      </c>
      <c r="D15" s="1" t="s">
        <v>4</v>
      </c>
      <c r="E15" t="s">
        <v>12</v>
      </c>
      <c r="F15" s="1">
        <v>47</v>
      </c>
      <c r="G15" s="2">
        <v>92.9</v>
      </c>
    </row>
    <row r="16" spans="1:9">
      <c r="B16" s="1" t="s">
        <v>41</v>
      </c>
      <c r="C16" t="s">
        <v>26</v>
      </c>
      <c r="D16" s="1" t="s">
        <v>2</v>
      </c>
      <c r="E16" t="s">
        <v>12</v>
      </c>
      <c r="F16" s="1">
        <v>42</v>
      </c>
      <c r="G16" s="2">
        <v>44.9</v>
      </c>
    </row>
    <row r="17" spans="2:7">
      <c r="B17" s="1" t="s">
        <v>42</v>
      </c>
      <c r="C17" t="s">
        <v>26</v>
      </c>
      <c r="D17" s="1" t="s">
        <v>3</v>
      </c>
      <c r="E17" t="s">
        <v>12</v>
      </c>
      <c r="F17" s="1">
        <v>32</v>
      </c>
      <c r="G17" s="2">
        <v>46.9</v>
      </c>
    </row>
    <row r="18" spans="2:7">
      <c r="B18" s="1" t="s">
        <v>43</v>
      </c>
      <c r="C18" t="s">
        <v>26</v>
      </c>
      <c r="D18" s="1" t="s">
        <v>4</v>
      </c>
      <c r="E18" t="s">
        <v>12</v>
      </c>
      <c r="F18" s="1">
        <v>45</v>
      </c>
      <c r="G18" s="2">
        <v>48.9</v>
      </c>
    </row>
    <row r="19" spans="2:7">
      <c r="B19" s="1" t="s">
        <v>44</v>
      </c>
      <c r="C19" t="s">
        <v>18</v>
      </c>
      <c r="D19" s="1" t="s">
        <v>2</v>
      </c>
      <c r="E19" t="s">
        <v>12</v>
      </c>
      <c r="F19" s="1">
        <v>19</v>
      </c>
      <c r="G19" s="2">
        <v>39.9</v>
      </c>
    </row>
    <row r="20" spans="2:7">
      <c r="B20" s="1" t="s">
        <v>45</v>
      </c>
      <c r="C20" t="s">
        <v>18</v>
      </c>
      <c r="D20" s="1" t="s">
        <v>3</v>
      </c>
      <c r="E20" t="s">
        <v>12</v>
      </c>
      <c r="F20" s="1">
        <v>37</v>
      </c>
      <c r="G20" s="2">
        <v>39.9</v>
      </c>
    </row>
    <row r="21" spans="2:7">
      <c r="B21" s="1" t="s">
        <v>46</v>
      </c>
      <c r="C21" t="s">
        <v>18</v>
      </c>
      <c r="D21" s="1" t="s">
        <v>4</v>
      </c>
      <c r="E21" t="s">
        <v>12</v>
      </c>
      <c r="F21" s="1">
        <v>16</v>
      </c>
      <c r="G21" s="2">
        <v>42.5</v>
      </c>
    </row>
    <row r="22" spans="2:7">
      <c r="B22" s="1" t="s">
        <v>47</v>
      </c>
      <c r="C22" t="s">
        <v>9</v>
      </c>
      <c r="D22" s="1" t="s">
        <v>2</v>
      </c>
      <c r="E22" t="s">
        <v>12</v>
      </c>
      <c r="F22" s="1">
        <v>43</v>
      </c>
      <c r="G22" s="2">
        <v>25.9</v>
      </c>
    </row>
    <row r="23" spans="2:7">
      <c r="B23" s="1" t="s">
        <v>48</v>
      </c>
      <c r="C23" t="s">
        <v>17</v>
      </c>
      <c r="D23" s="1" t="s">
        <v>3</v>
      </c>
      <c r="E23" t="s">
        <v>12</v>
      </c>
      <c r="F23" s="1">
        <v>46</v>
      </c>
      <c r="G23" s="2">
        <v>29.9</v>
      </c>
    </row>
    <row r="24" spans="2:7">
      <c r="B24" s="1" t="s">
        <v>49</v>
      </c>
      <c r="C24" t="s">
        <v>17</v>
      </c>
      <c r="D24" s="1" t="s">
        <v>4</v>
      </c>
      <c r="E24" t="s">
        <v>12</v>
      </c>
      <c r="F24" s="1">
        <v>0</v>
      </c>
      <c r="G24" s="2">
        <v>32.9</v>
      </c>
    </row>
    <row r="25" spans="2:7">
      <c r="B25" s="1" t="s">
        <v>50</v>
      </c>
      <c r="C25" t="s">
        <v>7</v>
      </c>
      <c r="D25" s="1" t="s">
        <v>8</v>
      </c>
      <c r="E25" t="s">
        <v>13</v>
      </c>
      <c r="F25" s="1">
        <v>2</v>
      </c>
      <c r="G25" s="2">
        <v>49.9</v>
      </c>
    </row>
    <row r="26" spans="2:7">
      <c r="B26" s="1" t="s">
        <v>51</v>
      </c>
      <c r="C26" t="s">
        <v>22</v>
      </c>
      <c r="D26" s="1" t="s">
        <v>2</v>
      </c>
      <c r="E26" t="s">
        <v>12</v>
      </c>
      <c r="F26" s="1">
        <v>34</v>
      </c>
      <c r="G26" s="2">
        <v>299.89999999999998</v>
      </c>
    </row>
    <row r="27" spans="2:7">
      <c r="B27" s="1" t="s">
        <v>52</v>
      </c>
      <c r="C27" t="s">
        <v>22</v>
      </c>
      <c r="D27" s="1" t="s">
        <v>3</v>
      </c>
      <c r="E27" t="s">
        <v>12</v>
      </c>
      <c r="F27" s="1">
        <v>34</v>
      </c>
      <c r="G27" s="2">
        <v>302.89999999999998</v>
      </c>
    </row>
    <row r="28" spans="2:7">
      <c r="B28" s="1" t="s">
        <v>53</v>
      </c>
      <c r="C28" t="s">
        <v>22</v>
      </c>
      <c r="D28" s="1" t="s">
        <v>4</v>
      </c>
      <c r="E28" t="s">
        <v>12</v>
      </c>
      <c r="F28" s="1">
        <v>35</v>
      </c>
      <c r="G28" s="2">
        <v>300</v>
      </c>
    </row>
    <row r="29" spans="2:7">
      <c r="B29" s="1" t="s">
        <v>54</v>
      </c>
      <c r="C29" t="s">
        <v>21</v>
      </c>
      <c r="D29" s="1" t="s">
        <v>2</v>
      </c>
      <c r="E29" t="s">
        <v>12</v>
      </c>
      <c r="F29" s="1">
        <v>49</v>
      </c>
      <c r="G29" s="2">
        <v>249.9</v>
      </c>
    </row>
    <row r="30" spans="2:7">
      <c r="B30" s="1" t="s">
        <v>55</v>
      </c>
      <c r="C30" t="s">
        <v>21</v>
      </c>
      <c r="D30" s="1" t="s">
        <v>3</v>
      </c>
      <c r="E30" t="s">
        <v>12</v>
      </c>
      <c r="F30" s="1">
        <v>16</v>
      </c>
      <c r="G30" s="2">
        <v>259.89999999999998</v>
      </c>
    </row>
    <row r="31" spans="2:7">
      <c r="B31" s="1" t="s">
        <v>56</v>
      </c>
      <c r="C31" t="s">
        <v>21</v>
      </c>
      <c r="D31" s="1" t="s">
        <v>4</v>
      </c>
      <c r="E31" t="s">
        <v>12</v>
      </c>
      <c r="F31" s="1">
        <v>41</v>
      </c>
      <c r="G31" s="2">
        <v>299.89999999999998</v>
      </c>
    </row>
    <row r="32" spans="2:7">
      <c r="B32" s="1" t="s">
        <v>57</v>
      </c>
      <c r="C32" t="s">
        <v>20</v>
      </c>
      <c r="D32" s="1" t="s">
        <v>8</v>
      </c>
      <c r="E32" t="s">
        <v>13</v>
      </c>
      <c r="F32" s="1">
        <v>32</v>
      </c>
      <c r="G32" s="2">
        <v>349.9</v>
      </c>
    </row>
    <row r="33" spans="2:7">
      <c r="B33" s="1" t="s">
        <v>58</v>
      </c>
      <c r="C33" t="s">
        <v>19</v>
      </c>
      <c r="D33" s="1" t="s">
        <v>8</v>
      </c>
      <c r="E33" t="s">
        <v>13</v>
      </c>
      <c r="F33" s="1">
        <v>45</v>
      </c>
      <c r="G33" s="2">
        <v>120</v>
      </c>
    </row>
    <row r="34" spans="2:7">
      <c r="B34" s="1" t="s">
        <v>59</v>
      </c>
      <c r="C34" t="s">
        <v>27</v>
      </c>
      <c r="D34" s="1">
        <v>36</v>
      </c>
      <c r="E34" t="s">
        <v>14</v>
      </c>
      <c r="F34" s="1">
        <v>37</v>
      </c>
      <c r="G34" s="2">
        <v>249.9</v>
      </c>
    </row>
    <row r="35" spans="2:7">
      <c r="B35" s="1" t="s">
        <v>60</v>
      </c>
      <c r="C35" t="s">
        <v>27</v>
      </c>
      <c r="D35" s="1">
        <v>37</v>
      </c>
      <c r="E35" t="s">
        <v>14</v>
      </c>
      <c r="F35" s="1">
        <v>41</v>
      </c>
      <c r="G35" s="2">
        <v>255</v>
      </c>
    </row>
    <row r="36" spans="2:7">
      <c r="B36" s="1" t="s">
        <v>61</v>
      </c>
      <c r="C36" t="s">
        <v>27</v>
      </c>
      <c r="D36" s="1">
        <v>38</v>
      </c>
      <c r="E36" t="s">
        <v>14</v>
      </c>
      <c r="F36" s="1">
        <v>30</v>
      </c>
      <c r="G36" s="2">
        <v>259.89999999999998</v>
      </c>
    </row>
    <row r="37" spans="2:7">
      <c r="B37" s="1" t="s">
        <v>62</v>
      </c>
      <c r="C37" t="s">
        <v>112</v>
      </c>
      <c r="D37" s="1">
        <v>36</v>
      </c>
      <c r="E37" t="s">
        <v>14</v>
      </c>
      <c r="F37" s="1">
        <v>27</v>
      </c>
      <c r="G37" s="2">
        <v>245</v>
      </c>
    </row>
    <row r="38" spans="2:7">
      <c r="B38" s="1" t="s">
        <v>63</v>
      </c>
      <c r="C38" t="s">
        <v>112</v>
      </c>
      <c r="D38" s="1">
        <v>37</v>
      </c>
      <c r="E38" t="s">
        <v>14</v>
      </c>
      <c r="F38" s="1">
        <v>41</v>
      </c>
      <c r="G38" s="2">
        <v>250</v>
      </c>
    </row>
    <row r="39" spans="2:7">
      <c r="B39" s="1" t="s">
        <v>64</v>
      </c>
      <c r="C39" t="s">
        <v>112</v>
      </c>
      <c r="D39" s="1">
        <v>38</v>
      </c>
      <c r="E39" t="s">
        <v>14</v>
      </c>
      <c r="F39" s="1">
        <v>43</v>
      </c>
      <c r="G39" s="2">
        <v>259.89999999999998</v>
      </c>
    </row>
    <row r="40" spans="2:7">
      <c r="B40" s="1" t="s">
        <v>65</v>
      </c>
      <c r="C40" t="s">
        <v>25</v>
      </c>
      <c r="D40" s="1" t="s">
        <v>2</v>
      </c>
      <c r="E40" t="s">
        <v>12</v>
      </c>
      <c r="F40" s="1">
        <v>43</v>
      </c>
      <c r="G40" s="2">
        <v>89.9</v>
      </c>
    </row>
    <row r="41" spans="2:7">
      <c r="B41" s="1" t="s">
        <v>66</v>
      </c>
      <c r="C41" t="s">
        <v>25</v>
      </c>
      <c r="D41" s="1" t="s">
        <v>3</v>
      </c>
      <c r="E41" t="s">
        <v>12</v>
      </c>
      <c r="F41" s="1">
        <v>18</v>
      </c>
      <c r="G41" s="2">
        <v>91.4</v>
      </c>
    </row>
    <row r="42" spans="2:7">
      <c r="B42" s="1" t="s">
        <v>67</v>
      </c>
      <c r="C42" t="s">
        <v>25</v>
      </c>
      <c r="D42" s="1" t="s">
        <v>4</v>
      </c>
      <c r="E42" t="s">
        <v>12</v>
      </c>
      <c r="F42" s="1">
        <v>45</v>
      </c>
      <c r="G42" s="2">
        <v>93.5</v>
      </c>
    </row>
    <row r="43" spans="2:7">
      <c r="B43" s="1" t="s">
        <v>68</v>
      </c>
      <c r="C43" t="s">
        <v>24</v>
      </c>
      <c r="D43" s="1" t="s">
        <v>2</v>
      </c>
      <c r="E43" t="s">
        <v>12</v>
      </c>
      <c r="F43" s="1">
        <v>34</v>
      </c>
      <c r="G43" s="2">
        <v>140</v>
      </c>
    </row>
    <row r="44" spans="2:7">
      <c r="B44" s="1" t="s">
        <v>69</v>
      </c>
      <c r="C44" t="s">
        <v>24</v>
      </c>
      <c r="D44" s="1" t="s">
        <v>3</v>
      </c>
      <c r="E44" t="s">
        <v>12</v>
      </c>
      <c r="F44" s="1">
        <v>47</v>
      </c>
      <c r="G44" s="2">
        <v>142.9</v>
      </c>
    </row>
    <row r="45" spans="2:7">
      <c r="B45" s="1" t="s">
        <v>70</v>
      </c>
      <c r="C45" t="s">
        <v>24</v>
      </c>
      <c r="D45" s="1" t="s">
        <v>4</v>
      </c>
      <c r="E45" t="s">
        <v>12</v>
      </c>
      <c r="F45" s="1">
        <v>50</v>
      </c>
      <c r="G45" s="2">
        <v>146</v>
      </c>
    </row>
    <row r="46" spans="2:7">
      <c r="B46" s="1" t="s">
        <v>84</v>
      </c>
      <c r="C46" t="s">
        <v>108</v>
      </c>
      <c r="D46" s="1" t="s">
        <v>2</v>
      </c>
      <c r="E46" t="s">
        <v>12</v>
      </c>
      <c r="F46" s="1">
        <v>16</v>
      </c>
      <c r="G46" s="8">
        <v>70</v>
      </c>
    </row>
    <row r="47" spans="2:7">
      <c r="B47" s="1" t="s">
        <v>85</v>
      </c>
      <c r="C47" t="s">
        <v>108</v>
      </c>
      <c r="D47" s="1" t="s">
        <v>3</v>
      </c>
      <c r="E47" t="s">
        <v>12</v>
      </c>
      <c r="F47" s="1">
        <v>21</v>
      </c>
      <c r="G47" s="8">
        <v>54.9</v>
      </c>
    </row>
    <row r="48" spans="2:7">
      <c r="B48" s="1" t="s">
        <v>86</v>
      </c>
      <c r="C48" t="s">
        <v>108</v>
      </c>
      <c r="D48" s="1" t="s">
        <v>4</v>
      </c>
      <c r="E48" t="s">
        <v>12</v>
      </c>
      <c r="F48" s="1">
        <v>43</v>
      </c>
      <c r="G48" s="8">
        <v>54.9</v>
      </c>
    </row>
    <row r="49" spans="2:7">
      <c r="B49" s="1" t="s">
        <v>87</v>
      </c>
      <c r="C49" t="s">
        <v>88</v>
      </c>
      <c r="D49" s="1" t="s">
        <v>2</v>
      </c>
      <c r="E49" t="s">
        <v>12</v>
      </c>
      <c r="F49" s="1">
        <v>43</v>
      </c>
      <c r="G49" s="8">
        <v>72.5</v>
      </c>
    </row>
    <row r="50" spans="2:7">
      <c r="B50" s="1" t="s">
        <v>89</v>
      </c>
      <c r="C50" t="s">
        <v>88</v>
      </c>
      <c r="D50" s="1" t="s">
        <v>3</v>
      </c>
      <c r="E50" t="s">
        <v>12</v>
      </c>
      <c r="F50" s="1">
        <v>41</v>
      </c>
      <c r="G50" s="8">
        <v>72.5</v>
      </c>
    </row>
    <row r="51" spans="2:7">
      <c r="B51" s="1" t="s">
        <v>90</v>
      </c>
      <c r="C51" t="s">
        <v>88</v>
      </c>
      <c r="D51" s="1" t="s">
        <v>4</v>
      </c>
      <c r="E51" t="s">
        <v>12</v>
      </c>
      <c r="F51" s="1">
        <v>49</v>
      </c>
      <c r="G51" s="8">
        <v>72.5</v>
      </c>
    </row>
    <row r="52" spans="2:7">
      <c r="B52" s="1" t="s">
        <v>91</v>
      </c>
      <c r="C52" t="s">
        <v>92</v>
      </c>
      <c r="D52" s="1" t="s">
        <v>2</v>
      </c>
      <c r="E52" t="s">
        <v>12</v>
      </c>
      <c r="F52" s="1">
        <v>15</v>
      </c>
      <c r="G52" s="8">
        <v>289.89999999999998</v>
      </c>
    </row>
    <row r="53" spans="2:7">
      <c r="B53" s="1" t="s">
        <v>93</v>
      </c>
      <c r="C53" t="s">
        <v>92</v>
      </c>
      <c r="D53" s="1" t="s">
        <v>3</v>
      </c>
      <c r="E53" t="s">
        <v>12</v>
      </c>
      <c r="F53" s="1">
        <v>10</v>
      </c>
      <c r="G53" s="8">
        <v>289.89999999999998</v>
      </c>
    </row>
    <row r="54" spans="2:7">
      <c r="B54" s="1" t="s">
        <v>94</v>
      </c>
      <c r="C54" t="s">
        <v>92</v>
      </c>
      <c r="D54" s="1" t="s">
        <v>4</v>
      </c>
      <c r="E54" t="s">
        <v>12</v>
      </c>
      <c r="F54" s="1">
        <v>21</v>
      </c>
      <c r="G54" s="8">
        <v>289.89999999999998</v>
      </c>
    </row>
    <row r="55" spans="2:7">
      <c r="B55" s="1" t="s">
        <v>95</v>
      </c>
      <c r="C55" t="s">
        <v>96</v>
      </c>
      <c r="D55" s="1" t="s">
        <v>2</v>
      </c>
      <c r="E55" t="s">
        <v>12</v>
      </c>
      <c r="F55" s="1">
        <v>8</v>
      </c>
      <c r="G55" s="8">
        <v>32.9</v>
      </c>
    </row>
    <row r="56" spans="2:7">
      <c r="B56" s="1" t="s">
        <v>97</v>
      </c>
      <c r="C56" t="s">
        <v>96</v>
      </c>
      <c r="D56" s="1" t="s">
        <v>3</v>
      </c>
      <c r="E56" t="s">
        <v>12</v>
      </c>
      <c r="F56" s="1">
        <v>42</v>
      </c>
      <c r="G56" s="8">
        <v>32.9</v>
      </c>
    </row>
    <row r="57" spans="2:7">
      <c r="B57" s="1" t="s">
        <v>98</v>
      </c>
      <c r="C57" t="s">
        <v>96</v>
      </c>
      <c r="D57" s="1" t="s">
        <v>4</v>
      </c>
      <c r="E57" t="s">
        <v>12</v>
      </c>
      <c r="F57" s="1">
        <v>48</v>
      </c>
      <c r="G57" s="8">
        <v>32.9</v>
      </c>
    </row>
    <row r="58" spans="2:7">
      <c r="B58" s="1" t="s">
        <v>99</v>
      </c>
      <c r="C58" t="s">
        <v>100</v>
      </c>
      <c r="D58" s="1" t="s">
        <v>2</v>
      </c>
      <c r="E58" t="s">
        <v>12</v>
      </c>
      <c r="F58" s="1">
        <v>35</v>
      </c>
      <c r="G58" s="8">
        <v>49.9</v>
      </c>
    </row>
    <row r="59" spans="2:7">
      <c r="B59" s="1" t="s">
        <v>101</v>
      </c>
      <c r="C59" t="s">
        <v>100</v>
      </c>
      <c r="D59" s="1" t="s">
        <v>3</v>
      </c>
      <c r="E59" t="s">
        <v>12</v>
      </c>
      <c r="F59" s="1">
        <v>40</v>
      </c>
      <c r="G59" s="8">
        <v>49.9</v>
      </c>
    </row>
    <row r="60" spans="2:7">
      <c r="B60" s="1" t="s">
        <v>102</v>
      </c>
      <c r="C60" t="s">
        <v>100</v>
      </c>
      <c r="D60" s="1" t="s">
        <v>4</v>
      </c>
      <c r="E60" t="s">
        <v>12</v>
      </c>
      <c r="F60" s="1">
        <v>18</v>
      </c>
      <c r="G60" s="8">
        <v>49.9</v>
      </c>
    </row>
    <row r="61" spans="2:7">
      <c r="B61" s="1" t="s">
        <v>103</v>
      </c>
      <c r="C61" t="s">
        <v>105</v>
      </c>
      <c r="D61" s="1">
        <v>35</v>
      </c>
      <c r="E61" t="s">
        <v>14</v>
      </c>
      <c r="F61" s="1">
        <v>48</v>
      </c>
      <c r="G61" s="8">
        <v>89.9</v>
      </c>
    </row>
    <row r="62" spans="2:7">
      <c r="B62" s="1" t="s">
        <v>104</v>
      </c>
      <c r="C62" t="s">
        <v>105</v>
      </c>
      <c r="D62" s="1">
        <v>36</v>
      </c>
      <c r="E62" t="s">
        <v>14</v>
      </c>
      <c r="F62" s="1">
        <v>38</v>
      </c>
      <c r="G62" s="2">
        <v>89.9</v>
      </c>
    </row>
    <row r="63" spans="2:7">
      <c r="B63" s="1" t="s">
        <v>106</v>
      </c>
      <c r="C63" t="s">
        <v>105</v>
      </c>
      <c r="D63" s="1">
        <v>37</v>
      </c>
      <c r="E63" t="s">
        <v>14</v>
      </c>
      <c r="F63" s="1">
        <v>45</v>
      </c>
      <c r="G63" s="2">
        <v>89.9</v>
      </c>
    </row>
    <row r="64" spans="2:7">
      <c r="B64" s="1" t="s">
        <v>107</v>
      </c>
      <c r="C64" t="s">
        <v>109</v>
      </c>
      <c r="D64" s="1" t="s">
        <v>2</v>
      </c>
      <c r="E64" t="s">
        <v>12</v>
      </c>
      <c r="F64" s="1">
        <v>40</v>
      </c>
      <c r="G64" s="2">
        <v>180</v>
      </c>
    </row>
    <row r="65" spans="2:7">
      <c r="B65" s="1" t="s">
        <v>110</v>
      </c>
      <c r="C65" t="s">
        <v>109</v>
      </c>
      <c r="D65" s="1" t="s">
        <v>3</v>
      </c>
      <c r="E65" t="s">
        <v>12</v>
      </c>
      <c r="F65" s="1">
        <v>35</v>
      </c>
      <c r="G65" s="2">
        <v>180</v>
      </c>
    </row>
    <row r="66" spans="2:7">
      <c r="B66" s="1" t="s">
        <v>111</v>
      </c>
      <c r="C66" t="s">
        <v>109</v>
      </c>
      <c r="D66" s="1" t="s">
        <v>4</v>
      </c>
      <c r="E66" t="s">
        <v>12</v>
      </c>
      <c r="F66" s="1">
        <v>35</v>
      </c>
      <c r="G66" s="2">
        <v>180</v>
      </c>
    </row>
  </sheetData>
  <phoneticPr fontId="11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pane ySplit="1" topLeftCell="A2" activePane="bottomLeft" state="frozen"/>
      <selection pane="bottomLeft" activeCell="C8" sqref="C8"/>
    </sheetView>
  </sheetViews>
  <sheetFormatPr defaultRowHeight="15"/>
  <cols>
    <col min="1" max="1" width="14.7109375" bestFit="1" customWidth="1"/>
    <col min="2" max="2" width="27.5703125" customWidth="1"/>
    <col min="3" max="3" width="25.7109375" customWidth="1"/>
    <col min="4" max="4" width="22.140625" customWidth="1"/>
  </cols>
  <sheetData>
    <row r="1" spans="1:5" s="13" customFormat="1" ht="40.15" customHeight="1">
      <c r="A1" s="16"/>
      <c r="B1" s="73" t="s">
        <v>83</v>
      </c>
      <c r="C1" s="73"/>
      <c r="D1" s="18"/>
      <c r="E1" s="18"/>
    </row>
    <row r="2" spans="1:5" s="14" customFormat="1" ht="4.5" customHeight="1">
      <c r="A2" s="17"/>
      <c r="B2" s="17"/>
    </row>
    <row r="3" spans="1:5" ht="4.5" customHeight="1" thickBot="1">
      <c r="A3" s="15"/>
      <c r="B3" s="15"/>
    </row>
    <row r="4" spans="1:5" ht="18">
      <c r="A4" s="25" t="s">
        <v>30</v>
      </c>
      <c r="B4" s="31" t="s">
        <v>73</v>
      </c>
      <c r="C4" s="31" t="s">
        <v>133</v>
      </c>
      <c r="D4" s="26" t="s">
        <v>134</v>
      </c>
    </row>
    <row r="5" spans="1:5" ht="22.5" customHeight="1">
      <c r="A5" s="37" t="s">
        <v>114</v>
      </c>
      <c r="B5" s="30" t="s">
        <v>72</v>
      </c>
      <c r="C5" s="30" t="s">
        <v>135</v>
      </c>
      <c r="D5" s="40">
        <v>0.2</v>
      </c>
    </row>
    <row r="6" spans="1:5" ht="22.5" customHeight="1">
      <c r="A6" s="37" t="s">
        <v>115</v>
      </c>
      <c r="B6" s="30" t="s">
        <v>74</v>
      </c>
      <c r="C6" s="30" t="s">
        <v>136</v>
      </c>
      <c r="D6" s="40">
        <v>0.15</v>
      </c>
    </row>
    <row r="7" spans="1:5" ht="22.5" customHeight="1">
      <c r="A7" s="37" t="s">
        <v>116</v>
      </c>
      <c r="B7" s="30" t="s">
        <v>71</v>
      </c>
      <c r="C7" s="30" t="s">
        <v>137</v>
      </c>
      <c r="D7" s="40">
        <v>0.1</v>
      </c>
    </row>
    <row r="8" spans="1:5" ht="22.5" customHeight="1">
      <c r="A8" s="37" t="s">
        <v>117</v>
      </c>
      <c r="B8" s="30" t="s">
        <v>119</v>
      </c>
      <c r="C8" s="30" t="s">
        <v>138</v>
      </c>
      <c r="D8" s="40">
        <v>0.2</v>
      </c>
    </row>
    <row r="9" spans="1:5" ht="22.5" customHeight="1" thickBot="1">
      <c r="A9" s="38" t="s">
        <v>118</v>
      </c>
      <c r="B9" s="39" t="s">
        <v>120</v>
      </c>
      <c r="C9" s="39" t="s">
        <v>139</v>
      </c>
      <c r="D9" s="41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6"/>
  <sheetViews>
    <sheetView topLeftCell="B1" workbookViewId="0">
      <pane ySplit="1" topLeftCell="A2" activePane="bottomLeft" state="frozen"/>
      <selection activeCell="B1" sqref="B1"/>
      <selection pane="bottomLeft" activeCell="E8" sqref="E8"/>
    </sheetView>
  </sheetViews>
  <sheetFormatPr defaultRowHeight="15"/>
  <cols>
    <col min="1" max="1" width="8.85546875" style="1" hidden="1" customWidth="1"/>
    <col min="2" max="2" width="8.85546875" style="1" customWidth="1"/>
    <col min="3" max="3" width="11.5703125" style="1" bestFit="1" customWidth="1"/>
    <col min="4" max="4" width="11.5703125" style="1" customWidth="1"/>
    <col min="5" max="5" width="16.7109375" style="1" customWidth="1"/>
    <col min="6" max="6" width="10.140625" bestFit="1" customWidth="1"/>
    <col min="7" max="7" width="18.7109375" customWidth="1"/>
    <col min="8" max="8" width="13.140625" bestFit="1" customWidth="1"/>
    <col min="9" max="10" width="16" customWidth="1"/>
    <col min="11" max="12" width="17" customWidth="1"/>
    <col min="13" max="13" width="20.28515625" customWidth="1"/>
    <col min="14" max="14" width="17" bestFit="1" customWidth="1"/>
  </cols>
  <sheetData>
    <row r="1" spans="1:14" s="13" customFormat="1" ht="40.15" customHeight="1">
      <c r="A1" s="16"/>
      <c r="C1" s="20" t="s">
        <v>122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s="14" customFormat="1" ht="4.5" customHeight="1">
      <c r="A2" s="17"/>
      <c r="B2" s="17"/>
      <c r="C2" s="17"/>
      <c r="D2" s="17"/>
      <c r="E2" s="17"/>
      <c r="F2" s="17"/>
    </row>
    <row r="3" spans="1:14" ht="4.5" customHeight="1">
      <c r="A3" s="15"/>
      <c r="B3" s="15"/>
      <c r="C3" s="15"/>
      <c r="D3" s="15"/>
      <c r="E3" s="15"/>
      <c r="F3" s="15"/>
    </row>
    <row r="4" spans="1:14" s="60" customFormat="1" ht="31.5">
      <c r="A4" s="57" t="s">
        <v>113</v>
      </c>
      <c r="B4" s="58" t="s">
        <v>31</v>
      </c>
      <c r="C4" s="58" t="s">
        <v>75</v>
      </c>
      <c r="D4" s="58" t="s">
        <v>30</v>
      </c>
      <c r="E4" s="58" t="s">
        <v>10</v>
      </c>
      <c r="F4" s="58" t="s">
        <v>15</v>
      </c>
      <c r="G4" s="58" t="s">
        <v>11</v>
      </c>
      <c r="H4" s="58" t="s">
        <v>156</v>
      </c>
      <c r="I4" s="61" t="s">
        <v>157</v>
      </c>
      <c r="J4" s="61" t="s">
        <v>158</v>
      </c>
      <c r="K4" s="61" t="s">
        <v>159</v>
      </c>
      <c r="L4" s="58" t="s">
        <v>160</v>
      </c>
      <c r="M4" s="59" t="s">
        <v>16</v>
      </c>
      <c r="N4" s="58" t="s">
        <v>73</v>
      </c>
    </row>
    <row r="5" spans="1:14">
      <c r="A5" s="4">
        <f>MONTH(TB_Vendas[[#This Row],[Data]])</f>
        <v>1</v>
      </c>
      <c r="B5" s="4" t="str">
        <f>PROPER(TEXT(DATE(,TB_Vendas[[#This Row],[Nº]],1),"Mmm"))</f>
        <v>Jan</v>
      </c>
      <c r="C5" s="3">
        <v>44931</v>
      </c>
      <c r="D5" s="4" t="s">
        <v>37</v>
      </c>
      <c r="E5" s="4" t="e">
        <f ca="1">_xlfn.XLOOKUP(TB_Vendas[[#This Row],[Código]],TB_Produtos[Código],TB_Produtos[Categoria])</f>
        <v>#NAME?</v>
      </c>
      <c r="F5" s="1">
        <v>1</v>
      </c>
      <c r="G5" s="7">
        <f>VLOOKUP(TB_Vendas[[#This Row],[Código]],Produtos!$B$6:$G$66,6,0)</f>
        <v>39.9</v>
      </c>
      <c r="H5" s="1" t="e">
        <f ca="1">_xlfn.XMATCH(TB_Vendas[[#This Row],[Categoria]],Desc_Categorias,0)</f>
        <v>#NAME?</v>
      </c>
      <c r="I5" s="43" t="e">
        <f ca="1">VLOOKUP(TB_Vendas[[#This Row],[Qtd]],Desc_TabelaToda,TB_Vendas[[#This Row],[Indice]],TRUE)</f>
        <v>#REF!</v>
      </c>
      <c r="J5" s="43" t="e" cm="1">
        <f t="array" aca="1" ref="J5" ca="1">INDEX(Desc_TabelaToda,MATCH(TB_Vendas[[#This Row],[Qtd]],Desc_Quantidades,1),MATCH(_xlfn.XLOOKUP(TB_Vendas[[#This Row],[Código]],TB_Produtos[[#All],[Código]],TB_Produtos[[#All],[Categoria]]),Desc_Categorias,0))</f>
        <v>#NAME?</v>
      </c>
      <c r="K5" s="43" t="e">
        <f ca="1">_xlfn.XLOOKUP(TB_Vendas[[#This Row],[Vendedor]],Vendedores!$A$5:$A$9,Vendedores!$D$5:$D$9)</f>
        <v>#NAME?</v>
      </c>
      <c r="L5" s="43" t="e">
        <f>IF(#REF!&lt;=#REF!,#REF!,#REF!)</f>
        <v>#REF!</v>
      </c>
      <c r="M5" s="2">
        <f>TB_Vendas[[#This Row],[Preço Unitário]]*TB_Vendas[[#This Row],[Qtd]]</f>
        <v>39.9</v>
      </c>
      <c r="N5" s="1" t="s">
        <v>115</v>
      </c>
    </row>
    <row r="6" spans="1:14">
      <c r="A6" s="4">
        <f>MONTH(TB_Vendas[[#This Row],[Data]])</f>
        <v>1</v>
      </c>
      <c r="B6" s="4" t="str">
        <f>PROPER(TEXT(DATE(,TB_Vendas[[#This Row],[Nº]],1),"Mmm"))</f>
        <v>Jan</v>
      </c>
      <c r="C6" s="3">
        <v>44932</v>
      </c>
      <c r="D6" s="4" t="s">
        <v>36</v>
      </c>
      <c r="E6" s="4" t="e">
        <f ca="1">_xlfn.XLOOKUP(TB_Vendas[[#This Row],[Código]],TB_Produtos[Código],TB_Produtos[Categoria])</f>
        <v>#NAME?</v>
      </c>
      <c r="F6" s="1">
        <v>1</v>
      </c>
      <c r="G6" s="7">
        <f>VLOOKUP(TB_Vendas[[#This Row],[Código]],Produtos!$B$6:$G$66,6,0)</f>
        <v>259.89999999999998</v>
      </c>
      <c r="H6" s="1" t="e">
        <f ca="1">_xlfn.XMATCH(TB_Vendas[[#This Row],[Categoria]],Desc_Categorias,0)</f>
        <v>#NAME?</v>
      </c>
      <c r="I6" s="43" t="e">
        <f ca="1">VLOOKUP(TB_Vendas[[#This Row],[Qtd]],Desc_TabelaToda,TB_Vendas[[#This Row],[Indice]],TRUE)</f>
        <v>#REF!</v>
      </c>
      <c r="J6" s="43" t="e" cm="1">
        <f t="array" aca="1" ref="J6" ca="1">INDEX(Desc_TabelaToda,MATCH(TB_Vendas[[#This Row],[Qtd]],Desc_Quantidades,1),MATCH(_xlfn.XLOOKUP(TB_Vendas[[#This Row],[Código]],TB_Produtos[[#All],[Código]],TB_Produtos[[#All],[Categoria]]),Desc_Categorias,0))</f>
        <v>#NAME?</v>
      </c>
      <c r="K6" s="43" t="e">
        <f ca="1">_xlfn.XLOOKUP(TB_Vendas[[#This Row],[Vendedor]],Vendedores!$A$5:$A$9,Vendedores!$D$5:$D$9)</f>
        <v>#NAME?</v>
      </c>
      <c r="L6" s="43" t="e">
        <f>IF(#REF!&lt;=#REF!,#REF!,#REF!)</f>
        <v>#REF!</v>
      </c>
      <c r="M6" s="2">
        <f>TB_Vendas[[#This Row],[Preço Unitário]]*TB_Vendas[[#This Row],[Qtd]]</f>
        <v>259.89999999999998</v>
      </c>
      <c r="N6" s="1" t="s">
        <v>115</v>
      </c>
    </row>
    <row r="7" spans="1:14">
      <c r="A7" s="4">
        <f>MONTH(TB_Vendas[[#This Row],[Data]])</f>
        <v>1</v>
      </c>
      <c r="B7" s="4" t="str">
        <f>PROPER(TEXT(DATE(,TB_Vendas[[#This Row],[Nº]],1),"Mmm"))</f>
        <v>Jan</v>
      </c>
      <c r="C7" s="3">
        <v>44933</v>
      </c>
      <c r="D7" s="4" t="s">
        <v>98</v>
      </c>
      <c r="E7" s="4" t="e">
        <f ca="1">_xlfn.XLOOKUP(TB_Vendas[[#This Row],[Código]],TB_Produtos[Código],TB_Produtos[Categoria])</f>
        <v>#NAME?</v>
      </c>
      <c r="F7" s="1">
        <v>2</v>
      </c>
      <c r="G7" s="7">
        <f>VLOOKUP(TB_Vendas[[#This Row],[Código]],Produtos!$B$6:$G$66,6,0)</f>
        <v>32.9</v>
      </c>
      <c r="H7" s="1" t="e">
        <f ca="1">_xlfn.XMATCH(TB_Vendas[[#This Row],[Categoria]],Desc_Categorias,0)</f>
        <v>#NAME?</v>
      </c>
      <c r="I7" s="43" t="e">
        <f ca="1">VLOOKUP(TB_Vendas[[#This Row],[Qtd]],Desc_TabelaToda,TB_Vendas[[#This Row],[Indice]],TRUE)</f>
        <v>#REF!</v>
      </c>
      <c r="J7" s="43" t="e" cm="1">
        <f t="array" aca="1" ref="J7" ca="1">INDEX(Desc_TabelaToda,MATCH(TB_Vendas[[#This Row],[Qtd]],Desc_Quantidades,1),MATCH(_xlfn.XLOOKUP(TB_Vendas[[#This Row],[Código]],TB_Produtos[[#All],[Código]],TB_Produtos[[#All],[Categoria]]),Desc_Categorias,0))</f>
        <v>#NAME?</v>
      </c>
      <c r="K7" s="43" t="e">
        <f ca="1">_xlfn.XLOOKUP(TB_Vendas[[#This Row],[Vendedor]],Vendedores!$A$5:$A$9,Vendedores!$D$5:$D$9)</f>
        <v>#NAME?</v>
      </c>
      <c r="L7" s="43" t="e">
        <f>IF(#REF!&lt;=#REF!,#REF!,#REF!)</f>
        <v>#REF!</v>
      </c>
      <c r="M7" s="2">
        <f>TB_Vendas[[#This Row],[Preço Unitário]]*TB_Vendas[[#This Row],[Qtd]]</f>
        <v>65.8</v>
      </c>
      <c r="N7" s="1" t="s">
        <v>114</v>
      </c>
    </row>
    <row r="8" spans="1:14">
      <c r="A8" s="4">
        <f>MONTH(TB_Vendas[[#This Row],[Data]])</f>
        <v>1</v>
      </c>
      <c r="B8" s="4" t="str">
        <f>PROPER(TEXT(DATE(,TB_Vendas[[#This Row],[Nº]],1),"Mmm"))</f>
        <v>Jan</v>
      </c>
      <c r="C8" s="3">
        <v>44938</v>
      </c>
      <c r="D8" s="4" t="s">
        <v>42</v>
      </c>
      <c r="E8" s="4" t="e">
        <f ca="1">_xlfn.XLOOKUP(TB_Vendas[[#This Row],[Código]],TB_Produtos[Código],TB_Produtos[Categoria])</f>
        <v>#NAME?</v>
      </c>
      <c r="F8" s="1">
        <v>1</v>
      </c>
      <c r="G8" s="7">
        <f>VLOOKUP(TB_Vendas[[#This Row],[Código]],Produtos!$B$6:$G$66,6,0)</f>
        <v>46.9</v>
      </c>
      <c r="H8" s="1" t="e">
        <f ca="1">_xlfn.XMATCH(TB_Vendas[[#This Row],[Categoria]],Desc_Categorias,0)</f>
        <v>#NAME?</v>
      </c>
      <c r="I8" s="43" t="e">
        <f ca="1">VLOOKUP(TB_Vendas[[#This Row],[Qtd]],Desc_TabelaToda,TB_Vendas[[#This Row],[Indice]],TRUE)</f>
        <v>#REF!</v>
      </c>
      <c r="J8" s="43" t="e" cm="1">
        <f t="array" aca="1" ref="J8" ca="1">INDEX(Desc_TabelaToda,MATCH(TB_Vendas[[#This Row],[Qtd]],Desc_Quantidades,1),MATCH(_xlfn.XLOOKUP(TB_Vendas[[#This Row],[Código]],TB_Produtos[[#All],[Código]],TB_Produtos[[#All],[Categoria]]),Desc_Categorias,0))</f>
        <v>#NAME?</v>
      </c>
      <c r="K8" s="43" t="e">
        <f ca="1">_xlfn.XLOOKUP(TB_Vendas[[#This Row],[Vendedor]],Vendedores!$A$5:$A$9,Vendedores!$D$5:$D$9)</f>
        <v>#NAME?</v>
      </c>
      <c r="L8" s="43" t="e">
        <f>IF(#REF!&lt;=#REF!,#REF!,#REF!)</f>
        <v>#REF!</v>
      </c>
      <c r="M8" s="2">
        <f>TB_Vendas[[#This Row],[Preço Unitário]]*TB_Vendas[[#This Row],[Qtd]]</f>
        <v>46.9</v>
      </c>
      <c r="N8" s="1" t="s">
        <v>118</v>
      </c>
    </row>
    <row r="9" spans="1:14">
      <c r="A9" s="4">
        <f>MONTH(TB_Vendas[[#This Row],[Data]])</f>
        <v>1</v>
      </c>
      <c r="B9" s="4" t="str">
        <f>PROPER(TEXT(DATE(,TB_Vendas[[#This Row],[Nº]],1),"Mmm"))</f>
        <v>Jan</v>
      </c>
      <c r="C9" s="3">
        <v>44939</v>
      </c>
      <c r="D9" s="4" t="s">
        <v>48</v>
      </c>
      <c r="E9" s="4" t="e">
        <f ca="1">_xlfn.XLOOKUP(TB_Vendas[[#This Row],[Código]],TB_Produtos[Código],TB_Produtos[Categoria])</f>
        <v>#NAME?</v>
      </c>
      <c r="F9" s="1">
        <v>1</v>
      </c>
      <c r="G9" s="7">
        <f>VLOOKUP(TB_Vendas[[#This Row],[Código]],Produtos!$B$6:$G$66,6,0)</f>
        <v>29.9</v>
      </c>
      <c r="H9" s="1" t="e">
        <f ca="1">_xlfn.XMATCH(TB_Vendas[[#This Row],[Categoria]],Desc_Categorias,0)</f>
        <v>#NAME?</v>
      </c>
      <c r="I9" s="43" t="e">
        <f ca="1">VLOOKUP(TB_Vendas[[#This Row],[Qtd]],Desc_TabelaToda,TB_Vendas[[#This Row],[Indice]],TRUE)</f>
        <v>#REF!</v>
      </c>
      <c r="J9" s="43" t="e" cm="1">
        <f t="array" aca="1" ref="J9" ca="1">INDEX(Desc_TabelaToda,MATCH(TB_Vendas[[#This Row],[Qtd]],Desc_Quantidades,1),MATCH(_xlfn.XLOOKUP(TB_Vendas[[#This Row],[Código]],TB_Produtos[[#All],[Código]],TB_Produtos[[#All],[Categoria]]),Desc_Categorias,0))</f>
        <v>#NAME?</v>
      </c>
      <c r="K9" s="43" t="e">
        <f ca="1">_xlfn.XLOOKUP(TB_Vendas[[#This Row],[Vendedor]],Vendedores!$A$5:$A$9,Vendedores!$D$5:$D$9)</f>
        <v>#NAME?</v>
      </c>
      <c r="L9" s="43" t="e">
        <f>IF(#REF!&lt;=#REF!,#REF!,#REF!)</f>
        <v>#REF!</v>
      </c>
      <c r="M9" s="2">
        <f>TB_Vendas[[#This Row],[Preço Unitário]]*TB_Vendas[[#This Row],[Qtd]]</f>
        <v>29.9</v>
      </c>
      <c r="N9" s="1" t="s">
        <v>115</v>
      </c>
    </row>
    <row r="10" spans="1:14">
      <c r="A10" s="4">
        <f>MONTH(TB_Vendas[[#This Row],[Data]])</f>
        <v>1</v>
      </c>
      <c r="B10" s="4" t="str">
        <f>PROPER(TEXT(DATE(,TB_Vendas[[#This Row],[Nº]],1),"Mmm"))</f>
        <v>Jan</v>
      </c>
      <c r="C10" s="3">
        <v>44943</v>
      </c>
      <c r="D10" s="4" t="s">
        <v>56</v>
      </c>
      <c r="E10" s="4" t="e">
        <f ca="1">_xlfn.XLOOKUP(TB_Vendas[[#This Row],[Código]],TB_Produtos[Código],TB_Produtos[Categoria])</f>
        <v>#NAME?</v>
      </c>
      <c r="F10" s="1">
        <v>1</v>
      </c>
      <c r="G10" s="7">
        <f>VLOOKUP(TB_Vendas[[#This Row],[Código]],Produtos!$B$6:$G$66,6,0)</f>
        <v>299.89999999999998</v>
      </c>
      <c r="H10" s="1" t="e">
        <f ca="1">_xlfn.XMATCH(TB_Vendas[[#This Row],[Categoria]],Desc_Categorias,0)</f>
        <v>#NAME?</v>
      </c>
      <c r="I10" s="43" t="e">
        <f ca="1">VLOOKUP(TB_Vendas[[#This Row],[Qtd]],Desc_TabelaToda,TB_Vendas[[#This Row],[Indice]],TRUE)</f>
        <v>#REF!</v>
      </c>
      <c r="J10" s="43" t="e" cm="1">
        <f t="array" aca="1" ref="J10" ca="1">INDEX(Desc_TabelaToda,MATCH(TB_Vendas[[#This Row],[Qtd]],Desc_Quantidades,1),MATCH(_xlfn.XLOOKUP(TB_Vendas[[#This Row],[Código]],TB_Produtos[[#All],[Código]],TB_Produtos[[#All],[Categoria]]),Desc_Categorias,0))</f>
        <v>#NAME?</v>
      </c>
      <c r="K10" s="43" t="e">
        <f ca="1">_xlfn.XLOOKUP(TB_Vendas[[#This Row],[Vendedor]],Vendedores!$A$5:$A$9,Vendedores!$D$5:$D$9)</f>
        <v>#NAME?</v>
      </c>
      <c r="L10" s="43" t="e">
        <f>IF(#REF!&lt;=#REF!,#REF!,#REF!)</f>
        <v>#REF!</v>
      </c>
      <c r="M10" s="2">
        <f>TB_Vendas[[#This Row],[Preço Unitário]]*TB_Vendas[[#This Row],[Qtd]]</f>
        <v>299.89999999999998</v>
      </c>
      <c r="N10" s="1" t="s">
        <v>118</v>
      </c>
    </row>
    <row r="11" spans="1:14">
      <c r="A11" s="4">
        <f>MONTH(TB_Vendas[[#This Row],[Data]])</f>
        <v>1</v>
      </c>
      <c r="B11" s="4" t="str">
        <f>PROPER(TEXT(DATE(,TB_Vendas[[#This Row],[Nº]],1),"Mmm"))</f>
        <v>Jan</v>
      </c>
      <c r="C11" s="3">
        <v>44949</v>
      </c>
      <c r="D11" s="4" t="s">
        <v>70</v>
      </c>
      <c r="E11" s="4" t="e">
        <f ca="1">_xlfn.XLOOKUP(TB_Vendas[[#This Row],[Código]],TB_Produtos[Código],TB_Produtos[Categoria])</f>
        <v>#NAME?</v>
      </c>
      <c r="F11" s="1">
        <v>1</v>
      </c>
      <c r="G11" s="7">
        <f>VLOOKUP(TB_Vendas[[#This Row],[Código]],Produtos!$B$6:$G$66,6,0)</f>
        <v>146</v>
      </c>
      <c r="H11" s="1" t="e">
        <f ca="1">_xlfn.XMATCH(TB_Vendas[[#This Row],[Categoria]],Desc_Categorias,0)</f>
        <v>#NAME?</v>
      </c>
      <c r="I11" s="43" t="e">
        <f ca="1">VLOOKUP(TB_Vendas[[#This Row],[Qtd]],Desc_TabelaToda,TB_Vendas[[#This Row],[Indice]],TRUE)</f>
        <v>#REF!</v>
      </c>
      <c r="J11" s="43" t="e" cm="1">
        <f t="array" aca="1" ref="J11" ca="1">INDEX(Desc_TabelaToda,MATCH(TB_Vendas[[#This Row],[Qtd]],Desc_Quantidades,1),MATCH(_xlfn.XLOOKUP(TB_Vendas[[#This Row],[Código]],TB_Produtos[[#All],[Código]],TB_Produtos[[#All],[Categoria]]),Desc_Categorias,0))</f>
        <v>#NAME?</v>
      </c>
      <c r="K11" s="43" t="e">
        <f ca="1">_xlfn.XLOOKUP(TB_Vendas[[#This Row],[Vendedor]],Vendedores!$A$5:$A$9,Vendedores!$D$5:$D$9)</f>
        <v>#NAME?</v>
      </c>
      <c r="L11" s="43" t="e">
        <f>IF(#REF!&lt;=#REF!,#REF!,#REF!)</f>
        <v>#REF!</v>
      </c>
      <c r="M11" s="2">
        <f>TB_Vendas[[#This Row],[Preço Unitário]]*TB_Vendas[[#This Row],[Qtd]]</f>
        <v>146</v>
      </c>
      <c r="N11" s="1" t="s">
        <v>116</v>
      </c>
    </row>
    <row r="12" spans="1:14">
      <c r="A12" s="4">
        <f>MONTH(TB_Vendas[[#This Row],[Data]])</f>
        <v>1</v>
      </c>
      <c r="B12" s="4" t="str">
        <f>PROPER(TEXT(DATE(,TB_Vendas[[#This Row],[Nº]],1),"Mmm"))</f>
        <v>Jan</v>
      </c>
      <c r="C12" s="3">
        <v>44952</v>
      </c>
      <c r="D12" s="4" t="s">
        <v>65</v>
      </c>
      <c r="E12" s="4" t="e">
        <f ca="1">_xlfn.XLOOKUP(TB_Vendas[[#This Row],[Código]],TB_Produtos[Código],TB_Produtos[Categoria])</f>
        <v>#NAME?</v>
      </c>
      <c r="F12" s="1">
        <v>2</v>
      </c>
      <c r="G12" s="7">
        <f>VLOOKUP(TB_Vendas[[#This Row],[Código]],Produtos!$B$6:$G$66,6,0)</f>
        <v>89.9</v>
      </c>
      <c r="H12" s="1" t="e">
        <f ca="1">_xlfn.XMATCH(TB_Vendas[[#This Row],[Categoria]],Desc_Categorias,0)</f>
        <v>#NAME?</v>
      </c>
      <c r="I12" s="43" t="e">
        <f ca="1">VLOOKUP(TB_Vendas[[#This Row],[Qtd]],Desc_TabelaToda,TB_Vendas[[#This Row],[Indice]],TRUE)</f>
        <v>#REF!</v>
      </c>
      <c r="J12" s="43" t="e" cm="1">
        <f t="array" aca="1" ref="J12" ca="1">INDEX(Desc_TabelaToda,MATCH(TB_Vendas[[#This Row],[Qtd]],Desc_Quantidades,1),MATCH(_xlfn.XLOOKUP(TB_Vendas[[#This Row],[Código]],TB_Produtos[[#All],[Código]],TB_Produtos[[#All],[Categoria]]),Desc_Categorias,0))</f>
        <v>#NAME?</v>
      </c>
      <c r="K12" s="43" t="e">
        <f ca="1">_xlfn.XLOOKUP(TB_Vendas[[#This Row],[Vendedor]],Vendedores!$A$5:$A$9,Vendedores!$D$5:$D$9)</f>
        <v>#NAME?</v>
      </c>
      <c r="L12" s="43" t="e">
        <f>IF(#REF!&lt;=#REF!,#REF!,#REF!)</f>
        <v>#REF!</v>
      </c>
      <c r="M12" s="2">
        <f>TB_Vendas[[#This Row],[Preço Unitário]]*TB_Vendas[[#This Row],[Qtd]]</f>
        <v>179.8</v>
      </c>
      <c r="N12" s="1" t="s">
        <v>116</v>
      </c>
    </row>
    <row r="13" spans="1:14">
      <c r="A13" s="4">
        <f>MONTH(TB_Vendas[[#This Row],[Data]])</f>
        <v>1</v>
      </c>
      <c r="B13" s="4" t="str">
        <f>PROPER(TEXT(DATE(,TB_Vendas[[#This Row],[Nº]],1),"Mmm"))</f>
        <v>Jan</v>
      </c>
      <c r="C13" s="3">
        <v>44954</v>
      </c>
      <c r="D13" s="4" t="s">
        <v>63</v>
      </c>
      <c r="E13" s="4" t="e">
        <f ca="1">_xlfn.XLOOKUP(TB_Vendas[[#This Row],[Código]],TB_Produtos[Código],TB_Produtos[Categoria])</f>
        <v>#NAME?</v>
      </c>
      <c r="F13" s="1">
        <v>2</v>
      </c>
      <c r="G13" s="7">
        <f>VLOOKUP(TB_Vendas[[#This Row],[Código]],Produtos!$B$6:$G$66,6,0)</f>
        <v>250</v>
      </c>
      <c r="H13" s="1" t="e">
        <f ca="1">_xlfn.XMATCH(TB_Vendas[[#This Row],[Categoria]],Desc_Categorias,0)</f>
        <v>#NAME?</v>
      </c>
      <c r="I13" s="43" t="e">
        <f ca="1">VLOOKUP(TB_Vendas[[#This Row],[Qtd]],Desc_TabelaToda,TB_Vendas[[#This Row],[Indice]],TRUE)</f>
        <v>#REF!</v>
      </c>
      <c r="J13" s="43" t="e" cm="1">
        <f t="array" aca="1" ref="J13" ca="1">INDEX(Desc_TabelaToda,MATCH(TB_Vendas[[#This Row],[Qtd]],Desc_Quantidades,1),MATCH(_xlfn.XLOOKUP(TB_Vendas[[#This Row],[Código]],TB_Produtos[[#All],[Código]],TB_Produtos[[#All],[Categoria]]),Desc_Categorias,0))</f>
        <v>#NAME?</v>
      </c>
      <c r="K13" s="43" t="e">
        <f ca="1">_xlfn.XLOOKUP(TB_Vendas[[#This Row],[Vendedor]],Vendedores!$A$5:$A$9,Vendedores!$D$5:$D$9)</f>
        <v>#NAME?</v>
      </c>
      <c r="L13" s="43" t="e">
        <f>IF(#REF!&lt;=#REF!,#REF!,#REF!)</f>
        <v>#REF!</v>
      </c>
      <c r="M13" s="2">
        <f>TB_Vendas[[#This Row],[Preço Unitário]]*TB_Vendas[[#This Row],[Qtd]]</f>
        <v>500</v>
      </c>
      <c r="N13" s="1" t="s">
        <v>115</v>
      </c>
    </row>
    <row r="14" spans="1:14">
      <c r="A14" s="4">
        <f>MONTH(TB_Vendas[[#This Row],[Data]])</f>
        <v>1</v>
      </c>
      <c r="B14" s="4" t="str">
        <f>PROPER(TEXT(DATE(,TB_Vendas[[#This Row],[Nº]],1),"Mmm"))</f>
        <v>Jan</v>
      </c>
      <c r="C14" s="3">
        <v>44955</v>
      </c>
      <c r="D14" s="4" t="s">
        <v>44</v>
      </c>
      <c r="E14" s="4" t="e">
        <f ca="1">_xlfn.XLOOKUP(TB_Vendas[[#This Row],[Código]],TB_Produtos[Código],TB_Produtos[Categoria])</f>
        <v>#NAME?</v>
      </c>
      <c r="F14" s="1">
        <v>1</v>
      </c>
      <c r="G14" s="7">
        <f>VLOOKUP(TB_Vendas[[#This Row],[Código]],Produtos!$B$6:$G$66,6,0)</f>
        <v>39.9</v>
      </c>
      <c r="H14" s="1" t="e">
        <f ca="1">_xlfn.XMATCH(TB_Vendas[[#This Row],[Categoria]],Desc_Categorias,0)</f>
        <v>#NAME?</v>
      </c>
      <c r="I14" s="43" t="e">
        <f ca="1">VLOOKUP(TB_Vendas[[#This Row],[Qtd]],Desc_TabelaToda,TB_Vendas[[#This Row],[Indice]],TRUE)</f>
        <v>#REF!</v>
      </c>
      <c r="J14" s="43" t="e" cm="1">
        <f t="array" aca="1" ref="J14" ca="1">INDEX(Desc_TabelaToda,MATCH(TB_Vendas[[#This Row],[Qtd]],Desc_Quantidades,1),MATCH(_xlfn.XLOOKUP(TB_Vendas[[#This Row],[Código]],TB_Produtos[[#All],[Código]],TB_Produtos[[#All],[Categoria]]),Desc_Categorias,0))</f>
        <v>#NAME?</v>
      </c>
      <c r="K14" s="43" t="e">
        <f ca="1">_xlfn.XLOOKUP(TB_Vendas[[#This Row],[Vendedor]],Vendedores!$A$5:$A$9,Vendedores!$D$5:$D$9)</f>
        <v>#NAME?</v>
      </c>
      <c r="L14" s="43" t="e">
        <f>IF(#REF!&lt;=#REF!,#REF!,#REF!)</f>
        <v>#REF!</v>
      </c>
      <c r="M14" s="2">
        <f>TB_Vendas[[#This Row],[Preço Unitário]]*TB_Vendas[[#This Row],[Qtd]]</f>
        <v>39.9</v>
      </c>
      <c r="N14" s="1" t="s">
        <v>115</v>
      </c>
    </row>
    <row r="15" spans="1:14">
      <c r="A15" s="4">
        <f>MONTH(TB_Vendas[[#This Row],[Data]])</f>
        <v>1</v>
      </c>
      <c r="B15" s="4" t="str">
        <f>PROPER(TEXT(DATE(,TB_Vendas[[#This Row],[Nº]],1),"Mmm"))</f>
        <v>Jan</v>
      </c>
      <c r="C15" s="3">
        <v>44956</v>
      </c>
      <c r="D15" s="4" t="s">
        <v>69</v>
      </c>
      <c r="E15" s="4" t="e">
        <f ca="1">_xlfn.XLOOKUP(TB_Vendas[[#This Row],[Código]],TB_Produtos[Código],TB_Produtos[Categoria])</f>
        <v>#NAME?</v>
      </c>
      <c r="F15" s="1">
        <v>1</v>
      </c>
      <c r="G15" s="7">
        <f>VLOOKUP(TB_Vendas[[#This Row],[Código]],Produtos!$B$6:$G$66,6,0)</f>
        <v>142.9</v>
      </c>
      <c r="H15" s="1" t="e">
        <f ca="1">_xlfn.XMATCH(TB_Vendas[[#This Row],[Categoria]],Desc_Categorias,0)</f>
        <v>#NAME?</v>
      </c>
      <c r="I15" s="43" t="e">
        <f ca="1">VLOOKUP(TB_Vendas[[#This Row],[Qtd]],Desc_TabelaToda,TB_Vendas[[#This Row],[Indice]],TRUE)</f>
        <v>#REF!</v>
      </c>
      <c r="J15" s="43" t="e" cm="1">
        <f t="array" aca="1" ref="J15" ca="1">INDEX(Desc_TabelaToda,MATCH(TB_Vendas[[#This Row],[Qtd]],Desc_Quantidades,1),MATCH(_xlfn.XLOOKUP(TB_Vendas[[#This Row],[Código]],TB_Produtos[[#All],[Código]],TB_Produtos[[#All],[Categoria]]),Desc_Categorias,0))</f>
        <v>#NAME?</v>
      </c>
      <c r="K15" s="43" t="e">
        <f ca="1">_xlfn.XLOOKUP(TB_Vendas[[#This Row],[Vendedor]],Vendedores!$A$5:$A$9,Vendedores!$D$5:$D$9)</f>
        <v>#NAME?</v>
      </c>
      <c r="L15" s="43" t="e">
        <f>IF(#REF!&lt;=#REF!,#REF!,#REF!)</f>
        <v>#REF!</v>
      </c>
      <c r="M15" s="2">
        <f>TB_Vendas[[#This Row],[Preço Unitário]]*TB_Vendas[[#This Row],[Qtd]]</f>
        <v>142.9</v>
      </c>
      <c r="N15" s="1" t="s">
        <v>117</v>
      </c>
    </row>
    <row r="16" spans="1:14">
      <c r="A16" s="4">
        <f>MONTH(TB_Vendas[[#This Row],[Data]])</f>
        <v>2</v>
      </c>
      <c r="B16" s="4" t="str">
        <f>PROPER(TEXT(DATE(,TB_Vendas[[#This Row],[Nº]],1),"Mmm"))</f>
        <v>Fev</v>
      </c>
      <c r="C16" s="3">
        <v>44960</v>
      </c>
      <c r="D16" s="4" t="s">
        <v>53</v>
      </c>
      <c r="E16" s="4" t="e">
        <f ca="1">_xlfn.XLOOKUP(TB_Vendas[[#This Row],[Código]],TB_Produtos[Código],TB_Produtos[Categoria])</f>
        <v>#NAME?</v>
      </c>
      <c r="F16" s="1">
        <v>1</v>
      </c>
      <c r="G16" s="7">
        <f>VLOOKUP(TB_Vendas[[#This Row],[Código]],Produtos!$B$6:$G$66,6,0)</f>
        <v>300</v>
      </c>
      <c r="H16" s="1" t="e">
        <f ca="1">_xlfn.XMATCH(TB_Vendas[[#This Row],[Categoria]],Desc_Categorias,0)</f>
        <v>#NAME?</v>
      </c>
      <c r="I16" s="43" t="e">
        <f ca="1">VLOOKUP(TB_Vendas[[#This Row],[Qtd]],Desc_TabelaToda,TB_Vendas[[#This Row],[Indice]],TRUE)</f>
        <v>#REF!</v>
      </c>
      <c r="J16" s="43" t="e" cm="1">
        <f t="array" aca="1" ref="J16" ca="1">INDEX(Desc_TabelaToda,MATCH(TB_Vendas[[#This Row],[Qtd]],Desc_Quantidades,1),MATCH(_xlfn.XLOOKUP(TB_Vendas[[#This Row],[Código]],TB_Produtos[[#All],[Código]],TB_Produtos[[#All],[Categoria]]),Desc_Categorias,0))</f>
        <v>#NAME?</v>
      </c>
      <c r="K16" s="43" t="e">
        <f ca="1">_xlfn.XLOOKUP(TB_Vendas[[#This Row],[Vendedor]],Vendedores!$A$5:$A$9,Vendedores!$D$5:$D$9)</f>
        <v>#NAME?</v>
      </c>
      <c r="L16" s="43" t="e">
        <f>IF(#REF!&lt;=#REF!,#REF!,#REF!)</f>
        <v>#REF!</v>
      </c>
      <c r="M16" s="2">
        <f>TB_Vendas[[#This Row],[Preço Unitário]]*TB_Vendas[[#This Row],[Qtd]]</f>
        <v>300</v>
      </c>
      <c r="N16" s="1" t="s">
        <v>116</v>
      </c>
    </row>
    <row r="17" spans="1:14">
      <c r="A17" s="4">
        <f>MONTH(TB_Vendas[[#This Row],[Data]])</f>
        <v>2</v>
      </c>
      <c r="B17" s="4" t="str">
        <f>PROPER(TEXT(DATE(,TB_Vendas[[#This Row],[Nº]],1),"Mmm"))</f>
        <v>Fev</v>
      </c>
      <c r="C17" s="3">
        <v>44962</v>
      </c>
      <c r="D17" s="4" t="s">
        <v>94</v>
      </c>
      <c r="E17" s="4" t="e">
        <f ca="1">_xlfn.XLOOKUP(TB_Vendas[[#This Row],[Código]],TB_Produtos[Código],TB_Produtos[Categoria])</f>
        <v>#NAME?</v>
      </c>
      <c r="F17" s="1">
        <v>2</v>
      </c>
      <c r="G17" s="7">
        <f>VLOOKUP(TB_Vendas[[#This Row],[Código]],Produtos!$B$6:$G$66,6,0)</f>
        <v>289.89999999999998</v>
      </c>
      <c r="H17" s="1" t="e">
        <f ca="1">_xlfn.XMATCH(TB_Vendas[[#This Row],[Categoria]],Desc_Categorias,0)</f>
        <v>#NAME?</v>
      </c>
      <c r="I17" s="43" t="e">
        <f ca="1">VLOOKUP(TB_Vendas[[#This Row],[Qtd]],Desc_TabelaToda,TB_Vendas[[#This Row],[Indice]],TRUE)</f>
        <v>#REF!</v>
      </c>
      <c r="J17" s="43" t="e" cm="1">
        <f t="array" aca="1" ref="J17" ca="1">INDEX(Desc_TabelaToda,MATCH(TB_Vendas[[#This Row],[Qtd]],Desc_Quantidades,1),MATCH(_xlfn.XLOOKUP(TB_Vendas[[#This Row],[Código]],TB_Produtos[[#All],[Código]],TB_Produtos[[#All],[Categoria]]),Desc_Categorias,0))</f>
        <v>#NAME?</v>
      </c>
      <c r="K17" s="43" t="e">
        <f ca="1">_xlfn.XLOOKUP(TB_Vendas[[#This Row],[Vendedor]],Vendedores!$A$5:$A$9,Vendedores!$D$5:$D$9)</f>
        <v>#NAME?</v>
      </c>
      <c r="L17" s="43" t="e">
        <f>IF(#REF!&lt;=#REF!,#REF!,#REF!)</f>
        <v>#REF!</v>
      </c>
      <c r="M17" s="2">
        <f>TB_Vendas[[#This Row],[Preço Unitário]]*TB_Vendas[[#This Row],[Qtd]]</f>
        <v>579.79999999999995</v>
      </c>
      <c r="N17" s="1" t="s">
        <v>117</v>
      </c>
    </row>
    <row r="18" spans="1:14">
      <c r="A18" s="4">
        <f>MONTH(TB_Vendas[[#This Row],[Data]])</f>
        <v>2</v>
      </c>
      <c r="B18" s="4" t="str">
        <f>PROPER(TEXT(DATE(,TB_Vendas[[#This Row],[Nº]],1),"Mmm"))</f>
        <v>Fev</v>
      </c>
      <c r="C18" s="3">
        <v>44975</v>
      </c>
      <c r="D18" s="4" t="s">
        <v>59</v>
      </c>
      <c r="E18" s="4" t="e">
        <f ca="1">_xlfn.XLOOKUP(TB_Vendas[[#This Row],[Código]],TB_Produtos[Código],TB_Produtos[Categoria])</f>
        <v>#NAME?</v>
      </c>
      <c r="F18" s="1">
        <v>1</v>
      </c>
      <c r="G18" s="7">
        <f>VLOOKUP(TB_Vendas[[#This Row],[Código]],Produtos!$B$6:$G$66,6,0)</f>
        <v>249.9</v>
      </c>
      <c r="H18" s="1" t="e">
        <f ca="1">_xlfn.XMATCH(TB_Vendas[[#This Row],[Categoria]],Desc_Categorias,0)</f>
        <v>#NAME?</v>
      </c>
      <c r="I18" s="43" t="e">
        <f ca="1">VLOOKUP(TB_Vendas[[#This Row],[Qtd]],Desc_TabelaToda,TB_Vendas[[#This Row],[Indice]],TRUE)</f>
        <v>#REF!</v>
      </c>
      <c r="J18" s="43" t="e" cm="1">
        <f t="array" aca="1" ref="J18" ca="1">INDEX(Desc_TabelaToda,MATCH(TB_Vendas[[#This Row],[Qtd]],Desc_Quantidades,1),MATCH(_xlfn.XLOOKUP(TB_Vendas[[#This Row],[Código]],TB_Produtos[[#All],[Código]],TB_Produtos[[#All],[Categoria]]),Desc_Categorias,0))</f>
        <v>#NAME?</v>
      </c>
      <c r="K18" s="43" t="e">
        <f ca="1">_xlfn.XLOOKUP(TB_Vendas[[#This Row],[Vendedor]],Vendedores!$A$5:$A$9,Vendedores!$D$5:$D$9)</f>
        <v>#NAME?</v>
      </c>
      <c r="L18" s="43" t="e">
        <f>IF(#REF!&lt;=#REF!,#REF!,#REF!)</f>
        <v>#REF!</v>
      </c>
      <c r="M18" s="2">
        <f>TB_Vendas[[#This Row],[Preço Unitário]]*TB_Vendas[[#This Row],[Qtd]]</f>
        <v>249.9</v>
      </c>
      <c r="N18" s="1" t="s">
        <v>117</v>
      </c>
    </row>
    <row r="19" spans="1:14">
      <c r="A19" s="4">
        <f>MONTH(TB_Vendas[[#This Row],[Data]])</f>
        <v>2</v>
      </c>
      <c r="B19" s="4" t="str">
        <f>PROPER(TEXT(DATE(,TB_Vendas[[#This Row],[Nº]],1),"Mmm"))</f>
        <v>Fev</v>
      </c>
      <c r="C19" s="3">
        <v>44978</v>
      </c>
      <c r="D19" s="4" t="s">
        <v>44</v>
      </c>
      <c r="E19" s="4" t="e">
        <f ca="1">_xlfn.XLOOKUP(TB_Vendas[[#This Row],[Código]],TB_Produtos[Código],TB_Produtos[Categoria])</f>
        <v>#NAME?</v>
      </c>
      <c r="F19" s="1">
        <v>2</v>
      </c>
      <c r="G19" s="7">
        <f>VLOOKUP(TB_Vendas[[#This Row],[Código]],Produtos!$B$6:$G$66,6,0)</f>
        <v>39.9</v>
      </c>
      <c r="H19" s="1" t="e">
        <f ca="1">_xlfn.XMATCH(TB_Vendas[[#This Row],[Categoria]],Desc_Categorias,0)</f>
        <v>#NAME?</v>
      </c>
      <c r="I19" s="43" t="e">
        <f ca="1">VLOOKUP(TB_Vendas[[#This Row],[Qtd]],Desc_TabelaToda,TB_Vendas[[#This Row],[Indice]],TRUE)</f>
        <v>#REF!</v>
      </c>
      <c r="J19" s="43" t="e" cm="1">
        <f t="array" aca="1" ref="J19" ca="1">INDEX(Desc_TabelaToda,MATCH(TB_Vendas[[#This Row],[Qtd]],Desc_Quantidades,1),MATCH(_xlfn.XLOOKUP(TB_Vendas[[#This Row],[Código]],TB_Produtos[[#All],[Código]],TB_Produtos[[#All],[Categoria]]),Desc_Categorias,0))</f>
        <v>#NAME?</v>
      </c>
      <c r="K19" s="43" t="e">
        <f ca="1">_xlfn.XLOOKUP(TB_Vendas[[#This Row],[Vendedor]],Vendedores!$A$5:$A$9,Vendedores!$D$5:$D$9)</f>
        <v>#NAME?</v>
      </c>
      <c r="L19" s="43" t="e">
        <f>IF(#REF!&lt;=#REF!,#REF!,#REF!)</f>
        <v>#REF!</v>
      </c>
      <c r="M19" s="2">
        <f>TB_Vendas[[#This Row],[Preço Unitário]]*TB_Vendas[[#This Row],[Qtd]]</f>
        <v>79.8</v>
      </c>
      <c r="N19" s="1" t="s">
        <v>117</v>
      </c>
    </row>
    <row r="20" spans="1:14">
      <c r="A20" s="4">
        <f>MONTH(TB_Vendas[[#This Row],[Data]])</f>
        <v>2</v>
      </c>
      <c r="B20" s="4" t="str">
        <f>PROPER(TEXT(DATE(,TB_Vendas[[#This Row],[Nº]],1),"Mmm"))</f>
        <v>Fev</v>
      </c>
      <c r="C20" s="3">
        <v>44981</v>
      </c>
      <c r="D20" s="4" t="s">
        <v>91</v>
      </c>
      <c r="E20" s="4" t="e">
        <f ca="1">_xlfn.XLOOKUP(TB_Vendas[[#This Row],[Código]],TB_Produtos[Código],TB_Produtos[Categoria])</f>
        <v>#NAME?</v>
      </c>
      <c r="F20" s="1">
        <v>4</v>
      </c>
      <c r="G20" s="7">
        <f>VLOOKUP(TB_Vendas[[#This Row],[Código]],Produtos!$B$6:$G$66,6,0)</f>
        <v>289.89999999999998</v>
      </c>
      <c r="H20" s="1" t="e">
        <f ca="1">_xlfn.XMATCH(TB_Vendas[[#This Row],[Categoria]],Desc_Categorias,0)</f>
        <v>#NAME?</v>
      </c>
      <c r="I20" s="43" t="e">
        <f ca="1">VLOOKUP(TB_Vendas[[#This Row],[Qtd]],Desc_TabelaToda,TB_Vendas[[#This Row],[Indice]],TRUE)</f>
        <v>#REF!</v>
      </c>
      <c r="J20" s="43" t="e" cm="1">
        <f t="array" aca="1" ref="J20" ca="1">INDEX(Desc_TabelaToda,MATCH(TB_Vendas[[#This Row],[Qtd]],Desc_Quantidades,1),MATCH(_xlfn.XLOOKUP(TB_Vendas[[#This Row],[Código]],TB_Produtos[[#All],[Código]],TB_Produtos[[#All],[Categoria]]),Desc_Categorias,0))</f>
        <v>#NAME?</v>
      </c>
      <c r="K20" s="43" t="e">
        <f ca="1">_xlfn.XLOOKUP(TB_Vendas[[#This Row],[Vendedor]],Vendedores!$A$5:$A$9,Vendedores!$D$5:$D$9)</f>
        <v>#NAME?</v>
      </c>
      <c r="L20" s="43" t="e">
        <f>IF(#REF!&lt;=#REF!,#REF!,#REF!)</f>
        <v>#REF!</v>
      </c>
      <c r="M20" s="2">
        <f>TB_Vendas[[#This Row],[Preço Unitário]]*TB_Vendas[[#This Row],[Qtd]]</f>
        <v>1159.5999999999999</v>
      </c>
      <c r="N20" s="1" t="s">
        <v>117</v>
      </c>
    </row>
    <row r="21" spans="1:14">
      <c r="A21" s="4">
        <f>MONTH(TB_Vendas[[#This Row],[Data]])</f>
        <v>2</v>
      </c>
      <c r="B21" s="4" t="str">
        <f>PROPER(TEXT(DATE(,TB_Vendas[[#This Row],[Nº]],1),"Mmm"))</f>
        <v>Fev</v>
      </c>
      <c r="C21" s="3">
        <v>44982</v>
      </c>
      <c r="D21" s="4" t="s">
        <v>111</v>
      </c>
      <c r="E21" s="4" t="e">
        <f ca="1">_xlfn.XLOOKUP(TB_Vendas[[#This Row],[Código]],TB_Produtos[Código],TB_Produtos[Categoria])</f>
        <v>#NAME?</v>
      </c>
      <c r="F21" s="1">
        <v>3</v>
      </c>
      <c r="G21" s="7">
        <f>VLOOKUP(TB_Vendas[[#This Row],[Código]],Produtos!$B$6:$G$66,6,0)</f>
        <v>180</v>
      </c>
      <c r="H21" s="1" t="e">
        <f ca="1">_xlfn.XMATCH(TB_Vendas[[#This Row],[Categoria]],Desc_Categorias,0)</f>
        <v>#NAME?</v>
      </c>
      <c r="I21" s="43" t="e">
        <f ca="1">VLOOKUP(TB_Vendas[[#This Row],[Qtd]],Desc_TabelaToda,TB_Vendas[[#This Row],[Indice]],TRUE)</f>
        <v>#REF!</v>
      </c>
      <c r="J21" s="43" t="e" cm="1">
        <f t="array" aca="1" ref="J21" ca="1">INDEX(Desc_TabelaToda,MATCH(TB_Vendas[[#This Row],[Qtd]],Desc_Quantidades,1),MATCH(_xlfn.XLOOKUP(TB_Vendas[[#This Row],[Código]],TB_Produtos[[#All],[Código]],TB_Produtos[[#All],[Categoria]]),Desc_Categorias,0))</f>
        <v>#NAME?</v>
      </c>
      <c r="K21" s="43" t="e">
        <f ca="1">_xlfn.XLOOKUP(TB_Vendas[[#This Row],[Vendedor]],Vendedores!$A$5:$A$9,Vendedores!$D$5:$D$9)</f>
        <v>#NAME?</v>
      </c>
      <c r="L21" s="43" t="e">
        <f>IF(#REF!&lt;=#REF!,#REF!,#REF!)</f>
        <v>#REF!</v>
      </c>
      <c r="M21" s="2">
        <f>TB_Vendas[[#This Row],[Preço Unitário]]*TB_Vendas[[#This Row],[Qtd]]</f>
        <v>540</v>
      </c>
      <c r="N21" s="1" t="s">
        <v>115</v>
      </c>
    </row>
    <row r="22" spans="1:14">
      <c r="A22" s="4">
        <f>MONTH(TB_Vendas[[#This Row],[Data]])</f>
        <v>2</v>
      </c>
      <c r="B22" s="4" t="str">
        <f>PROPER(TEXT(DATE(,TB_Vendas[[#This Row],[Nº]],1),"Mmm"))</f>
        <v>Fev</v>
      </c>
      <c r="C22" s="3">
        <v>44983</v>
      </c>
      <c r="D22" s="4" t="s">
        <v>97</v>
      </c>
      <c r="E22" s="4" t="e">
        <f ca="1">_xlfn.XLOOKUP(TB_Vendas[[#This Row],[Código]],TB_Produtos[Código],TB_Produtos[Categoria])</f>
        <v>#NAME?</v>
      </c>
      <c r="F22" s="1">
        <v>2</v>
      </c>
      <c r="G22" s="7">
        <f>VLOOKUP(TB_Vendas[[#This Row],[Código]],Produtos!$B$6:$G$66,6,0)</f>
        <v>32.9</v>
      </c>
      <c r="H22" s="1" t="e">
        <f ca="1">_xlfn.XMATCH(TB_Vendas[[#This Row],[Categoria]],Desc_Categorias,0)</f>
        <v>#NAME?</v>
      </c>
      <c r="I22" s="43" t="e">
        <f ca="1">VLOOKUP(TB_Vendas[[#This Row],[Qtd]],Desc_TabelaToda,TB_Vendas[[#This Row],[Indice]],TRUE)</f>
        <v>#REF!</v>
      </c>
      <c r="J22" s="43" t="e" cm="1">
        <f t="array" aca="1" ref="J22" ca="1">INDEX(Desc_TabelaToda,MATCH(TB_Vendas[[#This Row],[Qtd]],Desc_Quantidades,1),MATCH(_xlfn.XLOOKUP(TB_Vendas[[#This Row],[Código]],TB_Produtos[[#All],[Código]],TB_Produtos[[#All],[Categoria]]),Desc_Categorias,0))</f>
        <v>#NAME?</v>
      </c>
      <c r="K22" s="43" t="e">
        <f ca="1">_xlfn.XLOOKUP(TB_Vendas[[#This Row],[Vendedor]],Vendedores!$A$5:$A$9,Vendedores!$D$5:$D$9)</f>
        <v>#NAME?</v>
      </c>
      <c r="L22" s="43" t="e">
        <f>IF(#REF!&lt;=#REF!,#REF!,#REF!)</f>
        <v>#REF!</v>
      </c>
      <c r="M22" s="2">
        <f>TB_Vendas[[#This Row],[Preço Unitário]]*TB_Vendas[[#This Row],[Qtd]]</f>
        <v>65.8</v>
      </c>
      <c r="N22" s="1" t="s">
        <v>114</v>
      </c>
    </row>
    <row r="23" spans="1:14">
      <c r="A23" s="4">
        <f>MONTH(TB_Vendas[[#This Row],[Data]])</f>
        <v>3</v>
      </c>
      <c r="B23" s="4" t="str">
        <f>PROPER(TEXT(DATE(,TB_Vendas[[#This Row],[Nº]],1),"Mmm"))</f>
        <v>Mar</v>
      </c>
      <c r="C23" s="3">
        <v>44986</v>
      </c>
      <c r="D23" s="4" t="s">
        <v>60</v>
      </c>
      <c r="E23" s="4" t="e">
        <f ca="1">_xlfn.XLOOKUP(TB_Vendas[[#This Row],[Código]],TB_Produtos[Código],TB_Produtos[Categoria])</f>
        <v>#NAME?</v>
      </c>
      <c r="F23" s="1">
        <v>3</v>
      </c>
      <c r="G23" s="7">
        <f>VLOOKUP(TB_Vendas[[#This Row],[Código]],Produtos!$B$6:$G$66,6,0)</f>
        <v>255</v>
      </c>
      <c r="H23" s="1" t="e">
        <f ca="1">_xlfn.XMATCH(TB_Vendas[[#This Row],[Categoria]],Desc_Categorias,0)</f>
        <v>#NAME?</v>
      </c>
      <c r="I23" s="43" t="e">
        <f ca="1">VLOOKUP(TB_Vendas[[#This Row],[Qtd]],Desc_TabelaToda,TB_Vendas[[#This Row],[Indice]],TRUE)</f>
        <v>#REF!</v>
      </c>
      <c r="J23" s="43" t="e" cm="1">
        <f t="array" aca="1" ref="J23" ca="1">INDEX(Desc_TabelaToda,MATCH(TB_Vendas[[#This Row],[Qtd]],Desc_Quantidades,1),MATCH(_xlfn.XLOOKUP(TB_Vendas[[#This Row],[Código]],TB_Produtos[[#All],[Código]],TB_Produtos[[#All],[Categoria]]),Desc_Categorias,0))</f>
        <v>#NAME?</v>
      </c>
      <c r="K23" s="43" t="e">
        <f ca="1">_xlfn.XLOOKUP(TB_Vendas[[#This Row],[Vendedor]],Vendedores!$A$5:$A$9,Vendedores!$D$5:$D$9)</f>
        <v>#NAME?</v>
      </c>
      <c r="L23" s="43" t="e">
        <f>IF(#REF!&lt;=#REF!,#REF!,#REF!)</f>
        <v>#REF!</v>
      </c>
      <c r="M23" s="2">
        <f>TB_Vendas[[#This Row],[Preço Unitário]]*TB_Vendas[[#This Row],[Qtd]]</f>
        <v>765</v>
      </c>
      <c r="N23" s="1" t="s">
        <v>117</v>
      </c>
    </row>
    <row r="24" spans="1:14">
      <c r="A24" s="4">
        <f>MONTH(TB_Vendas[[#This Row],[Data]])</f>
        <v>3</v>
      </c>
      <c r="B24" s="4" t="str">
        <f>PROPER(TEXT(DATE(,TB_Vendas[[#This Row],[Nº]],1),"Mmm"))</f>
        <v>Mar</v>
      </c>
      <c r="C24" s="3">
        <v>44986</v>
      </c>
      <c r="D24" s="4" t="s">
        <v>69</v>
      </c>
      <c r="E24" s="4" t="e">
        <f ca="1">_xlfn.XLOOKUP(TB_Vendas[[#This Row],[Código]],TB_Produtos[Código],TB_Produtos[Categoria])</f>
        <v>#NAME?</v>
      </c>
      <c r="F24" s="1">
        <v>1</v>
      </c>
      <c r="G24" s="7">
        <f>VLOOKUP(TB_Vendas[[#This Row],[Código]],Produtos!$B$6:$G$66,6,0)</f>
        <v>142.9</v>
      </c>
      <c r="H24" s="1" t="e">
        <f ca="1">_xlfn.XMATCH(TB_Vendas[[#This Row],[Categoria]],Desc_Categorias,0)</f>
        <v>#NAME?</v>
      </c>
      <c r="I24" s="43" t="e">
        <f ca="1">VLOOKUP(TB_Vendas[[#This Row],[Qtd]],Desc_TabelaToda,TB_Vendas[[#This Row],[Indice]],TRUE)</f>
        <v>#REF!</v>
      </c>
      <c r="J24" s="43" t="e" cm="1">
        <f t="array" aca="1" ref="J24" ca="1">INDEX(Desc_TabelaToda,MATCH(TB_Vendas[[#This Row],[Qtd]],Desc_Quantidades,1),MATCH(_xlfn.XLOOKUP(TB_Vendas[[#This Row],[Código]],TB_Produtos[[#All],[Código]],TB_Produtos[[#All],[Categoria]]),Desc_Categorias,0))</f>
        <v>#NAME?</v>
      </c>
      <c r="K24" s="43" t="e">
        <f ca="1">_xlfn.XLOOKUP(TB_Vendas[[#This Row],[Vendedor]],Vendedores!$A$5:$A$9,Vendedores!$D$5:$D$9)</f>
        <v>#NAME?</v>
      </c>
      <c r="L24" s="43" t="e">
        <f>IF(#REF!&lt;=#REF!,#REF!,#REF!)</f>
        <v>#REF!</v>
      </c>
      <c r="M24" s="2">
        <f>TB_Vendas[[#This Row],[Preço Unitário]]*TB_Vendas[[#This Row],[Qtd]]</f>
        <v>142.9</v>
      </c>
      <c r="N24" s="1" t="s">
        <v>114</v>
      </c>
    </row>
    <row r="25" spans="1:14">
      <c r="A25" s="4">
        <f>MONTH(TB_Vendas[[#This Row],[Data]])</f>
        <v>3</v>
      </c>
      <c r="B25" s="4" t="str">
        <f>PROPER(TEXT(DATE(,TB_Vendas[[#This Row],[Nº]],1),"Mmm"))</f>
        <v>Mar</v>
      </c>
      <c r="C25" s="3">
        <v>44987</v>
      </c>
      <c r="D25" s="4" t="s">
        <v>40</v>
      </c>
      <c r="E25" s="4" t="e">
        <f ca="1">_xlfn.XLOOKUP(TB_Vendas[[#This Row],[Código]],TB_Produtos[Código],TB_Produtos[Categoria])</f>
        <v>#NAME?</v>
      </c>
      <c r="F25" s="1">
        <v>4</v>
      </c>
      <c r="G25" s="7">
        <f>VLOOKUP(TB_Vendas[[#This Row],[Código]],Produtos!$B$6:$G$66,6,0)</f>
        <v>92.9</v>
      </c>
      <c r="H25" s="1" t="e">
        <f ca="1">_xlfn.XMATCH(TB_Vendas[[#This Row],[Categoria]],Desc_Categorias,0)</f>
        <v>#NAME?</v>
      </c>
      <c r="I25" s="43" t="e">
        <f ca="1">VLOOKUP(TB_Vendas[[#This Row],[Qtd]],Desc_TabelaToda,TB_Vendas[[#This Row],[Indice]],TRUE)</f>
        <v>#REF!</v>
      </c>
      <c r="J25" s="43" t="e" cm="1">
        <f t="array" aca="1" ref="J25" ca="1">INDEX(Desc_TabelaToda,MATCH(TB_Vendas[[#This Row],[Qtd]],Desc_Quantidades,1),MATCH(_xlfn.XLOOKUP(TB_Vendas[[#This Row],[Código]],TB_Produtos[[#All],[Código]],TB_Produtos[[#All],[Categoria]]),Desc_Categorias,0))</f>
        <v>#NAME?</v>
      </c>
      <c r="K25" s="43" t="e">
        <f ca="1">_xlfn.XLOOKUP(TB_Vendas[[#This Row],[Vendedor]],Vendedores!$A$5:$A$9,Vendedores!$D$5:$D$9)</f>
        <v>#NAME?</v>
      </c>
      <c r="L25" s="43" t="e">
        <f>IF(#REF!&lt;=#REF!,#REF!,#REF!)</f>
        <v>#REF!</v>
      </c>
      <c r="M25" s="2">
        <f>TB_Vendas[[#This Row],[Preço Unitário]]*TB_Vendas[[#This Row],[Qtd]]</f>
        <v>371.6</v>
      </c>
      <c r="N25" s="1" t="s">
        <v>116</v>
      </c>
    </row>
    <row r="26" spans="1:14">
      <c r="A26" s="4">
        <f>MONTH(TB_Vendas[[#This Row],[Data]])</f>
        <v>3</v>
      </c>
      <c r="B26" s="4" t="str">
        <f>PROPER(TEXT(DATE(,TB_Vendas[[#This Row],[Nº]],1),"Mmm"))</f>
        <v>Mar</v>
      </c>
      <c r="C26" s="3">
        <v>44988</v>
      </c>
      <c r="D26" s="4" t="s">
        <v>86</v>
      </c>
      <c r="E26" s="4" t="e">
        <f ca="1">_xlfn.XLOOKUP(TB_Vendas[[#This Row],[Código]],TB_Produtos[Código],TB_Produtos[Categoria])</f>
        <v>#NAME?</v>
      </c>
      <c r="F26" s="1">
        <v>2</v>
      </c>
      <c r="G26" s="7">
        <f>VLOOKUP(TB_Vendas[[#This Row],[Código]],Produtos!$B$6:$G$66,6,0)</f>
        <v>54.9</v>
      </c>
      <c r="H26" s="1" t="e">
        <f ca="1">_xlfn.XMATCH(TB_Vendas[[#This Row],[Categoria]],Desc_Categorias,0)</f>
        <v>#NAME?</v>
      </c>
      <c r="I26" s="43" t="e">
        <f ca="1">VLOOKUP(TB_Vendas[[#This Row],[Qtd]],Desc_TabelaToda,TB_Vendas[[#This Row],[Indice]],TRUE)</f>
        <v>#REF!</v>
      </c>
      <c r="J26" s="43" t="e" cm="1">
        <f t="array" aca="1" ref="J26" ca="1">INDEX(Desc_TabelaToda,MATCH(TB_Vendas[[#This Row],[Qtd]],Desc_Quantidades,1),MATCH(_xlfn.XLOOKUP(TB_Vendas[[#This Row],[Código]],TB_Produtos[[#All],[Código]],TB_Produtos[[#All],[Categoria]]),Desc_Categorias,0))</f>
        <v>#NAME?</v>
      </c>
      <c r="K26" s="43" t="e">
        <f ca="1">_xlfn.XLOOKUP(TB_Vendas[[#This Row],[Vendedor]],Vendedores!$A$5:$A$9,Vendedores!$D$5:$D$9)</f>
        <v>#NAME?</v>
      </c>
      <c r="L26" s="43" t="e">
        <f>IF(#REF!&lt;=#REF!,#REF!,#REF!)</f>
        <v>#REF!</v>
      </c>
      <c r="M26" s="2">
        <f>TB_Vendas[[#This Row],[Preço Unitário]]*TB_Vendas[[#This Row],[Qtd]]</f>
        <v>109.8</v>
      </c>
      <c r="N26" s="1" t="s">
        <v>114</v>
      </c>
    </row>
    <row r="27" spans="1:14">
      <c r="A27" s="4">
        <f>MONTH(TB_Vendas[[#This Row],[Data]])</f>
        <v>3</v>
      </c>
      <c r="B27" s="4" t="str">
        <f>PROPER(TEXT(DATE(,TB_Vendas[[#This Row],[Nº]],1),"Mmm"))</f>
        <v>Mar</v>
      </c>
      <c r="C27" s="3">
        <v>44989</v>
      </c>
      <c r="D27" s="4" t="s">
        <v>69</v>
      </c>
      <c r="E27" s="4" t="e">
        <f ca="1">_xlfn.XLOOKUP(TB_Vendas[[#This Row],[Código]],TB_Produtos[Código],TB_Produtos[Categoria])</f>
        <v>#NAME?</v>
      </c>
      <c r="F27" s="1">
        <v>3</v>
      </c>
      <c r="G27" s="7">
        <f>VLOOKUP(TB_Vendas[[#This Row],[Código]],Produtos!$B$6:$G$66,6,0)</f>
        <v>142.9</v>
      </c>
      <c r="H27" s="1" t="e">
        <f ca="1">_xlfn.XMATCH(TB_Vendas[[#This Row],[Categoria]],Desc_Categorias,0)</f>
        <v>#NAME?</v>
      </c>
      <c r="I27" s="43" t="e">
        <f ca="1">VLOOKUP(TB_Vendas[[#This Row],[Qtd]],Desc_TabelaToda,TB_Vendas[[#This Row],[Indice]],TRUE)</f>
        <v>#REF!</v>
      </c>
      <c r="J27" s="43" t="e" cm="1">
        <f t="array" aca="1" ref="J27" ca="1">INDEX(Desc_TabelaToda,MATCH(TB_Vendas[[#This Row],[Qtd]],Desc_Quantidades,1),MATCH(_xlfn.XLOOKUP(TB_Vendas[[#This Row],[Código]],TB_Produtos[[#All],[Código]],TB_Produtos[[#All],[Categoria]]),Desc_Categorias,0))</f>
        <v>#NAME?</v>
      </c>
      <c r="K27" s="43" t="e">
        <f ca="1">_xlfn.XLOOKUP(TB_Vendas[[#This Row],[Vendedor]],Vendedores!$A$5:$A$9,Vendedores!$D$5:$D$9)</f>
        <v>#NAME?</v>
      </c>
      <c r="L27" s="43" t="e">
        <f>IF(#REF!&lt;=#REF!,#REF!,#REF!)</f>
        <v>#REF!</v>
      </c>
      <c r="M27" s="2">
        <f>TB_Vendas[[#This Row],[Preço Unitário]]*TB_Vendas[[#This Row],[Qtd]]</f>
        <v>428.70000000000005</v>
      </c>
      <c r="N27" s="1" t="s">
        <v>115</v>
      </c>
    </row>
    <row r="28" spans="1:14">
      <c r="A28" s="4">
        <f>MONTH(TB_Vendas[[#This Row],[Data]])</f>
        <v>3</v>
      </c>
      <c r="B28" s="4" t="str">
        <f>PROPER(TEXT(DATE(,TB_Vendas[[#This Row],[Nº]],1),"Mmm"))</f>
        <v>Mar</v>
      </c>
      <c r="C28" s="3">
        <v>44994</v>
      </c>
      <c r="D28" s="4" t="s">
        <v>58</v>
      </c>
      <c r="E28" s="4" t="e">
        <f ca="1">_xlfn.XLOOKUP(TB_Vendas[[#This Row],[Código]],TB_Produtos[Código],TB_Produtos[Categoria])</f>
        <v>#NAME?</v>
      </c>
      <c r="F28" s="1">
        <v>2</v>
      </c>
      <c r="G28" s="7">
        <f>VLOOKUP(TB_Vendas[[#This Row],[Código]],Produtos!$B$6:$G$66,6,0)</f>
        <v>120</v>
      </c>
      <c r="H28" s="1" t="e">
        <f ca="1">_xlfn.XMATCH(TB_Vendas[[#This Row],[Categoria]],Desc_Categorias,0)</f>
        <v>#NAME?</v>
      </c>
      <c r="I28" s="43" t="e">
        <f ca="1">VLOOKUP(TB_Vendas[[#This Row],[Qtd]],Desc_TabelaToda,TB_Vendas[[#This Row],[Indice]],TRUE)</f>
        <v>#REF!</v>
      </c>
      <c r="J28" s="43" t="e" cm="1">
        <f t="array" aca="1" ref="J28" ca="1">INDEX(Desc_TabelaToda,MATCH(TB_Vendas[[#This Row],[Qtd]],Desc_Quantidades,1),MATCH(_xlfn.XLOOKUP(TB_Vendas[[#This Row],[Código]],TB_Produtos[[#All],[Código]],TB_Produtos[[#All],[Categoria]]),Desc_Categorias,0))</f>
        <v>#NAME?</v>
      </c>
      <c r="K28" s="43" t="e">
        <f ca="1">_xlfn.XLOOKUP(TB_Vendas[[#This Row],[Vendedor]],Vendedores!$A$5:$A$9,Vendedores!$D$5:$D$9)</f>
        <v>#NAME?</v>
      </c>
      <c r="L28" s="43" t="e">
        <f>IF(#REF!&lt;=#REF!,#REF!,#REF!)</f>
        <v>#REF!</v>
      </c>
      <c r="M28" s="2">
        <f>TB_Vendas[[#This Row],[Preço Unitário]]*TB_Vendas[[#This Row],[Qtd]]</f>
        <v>240</v>
      </c>
      <c r="N28" s="1" t="s">
        <v>115</v>
      </c>
    </row>
    <row r="29" spans="1:14">
      <c r="A29" s="4">
        <f>MONTH(TB_Vendas[[#This Row],[Data]])</f>
        <v>3</v>
      </c>
      <c r="B29" s="4" t="str">
        <f>PROPER(TEXT(DATE(,TB_Vendas[[#This Row],[Nº]],1),"Mmm"))</f>
        <v>Mar</v>
      </c>
      <c r="C29" s="3">
        <v>44999</v>
      </c>
      <c r="D29" s="4" t="s">
        <v>32</v>
      </c>
      <c r="E29" s="4" t="e">
        <f ca="1">_xlfn.XLOOKUP(TB_Vendas[[#This Row],[Código]],TB_Produtos[Código],TB_Produtos[Categoria])</f>
        <v>#NAME?</v>
      </c>
      <c r="F29" s="1">
        <v>1</v>
      </c>
      <c r="G29" s="7">
        <f>VLOOKUP(TB_Vendas[[#This Row],[Código]],Produtos!$B$6:$G$66,6,0)</f>
        <v>65.900000000000006</v>
      </c>
      <c r="H29" s="1" t="e">
        <f ca="1">_xlfn.XMATCH(TB_Vendas[[#This Row],[Categoria]],Desc_Categorias,0)</f>
        <v>#NAME?</v>
      </c>
      <c r="I29" s="43" t="e">
        <f ca="1">VLOOKUP(TB_Vendas[[#This Row],[Qtd]],Desc_TabelaToda,TB_Vendas[[#This Row],[Indice]],TRUE)</f>
        <v>#REF!</v>
      </c>
      <c r="J29" s="43" t="e" cm="1">
        <f t="array" aca="1" ref="J29" ca="1">INDEX(Desc_TabelaToda,MATCH(TB_Vendas[[#This Row],[Qtd]],Desc_Quantidades,1),MATCH(_xlfn.XLOOKUP(TB_Vendas[[#This Row],[Código]],TB_Produtos[[#All],[Código]],TB_Produtos[[#All],[Categoria]]),Desc_Categorias,0))</f>
        <v>#NAME?</v>
      </c>
      <c r="K29" s="43" t="e">
        <f ca="1">_xlfn.XLOOKUP(TB_Vendas[[#This Row],[Vendedor]],Vendedores!$A$5:$A$9,Vendedores!$D$5:$D$9)</f>
        <v>#NAME?</v>
      </c>
      <c r="L29" s="43" t="e">
        <f>IF(#REF!&lt;=#REF!,#REF!,#REF!)</f>
        <v>#REF!</v>
      </c>
      <c r="M29" s="2">
        <f>TB_Vendas[[#This Row],[Preço Unitário]]*TB_Vendas[[#This Row],[Qtd]]</f>
        <v>65.900000000000006</v>
      </c>
      <c r="N29" s="1" t="s">
        <v>117</v>
      </c>
    </row>
    <row r="30" spans="1:14">
      <c r="A30" s="4">
        <f>MONTH(TB_Vendas[[#This Row],[Data]])</f>
        <v>3</v>
      </c>
      <c r="B30" s="4" t="str">
        <f>PROPER(TEXT(DATE(,TB_Vendas[[#This Row],[Nº]],1),"Mmm"))</f>
        <v>Mar</v>
      </c>
      <c r="C30" s="3">
        <v>45004</v>
      </c>
      <c r="D30" s="4" t="s">
        <v>95</v>
      </c>
      <c r="E30" s="4" t="e">
        <f ca="1">_xlfn.XLOOKUP(TB_Vendas[[#This Row],[Código]],TB_Produtos[Código],TB_Produtos[Categoria])</f>
        <v>#NAME?</v>
      </c>
      <c r="F30" s="1">
        <v>5</v>
      </c>
      <c r="G30" s="7">
        <f>VLOOKUP(TB_Vendas[[#This Row],[Código]],Produtos!$B$6:$G$66,6,0)</f>
        <v>32.9</v>
      </c>
      <c r="H30" s="1" t="e">
        <f ca="1">_xlfn.XMATCH(TB_Vendas[[#This Row],[Categoria]],Desc_Categorias,0)</f>
        <v>#NAME?</v>
      </c>
      <c r="I30" s="43" t="e">
        <f ca="1">VLOOKUP(TB_Vendas[[#This Row],[Qtd]],Desc_TabelaToda,TB_Vendas[[#This Row],[Indice]],TRUE)</f>
        <v>#REF!</v>
      </c>
      <c r="J30" s="43" t="e" cm="1">
        <f t="array" aca="1" ref="J30" ca="1">INDEX(Desc_TabelaToda,MATCH(TB_Vendas[[#This Row],[Qtd]],Desc_Quantidades,1),MATCH(_xlfn.XLOOKUP(TB_Vendas[[#This Row],[Código]],TB_Produtos[[#All],[Código]],TB_Produtos[[#All],[Categoria]]),Desc_Categorias,0))</f>
        <v>#NAME?</v>
      </c>
      <c r="K30" s="43" t="e">
        <f ca="1">_xlfn.XLOOKUP(TB_Vendas[[#This Row],[Vendedor]],Vendedores!$A$5:$A$9,Vendedores!$D$5:$D$9)</f>
        <v>#NAME?</v>
      </c>
      <c r="L30" s="43" t="e">
        <f>IF(#REF!&lt;=#REF!,#REF!,#REF!)</f>
        <v>#REF!</v>
      </c>
      <c r="M30" s="2">
        <f>TB_Vendas[[#This Row],[Preço Unitário]]*TB_Vendas[[#This Row],[Qtd]]</f>
        <v>164.5</v>
      </c>
      <c r="N30" s="1" t="s">
        <v>118</v>
      </c>
    </row>
    <row r="31" spans="1:14">
      <c r="A31" s="4">
        <f>MONTH(TB_Vendas[[#This Row],[Data]])</f>
        <v>3</v>
      </c>
      <c r="B31" s="4" t="str">
        <f>PROPER(TEXT(DATE(,TB_Vendas[[#This Row],[Nº]],1),"Mmm"))</f>
        <v>Mar</v>
      </c>
      <c r="C31" s="3">
        <v>45006</v>
      </c>
      <c r="D31" s="4" t="s">
        <v>110</v>
      </c>
      <c r="E31" s="4" t="e">
        <f ca="1">_xlfn.XLOOKUP(TB_Vendas[[#This Row],[Código]],TB_Produtos[Código],TB_Produtos[Categoria])</f>
        <v>#NAME?</v>
      </c>
      <c r="F31" s="1">
        <v>2</v>
      </c>
      <c r="G31" s="7">
        <f>VLOOKUP(TB_Vendas[[#This Row],[Código]],Produtos!$B$6:$G$66,6,0)</f>
        <v>180</v>
      </c>
      <c r="H31" s="1" t="e">
        <f ca="1">_xlfn.XMATCH(TB_Vendas[[#This Row],[Categoria]],Desc_Categorias,0)</f>
        <v>#NAME?</v>
      </c>
      <c r="I31" s="43" t="e">
        <f ca="1">VLOOKUP(TB_Vendas[[#This Row],[Qtd]],Desc_TabelaToda,TB_Vendas[[#This Row],[Indice]],TRUE)</f>
        <v>#REF!</v>
      </c>
      <c r="J31" s="43" t="e" cm="1">
        <f t="array" aca="1" ref="J31" ca="1">INDEX(Desc_TabelaToda,MATCH(TB_Vendas[[#This Row],[Qtd]],Desc_Quantidades,1),MATCH(_xlfn.XLOOKUP(TB_Vendas[[#This Row],[Código]],TB_Produtos[[#All],[Código]],TB_Produtos[[#All],[Categoria]]),Desc_Categorias,0))</f>
        <v>#NAME?</v>
      </c>
      <c r="K31" s="43" t="e">
        <f ca="1">_xlfn.XLOOKUP(TB_Vendas[[#This Row],[Vendedor]],Vendedores!$A$5:$A$9,Vendedores!$D$5:$D$9)</f>
        <v>#NAME?</v>
      </c>
      <c r="L31" s="43" t="e">
        <f>IF(#REF!&lt;=#REF!,#REF!,#REF!)</f>
        <v>#REF!</v>
      </c>
      <c r="M31" s="2">
        <f>TB_Vendas[[#This Row],[Preço Unitário]]*TB_Vendas[[#This Row],[Qtd]]</f>
        <v>360</v>
      </c>
      <c r="N31" s="1" t="s">
        <v>115</v>
      </c>
    </row>
    <row r="32" spans="1:14">
      <c r="A32" s="4">
        <f>MONTH(TB_Vendas[[#This Row],[Data]])</f>
        <v>3</v>
      </c>
      <c r="B32" s="4" t="str">
        <f>PROPER(TEXT(DATE(,TB_Vendas[[#This Row],[Nº]],1),"Mmm"))</f>
        <v>Mar</v>
      </c>
      <c r="C32" s="3">
        <v>45010</v>
      </c>
      <c r="D32" s="4" t="s">
        <v>57</v>
      </c>
      <c r="E32" s="4" t="e">
        <f ca="1">_xlfn.XLOOKUP(TB_Vendas[[#This Row],[Código]],TB_Produtos[Código],TB_Produtos[Categoria])</f>
        <v>#NAME?</v>
      </c>
      <c r="F32" s="1">
        <v>3</v>
      </c>
      <c r="G32" s="7">
        <f>VLOOKUP(TB_Vendas[[#This Row],[Código]],Produtos!$B$6:$G$66,6,0)</f>
        <v>349.9</v>
      </c>
      <c r="H32" s="1" t="e">
        <f ca="1">_xlfn.XMATCH(TB_Vendas[[#This Row],[Categoria]],Desc_Categorias,0)</f>
        <v>#NAME?</v>
      </c>
      <c r="I32" s="43" t="e">
        <f ca="1">VLOOKUP(TB_Vendas[[#This Row],[Qtd]],Desc_TabelaToda,TB_Vendas[[#This Row],[Indice]],TRUE)</f>
        <v>#REF!</v>
      </c>
      <c r="J32" s="43" t="e" cm="1">
        <f t="array" aca="1" ref="J32" ca="1">INDEX(Desc_TabelaToda,MATCH(TB_Vendas[[#This Row],[Qtd]],Desc_Quantidades,1),MATCH(_xlfn.XLOOKUP(TB_Vendas[[#This Row],[Código]],TB_Produtos[[#All],[Código]],TB_Produtos[[#All],[Categoria]]),Desc_Categorias,0))</f>
        <v>#NAME?</v>
      </c>
      <c r="K32" s="43" t="e">
        <f ca="1">_xlfn.XLOOKUP(TB_Vendas[[#This Row],[Vendedor]],Vendedores!$A$5:$A$9,Vendedores!$D$5:$D$9)</f>
        <v>#NAME?</v>
      </c>
      <c r="L32" s="43" t="e">
        <f>IF(#REF!&lt;=#REF!,#REF!,#REF!)</f>
        <v>#REF!</v>
      </c>
      <c r="M32" s="2">
        <f>TB_Vendas[[#This Row],[Preço Unitário]]*TB_Vendas[[#This Row],[Qtd]]</f>
        <v>1049.6999999999998</v>
      </c>
      <c r="N32" s="1" t="s">
        <v>114</v>
      </c>
    </row>
    <row r="33" spans="1:14">
      <c r="A33" s="4">
        <f>MONTH(TB_Vendas[[#This Row],[Data]])</f>
        <v>4</v>
      </c>
      <c r="B33" s="4" t="str">
        <f>PROPER(TEXT(DATE(,TB_Vendas[[#This Row],[Nº]],1),"Mmm"))</f>
        <v>Abr</v>
      </c>
      <c r="C33" s="3">
        <v>45018</v>
      </c>
      <c r="D33" s="4" t="s">
        <v>89</v>
      </c>
      <c r="E33" s="4" t="e">
        <f ca="1">_xlfn.XLOOKUP(TB_Vendas[[#This Row],[Código]],TB_Produtos[Código],TB_Produtos[Categoria])</f>
        <v>#NAME?</v>
      </c>
      <c r="F33" s="1">
        <v>1</v>
      </c>
      <c r="G33" s="7">
        <f>VLOOKUP(TB_Vendas[[#This Row],[Código]],Produtos!$B$6:$G$66,6,0)</f>
        <v>72.5</v>
      </c>
      <c r="H33" s="1" t="e">
        <f ca="1">_xlfn.XMATCH(TB_Vendas[[#This Row],[Categoria]],Desc_Categorias,0)</f>
        <v>#NAME?</v>
      </c>
      <c r="I33" s="43" t="e">
        <f ca="1">VLOOKUP(TB_Vendas[[#This Row],[Qtd]],Desc_TabelaToda,TB_Vendas[[#This Row],[Indice]],TRUE)</f>
        <v>#REF!</v>
      </c>
      <c r="J33" s="43" t="e" cm="1">
        <f t="array" aca="1" ref="J33" ca="1">INDEX(Desc_TabelaToda,MATCH(TB_Vendas[[#This Row],[Qtd]],Desc_Quantidades,1),MATCH(_xlfn.XLOOKUP(TB_Vendas[[#This Row],[Código]],TB_Produtos[[#All],[Código]],TB_Produtos[[#All],[Categoria]]),Desc_Categorias,0))</f>
        <v>#NAME?</v>
      </c>
      <c r="K33" s="43" t="e">
        <f ca="1">_xlfn.XLOOKUP(TB_Vendas[[#This Row],[Vendedor]],Vendedores!$A$5:$A$9,Vendedores!$D$5:$D$9)</f>
        <v>#NAME?</v>
      </c>
      <c r="L33" s="43" t="e">
        <f>IF(#REF!&lt;=#REF!,#REF!,#REF!)</f>
        <v>#REF!</v>
      </c>
      <c r="M33" s="2">
        <f>TB_Vendas[[#This Row],[Preço Unitário]]*TB_Vendas[[#This Row],[Qtd]]</f>
        <v>72.5</v>
      </c>
      <c r="N33" s="1" t="s">
        <v>116</v>
      </c>
    </row>
    <row r="34" spans="1:14">
      <c r="A34" s="4">
        <f>MONTH(TB_Vendas[[#This Row],[Data]])</f>
        <v>4</v>
      </c>
      <c r="B34" s="4" t="str">
        <f>PROPER(TEXT(DATE(,TB_Vendas[[#This Row],[Nº]],1),"Mmm"))</f>
        <v>Abr</v>
      </c>
      <c r="C34" s="3">
        <v>45020</v>
      </c>
      <c r="D34" s="4" t="s">
        <v>55</v>
      </c>
      <c r="E34" s="4" t="e">
        <f ca="1">_xlfn.XLOOKUP(TB_Vendas[[#This Row],[Código]],TB_Produtos[Código],TB_Produtos[Categoria])</f>
        <v>#NAME?</v>
      </c>
      <c r="F34" s="1">
        <v>4</v>
      </c>
      <c r="G34" s="7">
        <f>VLOOKUP(TB_Vendas[[#This Row],[Código]],Produtos!$B$6:$G$66,6,0)</f>
        <v>259.89999999999998</v>
      </c>
      <c r="H34" s="1" t="e">
        <f ca="1">_xlfn.XMATCH(TB_Vendas[[#This Row],[Categoria]],Desc_Categorias,0)</f>
        <v>#NAME?</v>
      </c>
      <c r="I34" s="43" t="e">
        <f ca="1">VLOOKUP(TB_Vendas[[#This Row],[Qtd]],Desc_TabelaToda,TB_Vendas[[#This Row],[Indice]],TRUE)</f>
        <v>#REF!</v>
      </c>
      <c r="J34" s="43" t="e" cm="1">
        <f t="array" aca="1" ref="J34" ca="1">INDEX(Desc_TabelaToda,MATCH(TB_Vendas[[#This Row],[Qtd]],Desc_Quantidades,1),MATCH(_xlfn.XLOOKUP(TB_Vendas[[#This Row],[Código]],TB_Produtos[[#All],[Código]],TB_Produtos[[#All],[Categoria]]),Desc_Categorias,0))</f>
        <v>#NAME?</v>
      </c>
      <c r="K34" s="43" t="e">
        <f ca="1">_xlfn.XLOOKUP(TB_Vendas[[#This Row],[Vendedor]],Vendedores!$A$5:$A$9,Vendedores!$D$5:$D$9)</f>
        <v>#NAME?</v>
      </c>
      <c r="L34" s="43" t="e">
        <f>IF(#REF!&lt;=#REF!,#REF!,#REF!)</f>
        <v>#REF!</v>
      </c>
      <c r="M34" s="2">
        <f>TB_Vendas[[#This Row],[Preço Unitário]]*TB_Vendas[[#This Row],[Qtd]]</f>
        <v>1039.5999999999999</v>
      </c>
      <c r="N34" s="1" t="s">
        <v>114</v>
      </c>
    </row>
    <row r="35" spans="1:14">
      <c r="A35" s="4">
        <f>MONTH(TB_Vendas[[#This Row],[Data]])</f>
        <v>4</v>
      </c>
      <c r="B35" s="4" t="str">
        <f>PROPER(TEXT(DATE(,TB_Vendas[[#This Row],[Nº]],1),"Mmm"))</f>
        <v>Abr</v>
      </c>
      <c r="C35" s="3">
        <v>45024</v>
      </c>
      <c r="D35" s="4" t="s">
        <v>47</v>
      </c>
      <c r="E35" s="4" t="e">
        <f ca="1">_xlfn.XLOOKUP(TB_Vendas[[#This Row],[Código]],TB_Produtos[Código],TB_Produtos[Categoria])</f>
        <v>#NAME?</v>
      </c>
      <c r="F35" s="1">
        <v>3</v>
      </c>
      <c r="G35" s="7">
        <f>VLOOKUP(TB_Vendas[[#This Row],[Código]],Produtos!$B$6:$G$66,6,0)</f>
        <v>25.9</v>
      </c>
      <c r="H35" s="1" t="e">
        <f ca="1">_xlfn.XMATCH(TB_Vendas[[#This Row],[Categoria]],Desc_Categorias,0)</f>
        <v>#NAME?</v>
      </c>
      <c r="I35" s="43" t="e">
        <f ca="1">VLOOKUP(TB_Vendas[[#This Row],[Qtd]],Desc_TabelaToda,TB_Vendas[[#This Row],[Indice]],TRUE)</f>
        <v>#REF!</v>
      </c>
      <c r="J35" s="43" t="e" cm="1">
        <f t="array" aca="1" ref="J35" ca="1">INDEX(Desc_TabelaToda,MATCH(TB_Vendas[[#This Row],[Qtd]],Desc_Quantidades,1),MATCH(_xlfn.XLOOKUP(TB_Vendas[[#This Row],[Código]],TB_Produtos[[#All],[Código]],TB_Produtos[[#All],[Categoria]]),Desc_Categorias,0))</f>
        <v>#NAME?</v>
      </c>
      <c r="K35" s="43" t="e">
        <f ca="1">_xlfn.XLOOKUP(TB_Vendas[[#This Row],[Vendedor]],Vendedores!$A$5:$A$9,Vendedores!$D$5:$D$9)</f>
        <v>#NAME?</v>
      </c>
      <c r="L35" s="43" t="e">
        <f>IF(#REF!&lt;=#REF!,#REF!,#REF!)</f>
        <v>#REF!</v>
      </c>
      <c r="M35" s="2">
        <f>TB_Vendas[[#This Row],[Preço Unitário]]*TB_Vendas[[#This Row],[Qtd]]</f>
        <v>77.699999999999989</v>
      </c>
      <c r="N35" s="1" t="s">
        <v>115</v>
      </c>
    </row>
    <row r="36" spans="1:14">
      <c r="A36" s="4">
        <f>MONTH(TB_Vendas[[#This Row],[Data]])</f>
        <v>4</v>
      </c>
      <c r="B36" s="4" t="str">
        <f>PROPER(TEXT(DATE(,TB_Vendas[[#This Row],[Nº]],1),"Mmm"))</f>
        <v>Abr</v>
      </c>
      <c r="C36" s="3">
        <v>45027</v>
      </c>
      <c r="D36" s="4" t="s">
        <v>35</v>
      </c>
      <c r="E36" s="4" t="e">
        <f ca="1">_xlfn.XLOOKUP(TB_Vendas[[#This Row],[Código]],TB_Produtos[Código],TB_Produtos[Categoria])</f>
        <v>#NAME?</v>
      </c>
      <c r="F36" s="1">
        <v>2</v>
      </c>
      <c r="G36" s="7">
        <f>VLOOKUP(TB_Vendas[[#This Row],[Código]],Produtos!$B$6:$G$66,6,0)</f>
        <v>145</v>
      </c>
      <c r="H36" s="1" t="e">
        <f ca="1">_xlfn.XMATCH(TB_Vendas[[#This Row],[Categoria]],Desc_Categorias,0)</f>
        <v>#NAME?</v>
      </c>
      <c r="I36" s="43" t="e">
        <f ca="1">VLOOKUP(TB_Vendas[[#This Row],[Qtd]],Desc_TabelaToda,TB_Vendas[[#This Row],[Indice]],TRUE)</f>
        <v>#REF!</v>
      </c>
      <c r="J36" s="43" t="e" cm="1">
        <f t="array" aca="1" ref="J36" ca="1">INDEX(Desc_TabelaToda,MATCH(TB_Vendas[[#This Row],[Qtd]],Desc_Quantidades,1),MATCH(_xlfn.XLOOKUP(TB_Vendas[[#This Row],[Código]],TB_Produtos[[#All],[Código]],TB_Produtos[[#All],[Categoria]]),Desc_Categorias,0))</f>
        <v>#NAME?</v>
      </c>
      <c r="K36" s="43" t="e">
        <f ca="1">_xlfn.XLOOKUP(TB_Vendas[[#This Row],[Vendedor]],Vendedores!$A$5:$A$9,Vendedores!$D$5:$D$9)</f>
        <v>#NAME?</v>
      </c>
      <c r="L36" s="43" t="e">
        <f>IF(#REF!&lt;=#REF!,#REF!,#REF!)</f>
        <v>#REF!</v>
      </c>
      <c r="M36" s="2">
        <f>TB_Vendas[[#This Row],[Preço Unitário]]*TB_Vendas[[#This Row],[Qtd]]</f>
        <v>290</v>
      </c>
      <c r="N36" s="1" t="s">
        <v>114</v>
      </c>
    </row>
    <row r="37" spans="1:14">
      <c r="A37" s="4">
        <f>MONTH(TB_Vendas[[#This Row],[Data]])</f>
        <v>4</v>
      </c>
      <c r="B37" s="4" t="str">
        <f>PROPER(TEXT(DATE(,TB_Vendas[[#This Row],[Nº]],1),"Mmm"))</f>
        <v>Abr</v>
      </c>
      <c r="C37" s="3">
        <v>45028</v>
      </c>
      <c r="D37" s="4" t="s">
        <v>37</v>
      </c>
      <c r="E37" s="4" t="e">
        <f ca="1">_xlfn.XLOOKUP(TB_Vendas[[#This Row],[Código]],TB_Produtos[Código],TB_Produtos[Categoria])</f>
        <v>#NAME?</v>
      </c>
      <c r="F37" s="1">
        <v>1</v>
      </c>
      <c r="G37" s="7">
        <f>VLOOKUP(TB_Vendas[[#This Row],[Código]],Produtos!$B$6:$G$66,6,0)</f>
        <v>39.9</v>
      </c>
      <c r="H37" s="1" t="e">
        <f ca="1">_xlfn.XMATCH(TB_Vendas[[#This Row],[Categoria]],Desc_Categorias,0)</f>
        <v>#NAME?</v>
      </c>
      <c r="I37" s="43" t="e">
        <f ca="1">VLOOKUP(TB_Vendas[[#This Row],[Qtd]],Desc_TabelaToda,TB_Vendas[[#This Row],[Indice]],TRUE)</f>
        <v>#REF!</v>
      </c>
      <c r="J37" s="43" t="e" cm="1">
        <f t="array" aca="1" ref="J37" ca="1">INDEX(Desc_TabelaToda,MATCH(TB_Vendas[[#This Row],[Qtd]],Desc_Quantidades,1),MATCH(_xlfn.XLOOKUP(TB_Vendas[[#This Row],[Código]],TB_Produtos[[#All],[Código]],TB_Produtos[[#All],[Categoria]]),Desc_Categorias,0))</f>
        <v>#NAME?</v>
      </c>
      <c r="K37" s="43" t="e">
        <f ca="1">_xlfn.XLOOKUP(TB_Vendas[[#This Row],[Vendedor]],Vendedores!$A$5:$A$9,Vendedores!$D$5:$D$9)</f>
        <v>#NAME?</v>
      </c>
      <c r="L37" s="43" t="e">
        <f>IF(#REF!&lt;=#REF!,#REF!,#REF!)</f>
        <v>#REF!</v>
      </c>
      <c r="M37" s="2">
        <f>TB_Vendas[[#This Row],[Preço Unitário]]*TB_Vendas[[#This Row],[Qtd]]</f>
        <v>39.9</v>
      </c>
      <c r="N37" s="1" t="s">
        <v>115</v>
      </c>
    </row>
    <row r="38" spans="1:14">
      <c r="A38" s="4">
        <f>MONTH(TB_Vendas[[#This Row],[Data]])</f>
        <v>4</v>
      </c>
      <c r="B38" s="4" t="str">
        <f>PROPER(TEXT(DATE(,TB_Vendas[[#This Row],[Nº]],1),"Mmm"))</f>
        <v>Abr</v>
      </c>
      <c r="C38" s="3">
        <v>45029</v>
      </c>
      <c r="D38" s="4" t="s">
        <v>57</v>
      </c>
      <c r="E38" s="4" t="e">
        <f ca="1">_xlfn.XLOOKUP(TB_Vendas[[#This Row],[Código]],TB_Produtos[Código],TB_Produtos[Categoria])</f>
        <v>#NAME?</v>
      </c>
      <c r="F38" s="1">
        <v>3</v>
      </c>
      <c r="G38" s="7">
        <f>VLOOKUP(TB_Vendas[[#This Row],[Código]],Produtos!$B$6:$G$66,6,0)</f>
        <v>349.9</v>
      </c>
      <c r="H38" s="1" t="e">
        <f ca="1">_xlfn.XMATCH(TB_Vendas[[#This Row],[Categoria]],Desc_Categorias,0)</f>
        <v>#NAME?</v>
      </c>
      <c r="I38" s="43" t="e">
        <f ca="1">VLOOKUP(TB_Vendas[[#This Row],[Qtd]],Desc_TabelaToda,TB_Vendas[[#This Row],[Indice]],TRUE)</f>
        <v>#REF!</v>
      </c>
      <c r="J38" s="43" t="e" cm="1">
        <f t="array" aca="1" ref="J38" ca="1">INDEX(Desc_TabelaToda,MATCH(TB_Vendas[[#This Row],[Qtd]],Desc_Quantidades,1),MATCH(_xlfn.XLOOKUP(TB_Vendas[[#This Row],[Código]],TB_Produtos[[#All],[Código]],TB_Produtos[[#All],[Categoria]]),Desc_Categorias,0))</f>
        <v>#NAME?</v>
      </c>
      <c r="K38" s="43" t="e">
        <f ca="1">_xlfn.XLOOKUP(TB_Vendas[[#This Row],[Vendedor]],Vendedores!$A$5:$A$9,Vendedores!$D$5:$D$9)</f>
        <v>#NAME?</v>
      </c>
      <c r="L38" s="43" t="e">
        <f>IF(#REF!&lt;=#REF!,#REF!,#REF!)</f>
        <v>#REF!</v>
      </c>
      <c r="M38" s="2">
        <f>TB_Vendas[[#This Row],[Preço Unitário]]*TB_Vendas[[#This Row],[Qtd]]</f>
        <v>1049.6999999999998</v>
      </c>
      <c r="N38" s="1" t="s">
        <v>117</v>
      </c>
    </row>
    <row r="39" spans="1:14">
      <c r="A39" s="4">
        <f>MONTH(TB_Vendas[[#This Row],[Data]])</f>
        <v>4</v>
      </c>
      <c r="B39" s="4" t="str">
        <f>PROPER(TEXT(DATE(,TB_Vendas[[#This Row],[Nº]],1),"Mmm"))</f>
        <v>Abr</v>
      </c>
      <c r="C39" s="3">
        <v>45031</v>
      </c>
      <c r="D39" s="4" t="s">
        <v>106</v>
      </c>
      <c r="E39" s="4" t="e">
        <f ca="1">_xlfn.XLOOKUP(TB_Vendas[[#This Row],[Código]],TB_Produtos[Código],TB_Produtos[Categoria])</f>
        <v>#NAME?</v>
      </c>
      <c r="F39" s="1">
        <v>4</v>
      </c>
      <c r="G39" s="7">
        <f>VLOOKUP(TB_Vendas[[#This Row],[Código]],Produtos!$B$6:$G$66,6,0)</f>
        <v>89.9</v>
      </c>
      <c r="H39" s="1" t="e">
        <f ca="1">_xlfn.XMATCH(TB_Vendas[[#This Row],[Categoria]],Desc_Categorias,0)</f>
        <v>#NAME?</v>
      </c>
      <c r="I39" s="43" t="e">
        <f ca="1">VLOOKUP(TB_Vendas[[#This Row],[Qtd]],Desc_TabelaToda,TB_Vendas[[#This Row],[Indice]],TRUE)</f>
        <v>#REF!</v>
      </c>
      <c r="J39" s="43" t="e" cm="1">
        <f t="array" aca="1" ref="J39" ca="1">INDEX(Desc_TabelaToda,MATCH(TB_Vendas[[#This Row],[Qtd]],Desc_Quantidades,1),MATCH(_xlfn.XLOOKUP(TB_Vendas[[#This Row],[Código]],TB_Produtos[[#All],[Código]],TB_Produtos[[#All],[Categoria]]),Desc_Categorias,0))</f>
        <v>#NAME?</v>
      </c>
      <c r="K39" s="43" t="e">
        <f ca="1">_xlfn.XLOOKUP(TB_Vendas[[#This Row],[Vendedor]],Vendedores!$A$5:$A$9,Vendedores!$D$5:$D$9)</f>
        <v>#NAME?</v>
      </c>
      <c r="L39" s="43" t="e">
        <f>IF(#REF!&lt;=#REF!,#REF!,#REF!)</f>
        <v>#REF!</v>
      </c>
      <c r="M39" s="2">
        <f>TB_Vendas[[#This Row],[Preço Unitário]]*TB_Vendas[[#This Row],[Qtd]]</f>
        <v>359.6</v>
      </c>
      <c r="N39" s="1" t="s">
        <v>114</v>
      </c>
    </row>
    <row r="40" spans="1:14">
      <c r="A40" s="4">
        <f>MONTH(TB_Vendas[[#This Row],[Data]])</f>
        <v>4</v>
      </c>
      <c r="B40" s="4" t="str">
        <f>PROPER(TEXT(DATE(,TB_Vendas[[#This Row],[Nº]],1),"Mmm"))</f>
        <v>Abr</v>
      </c>
      <c r="C40" s="3">
        <v>45038</v>
      </c>
      <c r="D40" s="4" t="s">
        <v>103</v>
      </c>
      <c r="E40" s="4" t="e">
        <f ca="1">_xlfn.XLOOKUP(TB_Vendas[[#This Row],[Código]],TB_Produtos[Código],TB_Produtos[Categoria])</f>
        <v>#NAME?</v>
      </c>
      <c r="F40" s="1">
        <v>2</v>
      </c>
      <c r="G40" s="7">
        <f>VLOOKUP(TB_Vendas[[#This Row],[Código]],Produtos!$B$6:$G$66,6,0)</f>
        <v>89.9</v>
      </c>
      <c r="H40" s="1" t="e">
        <f ca="1">_xlfn.XMATCH(TB_Vendas[[#This Row],[Categoria]],Desc_Categorias,0)</f>
        <v>#NAME?</v>
      </c>
      <c r="I40" s="43" t="e">
        <f ca="1">VLOOKUP(TB_Vendas[[#This Row],[Qtd]],Desc_TabelaToda,TB_Vendas[[#This Row],[Indice]],TRUE)</f>
        <v>#REF!</v>
      </c>
      <c r="J40" s="43" t="e" cm="1">
        <f t="array" aca="1" ref="J40" ca="1">INDEX(Desc_TabelaToda,MATCH(TB_Vendas[[#This Row],[Qtd]],Desc_Quantidades,1),MATCH(_xlfn.XLOOKUP(TB_Vendas[[#This Row],[Código]],TB_Produtos[[#All],[Código]],TB_Produtos[[#All],[Categoria]]),Desc_Categorias,0))</f>
        <v>#NAME?</v>
      </c>
      <c r="K40" s="43" t="e">
        <f ca="1">_xlfn.XLOOKUP(TB_Vendas[[#This Row],[Vendedor]],Vendedores!$A$5:$A$9,Vendedores!$D$5:$D$9)</f>
        <v>#NAME?</v>
      </c>
      <c r="L40" s="43" t="e">
        <f>IF(#REF!&lt;=#REF!,#REF!,#REF!)</f>
        <v>#REF!</v>
      </c>
      <c r="M40" s="2">
        <f>TB_Vendas[[#This Row],[Preço Unitário]]*TB_Vendas[[#This Row],[Qtd]]</f>
        <v>179.8</v>
      </c>
      <c r="N40" s="1" t="s">
        <v>117</v>
      </c>
    </row>
    <row r="41" spans="1:14">
      <c r="A41" s="4">
        <f>MONTH(TB_Vendas[[#This Row],[Data]])</f>
        <v>4</v>
      </c>
      <c r="B41" s="4" t="str">
        <f>PROPER(TEXT(DATE(,TB_Vendas[[#This Row],[Nº]],1),"Mmm"))</f>
        <v>Abr</v>
      </c>
      <c r="C41" s="3">
        <v>45039</v>
      </c>
      <c r="D41" s="4" t="s">
        <v>33</v>
      </c>
      <c r="E41" s="4" t="e">
        <f ca="1">_xlfn.XLOOKUP(TB_Vendas[[#This Row],[Código]],TB_Produtos[Código],TB_Produtos[Categoria])</f>
        <v>#NAME?</v>
      </c>
      <c r="F41" s="1">
        <v>3</v>
      </c>
      <c r="G41" s="7">
        <f>VLOOKUP(TB_Vendas[[#This Row],[Código]],Produtos!$B$6:$G$66,6,0)</f>
        <v>69.900000000000006</v>
      </c>
      <c r="H41" s="1" t="e">
        <f ca="1">_xlfn.XMATCH(TB_Vendas[[#This Row],[Categoria]],Desc_Categorias,0)</f>
        <v>#NAME?</v>
      </c>
      <c r="I41" s="43" t="e">
        <f ca="1">VLOOKUP(TB_Vendas[[#This Row],[Qtd]],Desc_TabelaToda,TB_Vendas[[#This Row],[Indice]],TRUE)</f>
        <v>#REF!</v>
      </c>
      <c r="J41" s="43" t="e" cm="1">
        <f t="array" aca="1" ref="J41" ca="1">INDEX(Desc_TabelaToda,MATCH(TB_Vendas[[#This Row],[Qtd]],Desc_Quantidades,1),MATCH(_xlfn.XLOOKUP(TB_Vendas[[#This Row],[Código]],TB_Produtos[[#All],[Código]],TB_Produtos[[#All],[Categoria]]),Desc_Categorias,0))</f>
        <v>#NAME?</v>
      </c>
      <c r="K41" s="43" t="e">
        <f ca="1">_xlfn.XLOOKUP(TB_Vendas[[#This Row],[Vendedor]],Vendedores!$A$5:$A$9,Vendedores!$D$5:$D$9)</f>
        <v>#NAME?</v>
      </c>
      <c r="L41" s="43" t="e">
        <f>IF(#REF!&lt;=#REF!,#REF!,#REF!)</f>
        <v>#REF!</v>
      </c>
      <c r="M41" s="2">
        <f>TB_Vendas[[#This Row],[Preço Unitário]]*TB_Vendas[[#This Row],[Qtd]]</f>
        <v>209.70000000000002</v>
      </c>
      <c r="N41" s="1" t="s">
        <v>114</v>
      </c>
    </row>
    <row r="42" spans="1:14">
      <c r="A42" s="4">
        <f>MONTH(TB_Vendas[[#This Row],[Data]])</f>
        <v>4</v>
      </c>
      <c r="B42" s="4" t="str">
        <f>PROPER(TEXT(DATE(,TB_Vendas[[#This Row],[Nº]],1),"Mmm"))</f>
        <v>Abr</v>
      </c>
      <c r="C42" s="3">
        <v>45042</v>
      </c>
      <c r="D42" s="4" t="s">
        <v>35</v>
      </c>
      <c r="E42" s="4" t="e">
        <f ca="1">_xlfn.XLOOKUP(TB_Vendas[[#This Row],[Código]],TB_Produtos[Código],TB_Produtos[Categoria])</f>
        <v>#NAME?</v>
      </c>
      <c r="F42" s="1">
        <v>1</v>
      </c>
      <c r="G42" s="7">
        <f>VLOOKUP(TB_Vendas[[#This Row],[Código]],Produtos!$B$6:$G$66,6,0)</f>
        <v>145</v>
      </c>
      <c r="H42" s="1" t="e">
        <f ca="1">_xlfn.XMATCH(TB_Vendas[[#This Row],[Categoria]],Desc_Categorias,0)</f>
        <v>#NAME?</v>
      </c>
      <c r="I42" s="43" t="e">
        <f ca="1">VLOOKUP(TB_Vendas[[#This Row],[Qtd]],Desc_TabelaToda,TB_Vendas[[#This Row],[Indice]],TRUE)</f>
        <v>#REF!</v>
      </c>
      <c r="J42" s="43" t="e" cm="1">
        <f t="array" aca="1" ref="J42" ca="1">INDEX(Desc_TabelaToda,MATCH(TB_Vendas[[#This Row],[Qtd]],Desc_Quantidades,1),MATCH(_xlfn.XLOOKUP(TB_Vendas[[#This Row],[Código]],TB_Produtos[[#All],[Código]],TB_Produtos[[#All],[Categoria]]),Desc_Categorias,0))</f>
        <v>#NAME?</v>
      </c>
      <c r="K42" s="43" t="e">
        <f ca="1">_xlfn.XLOOKUP(TB_Vendas[[#This Row],[Vendedor]],Vendedores!$A$5:$A$9,Vendedores!$D$5:$D$9)</f>
        <v>#NAME?</v>
      </c>
      <c r="L42" s="43" t="e">
        <f>IF(#REF!&lt;=#REF!,#REF!,#REF!)</f>
        <v>#REF!</v>
      </c>
      <c r="M42" s="2">
        <f>TB_Vendas[[#This Row],[Preço Unitário]]*TB_Vendas[[#This Row],[Qtd]]</f>
        <v>145</v>
      </c>
      <c r="N42" s="1" t="s">
        <v>118</v>
      </c>
    </row>
    <row r="43" spans="1:14">
      <c r="A43" s="4">
        <f>MONTH(TB_Vendas[[#This Row],[Data]])</f>
        <v>4</v>
      </c>
      <c r="B43" s="4" t="str">
        <f>PROPER(TEXT(DATE(,TB_Vendas[[#This Row],[Nº]],1),"Mmm"))</f>
        <v>Abr</v>
      </c>
      <c r="C43" s="3">
        <v>45043</v>
      </c>
      <c r="D43" s="4" t="s">
        <v>42</v>
      </c>
      <c r="E43" s="4" t="e">
        <f ca="1">_xlfn.XLOOKUP(TB_Vendas[[#This Row],[Código]],TB_Produtos[Código],TB_Produtos[Categoria])</f>
        <v>#NAME?</v>
      </c>
      <c r="F43" s="1">
        <v>4</v>
      </c>
      <c r="G43" s="7">
        <f>VLOOKUP(TB_Vendas[[#This Row],[Código]],Produtos!$B$6:$G$66,6,0)</f>
        <v>46.9</v>
      </c>
      <c r="H43" s="1" t="e">
        <f ca="1">_xlfn.XMATCH(TB_Vendas[[#This Row],[Categoria]],Desc_Categorias,0)</f>
        <v>#NAME?</v>
      </c>
      <c r="I43" s="43" t="e">
        <f ca="1">VLOOKUP(TB_Vendas[[#This Row],[Qtd]],Desc_TabelaToda,TB_Vendas[[#This Row],[Indice]],TRUE)</f>
        <v>#REF!</v>
      </c>
      <c r="J43" s="43" t="e" cm="1">
        <f t="array" aca="1" ref="J43" ca="1">INDEX(Desc_TabelaToda,MATCH(TB_Vendas[[#This Row],[Qtd]],Desc_Quantidades,1),MATCH(_xlfn.XLOOKUP(TB_Vendas[[#This Row],[Código]],TB_Produtos[[#All],[Código]],TB_Produtos[[#All],[Categoria]]),Desc_Categorias,0))</f>
        <v>#NAME?</v>
      </c>
      <c r="K43" s="43" t="e">
        <f ca="1">_xlfn.XLOOKUP(TB_Vendas[[#This Row],[Vendedor]],Vendedores!$A$5:$A$9,Vendedores!$D$5:$D$9)</f>
        <v>#NAME?</v>
      </c>
      <c r="L43" s="43" t="e">
        <f>IF(#REF!&lt;=#REF!,#REF!,#REF!)</f>
        <v>#REF!</v>
      </c>
      <c r="M43" s="2">
        <f>TB_Vendas[[#This Row],[Preço Unitário]]*TB_Vendas[[#This Row],[Qtd]]</f>
        <v>187.6</v>
      </c>
      <c r="N43" s="1" t="s">
        <v>114</v>
      </c>
    </row>
    <row r="44" spans="1:14">
      <c r="A44" s="4">
        <f>MONTH(TB_Vendas[[#This Row],[Data]])</f>
        <v>5</v>
      </c>
      <c r="B44" s="4" t="str">
        <f>PROPER(TEXT(DATE(,TB_Vendas[[#This Row],[Nº]],1),"Mmm"))</f>
        <v>Mai</v>
      </c>
      <c r="C44" s="3">
        <v>45054</v>
      </c>
      <c r="D44" s="4" t="s">
        <v>87</v>
      </c>
      <c r="E44" s="4" t="e">
        <f ca="1">_xlfn.XLOOKUP(TB_Vendas[[#This Row],[Código]],TB_Produtos[Código],TB_Produtos[Categoria])</f>
        <v>#NAME?</v>
      </c>
      <c r="F44" s="1">
        <v>2</v>
      </c>
      <c r="G44" s="7">
        <f>VLOOKUP(TB_Vendas[[#This Row],[Código]],Produtos!$B$6:$G$66,6,0)</f>
        <v>72.5</v>
      </c>
      <c r="H44" s="1" t="e">
        <f ca="1">_xlfn.XMATCH(TB_Vendas[[#This Row],[Categoria]],Desc_Categorias,0)</f>
        <v>#NAME?</v>
      </c>
      <c r="I44" s="43" t="e">
        <f ca="1">VLOOKUP(TB_Vendas[[#This Row],[Qtd]],Desc_TabelaToda,TB_Vendas[[#This Row],[Indice]],TRUE)</f>
        <v>#REF!</v>
      </c>
      <c r="J44" s="43" t="e" cm="1">
        <f t="array" aca="1" ref="J44" ca="1">INDEX(Desc_TabelaToda,MATCH(TB_Vendas[[#This Row],[Qtd]],Desc_Quantidades,1),MATCH(_xlfn.XLOOKUP(TB_Vendas[[#This Row],[Código]],TB_Produtos[[#All],[Código]],TB_Produtos[[#All],[Categoria]]),Desc_Categorias,0))</f>
        <v>#NAME?</v>
      </c>
      <c r="K44" s="43" t="e">
        <f ca="1">_xlfn.XLOOKUP(TB_Vendas[[#This Row],[Vendedor]],Vendedores!$A$5:$A$9,Vendedores!$D$5:$D$9)</f>
        <v>#NAME?</v>
      </c>
      <c r="L44" s="43" t="e">
        <f>IF(#REF!&lt;=#REF!,#REF!,#REF!)</f>
        <v>#REF!</v>
      </c>
      <c r="M44" s="2">
        <f>TB_Vendas[[#This Row],[Preço Unitário]]*TB_Vendas[[#This Row],[Qtd]]</f>
        <v>145</v>
      </c>
      <c r="N44" s="1" t="s">
        <v>118</v>
      </c>
    </row>
    <row r="45" spans="1:14">
      <c r="A45" s="4">
        <f>MONTH(TB_Vendas[[#This Row],[Data]])</f>
        <v>5</v>
      </c>
      <c r="B45" s="4" t="str">
        <f>PROPER(TEXT(DATE(,TB_Vendas[[#This Row],[Nº]],1),"Mmm"))</f>
        <v>Mai</v>
      </c>
      <c r="C45" s="3">
        <v>45055</v>
      </c>
      <c r="D45" s="4" t="s">
        <v>68</v>
      </c>
      <c r="E45" s="4" t="e">
        <f ca="1">_xlfn.XLOOKUP(TB_Vendas[[#This Row],[Código]],TB_Produtos[Código],TB_Produtos[Categoria])</f>
        <v>#NAME?</v>
      </c>
      <c r="F45" s="1">
        <v>3</v>
      </c>
      <c r="G45" s="7">
        <f>VLOOKUP(TB_Vendas[[#This Row],[Código]],Produtos!$B$6:$G$66,6,0)</f>
        <v>140</v>
      </c>
      <c r="H45" s="1" t="e">
        <f ca="1">_xlfn.XMATCH(TB_Vendas[[#This Row],[Categoria]],Desc_Categorias,0)</f>
        <v>#NAME?</v>
      </c>
      <c r="I45" s="43" t="e">
        <f ca="1">VLOOKUP(TB_Vendas[[#This Row],[Qtd]],Desc_TabelaToda,TB_Vendas[[#This Row],[Indice]],TRUE)</f>
        <v>#REF!</v>
      </c>
      <c r="J45" s="43" t="e" cm="1">
        <f t="array" aca="1" ref="J45" ca="1">INDEX(Desc_TabelaToda,MATCH(TB_Vendas[[#This Row],[Qtd]],Desc_Quantidades,1),MATCH(_xlfn.XLOOKUP(TB_Vendas[[#This Row],[Código]],TB_Produtos[[#All],[Código]],TB_Produtos[[#All],[Categoria]]),Desc_Categorias,0))</f>
        <v>#NAME?</v>
      </c>
      <c r="K45" s="43" t="e">
        <f ca="1">_xlfn.XLOOKUP(TB_Vendas[[#This Row],[Vendedor]],Vendedores!$A$5:$A$9,Vendedores!$D$5:$D$9)</f>
        <v>#NAME?</v>
      </c>
      <c r="L45" s="43" t="e">
        <f>IF(#REF!&lt;=#REF!,#REF!,#REF!)</f>
        <v>#REF!</v>
      </c>
      <c r="M45" s="2">
        <f>TB_Vendas[[#This Row],[Preço Unitário]]*TB_Vendas[[#This Row],[Qtd]]</f>
        <v>420</v>
      </c>
      <c r="N45" s="1" t="s">
        <v>117</v>
      </c>
    </row>
    <row r="46" spans="1:14">
      <c r="A46" s="4">
        <f>MONTH(TB_Vendas[[#This Row],[Data]])</f>
        <v>5</v>
      </c>
      <c r="B46" s="4" t="str">
        <f>PROPER(TEXT(DATE(,TB_Vendas[[#This Row],[Nº]],1),"Mmm"))</f>
        <v>Mai</v>
      </c>
      <c r="C46" s="3">
        <v>45056</v>
      </c>
      <c r="D46" s="4" t="s">
        <v>66</v>
      </c>
      <c r="E46" s="4" t="e">
        <f ca="1">_xlfn.XLOOKUP(TB_Vendas[[#This Row],[Código]],TB_Produtos[Código],TB_Produtos[Categoria])</f>
        <v>#NAME?</v>
      </c>
      <c r="F46" s="1">
        <v>1</v>
      </c>
      <c r="G46" s="7">
        <f>VLOOKUP(TB_Vendas[[#This Row],[Código]],Produtos!$B$6:$G$66,6,0)</f>
        <v>91.4</v>
      </c>
      <c r="H46" s="1" t="e">
        <f ca="1">_xlfn.XMATCH(TB_Vendas[[#This Row],[Categoria]],Desc_Categorias,0)</f>
        <v>#NAME?</v>
      </c>
      <c r="I46" s="43" t="e">
        <f ca="1">VLOOKUP(TB_Vendas[[#This Row],[Qtd]],Desc_TabelaToda,TB_Vendas[[#This Row],[Indice]],TRUE)</f>
        <v>#REF!</v>
      </c>
      <c r="J46" s="43" t="e" cm="1">
        <f t="array" aca="1" ref="J46" ca="1">INDEX(Desc_TabelaToda,MATCH(TB_Vendas[[#This Row],[Qtd]],Desc_Quantidades,1),MATCH(_xlfn.XLOOKUP(TB_Vendas[[#This Row],[Código]],TB_Produtos[[#All],[Código]],TB_Produtos[[#All],[Categoria]]),Desc_Categorias,0))</f>
        <v>#NAME?</v>
      </c>
      <c r="K46" s="43" t="e">
        <f ca="1">_xlfn.XLOOKUP(TB_Vendas[[#This Row],[Vendedor]],Vendedores!$A$5:$A$9,Vendedores!$D$5:$D$9)</f>
        <v>#NAME?</v>
      </c>
      <c r="L46" s="43" t="e">
        <f>IF(#REF!&lt;=#REF!,#REF!,#REF!)</f>
        <v>#REF!</v>
      </c>
      <c r="M46" s="2">
        <f>TB_Vendas[[#This Row],[Preço Unitário]]*TB_Vendas[[#This Row],[Qtd]]</f>
        <v>91.4</v>
      </c>
      <c r="N46" s="1" t="s">
        <v>115</v>
      </c>
    </row>
    <row r="47" spans="1:14">
      <c r="A47" s="4">
        <f>MONTH(TB_Vendas[[#This Row],[Data]])</f>
        <v>5</v>
      </c>
      <c r="B47" s="4" t="str">
        <f>PROPER(TEXT(DATE(,TB_Vendas[[#This Row],[Nº]],1),"Mmm"))</f>
        <v>Mai</v>
      </c>
      <c r="C47" s="3">
        <v>45057</v>
      </c>
      <c r="D47" s="4" t="s">
        <v>57</v>
      </c>
      <c r="E47" s="4" t="e">
        <f ca="1">_xlfn.XLOOKUP(TB_Vendas[[#This Row],[Código]],TB_Produtos[Código],TB_Produtos[Categoria])</f>
        <v>#NAME?</v>
      </c>
      <c r="F47" s="1">
        <v>2</v>
      </c>
      <c r="G47" s="7">
        <f>VLOOKUP(TB_Vendas[[#This Row],[Código]],Produtos!$B$6:$G$66,6,0)</f>
        <v>349.9</v>
      </c>
      <c r="H47" s="1" t="e">
        <f ca="1">_xlfn.XMATCH(TB_Vendas[[#This Row],[Categoria]],Desc_Categorias,0)</f>
        <v>#NAME?</v>
      </c>
      <c r="I47" s="43" t="e">
        <f ca="1">VLOOKUP(TB_Vendas[[#This Row],[Qtd]],Desc_TabelaToda,TB_Vendas[[#This Row],[Indice]],TRUE)</f>
        <v>#REF!</v>
      </c>
      <c r="J47" s="43" t="e" cm="1">
        <f t="array" aca="1" ref="J47" ca="1">INDEX(Desc_TabelaToda,MATCH(TB_Vendas[[#This Row],[Qtd]],Desc_Quantidades,1),MATCH(_xlfn.XLOOKUP(TB_Vendas[[#This Row],[Código]],TB_Produtos[[#All],[Código]],TB_Produtos[[#All],[Categoria]]),Desc_Categorias,0))</f>
        <v>#NAME?</v>
      </c>
      <c r="K47" s="43" t="e">
        <f ca="1">_xlfn.XLOOKUP(TB_Vendas[[#This Row],[Vendedor]],Vendedores!$A$5:$A$9,Vendedores!$D$5:$D$9)</f>
        <v>#NAME?</v>
      </c>
      <c r="L47" s="43" t="e">
        <f>IF(#REF!&lt;=#REF!,#REF!,#REF!)</f>
        <v>#REF!</v>
      </c>
      <c r="M47" s="2">
        <f>TB_Vendas[[#This Row],[Preço Unitário]]*TB_Vendas[[#This Row],[Qtd]]</f>
        <v>699.8</v>
      </c>
      <c r="N47" s="1" t="s">
        <v>117</v>
      </c>
    </row>
    <row r="48" spans="1:14">
      <c r="A48" s="4">
        <f>MONTH(TB_Vendas[[#This Row],[Data]])</f>
        <v>5</v>
      </c>
      <c r="B48" s="4" t="str">
        <f>PROPER(TEXT(DATE(,TB_Vendas[[#This Row],[Nº]],1),"Mmm"))</f>
        <v>Mai</v>
      </c>
      <c r="C48" s="3">
        <v>45058</v>
      </c>
      <c r="D48" s="4" t="s">
        <v>32</v>
      </c>
      <c r="E48" s="4" t="e">
        <f ca="1">_xlfn.XLOOKUP(TB_Vendas[[#This Row],[Código]],TB_Produtos[Código],TB_Produtos[Categoria])</f>
        <v>#NAME?</v>
      </c>
      <c r="F48" s="1">
        <v>3</v>
      </c>
      <c r="G48" s="7">
        <f>VLOOKUP(TB_Vendas[[#This Row],[Código]],Produtos!$B$6:$G$66,6,0)</f>
        <v>65.900000000000006</v>
      </c>
      <c r="H48" s="1" t="e">
        <f ca="1">_xlfn.XMATCH(TB_Vendas[[#This Row],[Categoria]],Desc_Categorias,0)</f>
        <v>#NAME?</v>
      </c>
      <c r="I48" s="43" t="e">
        <f ca="1">VLOOKUP(TB_Vendas[[#This Row],[Qtd]],Desc_TabelaToda,TB_Vendas[[#This Row],[Indice]],TRUE)</f>
        <v>#REF!</v>
      </c>
      <c r="J48" s="43" t="e" cm="1">
        <f t="array" aca="1" ref="J48" ca="1">INDEX(Desc_TabelaToda,MATCH(TB_Vendas[[#This Row],[Qtd]],Desc_Quantidades,1),MATCH(_xlfn.XLOOKUP(TB_Vendas[[#This Row],[Código]],TB_Produtos[[#All],[Código]],TB_Produtos[[#All],[Categoria]]),Desc_Categorias,0))</f>
        <v>#NAME?</v>
      </c>
      <c r="K48" s="43" t="e">
        <f ca="1">_xlfn.XLOOKUP(TB_Vendas[[#This Row],[Vendedor]],Vendedores!$A$5:$A$9,Vendedores!$D$5:$D$9)</f>
        <v>#NAME?</v>
      </c>
      <c r="L48" s="43" t="e">
        <f>IF(#REF!&lt;=#REF!,#REF!,#REF!)</f>
        <v>#REF!</v>
      </c>
      <c r="M48" s="2">
        <f>TB_Vendas[[#This Row],[Preço Unitário]]*TB_Vendas[[#This Row],[Qtd]]</f>
        <v>197.70000000000002</v>
      </c>
      <c r="N48" s="1" t="s">
        <v>115</v>
      </c>
    </row>
    <row r="49" spans="1:14">
      <c r="A49" s="4">
        <f>MONTH(TB_Vendas[[#This Row],[Data]])</f>
        <v>5</v>
      </c>
      <c r="B49" s="4" t="str">
        <f>PROPER(TEXT(DATE(,TB_Vendas[[#This Row],[Nº]],1),"Mmm"))</f>
        <v>Mai</v>
      </c>
      <c r="C49" s="3">
        <v>45061</v>
      </c>
      <c r="D49" s="4" t="s">
        <v>66</v>
      </c>
      <c r="E49" s="4" t="e">
        <f ca="1">_xlfn.XLOOKUP(TB_Vendas[[#This Row],[Código]],TB_Produtos[Código],TB_Produtos[Categoria])</f>
        <v>#NAME?</v>
      </c>
      <c r="F49" s="1">
        <v>2</v>
      </c>
      <c r="G49" s="7">
        <f>VLOOKUP(TB_Vendas[[#This Row],[Código]],Produtos!$B$6:$G$66,6,0)</f>
        <v>91.4</v>
      </c>
      <c r="H49" s="1" t="e">
        <f ca="1">_xlfn.XMATCH(TB_Vendas[[#This Row],[Categoria]],Desc_Categorias,0)</f>
        <v>#NAME?</v>
      </c>
      <c r="I49" s="43" t="e">
        <f ca="1">VLOOKUP(TB_Vendas[[#This Row],[Qtd]],Desc_TabelaToda,TB_Vendas[[#This Row],[Indice]],TRUE)</f>
        <v>#REF!</v>
      </c>
      <c r="J49" s="43" t="e" cm="1">
        <f t="array" aca="1" ref="J49" ca="1">INDEX(Desc_TabelaToda,MATCH(TB_Vendas[[#This Row],[Qtd]],Desc_Quantidades,1),MATCH(_xlfn.XLOOKUP(TB_Vendas[[#This Row],[Código]],TB_Produtos[[#All],[Código]],TB_Produtos[[#All],[Categoria]]),Desc_Categorias,0))</f>
        <v>#NAME?</v>
      </c>
      <c r="K49" s="43" t="e">
        <f ca="1">_xlfn.XLOOKUP(TB_Vendas[[#This Row],[Vendedor]],Vendedores!$A$5:$A$9,Vendedores!$D$5:$D$9)</f>
        <v>#NAME?</v>
      </c>
      <c r="L49" s="43" t="e">
        <f>IF(#REF!&lt;=#REF!,#REF!,#REF!)</f>
        <v>#REF!</v>
      </c>
      <c r="M49" s="2">
        <f>TB_Vendas[[#This Row],[Preço Unitário]]*TB_Vendas[[#This Row],[Qtd]]</f>
        <v>182.8</v>
      </c>
      <c r="N49" s="1" t="s">
        <v>114</v>
      </c>
    </row>
    <row r="50" spans="1:14">
      <c r="A50" s="4">
        <f>MONTH(TB_Vendas[[#This Row],[Data]])</f>
        <v>5</v>
      </c>
      <c r="B50" s="4" t="str">
        <f>PROPER(TEXT(DATE(,TB_Vendas[[#This Row],[Nº]],1),"Mmm"))</f>
        <v>Mai</v>
      </c>
      <c r="C50" s="3">
        <v>45064</v>
      </c>
      <c r="D50" s="4" t="s">
        <v>36</v>
      </c>
      <c r="E50" s="4" t="e">
        <f ca="1">_xlfn.XLOOKUP(TB_Vendas[[#This Row],[Código]],TB_Produtos[Código],TB_Produtos[Categoria])</f>
        <v>#NAME?</v>
      </c>
      <c r="F50" s="1">
        <v>4</v>
      </c>
      <c r="G50" s="7">
        <f>VLOOKUP(TB_Vendas[[#This Row],[Código]],Produtos!$B$6:$G$66,6,0)</f>
        <v>259.89999999999998</v>
      </c>
      <c r="H50" s="1" t="e">
        <f ca="1">_xlfn.XMATCH(TB_Vendas[[#This Row],[Categoria]],Desc_Categorias,0)</f>
        <v>#NAME?</v>
      </c>
      <c r="I50" s="43" t="e">
        <f ca="1">VLOOKUP(TB_Vendas[[#This Row],[Qtd]],Desc_TabelaToda,TB_Vendas[[#This Row],[Indice]],TRUE)</f>
        <v>#REF!</v>
      </c>
      <c r="J50" s="43" t="e" cm="1">
        <f t="array" aca="1" ref="J50" ca="1">INDEX(Desc_TabelaToda,MATCH(TB_Vendas[[#This Row],[Qtd]],Desc_Quantidades,1),MATCH(_xlfn.XLOOKUP(TB_Vendas[[#This Row],[Código]],TB_Produtos[[#All],[Código]],TB_Produtos[[#All],[Categoria]]),Desc_Categorias,0))</f>
        <v>#NAME?</v>
      </c>
      <c r="K50" s="43" t="e">
        <f ca="1">_xlfn.XLOOKUP(TB_Vendas[[#This Row],[Vendedor]],Vendedores!$A$5:$A$9,Vendedores!$D$5:$D$9)</f>
        <v>#NAME?</v>
      </c>
      <c r="L50" s="43" t="e">
        <f>IF(#REF!&lt;=#REF!,#REF!,#REF!)</f>
        <v>#REF!</v>
      </c>
      <c r="M50" s="2">
        <f>TB_Vendas[[#This Row],[Preço Unitário]]*TB_Vendas[[#This Row],[Qtd]]</f>
        <v>1039.5999999999999</v>
      </c>
      <c r="N50" s="1" t="s">
        <v>115</v>
      </c>
    </row>
    <row r="51" spans="1:14">
      <c r="A51" s="4">
        <f>MONTH(TB_Vendas[[#This Row],[Data]])</f>
        <v>6</v>
      </c>
      <c r="B51" s="4" t="str">
        <f>PROPER(TEXT(DATE(,TB_Vendas[[#This Row],[Nº]],1),"Mmm"))</f>
        <v>Jun</v>
      </c>
      <c r="C51" s="3">
        <v>45084</v>
      </c>
      <c r="D51" s="4" t="s">
        <v>35</v>
      </c>
      <c r="E51" s="4" t="e">
        <f ca="1">_xlfn.XLOOKUP(TB_Vendas[[#This Row],[Código]],TB_Produtos[Código],TB_Produtos[Categoria])</f>
        <v>#NAME?</v>
      </c>
      <c r="F51" s="1">
        <v>3</v>
      </c>
      <c r="G51" s="7">
        <f>VLOOKUP(TB_Vendas[[#This Row],[Código]],Produtos!$B$6:$G$66,6,0)</f>
        <v>145</v>
      </c>
      <c r="H51" s="1" t="e">
        <f ca="1">_xlfn.XMATCH(TB_Vendas[[#This Row],[Categoria]],Desc_Categorias,0)</f>
        <v>#NAME?</v>
      </c>
      <c r="I51" s="43" t="e">
        <f ca="1">VLOOKUP(TB_Vendas[[#This Row],[Qtd]],Desc_TabelaToda,TB_Vendas[[#This Row],[Indice]],TRUE)</f>
        <v>#REF!</v>
      </c>
      <c r="J51" s="43" t="e" cm="1">
        <f t="array" aca="1" ref="J51" ca="1">INDEX(Desc_TabelaToda,MATCH(TB_Vendas[[#This Row],[Qtd]],Desc_Quantidades,1),MATCH(_xlfn.XLOOKUP(TB_Vendas[[#This Row],[Código]],TB_Produtos[[#All],[Código]],TB_Produtos[[#All],[Categoria]]),Desc_Categorias,0))</f>
        <v>#NAME?</v>
      </c>
      <c r="K51" s="43" t="e">
        <f ca="1">_xlfn.XLOOKUP(TB_Vendas[[#This Row],[Vendedor]],Vendedores!$A$5:$A$9,Vendedores!$D$5:$D$9)</f>
        <v>#NAME?</v>
      </c>
      <c r="L51" s="43" t="e">
        <f>IF(#REF!&lt;=#REF!,#REF!,#REF!)</f>
        <v>#REF!</v>
      </c>
      <c r="M51" s="2">
        <f>TB_Vendas[[#This Row],[Preço Unitário]]*TB_Vendas[[#This Row],[Qtd]]</f>
        <v>435</v>
      </c>
      <c r="N51" s="1" t="s">
        <v>114</v>
      </c>
    </row>
    <row r="52" spans="1:14">
      <c r="A52" s="4">
        <f>MONTH(TB_Vendas[[#This Row],[Data]])</f>
        <v>6</v>
      </c>
      <c r="B52" s="4" t="str">
        <f>PROPER(TEXT(DATE(,TB_Vendas[[#This Row],[Nº]],1),"Mmm"))</f>
        <v>Jun</v>
      </c>
      <c r="C52" s="3">
        <v>45084</v>
      </c>
      <c r="D52" s="4" t="s">
        <v>69</v>
      </c>
      <c r="E52" s="4" t="e">
        <f ca="1">_xlfn.XLOOKUP(TB_Vendas[[#This Row],[Código]],TB_Produtos[Código],TB_Produtos[Categoria])</f>
        <v>#NAME?</v>
      </c>
      <c r="F52" s="1">
        <v>2</v>
      </c>
      <c r="G52" s="7">
        <f>VLOOKUP(TB_Vendas[[#This Row],[Código]],Produtos!$B$6:$G$66,6,0)</f>
        <v>142.9</v>
      </c>
      <c r="H52" s="1" t="e">
        <f ca="1">_xlfn.XMATCH(TB_Vendas[[#This Row],[Categoria]],Desc_Categorias,0)</f>
        <v>#NAME?</v>
      </c>
      <c r="I52" s="43" t="e">
        <f ca="1">VLOOKUP(TB_Vendas[[#This Row],[Qtd]],Desc_TabelaToda,TB_Vendas[[#This Row],[Indice]],TRUE)</f>
        <v>#REF!</v>
      </c>
      <c r="J52" s="43" t="e" cm="1">
        <f t="array" aca="1" ref="J52" ca="1">INDEX(Desc_TabelaToda,MATCH(TB_Vendas[[#This Row],[Qtd]],Desc_Quantidades,1),MATCH(_xlfn.XLOOKUP(TB_Vendas[[#This Row],[Código]],TB_Produtos[[#All],[Código]],TB_Produtos[[#All],[Categoria]]),Desc_Categorias,0))</f>
        <v>#NAME?</v>
      </c>
      <c r="K52" s="43" t="e">
        <f ca="1">_xlfn.XLOOKUP(TB_Vendas[[#This Row],[Vendedor]],Vendedores!$A$5:$A$9,Vendedores!$D$5:$D$9)</f>
        <v>#NAME?</v>
      </c>
      <c r="L52" s="43" t="e">
        <f>IF(#REF!&lt;=#REF!,#REF!,#REF!)</f>
        <v>#REF!</v>
      </c>
      <c r="M52" s="2">
        <f>TB_Vendas[[#This Row],[Preço Unitário]]*TB_Vendas[[#This Row],[Qtd]]</f>
        <v>285.8</v>
      </c>
      <c r="N52" s="1" t="s">
        <v>116</v>
      </c>
    </row>
    <row r="53" spans="1:14">
      <c r="A53" s="4">
        <f>MONTH(TB_Vendas[[#This Row],[Data]])</f>
        <v>6</v>
      </c>
      <c r="B53" s="4" t="str">
        <f>PROPER(TEXT(DATE(,TB_Vendas[[#This Row],[Nº]],1),"Mmm"))</f>
        <v>Jun</v>
      </c>
      <c r="C53" s="3">
        <v>45086</v>
      </c>
      <c r="D53" s="4" t="s">
        <v>110</v>
      </c>
      <c r="E53" s="4" t="e">
        <f ca="1">_xlfn.XLOOKUP(TB_Vendas[[#This Row],[Código]],TB_Produtos[Código],TB_Produtos[Categoria])</f>
        <v>#NAME?</v>
      </c>
      <c r="F53" s="1">
        <v>2</v>
      </c>
      <c r="G53" s="7">
        <f>VLOOKUP(TB_Vendas[[#This Row],[Código]],Produtos!$B$6:$G$66,6,0)</f>
        <v>180</v>
      </c>
      <c r="H53" s="1" t="e">
        <f ca="1">_xlfn.XMATCH(TB_Vendas[[#This Row],[Categoria]],Desc_Categorias,0)</f>
        <v>#NAME?</v>
      </c>
      <c r="I53" s="43" t="e">
        <f ca="1">VLOOKUP(TB_Vendas[[#This Row],[Qtd]],Desc_TabelaToda,TB_Vendas[[#This Row],[Indice]],TRUE)</f>
        <v>#REF!</v>
      </c>
      <c r="J53" s="43" t="e" cm="1">
        <f t="array" aca="1" ref="J53" ca="1">INDEX(Desc_TabelaToda,MATCH(TB_Vendas[[#This Row],[Qtd]],Desc_Quantidades,1),MATCH(_xlfn.XLOOKUP(TB_Vendas[[#This Row],[Código]],TB_Produtos[[#All],[Código]],TB_Produtos[[#All],[Categoria]]),Desc_Categorias,0))</f>
        <v>#NAME?</v>
      </c>
      <c r="K53" s="43" t="e">
        <f ca="1">_xlfn.XLOOKUP(TB_Vendas[[#This Row],[Vendedor]],Vendedores!$A$5:$A$9,Vendedores!$D$5:$D$9)</f>
        <v>#NAME?</v>
      </c>
      <c r="L53" s="43" t="e">
        <f>IF(#REF!&lt;=#REF!,#REF!,#REF!)</f>
        <v>#REF!</v>
      </c>
      <c r="M53" s="2">
        <f>TB_Vendas[[#This Row],[Preço Unitário]]*TB_Vendas[[#This Row],[Qtd]]</f>
        <v>360</v>
      </c>
      <c r="N53" s="1" t="s">
        <v>114</v>
      </c>
    </row>
    <row r="54" spans="1:14">
      <c r="A54" s="4">
        <f>MONTH(TB_Vendas[[#This Row],[Data]])</f>
        <v>6</v>
      </c>
      <c r="B54" s="4" t="str">
        <f>PROPER(TEXT(DATE(,TB_Vendas[[#This Row],[Nº]],1),"Mmm"))</f>
        <v>Jun</v>
      </c>
      <c r="C54" s="3">
        <v>45086</v>
      </c>
      <c r="D54" s="4" t="s">
        <v>46</v>
      </c>
      <c r="E54" s="4" t="e">
        <f ca="1">_xlfn.XLOOKUP(TB_Vendas[[#This Row],[Código]],TB_Produtos[Código],TB_Produtos[Categoria])</f>
        <v>#NAME?</v>
      </c>
      <c r="F54" s="1">
        <v>2</v>
      </c>
      <c r="G54" s="7">
        <f>VLOOKUP(TB_Vendas[[#This Row],[Código]],Produtos!$B$6:$G$66,6,0)</f>
        <v>42.5</v>
      </c>
      <c r="H54" s="1" t="e">
        <f ca="1">_xlfn.XMATCH(TB_Vendas[[#This Row],[Categoria]],Desc_Categorias,0)</f>
        <v>#NAME?</v>
      </c>
      <c r="I54" s="43" t="e">
        <f ca="1">VLOOKUP(TB_Vendas[[#This Row],[Qtd]],Desc_TabelaToda,TB_Vendas[[#This Row],[Indice]],TRUE)</f>
        <v>#REF!</v>
      </c>
      <c r="J54" s="43" t="e" cm="1">
        <f t="array" aca="1" ref="J54" ca="1">INDEX(Desc_TabelaToda,MATCH(TB_Vendas[[#This Row],[Qtd]],Desc_Quantidades,1),MATCH(_xlfn.XLOOKUP(TB_Vendas[[#This Row],[Código]],TB_Produtos[[#All],[Código]],TB_Produtos[[#All],[Categoria]]),Desc_Categorias,0))</f>
        <v>#NAME?</v>
      </c>
      <c r="K54" s="43" t="e">
        <f ca="1">_xlfn.XLOOKUP(TB_Vendas[[#This Row],[Vendedor]],Vendedores!$A$5:$A$9,Vendedores!$D$5:$D$9)</f>
        <v>#NAME?</v>
      </c>
      <c r="L54" s="43" t="e">
        <f>IF(#REF!&lt;=#REF!,#REF!,#REF!)</f>
        <v>#REF!</v>
      </c>
      <c r="M54" s="2">
        <f>TB_Vendas[[#This Row],[Preço Unitário]]*TB_Vendas[[#This Row],[Qtd]]</f>
        <v>85</v>
      </c>
      <c r="N54" s="1" t="s">
        <v>116</v>
      </c>
    </row>
    <row r="55" spans="1:14">
      <c r="A55" s="4">
        <f>MONTH(TB_Vendas[[#This Row],[Data]])</f>
        <v>6</v>
      </c>
      <c r="B55" s="4" t="str">
        <f>PROPER(TEXT(DATE(,TB_Vendas[[#This Row],[Nº]],1),"Mmm"))</f>
        <v>Jun</v>
      </c>
      <c r="C55" s="3">
        <v>45088</v>
      </c>
      <c r="D55" s="4" t="s">
        <v>32</v>
      </c>
      <c r="E55" s="4" t="e">
        <f ca="1">_xlfn.XLOOKUP(TB_Vendas[[#This Row],[Código]],TB_Produtos[Código],TB_Produtos[Categoria])</f>
        <v>#NAME?</v>
      </c>
      <c r="F55" s="1">
        <v>1</v>
      </c>
      <c r="G55" s="7">
        <f>VLOOKUP(TB_Vendas[[#This Row],[Código]],Produtos!$B$6:$G$66,6,0)</f>
        <v>65.900000000000006</v>
      </c>
      <c r="H55" s="1" t="e">
        <f ca="1">_xlfn.XMATCH(TB_Vendas[[#This Row],[Categoria]],Desc_Categorias,0)</f>
        <v>#NAME?</v>
      </c>
      <c r="I55" s="43" t="e">
        <f ca="1">VLOOKUP(TB_Vendas[[#This Row],[Qtd]],Desc_TabelaToda,TB_Vendas[[#This Row],[Indice]],TRUE)</f>
        <v>#REF!</v>
      </c>
      <c r="J55" s="43" t="e" cm="1">
        <f t="array" aca="1" ref="J55" ca="1">INDEX(Desc_TabelaToda,MATCH(TB_Vendas[[#This Row],[Qtd]],Desc_Quantidades,1),MATCH(_xlfn.XLOOKUP(TB_Vendas[[#This Row],[Código]],TB_Produtos[[#All],[Código]],TB_Produtos[[#All],[Categoria]]),Desc_Categorias,0))</f>
        <v>#NAME?</v>
      </c>
      <c r="K55" s="43" t="e">
        <f ca="1">_xlfn.XLOOKUP(TB_Vendas[[#This Row],[Vendedor]],Vendedores!$A$5:$A$9,Vendedores!$D$5:$D$9)</f>
        <v>#NAME?</v>
      </c>
      <c r="L55" s="43" t="e">
        <f>IF(#REF!&lt;=#REF!,#REF!,#REF!)</f>
        <v>#REF!</v>
      </c>
      <c r="M55" s="2">
        <f>TB_Vendas[[#This Row],[Preço Unitário]]*TB_Vendas[[#This Row],[Qtd]]</f>
        <v>65.900000000000006</v>
      </c>
      <c r="N55" s="1" t="s">
        <v>115</v>
      </c>
    </row>
    <row r="56" spans="1:14">
      <c r="A56" s="4">
        <f>MONTH(TB_Vendas[[#This Row],[Data]])</f>
        <v>6</v>
      </c>
      <c r="B56" s="4" t="str">
        <f>PROPER(TEXT(DATE(,TB_Vendas[[#This Row],[Nº]],1),"Mmm"))</f>
        <v>Jun</v>
      </c>
      <c r="C56" s="3">
        <v>45090</v>
      </c>
      <c r="D56" s="4" t="s">
        <v>107</v>
      </c>
      <c r="E56" s="4" t="e">
        <f ca="1">_xlfn.XLOOKUP(TB_Vendas[[#This Row],[Código]],TB_Produtos[Código],TB_Produtos[Categoria])</f>
        <v>#NAME?</v>
      </c>
      <c r="F56" s="1">
        <v>1</v>
      </c>
      <c r="G56" s="7">
        <f>VLOOKUP(TB_Vendas[[#This Row],[Código]],Produtos!$B$6:$G$66,6,0)</f>
        <v>180</v>
      </c>
      <c r="H56" s="1" t="e">
        <f ca="1">_xlfn.XMATCH(TB_Vendas[[#This Row],[Categoria]],Desc_Categorias,0)</f>
        <v>#NAME?</v>
      </c>
      <c r="I56" s="43" t="e">
        <f ca="1">VLOOKUP(TB_Vendas[[#This Row],[Qtd]],Desc_TabelaToda,TB_Vendas[[#This Row],[Indice]],TRUE)</f>
        <v>#REF!</v>
      </c>
      <c r="J56" s="43" t="e" cm="1">
        <f t="array" aca="1" ref="J56" ca="1">INDEX(Desc_TabelaToda,MATCH(TB_Vendas[[#This Row],[Qtd]],Desc_Quantidades,1),MATCH(_xlfn.XLOOKUP(TB_Vendas[[#This Row],[Código]],TB_Produtos[[#All],[Código]],TB_Produtos[[#All],[Categoria]]),Desc_Categorias,0))</f>
        <v>#NAME?</v>
      </c>
      <c r="K56" s="43" t="e">
        <f ca="1">_xlfn.XLOOKUP(TB_Vendas[[#This Row],[Vendedor]],Vendedores!$A$5:$A$9,Vendedores!$D$5:$D$9)</f>
        <v>#NAME?</v>
      </c>
      <c r="L56" s="43" t="e">
        <f>IF(#REF!&lt;=#REF!,#REF!,#REF!)</f>
        <v>#REF!</v>
      </c>
      <c r="M56" s="2">
        <f>TB_Vendas[[#This Row],[Preço Unitário]]*TB_Vendas[[#This Row],[Qtd]]</f>
        <v>180</v>
      </c>
      <c r="N56" s="1" t="s">
        <v>116</v>
      </c>
    </row>
    <row r="57" spans="1:14">
      <c r="A57" s="4">
        <f>MONTH(TB_Vendas[[#This Row],[Data]])</f>
        <v>6</v>
      </c>
      <c r="B57" s="4" t="str">
        <f>PROPER(TEXT(DATE(,TB_Vendas[[#This Row],[Nº]],1),"Mmm"))</f>
        <v>Jun</v>
      </c>
      <c r="C57" s="3">
        <v>45093</v>
      </c>
      <c r="D57" s="4" t="s">
        <v>97</v>
      </c>
      <c r="E57" s="4" t="e">
        <f ca="1">_xlfn.XLOOKUP(TB_Vendas[[#This Row],[Código]],TB_Produtos[Código],TB_Produtos[Categoria])</f>
        <v>#NAME?</v>
      </c>
      <c r="F57" s="1">
        <v>3</v>
      </c>
      <c r="G57" s="7">
        <f>VLOOKUP(TB_Vendas[[#This Row],[Código]],Produtos!$B$6:$G$66,6,0)</f>
        <v>32.9</v>
      </c>
      <c r="H57" s="1" t="e">
        <f ca="1">_xlfn.XMATCH(TB_Vendas[[#This Row],[Categoria]],Desc_Categorias,0)</f>
        <v>#NAME?</v>
      </c>
      <c r="I57" s="43" t="e">
        <f ca="1">VLOOKUP(TB_Vendas[[#This Row],[Qtd]],Desc_TabelaToda,TB_Vendas[[#This Row],[Indice]],TRUE)</f>
        <v>#REF!</v>
      </c>
      <c r="J57" s="43" t="e" cm="1">
        <f t="array" aca="1" ref="J57" ca="1">INDEX(Desc_TabelaToda,MATCH(TB_Vendas[[#This Row],[Qtd]],Desc_Quantidades,1),MATCH(_xlfn.XLOOKUP(TB_Vendas[[#This Row],[Código]],TB_Produtos[[#All],[Código]],TB_Produtos[[#All],[Categoria]]),Desc_Categorias,0))</f>
        <v>#NAME?</v>
      </c>
      <c r="K57" s="43" t="e">
        <f ca="1">_xlfn.XLOOKUP(TB_Vendas[[#This Row],[Vendedor]],Vendedores!$A$5:$A$9,Vendedores!$D$5:$D$9)</f>
        <v>#NAME?</v>
      </c>
      <c r="L57" s="43" t="e">
        <f>IF(#REF!&lt;=#REF!,#REF!,#REF!)</f>
        <v>#REF!</v>
      </c>
      <c r="M57" s="2">
        <f>TB_Vendas[[#This Row],[Preço Unitário]]*TB_Vendas[[#This Row],[Qtd]]</f>
        <v>98.699999999999989</v>
      </c>
      <c r="N57" s="1" t="s">
        <v>115</v>
      </c>
    </row>
    <row r="58" spans="1:14">
      <c r="A58" s="4">
        <f>MONTH(TB_Vendas[[#This Row],[Data]])</f>
        <v>6</v>
      </c>
      <c r="B58" s="4" t="str">
        <f>PROPER(TEXT(DATE(,TB_Vendas[[#This Row],[Nº]],1),"Mmm"))</f>
        <v>Jun</v>
      </c>
      <c r="C58" s="3">
        <v>45093</v>
      </c>
      <c r="D58" s="4" t="s">
        <v>40</v>
      </c>
      <c r="E58" s="4" t="e">
        <f ca="1">_xlfn.XLOOKUP(TB_Vendas[[#This Row],[Código]],TB_Produtos[Código],TB_Produtos[Categoria])</f>
        <v>#NAME?</v>
      </c>
      <c r="F58" s="1">
        <v>4</v>
      </c>
      <c r="G58" s="7">
        <f>VLOOKUP(TB_Vendas[[#This Row],[Código]],Produtos!$B$6:$G$66,6,0)</f>
        <v>92.9</v>
      </c>
      <c r="H58" s="1" t="e">
        <f ca="1">_xlfn.XMATCH(TB_Vendas[[#This Row],[Categoria]],Desc_Categorias,0)</f>
        <v>#NAME?</v>
      </c>
      <c r="I58" s="43" t="e">
        <f ca="1">VLOOKUP(TB_Vendas[[#This Row],[Qtd]],Desc_TabelaToda,TB_Vendas[[#This Row],[Indice]],TRUE)</f>
        <v>#REF!</v>
      </c>
      <c r="J58" s="43" t="e" cm="1">
        <f t="array" aca="1" ref="J58" ca="1">INDEX(Desc_TabelaToda,MATCH(TB_Vendas[[#This Row],[Qtd]],Desc_Quantidades,1),MATCH(_xlfn.XLOOKUP(TB_Vendas[[#This Row],[Código]],TB_Produtos[[#All],[Código]],TB_Produtos[[#All],[Categoria]]),Desc_Categorias,0))</f>
        <v>#NAME?</v>
      </c>
      <c r="K58" s="43" t="e">
        <f ca="1">_xlfn.XLOOKUP(TB_Vendas[[#This Row],[Vendedor]],Vendedores!$A$5:$A$9,Vendedores!$D$5:$D$9)</f>
        <v>#NAME?</v>
      </c>
      <c r="L58" s="43" t="e">
        <f>IF(#REF!&lt;=#REF!,#REF!,#REF!)</f>
        <v>#REF!</v>
      </c>
      <c r="M58" s="2">
        <f>TB_Vendas[[#This Row],[Preço Unitário]]*TB_Vendas[[#This Row],[Qtd]]</f>
        <v>371.6</v>
      </c>
      <c r="N58" s="1" t="s">
        <v>114</v>
      </c>
    </row>
    <row r="59" spans="1:14">
      <c r="A59" s="4">
        <f>MONTH(TB_Vendas[[#This Row],[Data]])</f>
        <v>6</v>
      </c>
      <c r="B59" s="4" t="str">
        <f>PROPER(TEXT(DATE(,TB_Vendas[[#This Row],[Nº]],1),"Mmm"))</f>
        <v>Jun</v>
      </c>
      <c r="C59" s="3">
        <v>45094</v>
      </c>
      <c r="D59" s="4" t="s">
        <v>64</v>
      </c>
      <c r="E59" s="4" t="e">
        <f ca="1">_xlfn.XLOOKUP(TB_Vendas[[#This Row],[Código]],TB_Produtos[Código],TB_Produtos[Categoria])</f>
        <v>#NAME?</v>
      </c>
      <c r="F59" s="1">
        <v>2</v>
      </c>
      <c r="G59" s="7">
        <f>VLOOKUP(TB_Vendas[[#This Row],[Código]],Produtos!$B$6:$G$66,6,0)</f>
        <v>259.89999999999998</v>
      </c>
      <c r="H59" s="1" t="e">
        <f ca="1">_xlfn.XMATCH(TB_Vendas[[#This Row],[Categoria]],Desc_Categorias,0)</f>
        <v>#NAME?</v>
      </c>
      <c r="I59" s="43" t="e">
        <f ca="1">VLOOKUP(TB_Vendas[[#This Row],[Qtd]],Desc_TabelaToda,TB_Vendas[[#This Row],[Indice]],TRUE)</f>
        <v>#REF!</v>
      </c>
      <c r="J59" s="43" t="e" cm="1">
        <f t="array" aca="1" ref="J59" ca="1">INDEX(Desc_TabelaToda,MATCH(TB_Vendas[[#This Row],[Qtd]],Desc_Quantidades,1),MATCH(_xlfn.XLOOKUP(TB_Vendas[[#This Row],[Código]],TB_Produtos[[#All],[Código]],TB_Produtos[[#All],[Categoria]]),Desc_Categorias,0))</f>
        <v>#NAME?</v>
      </c>
      <c r="K59" s="43" t="e">
        <f ca="1">_xlfn.XLOOKUP(TB_Vendas[[#This Row],[Vendedor]],Vendedores!$A$5:$A$9,Vendedores!$D$5:$D$9)</f>
        <v>#NAME?</v>
      </c>
      <c r="L59" s="43" t="e">
        <f>IF(#REF!&lt;=#REF!,#REF!,#REF!)</f>
        <v>#REF!</v>
      </c>
      <c r="M59" s="2">
        <f>TB_Vendas[[#This Row],[Preço Unitário]]*TB_Vendas[[#This Row],[Qtd]]</f>
        <v>519.79999999999995</v>
      </c>
      <c r="N59" s="1" t="s">
        <v>116</v>
      </c>
    </row>
    <row r="60" spans="1:14">
      <c r="A60" s="4">
        <f>MONTH(TB_Vendas[[#This Row],[Data]])</f>
        <v>6</v>
      </c>
      <c r="B60" s="4" t="str">
        <f>PROPER(TEXT(DATE(,TB_Vendas[[#This Row],[Nº]],1),"Mmm"))</f>
        <v>Jun</v>
      </c>
      <c r="C60" s="3">
        <v>45097</v>
      </c>
      <c r="D60" s="4" t="s">
        <v>55</v>
      </c>
      <c r="E60" s="4" t="e">
        <f ca="1">_xlfn.XLOOKUP(TB_Vendas[[#This Row],[Código]],TB_Produtos[Código],TB_Produtos[Categoria])</f>
        <v>#NAME?</v>
      </c>
      <c r="F60" s="1">
        <v>1</v>
      </c>
      <c r="G60" s="7">
        <f>VLOOKUP(TB_Vendas[[#This Row],[Código]],Produtos!$B$6:$G$66,6,0)</f>
        <v>259.89999999999998</v>
      </c>
      <c r="H60" s="1" t="e">
        <f ca="1">_xlfn.XMATCH(TB_Vendas[[#This Row],[Categoria]],Desc_Categorias,0)</f>
        <v>#NAME?</v>
      </c>
      <c r="I60" s="43" t="e">
        <f ca="1">VLOOKUP(TB_Vendas[[#This Row],[Qtd]],Desc_TabelaToda,TB_Vendas[[#This Row],[Indice]],TRUE)</f>
        <v>#REF!</v>
      </c>
      <c r="J60" s="43" t="e" cm="1">
        <f t="array" aca="1" ref="J60" ca="1">INDEX(Desc_TabelaToda,MATCH(TB_Vendas[[#This Row],[Qtd]],Desc_Quantidades,1),MATCH(_xlfn.XLOOKUP(TB_Vendas[[#This Row],[Código]],TB_Produtos[[#All],[Código]],TB_Produtos[[#All],[Categoria]]),Desc_Categorias,0))</f>
        <v>#NAME?</v>
      </c>
      <c r="K60" s="43" t="e">
        <f ca="1">_xlfn.XLOOKUP(TB_Vendas[[#This Row],[Vendedor]],Vendedores!$A$5:$A$9,Vendedores!$D$5:$D$9)</f>
        <v>#NAME?</v>
      </c>
      <c r="L60" s="43" t="e">
        <f>IF(#REF!&lt;=#REF!,#REF!,#REF!)</f>
        <v>#REF!</v>
      </c>
      <c r="M60" s="2">
        <f>TB_Vendas[[#This Row],[Preço Unitário]]*TB_Vendas[[#This Row],[Qtd]]</f>
        <v>259.89999999999998</v>
      </c>
      <c r="N60" s="1" t="s">
        <v>118</v>
      </c>
    </row>
    <row r="61" spans="1:14">
      <c r="A61" s="4">
        <f>MONTH(TB_Vendas[[#This Row],[Data]])</f>
        <v>6</v>
      </c>
      <c r="B61" s="4" t="str">
        <f>PROPER(TEXT(DATE(,TB_Vendas[[#This Row],[Nº]],1),"Mmm"))</f>
        <v>Jun</v>
      </c>
      <c r="C61" s="3">
        <v>45105</v>
      </c>
      <c r="D61" s="4" t="s">
        <v>46</v>
      </c>
      <c r="E61" s="4" t="e">
        <f ca="1">_xlfn.XLOOKUP(TB_Vendas[[#This Row],[Código]],TB_Produtos[Código],TB_Produtos[Categoria])</f>
        <v>#NAME?</v>
      </c>
      <c r="F61" s="1">
        <v>5</v>
      </c>
      <c r="G61" s="7">
        <f>VLOOKUP(TB_Vendas[[#This Row],[Código]],Produtos!$B$6:$G$66,6,0)</f>
        <v>42.5</v>
      </c>
      <c r="H61" s="1" t="e">
        <f ca="1">_xlfn.XMATCH(TB_Vendas[[#This Row],[Categoria]],Desc_Categorias,0)</f>
        <v>#NAME?</v>
      </c>
      <c r="I61" s="43" t="e">
        <f ca="1">VLOOKUP(TB_Vendas[[#This Row],[Qtd]],Desc_TabelaToda,TB_Vendas[[#This Row],[Indice]],TRUE)</f>
        <v>#REF!</v>
      </c>
      <c r="J61" s="43" t="e" cm="1">
        <f t="array" aca="1" ref="J61" ca="1">INDEX(Desc_TabelaToda,MATCH(TB_Vendas[[#This Row],[Qtd]],Desc_Quantidades,1),MATCH(_xlfn.XLOOKUP(TB_Vendas[[#This Row],[Código]],TB_Produtos[[#All],[Código]],TB_Produtos[[#All],[Categoria]]),Desc_Categorias,0))</f>
        <v>#NAME?</v>
      </c>
      <c r="K61" s="43" t="e">
        <f ca="1">_xlfn.XLOOKUP(TB_Vendas[[#This Row],[Vendedor]],Vendedores!$A$5:$A$9,Vendedores!$D$5:$D$9)</f>
        <v>#NAME?</v>
      </c>
      <c r="L61" s="43" t="e">
        <f>IF(#REF!&lt;=#REF!,#REF!,#REF!)</f>
        <v>#REF!</v>
      </c>
      <c r="M61" s="2">
        <f>TB_Vendas[[#This Row],[Preço Unitário]]*TB_Vendas[[#This Row],[Qtd]]</f>
        <v>212.5</v>
      </c>
      <c r="N61" s="1" t="s">
        <v>118</v>
      </c>
    </row>
    <row r="62" spans="1:14">
      <c r="A62" s="4">
        <f>MONTH(TB_Vendas[[#This Row],[Data]])</f>
        <v>6</v>
      </c>
      <c r="B62" s="4" t="str">
        <f>PROPER(TEXT(DATE(,TB_Vendas[[#This Row],[Nº]],1),"Mmm"))</f>
        <v>Jun</v>
      </c>
      <c r="C62" s="3">
        <v>45105</v>
      </c>
      <c r="D62" s="4" t="s">
        <v>97</v>
      </c>
      <c r="E62" s="4" t="e">
        <f ca="1">_xlfn.XLOOKUP(TB_Vendas[[#This Row],[Código]],TB_Produtos[Código],TB_Produtos[Categoria])</f>
        <v>#NAME?</v>
      </c>
      <c r="F62" s="1">
        <v>2</v>
      </c>
      <c r="G62" s="7">
        <f>VLOOKUP(TB_Vendas[[#This Row],[Código]],Produtos!$B$6:$G$66,6,0)</f>
        <v>32.9</v>
      </c>
      <c r="H62" s="1" t="e">
        <f ca="1">_xlfn.XMATCH(TB_Vendas[[#This Row],[Categoria]],Desc_Categorias,0)</f>
        <v>#NAME?</v>
      </c>
      <c r="I62" s="43" t="e">
        <f ca="1">VLOOKUP(TB_Vendas[[#This Row],[Qtd]],Desc_TabelaToda,TB_Vendas[[#This Row],[Indice]],TRUE)</f>
        <v>#REF!</v>
      </c>
      <c r="J62" s="43" t="e" cm="1">
        <f t="array" aca="1" ref="J62" ca="1">INDEX(Desc_TabelaToda,MATCH(TB_Vendas[[#This Row],[Qtd]],Desc_Quantidades,1),MATCH(_xlfn.XLOOKUP(TB_Vendas[[#This Row],[Código]],TB_Produtos[[#All],[Código]],TB_Produtos[[#All],[Categoria]]),Desc_Categorias,0))</f>
        <v>#NAME?</v>
      </c>
      <c r="K62" s="43" t="e">
        <f ca="1">_xlfn.XLOOKUP(TB_Vendas[[#This Row],[Vendedor]],Vendedores!$A$5:$A$9,Vendedores!$D$5:$D$9)</f>
        <v>#NAME?</v>
      </c>
      <c r="L62" s="43" t="e">
        <f>IF(#REF!&lt;=#REF!,#REF!,#REF!)</f>
        <v>#REF!</v>
      </c>
      <c r="M62" s="2">
        <f>TB_Vendas[[#This Row],[Preço Unitário]]*TB_Vendas[[#This Row],[Qtd]]</f>
        <v>65.8</v>
      </c>
      <c r="N62" s="1" t="s">
        <v>118</v>
      </c>
    </row>
    <row r="63" spans="1:14">
      <c r="A63" s="4">
        <f>MONTH(TB_Vendas[[#This Row],[Data]])</f>
        <v>6</v>
      </c>
      <c r="B63" s="4" t="str">
        <f>PROPER(TEXT(DATE(,TB_Vendas[[#This Row],[Nº]],1),"Mmm"))</f>
        <v>Jun</v>
      </c>
      <c r="C63" s="3">
        <v>45106</v>
      </c>
      <c r="D63" s="4" t="s">
        <v>40</v>
      </c>
      <c r="E63" s="4" t="e">
        <f ca="1">_xlfn.XLOOKUP(TB_Vendas[[#This Row],[Código]],TB_Produtos[Código],TB_Produtos[Categoria])</f>
        <v>#NAME?</v>
      </c>
      <c r="F63" s="1">
        <v>3</v>
      </c>
      <c r="G63" s="7">
        <f>VLOOKUP(TB_Vendas[[#This Row],[Código]],Produtos!$B$6:$G$66,6,0)</f>
        <v>92.9</v>
      </c>
      <c r="H63" s="1" t="e">
        <f ca="1">_xlfn.XMATCH(TB_Vendas[[#This Row],[Categoria]],Desc_Categorias,0)</f>
        <v>#NAME?</v>
      </c>
      <c r="I63" s="43" t="e">
        <f ca="1">VLOOKUP(TB_Vendas[[#This Row],[Qtd]],Desc_TabelaToda,TB_Vendas[[#This Row],[Indice]],TRUE)</f>
        <v>#REF!</v>
      </c>
      <c r="J63" s="43" t="e" cm="1">
        <f t="array" aca="1" ref="J63" ca="1">INDEX(Desc_TabelaToda,MATCH(TB_Vendas[[#This Row],[Qtd]],Desc_Quantidades,1),MATCH(_xlfn.XLOOKUP(TB_Vendas[[#This Row],[Código]],TB_Produtos[[#All],[Código]],TB_Produtos[[#All],[Categoria]]),Desc_Categorias,0))</f>
        <v>#NAME?</v>
      </c>
      <c r="K63" s="43" t="e">
        <f ca="1">_xlfn.XLOOKUP(TB_Vendas[[#This Row],[Vendedor]],Vendedores!$A$5:$A$9,Vendedores!$D$5:$D$9)</f>
        <v>#NAME?</v>
      </c>
      <c r="L63" s="43" t="e">
        <f>IF(#REF!&lt;=#REF!,#REF!,#REF!)</f>
        <v>#REF!</v>
      </c>
      <c r="M63" s="2">
        <f>TB_Vendas[[#This Row],[Preço Unitário]]*TB_Vendas[[#This Row],[Qtd]]</f>
        <v>278.70000000000005</v>
      </c>
      <c r="N63" s="1" t="s">
        <v>114</v>
      </c>
    </row>
    <row r="64" spans="1:14">
      <c r="A64" s="1">
        <f>MONTH(TB_Vendas[[#This Row],[Data]])</f>
        <v>6</v>
      </c>
      <c r="B64" s="4" t="str">
        <f>PROPER(TEXT(DATE(,TB_Vendas[[#This Row],[Nº]],1),"Mmm"))</f>
        <v>Jun</v>
      </c>
      <c r="C64" s="3">
        <v>45107</v>
      </c>
      <c r="D64" s="4" t="s">
        <v>47</v>
      </c>
      <c r="E64" s="4" t="e">
        <f ca="1">_xlfn.XLOOKUP(TB_Vendas[[#This Row],[Código]],TB_Produtos[Código],TB_Produtos[Categoria])</f>
        <v>#NAME?</v>
      </c>
      <c r="F64" s="1">
        <v>10</v>
      </c>
      <c r="G64" s="7">
        <f>VLOOKUP(TB_Vendas[[#This Row],[Código]],Produtos!$B$6:$G$66,6,0)</f>
        <v>25.9</v>
      </c>
      <c r="H64" s="1" t="e">
        <f ca="1">_xlfn.XMATCH(TB_Vendas[[#This Row],[Categoria]],Desc_Categorias,0)</f>
        <v>#NAME?</v>
      </c>
      <c r="I64" s="43" t="e">
        <f ca="1">VLOOKUP(TB_Vendas[[#This Row],[Qtd]],Desc_TabelaToda,TB_Vendas[[#This Row],[Indice]],TRUE)</f>
        <v>#REF!</v>
      </c>
      <c r="J64" s="43" t="e" cm="1">
        <f t="array" aca="1" ref="J64" ca="1">INDEX(Desc_TabelaToda,MATCH(TB_Vendas[[#This Row],[Qtd]],Desc_Quantidades,1),MATCH(_xlfn.XLOOKUP(TB_Vendas[[#This Row],[Código]],TB_Produtos[[#All],[Código]],TB_Produtos[[#All],[Categoria]]),Desc_Categorias,0))</f>
        <v>#NAME?</v>
      </c>
      <c r="K64" s="43" t="e">
        <f ca="1">_xlfn.XLOOKUP(TB_Vendas[[#This Row],[Vendedor]],Vendedores!$A$5:$A$9,Vendedores!$D$5:$D$9)</f>
        <v>#NAME?</v>
      </c>
      <c r="L64" s="43" t="e">
        <f>IF(#REF!&lt;=#REF!,#REF!,#REF!)</f>
        <v>#REF!</v>
      </c>
      <c r="M64" s="2">
        <f>TB_Vendas[[#This Row],[Preço Unitário]]*TB_Vendas[[#This Row],[Qtd]]</f>
        <v>259</v>
      </c>
      <c r="N64" s="1" t="s">
        <v>114</v>
      </c>
    </row>
    <row r="65" spans="1:14">
      <c r="A65" s="1">
        <f>MONTH(TB_Vendas[[#This Row],[Data]])</f>
        <v>7</v>
      </c>
      <c r="B65" s="4" t="str">
        <f>PROPER(TEXT(DATE(,TB_Vendas[[#This Row],[Nº]],1),"Mmm"))</f>
        <v>Jul</v>
      </c>
      <c r="C65" s="3">
        <v>45112</v>
      </c>
      <c r="D65" s="4" t="s">
        <v>89</v>
      </c>
      <c r="E65" s="4" t="e">
        <f ca="1">_xlfn.XLOOKUP(TB_Vendas[[#This Row],[Código]],TB_Produtos[Código],TB_Produtos[Categoria])</f>
        <v>#NAME?</v>
      </c>
      <c r="F65" s="1">
        <v>1</v>
      </c>
      <c r="G65" s="7">
        <f>VLOOKUP(TB_Vendas[[#This Row],[Código]],Produtos!$B$6:$G$66,6,0)</f>
        <v>72.5</v>
      </c>
      <c r="H65" s="1" t="e">
        <f ca="1">_xlfn.XMATCH(TB_Vendas[[#This Row],[Categoria]],Desc_Categorias,0)</f>
        <v>#NAME?</v>
      </c>
      <c r="I65" s="43" t="e">
        <f ca="1">VLOOKUP(TB_Vendas[[#This Row],[Qtd]],Desc_TabelaToda,TB_Vendas[[#This Row],[Indice]],TRUE)</f>
        <v>#REF!</v>
      </c>
      <c r="J65" s="43" t="e" cm="1">
        <f t="array" aca="1" ref="J65" ca="1">INDEX(Desc_TabelaToda,MATCH(TB_Vendas[[#This Row],[Qtd]],Desc_Quantidades,1),MATCH(_xlfn.XLOOKUP(TB_Vendas[[#This Row],[Código]],TB_Produtos[[#All],[Código]],TB_Produtos[[#All],[Categoria]]),Desc_Categorias,0))</f>
        <v>#NAME?</v>
      </c>
      <c r="K65" s="43" t="e">
        <f ca="1">_xlfn.XLOOKUP(TB_Vendas[[#This Row],[Vendedor]],Vendedores!$A$5:$A$9,Vendedores!$D$5:$D$9)</f>
        <v>#NAME?</v>
      </c>
      <c r="L65" s="43" t="e">
        <f>IF(#REF!&lt;=#REF!,#REF!,#REF!)</f>
        <v>#REF!</v>
      </c>
      <c r="M65" s="2">
        <f>TB_Vendas[[#This Row],[Preço Unitário]]*TB_Vendas[[#This Row],[Qtd]]</f>
        <v>72.5</v>
      </c>
      <c r="N65" s="1" t="s">
        <v>115</v>
      </c>
    </row>
    <row r="66" spans="1:14">
      <c r="A66" s="1">
        <f>MONTH(TB_Vendas[[#This Row],[Data]])</f>
        <v>7</v>
      </c>
      <c r="B66" s="4" t="str">
        <f>PROPER(TEXT(DATE(,TB_Vendas[[#This Row],[Nº]],1),"Mmm"))</f>
        <v>Jul</v>
      </c>
      <c r="C66" s="3">
        <v>45113</v>
      </c>
      <c r="D66" s="4" t="s">
        <v>52</v>
      </c>
      <c r="E66" s="4" t="e">
        <f ca="1">_xlfn.XLOOKUP(TB_Vendas[[#This Row],[Código]],TB_Produtos[Código],TB_Produtos[Categoria])</f>
        <v>#NAME?</v>
      </c>
      <c r="F66" s="1">
        <v>4</v>
      </c>
      <c r="G66" s="7">
        <f>VLOOKUP(TB_Vendas[[#This Row],[Código]],Produtos!$B$6:$G$66,6,0)</f>
        <v>302.89999999999998</v>
      </c>
      <c r="H66" s="1" t="e">
        <f ca="1">_xlfn.XMATCH(TB_Vendas[[#This Row],[Categoria]],Desc_Categorias,0)</f>
        <v>#NAME?</v>
      </c>
      <c r="I66" s="43" t="e">
        <f ca="1">VLOOKUP(TB_Vendas[[#This Row],[Qtd]],Desc_TabelaToda,TB_Vendas[[#This Row],[Indice]],TRUE)</f>
        <v>#REF!</v>
      </c>
      <c r="J66" s="43" t="e" cm="1">
        <f t="array" aca="1" ref="J66" ca="1">INDEX(Desc_TabelaToda,MATCH(TB_Vendas[[#This Row],[Qtd]],Desc_Quantidades,1),MATCH(_xlfn.XLOOKUP(TB_Vendas[[#This Row],[Código]],TB_Produtos[[#All],[Código]],TB_Produtos[[#All],[Categoria]]),Desc_Categorias,0))</f>
        <v>#NAME?</v>
      </c>
      <c r="K66" s="43" t="e">
        <f ca="1">_xlfn.XLOOKUP(TB_Vendas[[#This Row],[Vendedor]],Vendedores!$A$5:$A$9,Vendedores!$D$5:$D$9)</f>
        <v>#NAME?</v>
      </c>
      <c r="L66" s="43" t="e">
        <f>IF(#REF!&lt;=#REF!,#REF!,#REF!)</f>
        <v>#REF!</v>
      </c>
      <c r="M66" s="2">
        <f>TB_Vendas[[#This Row],[Preço Unitário]]*TB_Vendas[[#This Row],[Qtd]]</f>
        <v>1211.5999999999999</v>
      </c>
      <c r="N66" s="1" t="s">
        <v>118</v>
      </c>
    </row>
    <row r="67" spans="1:14">
      <c r="A67" s="1">
        <f>MONTH(TB_Vendas[[#This Row],[Data]])</f>
        <v>7</v>
      </c>
      <c r="B67" s="4" t="str">
        <f>PROPER(TEXT(DATE(,TB_Vendas[[#This Row],[Nº]],1),"Mmm"))</f>
        <v>Jul</v>
      </c>
      <c r="C67" s="3">
        <v>45114</v>
      </c>
      <c r="D67" s="4" t="s">
        <v>94</v>
      </c>
      <c r="E67" s="4" t="e">
        <f ca="1">_xlfn.XLOOKUP(TB_Vendas[[#This Row],[Código]],TB_Produtos[Código],TB_Produtos[Categoria])</f>
        <v>#NAME?</v>
      </c>
      <c r="F67" s="1">
        <v>8</v>
      </c>
      <c r="G67" s="7">
        <f>VLOOKUP(TB_Vendas[[#This Row],[Código]],Produtos!$B$6:$G$66,6,0)</f>
        <v>289.89999999999998</v>
      </c>
      <c r="H67" s="1" t="e">
        <f ca="1">_xlfn.XMATCH(TB_Vendas[[#This Row],[Categoria]],Desc_Categorias,0)</f>
        <v>#NAME?</v>
      </c>
      <c r="I67" s="43" t="e">
        <f ca="1">VLOOKUP(TB_Vendas[[#This Row],[Qtd]],Desc_TabelaToda,TB_Vendas[[#This Row],[Indice]],TRUE)</f>
        <v>#REF!</v>
      </c>
      <c r="J67" s="43" t="e" cm="1">
        <f t="array" aca="1" ref="J67" ca="1">INDEX(Desc_TabelaToda,MATCH(TB_Vendas[[#This Row],[Qtd]],Desc_Quantidades,1),MATCH(_xlfn.XLOOKUP(TB_Vendas[[#This Row],[Código]],TB_Produtos[[#All],[Código]],TB_Produtos[[#All],[Categoria]]),Desc_Categorias,0))</f>
        <v>#NAME?</v>
      </c>
      <c r="K67" s="43" t="e">
        <f ca="1">_xlfn.XLOOKUP(TB_Vendas[[#This Row],[Vendedor]],Vendedores!$A$5:$A$9,Vendedores!$D$5:$D$9)</f>
        <v>#NAME?</v>
      </c>
      <c r="L67" s="43" t="e">
        <f>IF(#REF!&lt;=#REF!,#REF!,#REF!)</f>
        <v>#REF!</v>
      </c>
      <c r="M67" s="2">
        <f>TB_Vendas[[#This Row],[Preço Unitário]]*TB_Vendas[[#This Row],[Qtd]]</f>
        <v>2319.1999999999998</v>
      </c>
      <c r="N67" s="1" t="s">
        <v>114</v>
      </c>
    </row>
    <row r="68" spans="1:14">
      <c r="A68" s="1">
        <f>MONTH(TB_Vendas[[#This Row],[Data]])</f>
        <v>7</v>
      </c>
      <c r="B68" s="4" t="str">
        <f>PROPER(TEXT(DATE(,TB_Vendas[[#This Row],[Nº]],1),"Mmm"))</f>
        <v>Jul</v>
      </c>
      <c r="C68" s="3">
        <v>45119</v>
      </c>
      <c r="D68" s="4" t="s">
        <v>85</v>
      </c>
      <c r="E68" s="4" t="e">
        <f ca="1">_xlfn.XLOOKUP(TB_Vendas[[#This Row],[Código]],TB_Produtos[Código],TB_Produtos[Categoria])</f>
        <v>#NAME?</v>
      </c>
      <c r="F68" s="1">
        <v>2</v>
      </c>
      <c r="G68" s="7">
        <f>VLOOKUP(TB_Vendas[[#This Row],[Código]],Produtos!$B$6:$G$66,6,0)</f>
        <v>54.9</v>
      </c>
      <c r="H68" s="1" t="e">
        <f ca="1">_xlfn.XMATCH(TB_Vendas[[#This Row],[Categoria]],Desc_Categorias,0)</f>
        <v>#NAME?</v>
      </c>
      <c r="I68" s="43" t="e">
        <f ca="1">VLOOKUP(TB_Vendas[[#This Row],[Qtd]],Desc_TabelaToda,TB_Vendas[[#This Row],[Indice]],TRUE)</f>
        <v>#REF!</v>
      </c>
      <c r="J68" s="43" t="e" cm="1">
        <f t="array" aca="1" ref="J68" ca="1">INDEX(Desc_TabelaToda,MATCH(TB_Vendas[[#This Row],[Qtd]],Desc_Quantidades,1),MATCH(_xlfn.XLOOKUP(TB_Vendas[[#This Row],[Código]],TB_Produtos[[#All],[Código]],TB_Produtos[[#All],[Categoria]]),Desc_Categorias,0))</f>
        <v>#NAME?</v>
      </c>
      <c r="K68" s="43" t="e">
        <f ca="1">_xlfn.XLOOKUP(TB_Vendas[[#This Row],[Vendedor]],Vendedores!$A$5:$A$9,Vendedores!$D$5:$D$9)</f>
        <v>#NAME?</v>
      </c>
      <c r="L68" s="43" t="e">
        <f>IF(#REF!&lt;=#REF!,#REF!,#REF!)</f>
        <v>#REF!</v>
      </c>
      <c r="M68" s="2">
        <f>TB_Vendas[[#This Row],[Preço Unitário]]*TB_Vendas[[#This Row],[Qtd]]</f>
        <v>109.8</v>
      </c>
      <c r="N68" s="1" t="s">
        <v>114</v>
      </c>
    </row>
    <row r="69" spans="1:14">
      <c r="A69" s="1">
        <f>MONTH(TB_Vendas[[#This Row],[Data]])</f>
        <v>7</v>
      </c>
      <c r="B69" s="4" t="str">
        <f>PROPER(TEXT(DATE(,TB_Vendas[[#This Row],[Nº]],1),"Mmm"))</f>
        <v>Jul</v>
      </c>
      <c r="C69" s="3">
        <v>45120</v>
      </c>
      <c r="D69" s="4" t="s">
        <v>45</v>
      </c>
      <c r="E69" s="4" t="e">
        <f ca="1">_xlfn.XLOOKUP(TB_Vendas[[#This Row],[Código]],TB_Produtos[Código],TB_Produtos[Categoria])</f>
        <v>#NAME?</v>
      </c>
      <c r="F69" s="1">
        <v>2</v>
      </c>
      <c r="G69" s="7">
        <f>VLOOKUP(TB_Vendas[[#This Row],[Código]],Produtos!$B$6:$G$66,6,0)</f>
        <v>39.9</v>
      </c>
      <c r="H69" s="1" t="e">
        <f ca="1">_xlfn.XMATCH(TB_Vendas[[#This Row],[Categoria]],Desc_Categorias,0)</f>
        <v>#NAME?</v>
      </c>
      <c r="I69" s="43" t="e">
        <f ca="1">VLOOKUP(TB_Vendas[[#This Row],[Qtd]],Desc_TabelaToda,TB_Vendas[[#This Row],[Indice]],TRUE)</f>
        <v>#REF!</v>
      </c>
      <c r="J69" s="43" t="e" cm="1">
        <f t="array" aca="1" ref="J69" ca="1">INDEX(Desc_TabelaToda,MATCH(TB_Vendas[[#This Row],[Qtd]],Desc_Quantidades,1),MATCH(_xlfn.XLOOKUP(TB_Vendas[[#This Row],[Código]],TB_Produtos[[#All],[Código]],TB_Produtos[[#All],[Categoria]]),Desc_Categorias,0))</f>
        <v>#NAME?</v>
      </c>
      <c r="K69" s="43" t="e">
        <f ca="1">_xlfn.XLOOKUP(TB_Vendas[[#This Row],[Vendedor]],Vendedores!$A$5:$A$9,Vendedores!$D$5:$D$9)</f>
        <v>#NAME?</v>
      </c>
      <c r="L69" s="43" t="e">
        <f>IF(#REF!&lt;=#REF!,#REF!,#REF!)</f>
        <v>#REF!</v>
      </c>
      <c r="M69" s="2">
        <f>TB_Vendas[[#This Row],[Preço Unitário]]*TB_Vendas[[#This Row],[Qtd]]</f>
        <v>79.8</v>
      </c>
      <c r="N69" s="1" t="s">
        <v>118</v>
      </c>
    </row>
    <row r="70" spans="1:14">
      <c r="A70" s="1">
        <f>MONTH(TB_Vendas[[#This Row],[Data]])</f>
        <v>7</v>
      </c>
      <c r="B70" s="4" t="str">
        <f>PROPER(TEXT(DATE(,TB_Vendas[[#This Row],[Nº]],1),"Mmm"))</f>
        <v>Jul</v>
      </c>
      <c r="C70" s="3">
        <v>45124</v>
      </c>
      <c r="D70" s="4" t="s">
        <v>86</v>
      </c>
      <c r="E70" s="4" t="e">
        <f ca="1">_xlfn.XLOOKUP(TB_Vendas[[#This Row],[Código]],TB_Produtos[Código],TB_Produtos[Categoria])</f>
        <v>#NAME?</v>
      </c>
      <c r="F70" s="1">
        <v>7</v>
      </c>
      <c r="G70" s="7">
        <f>VLOOKUP(TB_Vendas[[#This Row],[Código]],Produtos!$B$6:$G$66,6,0)</f>
        <v>54.9</v>
      </c>
      <c r="H70" s="1" t="e">
        <f ca="1">_xlfn.XMATCH(TB_Vendas[[#This Row],[Categoria]],Desc_Categorias,0)</f>
        <v>#NAME?</v>
      </c>
      <c r="I70" s="43" t="e">
        <f ca="1">VLOOKUP(TB_Vendas[[#This Row],[Qtd]],Desc_TabelaToda,TB_Vendas[[#This Row],[Indice]],TRUE)</f>
        <v>#REF!</v>
      </c>
      <c r="J70" s="43" t="e" cm="1">
        <f t="array" aca="1" ref="J70" ca="1">INDEX(Desc_TabelaToda,MATCH(TB_Vendas[[#This Row],[Qtd]],Desc_Quantidades,1),MATCH(_xlfn.XLOOKUP(TB_Vendas[[#This Row],[Código]],TB_Produtos[[#All],[Código]],TB_Produtos[[#All],[Categoria]]),Desc_Categorias,0))</f>
        <v>#NAME?</v>
      </c>
      <c r="K70" s="43" t="e">
        <f ca="1">_xlfn.XLOOKUP(TB_Vendas[[#This Row],[Vendedor]],Vendedores!$A$5:$A$9,Vendedores!$D$5:$D$9)</f>
        <v>#NAME?</v>
      </c>
      <c r="L70" s="43" t="e">
        <f>IF(#REF!&lt;=#REF!,#REF!,#REF!)</f>
        <v>#REF!</v>
      </c>
      <c r="M70" s="2">
        <f>TB_Vendas[[#This Row],[Preço Unitário]]*TB_Vendas[[#This Row],[Qtd]]</f>
        <v>384.3</v>
      </c>
      <c r="N70" s="1" t="s">
        <v>117</v>
      </c>
    </row>
    <row r="71" spans="1:14">
      <c r="A71" s="1">
        <f>MONTH(TB_Vendas[[#This Row],[Data]])</f>
        <v>7</v>
      </c>
      <c r="B71" s="4" t="str">
        <f>PROPER(TEXT(DATE(,TB_Vendas[[#This Row],[Nº]],1),"Mmm"))</f>
        <v>Jul</v>
      </c>
      <c r="C71" s="3">
        <v>45130</v>
      </c>
      <c r="D71" s="4" t="s">
        <v>51</v>
      </c>
      <c r="E71" s="4" t="e">
        <f ca="1">_xlfn.XLOOKUP(TB_Vendas[[#This Row],[Código]],TB_Produtos[Código],TB_Produtos[Categoria])</f>
        <v>#NAME?</v>
      </c>
      <c r="F71" s="1">
        <v>4</v>
      </c>
      <c r="G71" s="7">
        <f>VLOOKUP(TB_Vendas[[#This Row],[Código]],Produtos!$B$6:$G$66,6,0)</f>
        <v>299.89999999999998</v>
      </c>
      <c r="H71" s="1" t="e">
        <f ca="1">_xlfn.XMATCH(TB_Vendas[[#This Row],[Categoria]],Desc_Categorias,0)</f>
        <v>#NAME?</v>
      </c>
      <c r="I71" s="43" t="e">
        <f ca="1">VLOOKUP(TB_Vendas[[#This Row],[Qtd]],Desc_TabelaToda,TB_Vendas[[#This Row],[Indice]],TRUE)</f>
        <v>#REF!</v>
      </c>
      <c r="J71" s="43" t="e" cm="1">
        <f t="array" aca="1" ref="J71" ca="1">INDEX(Desc_TabelaToda,MATCH(TB_Vendas[[#This Row],[Qtd]],Desc_Quantidades,1),MATCH(_xlfn.XLOOKUP(TB_Vendas[[#This Row],[Código]],TB_Produtos[[#All],[Código]],TB_Produtos[[#All],[Categoria]]),Desc_Categorias,0))</f>
        <v>#NAME?</v>
      </c>
      <c r="K71" s="43" t="e">
        <f ca="1">_xlfn.XLOOKUP(TB_Vendas[[#This Row],[Vendedor]],Vendedores!$A$5:$A$9,Vendedores!$D$5:$D$9)</f>
        <v>#NAME?</v>
      </c>
      <c r="L71" s="43" t="e">
        <f>IF(#REF!&lt;=#REF!,#REF!,#REF!)</f>
        <v>#REF!</v>
      </c>
      <c r="M71" s="2">
        <f>TB_Vendas[[#This Row],[Preço Unitário]]*TB_Vendas[[#This Row],[Qtd]]</f>
        <v>1199.5999999999999</v>
      </c>
      <c r="N71" s="1" t="s">
        <v>118</v>
      </c>
    </row>
    <row r="72" spans="1:14">
      <c r="A72" s="1">
        <f>MONTH(TB_Vendas[[#This Row],[Data]])</f>
        <v>7</v>
      </c>
      <c r="B72" s="4" t="str">
        <f>PROPER(TEXT(DATE(,TB_Vendas[[#This Row],[Nº]],1),"Mmm"))</f>
        <v>Jul</v>
      </c>
      <c r="C72" s="3">
        <v>45133</v>
      </c>
      <c r="D72" s="4" t="s">
        <v>55</v>
      </c>
      <c r="E72" s="4" t="e">
        <f ca="1">_xlfn.XLOOKUP(TB_Vendas[[#This Row],[Código]],TB_Produtos[Código],TB_Produtos[Categoria])</f>
        <v>#NAME?</v>
      </c>
      <c r="F72" s="1">
        <v>3</v>
      </c>
      <c r="G72" s="7">
        <f>VLOOKUP(TB_Vendas[[#This Row],[Código]],Produtos!$B$6:$G$66,6,0)</f>
        <v>259.89999999999998</v>
      </c>
      <c r="H72" s="1" t="e">
        <f ca="1">_xlfn.XMATCH(TB_Vendas[[#This Row],[Categoria]],Desc_Categorias,0)</f>
        <v>#NAME?</v>
      </c>
      <c r="I72" s="43" t="e">
        <f ca="1">VLOOKUP(TB_Vendas[[#This Row],[Qtd]],Desc_TabelaToda,TB_Vendas[[#This Row],[Indice]],TRUE)</f>
        <v>#REF!</v>
      </c>
      <c r="J72" s="43" t="e" cm="1">
        <f t="array" aca="1" ref="J72" ca="1">INDEX(Desc_TabelaToda,MATCH(TB_Vendas[[#This Row],[Qtd]],Desc_Quantidades,1),MATCH(_xlfn.XLOOKUP(TB_Vendas[[#This Row],[Código]],TB_Produtos[[#All],[Código]],TB_Produtos[[#All],[Categoria]]),Desc_Categorias,0))</f>
        <v>#NAME?</v>
      </c>
      <c r="K72" s="43" t="e">
        <f ca="1">_xlfn.XLOOKUP(TB_Vendas[[#This Row],[Vendedor]],Vendedores!$A$5:$A$9,Vendedores!$D$5:$D$9)</f>
        <v>#NAME?</v>
      </c>
      <c r="L72" s="43" t="e">
        <f>IF(#REF!&lt;=#REF!,#REF!,#REF!)</f>
        <v>#REF!</v>
      </c>
      <c r="M72" s="2">
        <f>TB_Vendas[[#This Row],[Preço Unitário]]*TB_Vendas[[#This Row],[Qtd]]</f>
        <v>779.69999999999993</v>
      </c>
      <c r="N72" s="1" t="s">
        <v>117</v>
      </c>
    </row>
    <row r="73" spans="1:14">
      <c r="A73" s="1">
        <f>MONTH(TB_Vendas[[#This Row],[Data]])</f>
        <v>7</v>
      </c>
      <c r="B73" s="4" t="str">
        <f>PROPER(TEXT(DATE(,TB_Vendas[[#This Row],[Nº]],1),"Mmm"))</f>
        <v>Jul</v>
      </c>
      <c r="C73" s="3">
        <v>45135</v>
      </c>
      <c r="D73" s="4" t="s">
        <v>89</v>
      </c>
      <c r="E73" s="4" t="e">
        <f ca="1">_xlfn.XLOOKUP(TB_Vendas[[#This Row],[Código]],TB_Produtos[Código],TB_Produtos[Categoria])</f>
        <v>#NAME?</v>
      </c>
      <c r="F73" s="1">
        <v>9</v>
      </c>
      <c r="G73" s="7">
        <f>VLOOKUP(TB_Vendas[[#This Row],[Código]],Produtos!$B$6:$G$66,6,0)</f>
        <v>72.5</v>
      </c>
      <c r="H73" s="1" t="e">
        <f ca="1">_xlfn.XMATCH(TB_Vendas[[#This Row],[Categoria]],Desc_Categorias,0)</f>
        <v>#NAME?</v>
      </c>
      <c r="I73" s="43" t="e">
        <f ca="1">VLOOKUP(TB_Vendas[[#This Row],[Qtd]],Desc_TabelaToda,TB_Vendas[[#This Row],[Indice]],TRUE)</f>
        <v>#REF!</v>
      </c>
      <c r="J73" s="43" t="e" cm="1">
        <f t="array" aca="1" ref="J73" ca="1">INDEX(Desc_TabelaToda,MATCH(TB_Vendas[[#This Row],[Qtd]],Desc_Quantidades,1),MATCH(_xlfn.XLOOKUP(TB_Vendas[[#This Row],[Código]],TB_Produtos[[#All],[Código]],TB_Produtos[[#All],[Categoria]]),Desc_Categorias,0))</f>
        <v>#NAME?</v>
      </c>
      <c r="K73" s="43" t="e">
        <f ca="1">_xlfn.XLOOKUP(TB_Vendas[[#This Row],[Vendedor]],Vendedores!$A$5:$A$9,Vendedores!$D$5:$D$9)</f>
        <v>#NAME?</v>
      </c>
      <c r="L73" s="43" t="e">
        <f>IF(#REF!&lt;=#REF!,#REF!,#REF!)</f>
        <v>#REF!</v>
      </c>
      <c r="M73" s="2">
        <f>TB_Vendas[[#This Row],[Preço Unitário]]*TB_Vendas[[#This Row],[Qtd]]</f>
        <v>652.5</v>
      </c>
      <c r="N73" s="1" t="s">
        <v>116</v>
      </c>
    </row>
    <row r="74" spans="1:14">
      <c r="A74" s="1">
        <f>MONTH(TB_Vendas[[#This Row],[Data]])</f>
        <v>7</v>
      </c>
      <c r="B74" s="4" t="str">
        <f>PROPER(TEXT(DATE(,TB_Vendas[[#This Row],[Nº]],1),"Mmm"))</f>
        <v>Jul</v>
      </c>
      <c r="C74" s="3">
        <v>45136</v>
      </c>
      <c r="D74" s="4" t="s">
        <v>53</v>
      </c>
      <c r="E74" s="4" t="e">
        <f ca="1">_xlfn.XLOOKUP(TB_Vendas[[#This Row],[Código]],TB_Produtos[Código],TB_Produtos[Categoria])</f>
        <v>#NAME?</v>
      </c>
      <c r="F74" s="1">
        <v>4</v>
      </c>
      <c r="G74" s="7">
        <f>VLOOKUP(TB_Vendas[[#This Row],[Código]],Produtos!$B$6:$G$66,6,0)</f>
        <v>300</v>
      </c>
      <c r="H74" s="1" t="e">
        <f ca="1">_xlfn.XMATCH(TB_Vendas[[#This Row],[Categoria]],Desc_Categorias,0)</f>
        <v>#NAME?</v>
      </c>
      <c r="I74" s="43" t="e">
        <f ca="1">VLOOKUP(TB_Vendas[[#This Row],[Qtd]],Desc_TabelaToda,TB_Vendas[[#This Row],[Indice]],TRUE)</f>
        <v>#REF!</v>
      </c>
      <c r="J74" s="43" t="e" cm="1">
        <f t="array" aca="1" ref="J74" ca="1">INDEX(Desc_TabelaToda,MATCH(TB_Vendas[[#This Row],[Qtd]],Desc_Quantidades,1),MATCH(_xlfn.XLOOKUP(TB_Vendas[[#This Row],[Código]],TB_Produtos[[#All],[Código]],TB_Produtos[[#All],[Categoria]]),Desc_Categorias,0))</f>
        <v>#NAME?</v>
      </c>
      <c r="K74" s="43" t="e">
        <f ca="1">_xlfn.XLOOKUP(TB_Vendas[[#This Row],[Vendedor]],Vendedores!$A$5:$A$9,Vendedores!$D$5:$D$9)</f>
        <v>#NAME?</v>
      </c>
      <c r="L74" s="43" t="e">
        <f>IF(#REF!&lt;=#REF!,#REF!,#REF!)</f>
        <v>#REF!</v>
      </c>
      <c r="M74" s="2">
        <f>TB_Vendas[[#This Row],[Preço Unitário]]*TB_Vendas[[#This Row],[Qtd]]</f>
        <v>1200</v>
      </c>
      <c r="N74" s="1" t="s">
        <v>118</v>
      </c>
    </row>
    <row r="75" spans="1:14">
      <c r="A75" s="1">
        <f>MONTH(TB_Vendas[[#This Row],[Data]])</f>
        <v>7</v>
      </c>
      <c r="B75" s="4" t="str">
        <f>PROPER(TEXT(DATE(,TB_Vendas[[#This Row],[Nº]],1),"Mmm"))</f>
        <v>Jul</v>
      </c>
      <c r="C75" s="3">
        <v>45137</v>
      </c>
      <c r="D75" s="4" t="s">
        <v>32</v>
      </c>
      <c r="E75" s="4" t="e">
        <f ca="1">_xlfn.XLOOKUP(TB_Vendas[[#This Row],[Código]],TB_Produtos[Código],TB_Produtos[Categoria])</f>
        <v>#NAME?</v>
      </c>
      <c r="F75" s="1">
        <v>9</v>
      </c>
      <c r="G75" s="7">
        <f>VLOOKUP(TB_Vendas[[#This Row],[Código]],Produtos!$B$6:$G$66,6,0)</f>
        <v>65.900000000000006</v>
      </c>
      <c r="H75" s="1" t="e">
        <f ca="1">_xlfn.XMATCH(TB_Vendas[[#This Row],[Categoria]],Desc_Categorias,0)</f>
        <v>#NAME?</v>
      </c>
      <c r="I75" s="43" t="e">
        <f ca="1">VLOOKUP(TB_Vendas[[#This Row],[Qtd]],Desc_TabelaToda,TB_Vendas[[#This Row],[Indice]],TRUE)</f>
        <v>#REF!</v>
      </c>
      <c r="J75" s="43" t="e" cm="1">
        <f t="array" aca="1" ref="J75" ca="1">INDEX(Desc_TabelaToda,MATCH(TB_Vendas[[#This Row],[Qtd]],Desc_Quantidades,1),MATCH(_xlfn.XLOOKUP(TB_Vendas[[#This Row],[Código]],TB_Produtos[[#All],[Código]],TB_Produtos[[#All],[Categoria]]),Desc_Categorias,0))</f>
        <v>#NAME?</v>
      </c>
      <c r="K75" s="43" t="e">
        <f ca="1">_xlfn.XLOOKUP(TB_Vendas[[#This Row],[Vendedor]],Vendedores!$A$5:$A$9,Vendedores!$D$5:$D$9)</f>
        <v>#NAME?</v>
      </c>
      <c r="L75" s="43" t="e">
        <f>IF(#REF!&lt;=#REF!,#REF!,#REF!)</f>
        <v>#REF!</v>
      </c>
      <c r="M75" s="2">
        <f>TB_Vendas[[#This Row],[Preço Unitário]]*TB_Vendas[[#This Row],[Qtd]]</f>
        <v>593.1</v>
      </c>
      <c r="N75" s="1" t="s">
        <v>118</v>
      </c>
    </row>
    <row r="76" spans="1:14">
      <c r="A76" s="1">
        <f>MONTH(TB_Vendas[[#This Row],[Data]])</f>
        <v>8</v>
      </c>
      <c r="B76" s="4" t="str">
        <f>PROPER(TEXT(DATE(,TB_Vendas[[#This Row],[Nº]],1),"Mmm"))</f>
        <v>Ago</v>
      </c>
      <c r="C76" s="3">
        <v>45143</v>
      </c>
      <c r="D76" s="4" t="s">
        <v>40</v>
      </c>
      <c r="E76" s="4" t="e">
        <f ca="1">_xlfn.XLOOKUP(TB_Vendas[[#This Row],[Código]],TB_Produtos[Código],TB_Produtos[Categoria])</f>
        <v>#NAME?</v>
      </c>
      <c r="F76" s="1">
        <v>10</v>
      </c>
      <c r="G76" s="7">
        <f>VLOOKUP(TB_Vendas[[#This Row],[Código]],Produtos!$B$6:$G$66,6,0)</f>
        <v>92.9</v>
      </c>
      <c r="H76" s="1" t="e">
        <f ca="1">_xlfn.XMATCH(TB_Vendas[[#This Row],[Categoria]],Desc_Categorias,0)</f>
        <v>#NAME?</v>
      </c>
      <c r="I76" s="43" t="e">
        <f ca="1">VLOOKUP(TB_Vendas[[#This Row],[Qtd]],Desc_TabelaToda,TB_Vendas[[#This Row],[Indice]],TRUE)</f>
        <v>#REF!</v>
      </c>
      <c r="J76" s="43" t="e" cm="1">
        <f t="array" aca="1" ref="J76" ca="1">INDEX(Desc_TabelaToda,MATCH(TB_Vendas[[#This Row],[Qtd]],Desc_Quantidades,1),MATCH(_xlfn.XLOOKUP(TB_Vendas[[#This Row],[Código]],TB_Produtos[[#All],[Código]],TB_Produtos[[#All],[Categoria]]),Desc_Categorias,0))</f>
        <v>#NAME?</v>
      </c>
      <c r="K76" s="43" t="e">
        <f ca="1">_xlfn.XLOOKUP(TB_Vendas[[#This Row],[Vendedor]],Vendedores!$A$5:$A$9,Vendedores!$D$5:$D$9)</f>
        <v>#NAME?</v>
      </c>
      <c r="L76" s="43" t="e">
        <f>IF(#REF!&lt;=#REF!,#REF!,#REF!)</f>
        <v>#REF!</v>
      </c>
      <c r="M76" s="2">
        <f>TB_Vendas[[#This Row],[Preço Unitário]]*TB_Vendas[[#This Row],[Qtd]]</f>
        <v>929</v>
      </c>
      <c r="N76" s="1" t="s">
        <v>118</v>
      </c>
    </row>
    <row r="77" spans="1:14">
      <c r="A77" s="1">
        <f>MONTH(TB_Vendas[[#This Row],[Data]])</f>
        <v>8</v>
      </c>
      <c r="B77" s="4" t="str">
        <f>PROPER(TEXT(DATE(,TB_Vendas[[#This Row],[Nº]],1),"Mmm"))</f>
        <v>Ago</v>
      </c>
      <c r="C77" s="3">
        <v>45144</v>
      </c>
      <c r="D77" s="4" t="s">
        <v>106</v>
      </c>
      <c r="E77" s="4" t="e">
        <f ca="1">_xlfn.XLOOKUP(TB_Vendas[[#This Row],[Código]],TB_Produtos[Código],TB_Produtos[Categoria])</f>
        <v>#NAME?</v>
      </c>
      <c r="F77" s="1">
        <v>1</v>
      </c>
      <c r="G77" s="7">
        <f>VLOOKUP(TB_Vendas[[#This Row],[Código]],Produtos!$B$6:$G$66,6,0)</f>
        <v>89.9</v>
      </c>
      <c r="H77" s="1" t="e">
        <f ca="1">_xlfn.XMATCH(TB_Vendas[[#This Row],[Categoria]],Desc_Categorias,0)</f>
        <v>#NAME?</v>
      </c>
      <c r="I77" s="43" t="e">
        <f ca="1">VLOOKUP(TB_Vendas[[#This Row],[Qtd]],Desc_TabelaToda,TB_Vendas[[#This Row],[Indice]],TRUE)</f>
        <v>#REF!</v>
      </c>
      <c r="J77" s="43" t="e" cm="1">
        <f t="array" aca="1" ref="J77" ca="1">INDEX(Desc_TabelaToda,MATCH(TB_Vendas[[#This Row],[Qtd]],Desc_Quantidades,1),MATCH(_xlfn.XLOOKUP(TB_Vendas[[#This Row],[Código]],TB_Produtos[[#All],[Código]],TB_Produtos[[#All],[Categoria]]),Desc_Categorias,0))</f>
        <v>#NAME?</v>
      </c>
      <c r="K77" s="43" t="e">
        <f ca="1">_xlfn.XLOOKUP(TB_Vendas[[#This Row],[Vendedor]],Vendedores!$A$5:$A$9,Vendedores!$D$5:$D$9)</f>
        <v>#NAME?</v>
      </c>
      <c r="L77" s="43" t="e">
        <f>IF(#REF!&lt;=#REF!,#REF!,#REF!)</f>
        <v>#REF!</v>
      </c>
      <c r="M77" s="2">
        <f>TB_Vendas[[#This Row],[Preço Unitário]]*TB_Vendas[[#This Row],[Qtd]]</f>
        <v>89.9</v>
      </c>
      <c r="N77" s="1" t="s">
        <v>116</v>
      </c>
    </row>
    <row r="78" spans="1:14">
      <c r="A78" s="1">
        <f>MONTH(TB_Vendas[[#This Row],[Data]])</f>
        <v>8</v>
      </c>
      <c r="B78" s="4" t="str">
        <f>PROPER(TEXT(DATE(,TB_Vendas[[#This Row],[Nº]],1),"Mmm"))</f>
        <v>Ago</v>
      </c>
      <c r="C78" s="3">
        <v>45145</v>
      </c>
      <c r="D78" s="4" t="s">
        <v>99</v>
      </c>
      <c r="E78" s="4" t="e">
        <f ca="1">_xlfn.XLOOKUP(TB_Vendas[[#This Row],[Código]],TB_Produtos[Código],TB_Produtos[Categoria])</f>
        <v>#NAME?</v>
      </c>
      <c r="F78" s="1">
        <v>2</v>
      </c>
      <c r="G78" s="7">
        <f>VLOOKUP(TB_Vendas[[#This Row],[Código]],Produtos!$B$6:$G$66,6,0)</f>
        <v>49.9</v>
      </c>
      <c r="H78" s="1" t="e">
        <f ca="1">_xlfn.XMATCH(TB_Vendas[[#This Row],[Categoria]],Desc_Categorias,0)</f>
        <v>#NAME?</v>
      </c>
      <c r="I78" s="43" t="e">
        <f ca="1">VLOOKUP(TB_Vendas[[#This Row],[Qtd]],Desc_TabelaToda,TB_Vendas[[#This Row],[Indice]],TRUE)</f>
        <v>#REF!</v>
      </c>
      <c r="J78" s="43" t="e" cm="1">
        <f t="array" aca="1" ref="J78" ca="1">INDEX(Desc_TabelaToda,MATCH(TB_Vendas[[#This Row],[Qtd]],Desc_Quantidades,1),MATCH(_xlfn.XLOOKUP(TB_Vendas[[#This Row],[Código]],TB_Produtos[[#All],[Código]],TB_Produtos[[#All],[Categoria]]),Desc_Categorias,0))</f>
        <v>#NAME?</v>
      </c>
      <c r="K78" s="43" t="e">
        <f ca="1">_xlfn.XLOOKUP(TB_Vendas[[#This Row],[Vendedor]],Vendedores!$A$5:$A$9,Vendedores!$D$5:$D$9)</f>
        <v>#NAME?</v>
      </c>
      <c r="L78" s="43" t="e">
        <f>IF(#REF!&lt;=#REF!,#REF!,#REF!)</f>
        <v>#REF!</v>
      </c>
      <c r="M78" s="2">
        <f>TB_Vendas[[#This Row],[Preço Unitário]]*TB_Vendas[[#This Row],[Qtd]]</f>
        <v>99.8</v>
      </c>
      <c r="N78" s="1" t="s">
        <v>116</v>
      </c>
    </row>
    <row r="79" spans="1:14">
      <c r="A79" s="1">
        <f>MONTH(TB_Vendas[[#This Row],[Data]])</f>
        <v>8</v>
      </c>
      <c r="B79" s="4" t="str">
        <f>PROPER(TEXT(DATE(,TB_Vendas[[#This Row],[Nº]],1),"Mmm"))</f>
        <v>Ago</v>
      </c>
      <c r="C79" s="3">
        <v>45146</v>
      </c>
      <c r="D79" s="4" t="s">
        <v>84</v>
      </c>
      <c r="E79" s="4" t="e">
        <f ca="1">_xlfn.XLOOKUP(TB_Vendas[[#This Row],[Código]],TB_Produtos[Código],TB_Produtos[Categoria])</f>
        <v>#NAME?</v>
      </c>
      <c r="F79" s="1">
        <v>8</v>
      </c>
      <c r="G79" s="7">
        <f>VLOOKUP(TB_Vendas[[#This Row],[Código]],Produtos!$B$6:$G$66,6,0)</f>
        <v>70</v>
      </c>
      <c r="H79" s="1" t="e">
        <f ca="1">_xlfn.XMATCH(TB_Vendas[[#This Row],[Categoria]],Desc_Categorias,0)</f>
        <v>#NAME?</v>
      </c>
      <c r="I79" s="43" t="e">
        <f ca="1">VLOOKUP(TB_Vendas[[#This Row],[Qtd]],Desc_TabelaToda,TB_Vendas[[#This Row],[Indice]],TRUE)</f>
        <v>#REF!</v>
      </c>
      <c r="J79" s="43" t="e" cm="1">
        <f t="array" aca="1" ref="J79" ca="1">INDEX(Desc_TabelaToda,MATCH(TB_Vendas[[#This Row],[Qtd]],Desc_Quantidades,1),MATCH(_xlfn.XLOOKUP(TB_Vendas[[#This Row],[Código]],TB_Produtos[[#All],[Código]],TB_Produtos[[#All],[Categoria]]),Desc_Categorias,0))</f>
        <v>#NAME?</v>
      </c>
      <c r="K79" s="43" t="e">
        <f ca="1">_xlfn.XLOOKUP(TB_Vendas[[#This Row],[Vendedor]],Vendedores!$A$5:$A$9,Vendedores!$D$5:$D$9)</f>
        <v>#NAME?</v>
      </c>
      <c r="L79" s="43" t="e">
        <f>IF(#REF!&lt;=#REF!,#REF!,#REF!)</f>
        <v>#REF!</v>
      </c>
      <c r="M79" s="2">
        <f>TB_Vendas[[#This Row],[Preço Unitário]]*TB_Vendas[[#This Row],[Qtd]]</f>
        <v>560</v>
      </c>
      <c r="N79" s="1" t="s">
        <v>115</v>
      </c>
    </row>
    <row r="80" spans="1:14">
      <c r="A80" s="1">
        <f>MONTH(TB_Vendas[[#This Row],[Data]])</f>
        <v>8</v>
      </c>
      <c r="B80" s="4" t="str">
        <f>PROPER(TEXT(DATE(,TB_Vendas[[#This Row],[Nº]],1),"Mmm"))</f>
        <v>Ago</v>
      </c>
      <c r="C80" s="3">
        <v>45147</v>
      </c>
      <c r="D80" s="4" t="s">
        <v>42</v>
      </c>
      <c r="E80" s="4" t="e">
        <f ca="1">_xlfn.XLOOKUP(TB_Vendas[[#This Row],[Código]],TB_Produtos[Código],TB_Produtos[Categoria])</f>
        <v>#NAME?</v>
      </c>
      <c r="F80" s="1">
        <v>5</v>
      </c>
      <c r="G80" s="7">
        <f>VLOOKUP(TB_Vendas[[#This Row],[Código]],Produtos!$B$6:$G$66,6,0)</f>
        <v>46.9</v>
      </c>
      <c r="H80" s="1" t="e">
        <f ca="1">_xlfn.XMATCH(TB_Vendas[[#This Row],[Categoria]],Desc_Categorias,0)</f>
        <v>#NAME?</v>
      </c>
      <c r="I80" s="43" t="e">
        <f ca="1">VLOOKUP(TB_Vendas[[#This Row],[Qtd]],Desc_TabelaToda,TB_Vendas[[#This Row],[Indice]],TRUE)</f>
        <v>#REF!</v>
      </c>
      <c r="J80" s="43" t="e" cm="1">
        <f t="array" aca="1" ref="J80" ca="1">INDEX(Desc_TabelaToda,MATCH(TB_Vendas[[#This Row],[Qtd]],Desc_Quantidades,1),MATCH(_xlfn.XLOOKUP(TB_Vendas[[#This Row],[Código]],TB_Produtos[[#All],[Código]],TB_Produtos[[#All],[Categoria]]),Desc_Categorias,0))</f>
        <v>#NAME?</v>
      </c>
      <c r="K80" s="43" t="e">
        <f ca="1">_xlfn.XLOOKUP(TB_Vendas[[#This Row],[Vendedor]],Vendedores!$A$5:$A$9,Vendedores!$D$5:$D$9)</f>
        <v>#NAME?</v>
      </c>
      <c r="L80" s="43" t="e">
        <f>IF(#REF!&lt;=#REF!,#REF!,#REF!)</f>
        <v>#REF!</v>
      </c>
      <c r="M80" s="2">
        <f>TB_Vendas[[#This Row],[Preço Unitário]]*TB_Vendas[[#This Row],[Qtd]]</f>
        <v>234.5</v>
      </c>
      <c r="N80" s="1" t="s">
        <v>116</v>
      </c>
    </row>
    <row r="81" spans="1:14">
      <c r="A81" s="1">
        <f>MONTH(TB_Vendas[[#This Row],[Data]])</f>
        <v>8</v>
      </c>
      <c r="B81" s="4" t="str">
        <f>PROPER(TEXT(DATE(,TB_Vendas[[#This Row],[Nº]],1),"Mmm"))</f>
        <v>Ago</v>
      </c>
      <c r="C81" s="3">
        <v>45148</v>
      </c>
      <c r="D81" s="4" t="s">
        <v>93</v>
      </c>
      <c r="E81" s="4" t="e">
        <f ca="1">_xlfn.XLOOKUP(TB_Vendas[[#This Row],[Código]],TB_Produtos[Código],TB_Produtos[Categoria])</f>
        <v>#NAME?</v>
      </c>
      <c r="F81" s="1">
        <v>10</v>
      </c>
      <c r="G81" s="7">
        <f>VLOOKUP(TB_Vendas[[#This Row],[Código]],Produtos!$B$6:$G$66,6,0)</f>
        <v>289.89999999999998</v>
      </c>
      <c r="H81" s="1" t="e">
        <f ca="1">_xlfn.XMATCH(TB_Vendas[[#This Row],[Categoria]],Desc_Categorias,0)</f>
        <v>#NAME?</v>
      </c>
      <c r="I81" s="43" t="e">
        <f ca="1">VLOOKUP(TB_Vendas[[#This Row],[Qtd]],Desc_TabelaToda,TB_Vendas[[#This Row],[Indice]],TRUE)</f>
        <v>#REF!</v>
      </c>
      <c r="J81" s="43" t="e" cm="1">
        <f t="array" aca="1" ref="J81" ca="1">INDEX(Desc_TabelaToda,MATCH(TB_Vendas[[#This Row],[Qtd]],Desc_Quantidades,1),MATCH(_xlfn.XLOOKUP(TB_Vendas[[#This Row],[Código]],TB_Produtos[[#All],[Código]],TB_Produtos[[#All],[Categoria]]),Desc_Categorias,0))</f>
        <v>#NAME?</v>
      </c>
      <c r="K81" s="43" t="e">
        <f ca="1">_xlfn.XLOOKUP(TB_Vendas[[#This Row],[Vendedor]],Vendedores!$A$5:$A$9,Vendedores!$D$5:$D$9)</f>
        <v>#NAME?</v>
      </c>
      <c r="L81" s="43" t="e">
        <f>IF(#REF!&lt;=#REF!,#REF!,#REF!)</f>
        <v>#REF!</v>
      </c>
      <c r="M81" s="2">
        <f>TB_Vendas[[#This Row],[Preço Unitário]]*TB_Vendas[[#This Row],[Qtd]]</f>
        <v>2899</v>
      </c>
      <c r="N81" s="1" t="s">
        <v>115</v>
      </c>
    </row>
    <row r="82" spans="1:14">
      <c r="A82" s="1">
        <f>MONTH(TB_Vendas[[#This Row],[Data]])</f>
        <v>8</v>
      </c>
      <c r="B82" s="4" t="str">
        <f>PROPER(TEXT(DATE(,TB_Vendas[[#This Row],[Nº]],1),"Mmm"))</f>
        <v>Ago</v>
      </c>
      <c r="C82" s="3">
        <v>45149</v>
      </c>
      <c r="D82" s="4" t="s">
        <v>46</v>
      </c>
      <c r="E82" s="4" t="e">
        <f ca="1">_xlfn.XLOOKUP(TB_Vendas[[#This Row],[Código]],TB_Produtos[Código],TB_Produtos[Categoria])</f>
        <v>#NAME?</v>
      </c>
      <c r="F82" s="1">
        <v>1</v>
      </c>
      <c r="G82" s="7">
        <f>VLOOKUP(TB_Vendas[[#This Row],[Código]],Produtos!$B$6:$G$66,6,0)</f>
        <v>42.5</v>
      </c>
      <c r="H82" s="1" t="e">
        <f ca="1">_xlfn.XMATCH(TB_Vendas[[#This Row],[Categoria]],Desc_Categorias,0)</f>
        <v>#NAME?</v>
      </c>
      <c r="I82" s="43" t="e">
        <f ca="1">VLOOKUP(TB_Vendas[[#This Row],[Qtd]],Desc_TabelaToda,TB_Vendas[[#This Row],[Indice]],TRUE)</f>
        <v>#REF!</v>
      </c>
      <c r="J82" s="43" t="e" cm="1">
        <f t="array" aca="1" ref="J82" ca="1">INDEX(Desc_TabelaToda,MATCH(TB_Vendas[[#This Row],[Qtd]],Desc_Quantidades,1),MATCH(_xlfn.XLOOKUP(TB_Vendas[[#This Row],[Código]],TB_Produtos[[#All],[Código]],TB_Produtos[[#All],[Categoria]]),Desc_Categorias,0))</f>
        <v>#NAME?</v>
      </c>
      <c r="K82" s="43" t="e">
        <f ca="1">_xlfn.XLOOKUP(TB_Vendas[[#This Row],[Vendedor]],Vendedores!$A$5:$A$9,Vendedores!$D$5:$D$9)</f>
        <v>#NAME?</v>
      </c>
      <c r="L82" s="43" t="e">
        <f>IF(#REF!&lt;=#REF!,#REF!,#REF!)</f>
        <v>#REF!</v>
      </c>
      <c r="M82" s="2">
        <f>TB_Vendas[[#This Row],[Preço Unitário]]*TB_Vendas[[#This Row],[Qtd]]</f>
        <v>42.5</v>
      </c>
      <c r="N82" s="1" t="s">
        <v>116</v>
      </c>
    </row>
    <row r="83" spans="1:14">
      <c r="A83" s="1">
        <f>MONTH(TB_Vendas[[#This Row],[Data]])</f>
        <v>8</v>
      </c>
      <c r="B83" s="4" t="str">
        <f>PROPER(TEXT(DATE(,TB_Vendas[[#This Row],[Nº]],1),"Mmm"))</f>
        <v>Ago</v>
      </c>
      <c r="C83" s="3">
        <v>45150</v>
      </c>
      <c r="D83" s="4" t="s">
        <v>103</v>
      </c>
      <c r="E83" s="4" t="e">
        <f ca="1">_xlfn.XLOOKUP(TB_Vendas[[#This Row],[Código]],TB_Produtos[Código],TB_Produtos[Categoria])</f>
        <v>#NAME?</v>
      </c>
      <c r="F83" s="1">
        <v>2</v>
      </c>
      <c r="G83" s="7">
        <f>VLOOKUP(TB_Vendas[[#This Row],[Código]],Produtos!$B$6:$G$66,6,0)</f>
        <v>89.9</v>
      </c>
      <c r="H83" s="1" t="e">
        <f ca="1">_xlfn.XMATCH(TB_Vendas[[#This Row],[Categoria]],Desc_Categorias,0)</f>
        <v>#NAME?</v>
      </c>
      <c r="I83" s="43" t="e">
        <f ca="1">VLOOKUP(TB_Vendas[[#This Row],[Qtd]],Desc_TabelaToda,TB_Vendas[[#This Row],[Indice]],TRUE)</f>
        <v>#REF!</v>
      </c>
      <c r="J83" s="43" t="e" cm="1">
        <f t="array" aca="1" ref="J83" ca="1">INDEX(Desc_TabelaToda,MATCH(TB_Vendas[[#This Row],[Qtd]],Desc_Quantidades,1),MATCH(_xlfn.XLOOKUP(TB_Vendas[[#This Row],[Código]],TB_Produtos[[#All],[Código]],TB_Produtos[[#All],[Categoria]]),Desc_Categorias,0))</f>
        <v>#NAME?</v>
      </c>
      <c r="K83" s="43" t="e">
        <f ca="1">_xlfn.XLOOKUP(TB_Vendas[[#This Row],[Vendedor]],Vendedores!$A$5:$A$9,Vendedores!$D$5:$D$9)</f>
        <v>#NAME?</v>
      </c>
      <c r="L83" s="43" t="e">
        <f>IF(#REF!&lt;=#REF!,#REF!,#REF!)</f>
        <v>#REF!</v>
      </c>
      <c r="M83" s="2">
        <f>TB_Vendas[[#This Row],[Preço Unitário]]*TB_Vendas[[#This Row],[Qtd]]</f>
        <v>179.8</v>
      </c>
      <c r="N83" s="1" t="s">
        <v>115</v>
      </c>
    </row>
    <row r="84" spans="1:14">
      <c r="A84" s="1">
        <f>MONTH(TB_Vendas[[#This Row],[Data]])</f>
        <v>8</v>
      </c>
      <c r="B84" s="4" t="str">
        <f>PROPER(TEXT(DATE(,TB_Vendas[[#This Row],[Nº]],1),"Mmm"))</f>
        <v>Ago</v>
      </c>
      <c r="C84" s="3">
        <v>45151</v>
      </c>
      <c r="D84" s="4" t="s">
        <v>60</v>
      </c>
      <c r="E84" s="4" t="e">
        <f ca="1">_xlfn.XLOOKUP(TB_Vendas[[#This Row],[Código]],TB_Produtos[Código],TB_Produtos[Categoria])</f>
        <v>#NAME?</v>
      </c>
      <c r="F84" s="1">
        <v>3</v>
      </c>
      <c r="G84" s="7">
        <f>VLOOKUP(TB_Vendas[[#This Row],[Código]],Produtos!$B$6:$G$66,6,0)</f>
        <v>255</v>
      </c>
      <c r="H84" s="1" t="e">
        <f ca="1">_xlfn.XMATCH(TB_Vendas[[#This Row],[Categoria]],Desc_Categorias,0)</f>
        <v>#NAME?</v>
      </c>
      <c r="I84" s="43" t="e">
        <f ca="1">VLOOKUP(TB_Vendas[[#This Row],[Qtd]],Desc_TabelaToda,TB_Vendas[[#This Row],[Indice]],TRUE)</f>
        <v>#REF!</v>
      </c>
      <c r="J84" s="43" t="e" cm="1">
        <f t="array" aca="1" ref="J84" ca="1">INDEX(Desc_TabelaToda,MATCH(TB_Vendas[[#This Row],[Qtd]],Desc_Quantidades,1),MATCH(_xlfn.XLOOKUP(TB_Vendas[[#This Row],[Código]],TB_Produtos[[#All],[Código]],TB_Produtos[[#All],[Categoria]]),Desc_Categorias,0))</f>
        <v>#NAME?</v>
      </c>
      <c r="K84" s="43" t="e">
        <f ca="1">_xlfn.XLOOKUP(TB_Vendas[[#This Row],[Vendedor]],Vendedores!$A$5:$A$9,Vendedores!$D$5:$D$9)</f>
        <v>#NAME?</v>
      </c>
      <c r="L84" s="43" t="e">
        <f>IF(#REF!&lt;=#REF!,#REF!,#REF!)</f>
        <v>#REF!</v>
      </c>
      <c r="M84" s="2">
        <f>TB_Vendas[[#This Row],[Preço Unitário]]*TB_Vendas[[#This Row],[Qtd]]</f>
        <v>765</v>
      </c>
      <c r="N84" s="1" t="s">
        <v>114</v>
      </c>
    </row>
    <row r="85" spans="1:14">
      <c r="A85" s="1">
        <f>MONTH(TB_Vendas[[#This Row],[Data]])</f>
        <v>8</v>
      </c>
      <c r="B85" s="4" t="str">
        <f>PROPER(TEXT(DATE(,TB_Vendas[[#This Row],[Nº]],1),"Mmm"))</f>
        <v>Ago</v>
      </c>
      <c r="C85" s="3">
        <v>45152</v>
      </c>
      <c r="D85" s="4" t="s">
        <v>46</v>
      </c>
      <c r="E85" s="4" t="e">
        <f ca="1">_xlfn.XLOOKUP(TB_Vendas[[#This Row],[Código]],TB_Produtos[Código],TB_Produtos[Categoria])</f>
        <v>#NAME?</v>
      </c>
      <c r="F85" s="1">
        <v>6</v>
      </c>
      <c r="G85" s="7">
        <f>VLOOKUP(TB_Vendas[[#This Row],[Código]],Produtos!$B$6:$G$66,6,0)</f>
        <v>42.5</v>
      </c>
      <c r="H85" s="1" t="e">
        <f ca="1">_xlfn.XMATCH(TB_Vendas[[#This Row],[Categoria]],Desc_Categorias,0)</f>
        <v>#NAME?</v>
      </c>
      <c r="I85" s="43" t="e">
        <f ca="1">VLOOKUP(TB_Vendas[[#This Row],[Qtd]],Desc_TabelaToda,TB_Vendas[[#This Row],[Indice]],TRUE)</f>
        <v>#REF!</v>
      </c>
      <c r="J85" s="43" t="e" cm="1">
        <f t="array" aca="1" ref="J85" ca="1">INDEX(Desc_TabelaToda,MATCH(TB_Vendas[[#This Row],[Qtd]],Desc_Quantidades,1),MATCH(_xlfn.XLOOKUP(TB_Vendas[[#This Row],[Código]],TB_Produtos[[#All],[Código]],TB_Produtos[[#All],[Categoria]]),Desc_Categorias,0))</f>
        <v>#NAME?</v>
      </c>
      <c r="K85" s="43" t="e">
        <f ca="1">_xlfn.XLOOKUP(TB_Vendas[[#This Row],[Vendedor]],Vendedores!$A$5:$A$9,Vendedores!$D$5:$D$9)</f>
        <v>#NAME?</v>
      </c>
      <c r="L85" s="43" t="e">
        <f>IF(#REF!&lt;=#REF!,#REF!,#REF!)</f>
        <v>#REF!</v>
      </c>
      <c r="M85" s="2">
        <f>TB_Vendas[[#This Row],[Preço Unitário]]*TB_Vendas[[#This Row],[Qtd]]</f>
        <v>255</v>
      </c>
      <c r="N85" s="1" t="s">
        <v>117</v>
      </c>
    </row>
    <row r="86" spans="1:14">
      <c r="A86" s="1">
        <f>MONTH(TB_Vendas[[#This Row],[Data]])</f>
        <v>8</v>
      </c>
      <c r="B86" s="4" t="str">
        <f>PROPER(TEXT(DATE(,TB_Vendas[[#This Row],[Nº]],1),"Mmm"))</f>
        <v>Ago</v>
      </c>
      <c r="C86" s="3">
        <v>45153</v>
      </c>
      <c r="D86" s="4" t="s">
        <v>45</v>
      </c>
      <c r="E86" s="4" t="e">
        <f ca="1">_xlfn.XLOOKUP(TB_Vendas[[#This Row],[Código]],TB_Produtos[Código],TB_Produtos[Categoria])</f>
        <v>#NAME?</v>
      </c>
      <c r="F86" s="1">
        <v>8</v>
      </c>
      <c r="G86" s="7">
        <f>VLOOKUP(TB_Vendas[[#This Row],[Código]],Produtos!$B$6:$G$66,6,0)</f>
        <v>39.9</v>
      </c>
      <c r="H86" s="1" t="e">
        <f ca="1">_xlfn.XMATCH(TB_Vendas[[#This Row],[Categoria]],Desc_Categorias,0)</f>
        <v>#NAME?</v>
      </c>
      <c r="I86" s="43" t="e">
        <f ca="1">VLOOKUP(TB_Vendas[[#This Row],[Qtd]],Desc_TabelaToda,TB_Vendas[[#This Row],[Indice]],TRUE)</f>
        <v>#REF!</v>
      </c>
      <c r="J86" s="43" t="e" cm="1">
        <f t="array" aca="1" ref="J86" ca="1">INDEX(Desc_TabelaToda,MATCH(TB_Vendas[[#This Row],[Qtd]],Desc_Quantidades,1),MATCH(_xlfn.XLOOKUP(TB_Vendas[[#This Row],[Código]],TB_Produtos[[#All],[Código]],TB_Produtos[[#All],[Categoria]]),Desc_Categorias,0))</f>
        <v>#NAME?</v>
      </c>
      <c r="K86" s="43" t="e">
        <f ca="1">_xlfn.XLOOKUP(TB_Vendas[[#This Row],[Vendedor]],Vendedores!$A$5:$A$9,Vendedores!$D$5:$D$9)</f>
        <v>#NAME?</v>
      </c>
      <c r="L86" s="43" t="e">
        <f>IF(#REF!&lt;=#REF!,#REF!,#REF!)</f>
        <v>#REF!</v>
      </c>
      <c r="M86" s="2">
        <f>TB_Vendas[[#This Row],[Preço Unitário]]*TB_Vendas[[#This Row],[Qtd]]</f>
        <v>319.2</v>
      </c>
      <c r="N86" s="1" t="s">
        <v>115</v>
      </c>
    </row>
  </sheetData>
  <phoneticPr fontId="11" type="noConversion"/>
  <conditionalFormatting sqref="F4:L4">
    <cfRule type="cellIs" dxfId="20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20"/>
  <sheetViews>
    <sheetView showGridLines="0" tabSelected="1" zoomScale="110" zoomScaleNormal="110" workbookViewId="0">
      <pane ySplit="1" topLeftCell="A2" activePane="bottomLeft" state="frozen"/>
      <selection pane="bottomLeft" activeCell="C7" sqref="C7"/>
    </sheetView>
  </sheetViews>
  <sheetFormatPr defaultColWidth="8.85546875" defaultRowHeight="15" zeroHeight="1"/>
  <cols>
    <col min="1" max="1" width="8.85546875" customWidth="1"/>
    <col min="2" max="2" width="21.85546875" customWidth="1"/>
    <col min="3" max="3" width="34" customWidth="1"/>
    <col min="4" max="4" width="11.7109375" customWidth="1"/>
    <col min="5" max="5" width="21.85546875" customWidth="1"/>
    <col min="6" max="6" width="34" customWidth="1"/>
    <col min="7" max="9" width="8.85546875" customWidth="1"/>
  </cols>
  <sheetData>
    <row r="1" spans="1:9" s="13" customFormat="1" ht="40.15" customHeight="1">
      <c r="A1" s="16"/>
      <c r="B1" s="20" t="s">
        <v>132</v>
      </c>
      <c r="C1" s="18"/>
      <c r="D1" s="18"/>
      <c r="E1" s="18"/>
      <c r="F1" s="18"/>
      <c r="G1" s="18"/>
      <c r="H1" s="18"/>
      <c r="I1" s="18"/>
    </row>
    <row r="2" spans="1:9" s="14" customFormat="1" ht="4.5" customHeight="1">
      <c r="A2" s="17"/>
      <c r="B2" s="17"/>
      <c r="C2" s="17"/>
      <c r="D2" s="17"/>
      <c r="E2" s="17"/>
      <c r="F2" s="17"/>
    </row>
    <row r="3" spans="1:9" ht="4.5" customHeight="1">
      <c r="A3" s="15"/>
      <c r="B3" s="15"/>
      <c r="C3" s="15"/>
      <c r="D3" s="15"/>
      <c r="E3" s="15"/>
      <c r="F3" s="15"/>
    </row>
    <row r="4" spans="1:9" ht="23.25" customHeight="1">
      <c r="A4" s="15"/>
      <c r="B4" s="74" t="s">
        <v>141</v>
      </c>
      <c r="C4" s="74"/>
      <c r="D4" s="15"/>
      <c r="E4" s="74" t="s">
        <v>148</v>
      </c>
      <c r="F4" s="74"/>
    </row>
    <row r="5" spans="1:9" ht="5.25" customHeight="1" thickBot="1"/>
    <row r="6" spans="1:9" ht="24.6" customHeight="1" thickBot="1">
      <c r="B6" s="45" t="s">
        <v>142</v>
      </c>
      <c r="C6" s="44" t="s">
        <v>103</v>
      </c>
      <c r="E6" s="45" t="s">
        <v>147</v>
      </c>
      <c r="F6" s="49">
        <v>44949</v>
      </c>
    </row>
    <row r="7" spans="1:9" ht="24.6" customHeight="1" thickTop="1" thickBot="1">
      <c r="B7" s="45" t="s">
        <v>143</v>
      </c>
      <c r="C7" s="23" t="str">
        <f>IFERROR(VLOOKUP(C6,TB_Produtos[#All],2,FALSE),"")</f>
        <v>Sandália Rasteira</v>
      </c>
      <c r="E7" s="45" t="s">
        <v>150</v>
      </c>
      <c r="F7" s="23" t="e">
        <f ca="1">_xlfn.XLOOKUP(WEEKDAY(F6),'Cadastros Auxiliares'!$B$4:$I$4,'Cadastros Auxiliares'!$B$5:$I$5,"")</f>
        <v>#NAME?</v>
      </c>
      <c r="G7" s="22"/>
    </row>
    <row r="8" spans="1:9" ht="24.6" customHeight="1" thickTop="1" thickBot="1">
      <c r="B8" s="46" t="s">
        <v>144</v>
      </c>
      <c r="C8" s="21" t="e" cm="1">
        <f t="array" aca="1" ref="C8" ca="1">_xlfn.XLOOKUP(C6,TB_Produtos[[#All],[Código]],TB_Produtos[[#All],[Tamanho]],"")</f>
        <v>#NAME?</v>
      </c>
      <c r="E8" s="46" t="s">
        <v>151</v>
      </c>
      <c r="F8" s="50">
        <f>SUMIF(TB_Vendas[[#All],[Data]],Consultas!$F$6,TB_Vendas[[#All],[Total]])</f>
        <v>146</v>
      </c>
      <c r="G8" s="22"/>
    </row>
    <row r="9" spans="1:9" ht="24.6" customHeight="1" thickTop="1" thickBot="1">
      <c r="B9" s="47" t="s">
        <v>145</v>
      </c>
      <c r="C9" s="71" t="str">
        <f>IFERROR(VLOOKUP($C$6,Produtos!$B$6:$G$66,4,0),"")</f>
        <v>Calçado</v>
      </c>
      <c r="E9" s="48" t="s">
        <v>149</v>
      </c>
      <c r="F9" s="24">
        <f>SUMIF(TB_Vendas[[#All],[Data]],Consultas!$F$6,TB_Vendas[[#All],[Qtd]])</f>
        <v>1</v>
      </c>
      <c r="G9" s="22"/>
    </row>
    <row r="10" spans="1:9" ht="24.6" customHeight="1" thickTop="1" thickBot="1">
      <c r="B10" s="47" t="s">
        <v>152</v>
      </c>
      <c r="C10" s="70" t="e">
        <f ca="1">_xlfn.XLOOKUP($C$6,Produtos!$B$6:$B$66,Produtos!$G$6:$G$66,"")</f>
        <v>#NAME?</v>
      </c>
      <c r="G10" s="22"/>
    </row>
    <row r="11" spans="1:9" ht="24.6" customHeight="1" thickTop="1" thickBot="1">
      <c r="B11" s="46" t="s">
        <v>146</v>
      </c>
      <c r="C11" s="21" t="e" cm="1">
        <f t="array" aca="1" ref="C11" ca="1">_xlfn.XLOOKUP($C$6,TB_Produtos[[#All],[Código]],TB_Produtos[[#All],[Estoque]],"")</f>
        <v>#NAME?</v>
      </c>
      <c r="G11" s="22"/>
    </row>
    <row r="12" spans="1:9" ht="22.5" thickTop="1" thickBot="1">
      <c r="B12" s="47" t="s">
        <v>153</v>
      </c>
      <c r="C12" s="21" t="str" cm="1">
        <f t="array" ref="C12">_xlfn.IFS(C11=0,"Estoque Zerado",C11&gt;=C13,"Estoque OK",1,"Rever Estoque")</f>
        <v>Estoque OK</v>
      </c>
      <c r="E12" s="51"/>
    </row>
    <row r="13" spans="1:9" ht="24.75" thickTop="1" thickBot="1">
      <c r="B13" s="48" t="s">
        <v>155</v>
      </c>
      <c r="C13" s="56" t="e">
        <f ca="1">_xlfn.XLOOKUP(C9,'Cadastros Auxiliares'!G9:G11,'Cadastros Auxiliares'!H9:H11)</f>
        <v>#NAME?</v>
      </c>
      <c r="E13" s="52"/>
    </row>
    <row r="14" spans="1:9"/>
    <row r="15" spans="1:9"/>
    <row r="16" spans="1:9"/>
    <row r="17"/>
    <row r="18"/>
    <row r="19"/>
    <row r="20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14864B3-67D5-45F6-83BC-59307DFC7664}">
          <x14:formula1>
            <xm:f>Vendas!$C:$C</xm:f>
          </x14:formula1>
          <xm:sqref>F6</xm:sqref>
        </x14:dataValidation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0000"/>
  </sheetPr>
  <dimension ref="A2:F7"/>
  <sheetViews>
    <sheetView workbookViewId="0">
      <selection activeCell="C14" sqref="C14"/>
    </sheetView>
  </sheetViews>
  <sheetFormatPr defaultRowHeight="15"/>
  <cols>
    <col min="1" max="1" width="22.5703125" customWidth="1"/>
    <col min="2" max="2" width="25" customWidth="1"/>
    <col min="3" max="3" width="27.28515625" customWidth="1"/>
    <col min="4" max="4" width="3" customWidth="1"/>
    <col min="5" max="5" width="18" bestFit="1" customWidth="1"/>
    <col min="6" max="6" width="21.5703125" bestFit="1" customWidth="1"/>
    <col min="7" max="14" width="17.85546875" customWidth="1"/>
  </cols>
  <sheetData>
    <row r="2" spans="1:6" ht="70.5" customHeight="1"/>
    <row r="3" spans="1:6">
      <c r="A3" s="63" t="s">
        <v>161</v>
      </c>
      <c r="B3" t="s">
        <v>163</v>
      </c>
      <c r="C3" t="s">
        <v>164</v>
      </c>
      <c r="E3" s="63" t="s">
        <v>161</v>
      </c>
      <c r="F3" t="s">
        <v>166</v>
      </c>
    </row>
    <row r="4" spans="1:6" ht="15.75">
      <c r="A4" s="65" t="s">
        <v>12</v>
      </c>
      <c r="B4" s="68">
        <v>1482</v>
      </c>
      <c r="C4" s="66">
        <v>5298.699999999998</v>
      </c>
      <c r="E4" s="64" t="s">
        <v>12</v>
      </c>
      <c r="F4" s="67">
        <v>45</v>
      </c>
    </row>
    <row r="5" spans="1:6" ht="15.75">
      <c r="A5" s="65" t="s">
        <v>13</v>
      </c>
      <c r="B5" s="68">
        <v>159</v>
      </c>
      <c r="C5" s="66">
        <v>964.59999999999991</v>
      </c>
      <c r="E5" s="64" t="s">
        <v>13</v>
      </c>
      <c r="F5" s="67">
        <v>6</v>
      </c>
    </row>
    <row r="6" spans="1:6" ht="15.75">
      <c r="A6" s="65" t="s">
        <v>14</v>
      </c>
      <c r="B6" s="68">
        <v>350</v>
      </c>
      <c r="C6" s="66">
        <v>1789.4</v>
      </c>
      <c r="E6" s="64" t="s">
        <v>14</v>
      </c>
      <c r="F6" s="67">
        <v>9</v>
      </c>
    </row>
    <row r="7" spans="1:6">
      <c r="A7" s="64" t="s">
        <v>162</v>
      </c>
      <c r="B7" s="69">
        <v>1991</v>
      </c>
      <c r="C7" s="2">
        <v>8052.6999999999971</v>
      </c>
      <c r="E7" s="64" t="s">
        <v>162</v>
      </c>
      <c r="F7" s="67">
        <v>60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0000"/>
  </sheetPr>
  <dimension ref="A3:B27"/>
  <sheetViews>
    <sheetView workbookViewId="0">
      <selection activeCell="J6" sqref="J6"/>
    </sheetView>
  </sheetViews>
  <sheetFormatPr defaultRowHeight="15"/>
  <cols>
    <col min="1" max="1" width="19.42578125" bestFit="1" customWidth="1"/>
    <col min="2" max="2" width="12.28515625" bestFit="1" customWidth="1"/>
  </cols>
  <sheetData>
    <row r="3" spans="1:2">
      <c r="A3" s="63" t="s">
        <v>161</v>
      </c>
      <c r="B3" t="s">
        <v>165</v>
      </c>
    </row>
    <row r="4" spans="1:2">
      <c r="A4" s="64" t="s">
        <v>5</v>
      </c>
      <c r="B4" s="67">
        <v>17</v>
      </c>
    </row>
    <row r="5" spans="1:2">
      <c r="A5" s="64" t="s">
        <v>29</v>
      </c>
      <c r="B5" s="67">
        <v>6</v>
      </c>
    </row>
    <row r="6" spans="1:2">
      <c r="A6" s="64" t="s">
        <v>28</v>
      </c>
      <c r="B6" s="67">
        <v>5</v>
      </c>
    </row>
    <row r="7" spans="1:2">
      <c r="A7" s="64" t="s">
        <v>6</v>
      </c>
      <c r="B7" s="67">
        <v>2</v>
      </c>
    </row>
    <row r="8" spans="1:2">
      <c r="A8" s="64" t="s">
        <v>109</v>
      </c>
      <c r="B8" s="67">
        <v>8</v>
      </c>
    </row>
    <row r="9" spans="1:2">
      <c r="A9" s="64" t="s">
        <v>23</v>
      </c>
      <c r="B9" s="67">
        <v>21</v>
      </c>
    </row>
    <row r="10" spans="1:2">
      <c r="A10" s="64" t="s">
        <v>26</v>
      </c>
      <c r="B10" s="67">
        <v>10</v>
      </c>
    </row>
    <row r="11" spans="1:2">
      <c r="A11" s="64" t="s">
        <v>108</v>
      </c>
      <c r="B11" s="67">
        <v>19</v>
      </c>
    </row>
    <row r="12" spans="1:2">
      <c r="A12" s="64" t="s">
        <v>18</v>
      </c>
      <c r="B12" s="67">
        <v>27</v>
      </c>
    </row>
    <row r="13" spans="1:2">
      <c r="A13" s="64" t="s">
        <v>9</v>
      </c>
      <c r="B13" s="67">
        <v>14</v>
      </c>
    </row>
    <row r="14" spans="1:2">
      <c r="A14" s="64" t="s">
        <v>96</v>
      </c>
      <c r="B14" s="67">
        <v>14</v>
      </c>
    </row>
    <row r="15" spans="1:2">
      <c r="A15" s="64" t="s">
        <v>22</v>
      </c>
      <c r="B15" s="67">
        <v>13</v>
      </c>
    </row>
    <row r="16" spans="1:2">
      <c r="A16" s="64" t="s">
        <v>92</v>
      </c>
      <c r="B16" s="67">
        <v>24</v>
      </c>
    </row>
    <row r="17" spans="1:2">
      <c r="A17" s="64" t="s">
        <v>21</v>
      </c>
      <c r="B17" s="67">
        <v>9</v>
      </c>
    </row>
    <row r="18" spans="1:2">
      <c r="A18" s="64" t="s">
        <v>20</v>
      </c>
      <c r="B18" s="67">
        <v>8</v>
      </c>
    </row>
    <row r="19" spans="1:2">
      <c r="A19" s="64" t="s">
        <v>19</v>
      </c>
      <c r="B19" s="67">
        <v>2</v>
      </c>
    </row>
    <row r="20" spans="1:2">
      <c r="A20" s="64" t="s">
        <v>100</v>
      </c>
      <c r="B20" s="67">
        <v>2</v>
      </c>
    </row>
    <row r="21" spans="1:2">
      <c r="A21" s="64" t="s">
        <v>105</v>
      </c>
      <c r="B21" s="67">
        <v>9</v>
      </c>
    </row>
    <row r="22" spans="1:2">
      <c r="A22" s="64" t="s">
        <v>27</v>
      </c>
      <c r="B22" s="67">
        <v>7</v>
      </c>
    </row>
    <row r="23" spans="1:2">
      <c r="A23" s="64" t="s">
        <v>112</v>
      </c>
      <c r="B23" s="67">
        <v>4</v>
      </c>
    </row>
    <row r="24" spans="1:2">
      <c r="A24" s="64" t="s">
        <v>25</v>
      </c>
      <c r="B24" s="67">
        <v>5</v>
      </c>
    </row>
    <row r="25" spans="1:2">
      <c r="A25" s="64" t="s">
        <v>88</v>
      </c>
      <c r="B25" s="67">
        <v>13</v>
      </c>
    </row>
    <row r="26" spans="1:2">
      <c r="A26" s="64" t="s">
        <v>24</v>
      </c>
      <c r="B26" s="67">
        <v>11</v>
      </c>
    </row>
    <row r="27" spans="1:2">
      <c r="A27" s="64" t="s">
        <v>162</v>
      </c>
      <c r="B27" s="67">
        <v>250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A8765BA9-456A-4dab-B4F3-ACF838C121DE}">
      <x14:slicerList>
        <x14:slicer r:id="rId3"/>
      </x14:slicerList>
    </ex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0000"/>
  </sheetPr>
  <dimension ref="B1:J20"/>
  <sheetViews>
    <sheetView workbookViewId="0">
      <selection activeCell="E16" sqref="E16"/>
    </sheetView>
  </sheetViews>
  <sheetFormatPr defaultRowHeight="15"/>
  <cols>
    <col min="1" max="1" width="8" customWidth="1"/>
    <col min="2" max="2" width="30.85546875" customWidth="1"/>
    <col min="3" max="9" width="17.42578125" customWidth="1"/>
  </cols>
  <sheetData>
    <row r="1" spans="2:10" s="13" customFormat="1" ht="40.15" customHeight="1">
      <c r="B1" s="36" t="s">
        <v>123</v>
      </c>
      <c r="C1" s="20"/>
      <c r="D1" s="20"/>
      <c r="E1" s="20"/>
      <c r="F1" s="20"/>
      <c r="G1" s="20"/>
      <c r="H1" s="20"/>
      <c r="I1" s="18"/>
      <c r="J1" s="18"/>
    </row>
    <row r="2" spans="2:10" s="14" customFormat="1" ht="4.5" customHeight="1">
      <c r="B2" s="17"/>
      <c r="C2" s="17"/>
      <c r="D2" s="17"/>
      <c r="E2" s="17"/>
      <c r="F2" s="17"/>
      <c r="G2" s="17"/>
    </row>
    <row r="3" spans="2:10" ht="4.5" customHeight="1" thickBot="1">
      <c r="B3" s="15"/>
      <c r="C3" s="15"/>
      <c r="D3" s="15"/>
      <c r="E3" s="15"/>
      <c r="F3" s="15"/>
      <c r="G3" s="15"/>
    </row>
    <row r="4" spans="2:10" ht="18.75" thickBot="1">
      <c r="B4" s="10" t="s">
        <v>30</v>
      </c>
      <c r="C4" s="11">
        <v>1</v>
      </c>
      <c r="D4" s="12">
        <v>2</v>
      </c>
      <c r="E4" s="11">
        <v>3</v>
      </c>
      <c r="F4" s="12">
        <v>4</v>
      </c>
      <c r="G4" s="11">
        <v>5</v>
      </c>
      <c r="H4" s="12">
        <v>6</v>
      </c>
      <c r="I4" s="11">
        <v>7</v>
      </c>
    </row>
    <row r="5" spans="2:10" s="29" customFormat="1" ht="18.75" thickBot="1">
      <c r="B5" s="27" t="s">
        <v>124</v>
      </c>
      <c r="C5" s="28" t="s">
        <v>125</v>
      </c>
      <c r="D5" s="28" t="s">
        <v>126</v>
      </c>
      <c r="E5" s="28" t="s">
        <v>127</v>
      </c>
      <c r="F5" s="28" t="s">
        <v>128</v>
      </c>
      <c r="G5" s="28" t="s">
        <v>129</v>
      </c>
      <c r="H5" s="28" t="s">
        <v>130</v>
      </c>
      <c r="I5" s="28" t="s">
        <v>131</v>
      </c>
    </row>
    <row r="7" spans="2:10" ht="15.75" thickBot="1"/>
    <row r="8" spans="2:10" ht="36.75" thickBot="1">
      <c r="B8" s="33" t="s">
        <v>140</v>
      </c>
      <c r="C8" s="34" t="s">
        <v>13</v>
      </c>
      <c r="D8" s="34" t="s">
        <v>12</v>
      </c>
      <c r="E8" s="34" t="s">
        <v>14</v>
      </c>
      <c r="G8" s="53" t="s">
        <v>10</v>
      </c>
      <c r="H8" s="54" t="s">
        <v>154</v>
      </c>
    </row>
    <row r="9" spans="2:10" ht="15.75" thickBot="1">
      <c r="B9" s="28">
        <v>1</v>
      </c>
      <c r="C9" s="32">
        <v>0</v>
      </c>
      <c r="D9" s="32">
        <v>0.1</v>
      </c>
      <c r="E9" s="35">
        <v>0</v>
      </c>
      <c r="G9" s="28" t="s">
        <v>13</v>
      </c>
      <c r="H9" s="55">
        <v>5</v>
      </c>
    </row>
    <row r="10" spans="2:10" ht="15.75" thickBot="1">
      <c r="B10" s="28">
        <v>2</v>
      </c>
      <c r="C10" s="32">
        <v>0.05</v>
      </c>
      <c r="D10" s="32">
        <v>0.15</v>
      </c>
      <c r="E10" s="35">
        <v>0.1</v>
      </c>
      <c r="G10" s="28" t="s">
        <v>12</v>
      </c>
      <c r="H10" s="55">
        <v>10</v>
      </c>
    </row>
    <row r="11" spans="2:10" ht="15.75" thickBot="1">
      <c r="B11" s="28">
        <v>3</v>
      </c>
      <c r="C11" s="32">
        <v>0.15</v>
      </c>
      <c r="D11" s="32">
        <v>0.2</v>
      </c>
      <c r="E11" s="35">
        <v>0.15</v>
      </c>
      <c r="G11" s="28" t="s">
        <v>14</v>
      </c>
      <c r="H11" s="55">
        <v>15</v>
      </c>
    </row>
    <row r="12" spans="2:10" ht="15.75" thickBot="1">
      <c r="B12" s="28">
        <v>5</v>
      </c>
      <c r="C12" s="32">
        <v>0.25</v>
      </c>
      <c r="D12" s="32">
        <v>0.25</v>
      </c>
      <c r="E12" s="35">
        <v>0.25</v>
      </c>
    </row>
    <row r="13" spans="2:10" ht="15.75" thickBot="1">
      <c r="B13" s="28">
        <v>10</v>
      </c>
      <c r="C13" s="32">
        <v>0.3</v>
      </c>
      <c r="D13" s="32">
        <v>0.3</v>
      </c>
      <c r="E13" s="35">
        <v>0.3</v>
      </c>
      <c r="G13" s="42"/>
    </row>
    <row r="15" spans="2:10" ht="23.25">
      <c r="B15" s="52"/>
      <c r="C15" s="52"/>
      <c r="D15" s="52"/>
      <c r="E15" s="52"/>
      <c r="F15" s="52"/>
    </row>
    <row r="16" spans="2:10" ht="23.25">
      <c r="B16" s="52"/>
      <c r="C16" s="52"/>
      <c r="D16" s="52"/>
      <c r="E16" s="52"/>
      <c r="F16" s="52"/>
    </row>
    <row r="17" spans="2:6" ht="23.25">
      <c r="B17" s="52"/>
      <c r="C17" s="52"/>
      <c r="D17" s="62"/>
      <c r="E17" s="52"/>
      <c r="F17" s="52"/>
    </row>
    <row r="18" spans="2:6" ht="23.25">
      <c r="B18" s="52"/>
      <c r="C18" s="52"/>
      <c r="D18" s="52"/>
      <c r="E18" s="52"/>
      <c r="F18" s="62"/>
    </row>
    <row r="19" spans="2:6" ht="23.25">
      <c r="B19" s="52"/>
      <c r="C19" s="52"/>
      <c r="D19" s="52"/>
      <c r="E19" s="52"/>
      <c r="F19" s="52"/>
    </row>
    <row r="20" spans="2:6" ht="23.25">
      <c r="B20" s="52"/>
      <c r="C20" s="52"/>
      <c r="D20" s="52"/>
      <c r="E20" s="52"/>
      <c r="F20" s="52"/>
    </row>
  </sheetData>
  <phoneticPr fontId="11" type="noConversion"/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C1:CB46"/>
  <sheetViews>
    <sheetView showGridLines="0" showRowColHeaders="0" workbookViewId="0">
      <selection activeCell="W4" sqref="W4:AN7"/>
    </sheetView>
  </sheetViews>
  <sheetFormatPr defaultColWidth="2" defaultRowHeight="9.75" customHeight="1"/>
  <cols>
    <col min="1" max="16384" width="2" style="5"/>
  </cols>
  <sheetData>
    <row r="1" spans="3:80" ht="9.75" customHeight="1" thickBot="1"/>
    <row r="2" spans="3:80" ht="9.75" customHeight="1">
      <c r="W2" s="75" t="s">
        <v>77</v>
      </c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7"/>
      <c r="AQ2" s="75" t="s">
        <v>78</v>
      </c>
      <c r="AR2" s="76"/>
      <c r="AS2" s="76"/>
      <c r="AT2" s="76"/>
      <c r="AU2" s="76"/>
      <c r="AV2" s="76"/>
      <c r="AW2" s="76"/>
      <c r="AX2" s="76"/>
      <c r="AY2" s="76"/>
      <c r="AZ2" s="76"/>
      <c r="BA2" s="76"/>
      <c r="BB2" s="76"/>
      <c r="BC2" s="76"/>
      <c r="BD2" s="76"/>
      <c r="BE2" s="76"/>
      <c r="BF2" s="76"/>
      <c r="BG2" s="76"/>
      <c r="BH2" s="77"/>
      <c r="BK2" s="75" t="s">
        <v>79</v>
      </c>
      <c r="BL2" s="76"/>
      <c r="BM2" s="76"/>
      <c r="BN2" s="76"/>
      <c r="BO2" s="76"/>
      <c r="BP2" s="76"/>
      <c r="BQ2" s="76"/>
      <c r="BR2" s="76"/>
      <c r="BS2" s="76"/>
      <c r="BT2" s="76"/>
      <c r="BU2" s="76"/>
      <c r="BV2" s="76"/>
      <c r="BW2" s="76"/>
      <c r="BX2" s="76"/>
      <c r="BY2" s="76"/>
      <c r="BZ2" s="76"/>
      <c r="CA2" s="76"/>
      <c r="CB2" s="77"/>
    </row>
    <row r="3" spans="3:80" ht="9.75" customHeight="1" thickBot="1">
      <c r="W3" s="78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80"/>
      <c r="AQ3" s="78"/>
      <c r="AR3" s="79"/>
      <c r="AS3" s="79"/>
      <c r="AT3" s="79"/>
      <c r="AU3" s="79"/>
      <c r="AV3" s="79"/>
      <c r="AW3" s="79"/>
      <c r="AX3" s="79"/>
      <c r="AY3" s="79"/>
      <c r="AZ3" s="79"/>
      <c r="BA3" s="79"/>
      <c r="BB3" s="79"/>
      <c r="BC3" s="79"/>
      <c r="BD3" s="79"/>
      <c r="BE3" s="79"/>
      <c r="BF3" s="79"/>
      <c r="BG3" s="79"/>
      <c r="BH3" s="80"/>
      <c r="BK3" s="78"/>
      <c r="BL3" s="79"/>
      <c r="BM3" s="79"/>
      <c r="BN3" s="79"/>
      <c r="BO3" s="79"/>
      <c r="BP3" s="79"/>
      <c r="BQ3" s="79"/>
      <c r="BR3" s="79"/>
      <c r="BS3" s="79"/>
      <c r="BT3" s="79"/>
      <c r="BU3" s="79"/>
      <c r="BV3" s="79"/>
      <c r="BW3" s="79"/>
      <c r="BX3" s="79"/>
      <c r="BY3" s="79"/>
      <c r="BZ3" s="79"/>
      <c r="CA3" s="79"/>
      <c r="CB3" s="80"/>
    </row>
    <row r="4" spans="3:80" ht="9.75" customHeight="1">
      <c r="W4" s="90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2"/>
      <c r="AQ4" s="90"/>
      <c r="AR4" s="91"/>
      <c r="AS4" s="91"/>
      <c r="AT4" s="91"/>
      <c r="AU4" s="91"/>
      <c r="AV4" s="91"/>
      <c r="AW4" s="91"/>
      <c r="AX4" s="91"/>
      <c r="AY4" s="91"/>
      <c r="AZ4" s="91"/>
      <c r="BA4" s="91"/>
      <c r="BB4" s="91"/>
      <c r="BC4" s="91"/>
      <c r="BD4" s="91"/>
      <c r="BE4" s="91"/>
      <c r="BF4" s="91"/>
      <c r="BG4" s="91"/>
      <c r="BH4" s="92"/>
      <c r="BK4" s="99"/>
      <c r="BL4" s="100"/>
      <c r="BM4" s="100"/>
      <c r="BN4" s="100"/>
      <c r="BO4" s="100"/>
      <c r="BP4" s="100"/>
      <c r="BQ4" s="100"/>
      <c r="BR4" s="100"/>
      <c r="BS4" s="100"/>
      <c r="BT4" s="100"/>
      <c r="BU4" s="100"/>
      <c r="BV4" s="100"/>
      <c r="BW4" s="100"/>
      <c r="BX4" s="100"/>
      <c r="BY4" s="100"/>
      <c r="BZ4" s="100"/>
      <c r="CA4" s="100"/>
      <c r="CB4" s="101"/>
    </row>
    <row r="5" spans="3:80" ht="9.75" customHeight="1">
      <c r="W5" s="93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5"/>
      <c r="AQ5" s="93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5"/>
      <c r="BK5" s="102"/>
      <c r="BL5" s="103"/>
      <c r="BM5" s="103"/>
      <c r="BN5" s="103"/>
      <c r="BO5" s="103"/>
      <c r="BP5" s="103"/>
      <c r="BQ5" s="103"/>
      <c r="BR5" s="103"/>
      <c r="BS5" s="103"/>
      <c r="BT5" s="103"/>
      <c r="BU5" s="103"/>
      <c r="BV5" s="103"/>
      <c r="BW5" s="103"/>
      <c r="BX5" s="103"/>
      <c r="BY5" s="103"/>
      <c r="BZ5" s="103"/>
      <c r="CA5" s="103"/>
      <c r="CB5" s="104"/>
    </row>
    <row r="6" spans="3:80" ht="9.75" customHeight="1">
      <c r="W6" s="93"/>
      <c r="X6" s="94"/>
      <c r="Y6" s="94"/>
      <c r="Z6" s="94"/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/>
      <c r="AL6" s="94"/>
      <c r="AM6" s="94"/>
      <c r="AN6" s="95"/>
      <c r="AQ6" s="93"/>
      <c r="AR6" s="94"/>
      <c r="AS6" s="94"/>
      <c r="AT6" s="94"/>
      <c r="AU6" s="94"/>
      <c r="AV6" s="94"/>
      <c r="AW6" s="94"/>
      <c r="AX6" s="94"/>
      <c r="AY6" s="94"/>
      <c r="AZ6" s="94"/>
      <c r="BA6" s="94"/>
      <c r="BB6" s="94"/>
      <c r="BC6" s="94"/>
      <c r="BD6" s="94"/>
      <c r="BE6" s="94"/>
      <c r="BF6" s="94"/>
      <c r="BG6" s="94"/>
      <c r="BH6" s="95"/>
      <c r="BK6" s="102"/>
      <c r="BL6" s="103"/>
      <c r="BM6" s="103"/>
      <c r="BN6" s="103"/>
      <c r="BO6" s="103"/>
      <c r="BP6" s="103"/>
      <c r="BQ6" s="103"/>
      <c r="BR6" s="103"/>
      <c r="BS6" s="103"/>
      <c r="BT6" s="103"/>
      <c r="BU6" s="103"/>
      <c r="BV6" s="103"/>
      <c r="BW6" s="103"/>
      <c r="BX6" s="103"/>
      <c r="BY6" s="103"/>
      <c r="BZ6" s="103"/>
      <c r="CA6" s="103"/>
      <c r="CB6" s="104"/>
    </row>
    <row r="7" spans="3:80" ht="9.75" customHeight="1" thickBot="1">
      <c r="W7" s="96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8"/>
      <c r="AQ7" s="96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8"/>
      <c r="BK7" s="105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7"/>
    </row>
    <row r="8" spans="3:80" ht="9.75" customHeight="1" thickBot="1"/>
    <row r="9" spans="3:80" ht="9.75" customHeight="1">
      <c r="C9" s="75" t="s">
        <v>80</v>
      </c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76"/>
      <c r="AX9" s="76"/>
      <c r="AY9" s="76"/>
      <c r="AZ9" s="76"/>
      <c r="BA9" s="76"/>
      <c r="BB9" s="76"/>
      <c r="BC9" s="76"/>
      <c r="BD9" s="76"/>
      <c r="BE9" s="76"/>
      <c r="BF9" s="76"/>
      <c r="BG9" s="76"/>
      <c r="BH9" s="76"/>
      <c r="BI9" s="76"/>
      <c r="BJ9" s="76"/>
      <c r="BK9" s="76"/>
      <c r="BL9" s="76"/>
      <c r="BM9" s="76"/>
      <c r="BN9" s="76"/>
      <c r="BO9" s="76"/>
      <c r="BP9" s="76"/>
      <c r="BQ9" s="76"/>
      <c r="BR9" s="76"/>
      <c r="BS9" s="76"/>
      <c r="BT9" s="76"/>
      <c r="BU9" s="76"/>
      <c r="BV9" s="76"/>
      <c r="BW9" s="76"/>
      <c r="BX9" s="76"/>
      <c r="BY9" s="76"/>
      <c r="BZ9" s="76"/>
      <c r="CA9" s="76"/>
      <c r="CB9" s="77"/>
    </row>
    <row r="10" spans="3:80" ht="9.75" customHeight="1" thickBot="1">
      <c r="C10" s="78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79"/>
      <c r="BB10" s="79"/>
      <c r="BC10" s="79"/>
      <c r="BD10" s="79"/>
      <c r="BE10" s="79"/>
      <c r="BF10" s="79"/>
      <c r="BG10" s="79"/>
      <c r="BH10" s="79"/>
      <c r="BI10" s="79"/>
      <c r="BJ10" s="79"/>
      <c r="BK10" s="79"/>
      <c r="BL10" s="79"/>
      <c r="BM10" s="79"/>
      <c r="BN10" s="79"/>
      <c r="BO10" s="79"/>
      <c r="BP10" s="79"/>
      <c r="BQ10" s="79"/>
      <c r="BR10" s="79"/>
      <c r="BS10" s="79"/>
      <c r="BT10" s="79"/>
      <c r="BU10" s="79"/>
      <c r="BV10" s="79"/>
      <c r="BW10" s="79"/>
      <c r="BX10" s="79"/>
      <c r="BY10" s="79"/>
      <c r="BZ10" s="79"/>
      <c r="CA10" s="79"/>
      <c r="CB10" s="80"/>
    </row>
    <row r="11" spans="3:80" ht="9.75" customHeight="1">
      <c r="C11" s="81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3"/>
    </row>
    <row r="12" spans="3:80" ht="9.75" customHeight="1"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AT12" s="85"/>
      <c r="AU12" s="85"/>
      <c r="AV12" s="85"/>
      <c r="AW12" s="85"/>
      <c r="AX12" s="85"/>
      <c r="AY12" s="85"/>
      <c r="AZ12" s="85"/>
      <c r="BA12" s="85"/>
      <c r="BB12" s="85"/>
      <c r="BC12" s="85"/>
      <c r="BD12" s="85"/>
      <c r="BE12" s="85"/>
      <c r="BF12" s="85"/>
      <c r="BG12" s="85"/>
      <c r="BH12" s="85"/>
      <c r="BI12" s="85"/>
      <c r="BJ12" s="85"/>
      <c r="BK12" s="85"/>
      <c r="BL12" s="85"/>
      <c r="BM12" s="85"/>
      <c r="BN12" s="85"/>
      <c r="BO12" s="85"/>
      <c r="BP12" s="85"/>
      <c r="BQ12" s="85"/>
      <c r="BR12" s="85"/>
      <c r="BS12" s="85"/>
      <c r="BT12" s="85"/>
      <c r="BU12" s="85"/>
      <c r="BV12" s="85"/>
      <c r="BW12" s="85"/>
      <c r="BX12" s="85"/>
      <c r="BY12" s="85"/>
      <c r="BZ12" s="85"/>
      <c r="CA12" s="85"/>
      <c r="CB12" s="86"/>
    </row>
    <row r="13" spans="3:80" ht="9.75" customHeight="1"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  <c r="AM13" s="85"/>
      <c r="AN13" s="85"/>
      <c r="AO13" s="85"/>
      <c r="AP13" s="85"/>
      <c r="AQ13" s="85"/>
      <c r="AR13" s="85"/>
      <c r="AS13" s="85"/>
      <c r="AT13" s="85"/>
      <c r="AU13" s="85"/>
      <c r="AV13" s="85"/>
      <c r="AW13" s="85"/>
      <c r="AX13" s="85"/>
      <c r="AY13" s="85"/>
      <c r="AZ13" s="85"/>
      <c r="BA13" s="85"/>
      <c r="BB13" s="85"/>
      <c r="BC13" s="85"/>
      <c r="BD13" s="85"/>
      <c r="BE13" s="85"/>
      <c r="BF13" s="85"/>
      <c r="BG13" s="85"/>
      <c r="BH13" s="85"/>
      <c r="BI13" s="85"/>
      <c r="BJ13" s="85"/>
      <c r="BK13" s="85"/>
      <c r="BL13" s="85"/>
      <c r="BM13" s="85"/>
      <c r="BN13" s="85"/>
      <c r="BO13" s="85"/>
      <c r="BP13" s="85"/>
      <c r="BQ13" s="85"/>
      <c r="BR13" s="85"/>
      <c r="BS13" s="85"/>
      <c r="BT13" s="85"/>
      <c r="BU13" s="85"/>
      <c r="BV13" s="85"/>
      <c r="BW13" s="85"/>
      <c r="BX13" s="85"/>
      <c r="BY13" s="85"/>
      <c r="BZ13" s="85"/>
      <c r="CA13" s="85"/>
      <c r="CB13" s="86"/>
    </row>
    <row r="14" spans="3:80" ht="9.75" customHeight="1">
      <c r="C14" s="84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85"/>
      <c r="AT14" s="85"/>
      <c r="AU14" s="85"/>
      <c r="AV14" s="85"/>
      <c r="AW14" s="85"/>
      <c r="AX14" s="85"/>
      <c r="AY14" s="85"/>
      <c r="AZ14" s="85"/>
      <c r="BA14" s="85"/>
      <c r="BB14" s="85"/>
      <c r="BC14" s="85"/>
      <c r="BD14" s="85"/>
      <c r="BE14" s="85"/>
      <c r="BF14" s="85"/>
      <c r="BG14" s="85"/>
      <c r="BH14" s="85"/>
      <c r="BI14" s="85"/>
      <c r="BJ14" s="85"/>
      <c r="BK14" s="85"/>
      <c r="BL14" s="85"/>
      <c r="BM14" s="85"/>
      <c r="BN14" s="85"/>
      <c r="BO14" s="85"/>
      <c r="BP14" s="85"/>
      <c r="BQ14" s="85"/>
      <c r="BR14" s="85"/>
      <c r="BS14" s="85"/>
      <c r="BT14" s="85"/>
      <c r="BU14" s="85"/>
      <c r="BV14" s="85"/>
      <c r="BW14" s="85"/>
      <c r="BX14" s="85"/>
      <c r="BY14" s="85"/>
      <c r="BZ14" s="85"/>
      <c r="CA14" s="85"/>
      <c r="CB14" s="86"/>
    </row>
    <row r="15" spans="3:80" ht="9.75" customHeight="1">
      <c r="C15" s="84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85"/>
      <c r="AS15" s="85"/>
      <c r="AT15" s="85"/>
      <c r="AU15" s="85"/>
      <c r="AV15" s="85"/>
      <c r="AW15" s="85"/>
      <c r="AX15" s="85"/>
      <c r="AY15" s="85"/>
      <c r="AZ15" s="85"/>
      <c r="BA15" s="85"/>
      <c r="BB15" s="85"/>
      <c r="BC15" s="85"/>
      <c r="BD15" s="85"/>
      <c r="BE15" s="85"/>
      <c r="BF15" s="85"/>
      <c r="BG15" s="85"/>
      <c r="BH15" s="85"/>
      <c r="BI15" s="85"/>
      <c r="BJ15" s="85"/>
      <c r="BK15" s="85"/>
      <c r="BL15" s="85"/>
      <c r="BM15" s="85"/>
      <c r="BN15" s="85"/>
      <c r="BO15" s="85"/>
      <c r="BP15" s="85"/>
      <c r="BQ15" s="85"/>
      <c r="BR15" s="85"/>
      <c r="BS15" s="85"/>
      <c r="BT15" s="85"/>
      <c r="BU15" s="85"/>
      <c r="BV15" s="85"/>
      <c r="BW15" s="85"/>
      <c r="BX15" s="85"/>
      <c r="BY15" s="85"/>
      <c r="BZ15" s="85"/>
      <c r="CA15" s="85"/>
      <c r="CB15" s="86"/>
    </row>
    <row r="16" spans="3:80" ht="9.75" customHeight="1">
      <c r="C16" s="84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85"/>
      <c r="AT16" s="85"/>
      <c r="AU16" s="85"/>
      <c r="AV16" s="85"/>
      <c r="AW16" s="85"/>
      <c r="AX16" s="85"/>
      <c r="AY16" s="85"/>
      <c r="AZ16" s="85"/>
      <c r="BA16" s="85"/>
      <c r="BB16" s="85"/>
      <c r="BC16" s="85"/>
      <c r="BD16" s="85"/>
      <c r="BE16" s="85"/>
      <c r="BF16" s="85"/>
      <c r="BG16" s="85"/>
      <c r="BH16" s="85"/>
      <c r="BI16" s="85"/>
      <c r="BJ16" s="85"/>
      <c r="BK16" s="85"/>
      <c r="BL16" s="85"/>
      <c r="BM16" s="85"/>
      <c r="BN16" s="85"/>
      <c r="BO16" s="85"/>
      <c r="BP16" s="85"/>
      <c r="BQ16" s="85"/>
      <c r="BR16" s="85"/>
      <c r="BS16" s="85"/>
      <c r="BT16" s="85"/>
      <c r="BU16" s="85"/>
      <c r="BV16" s="85"/>
      <c r="BW16" s="85"/>
      <c r="BX16" s="85"/>
      <c r="BY16" s="85"/>
      <c r="BZ16" s="85"/>
      <c r="CA16" s="85"/>
      <c r="CB16" s="86"/>
    </row>
    <row r="17" spans="3:80" ht="9.75" customHeight="1">
      <c r="C17" s="84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85"/>
      <c r="AS17" s="85"/>
      <c r="AT17" s="85"/>
      <c r="AU17" s="85"/>
      <c r="AV17" s="85"/>
      <c r="AW17" s="85"/>
      <c r="AX17" s="85"/>
      <c r="AY17" s="85"/>
      <c r="AZ17" s="85"/>
      <c r="BA17" s="85"/>
      <c r="BB17" s="85"/>
      <c r="BC17" s="85"/>
      <c r="BD17" s="85"/>
      <c r="BE17" s="85"/>
      <c r="BF17" s="85"/>
      <c r="BG17" s="85"/>
      <c r="BH17" s="85"/>
      <c r="BI17" s="85"/>
      <c r="BJ17" s="85"/>
      <c r="BK17" s="85"/>
      <c r="BL17" s="85"/>
      <c r="BM17" s="85"/>
      <c r="BN17" s="85"/>
      <c r="BO17" s="85"/>
      <c r="BP17" s="85"/>
      <c r="BQ17" s="85"/>
      <c r="BR17" s="85"/>
      <c r="BS17" s="85"/>
      <c r="BT17" s="85"/>
      <c r="BU17" s="85"/>
      <c r="BV17" s="85"/>
      <c r="BW17" s="85"/>
      <c r="BX17" s="85"/>
      <c r="BY17" s="85"/>
      <c r="BZ17" s="85"/>
      <c r="CA17" s="85"/>
      <c r="CB17" s="86"/>
    </row>
    <row r="18" spans="3:80" ht="9.75" customHeight="1">
      <c r="C18" s="84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5"/>
      <c r="AR18" s="85"/>
      <c r="AS18" s="85"/>
      <c r="AT18" s="85"/>
      <c r="AU18" s="85"/>
      <c r="AV18" s="85"/>
      <c r="AW18" s="85"/>
      <c r="AX18" s="85"/>
      <c r="AY18" s="85"/>
      <c r="AZ18" s="85"/>
      <c r="BA18" s="85"/>
      <c r="BB18" s="85"/>
      <c r="BC18" s="85"/>
      <c r="BD18" s="85"/>
      <c r="BE18" s="85"/>
      <c r="BF18" s="85"/>
      <c r="BG18" s="85"/>
      <c r="BH18" s="85"/>
      <c r="BI18" s="85"/>
      <c r="BJ18" s="85"/>
      <c r="BK18" s="85"/>
      <c r="BL18" s="85"/>
      <c r="BM18" s="85"/>
      <c r="BN18" s="85"/>
      <c r="BO18" s="85"/>
      <c r="BP18" s="85"/>
      <c r="BQ18" s="85"/>
      <c r="BR18" s="85"/>
      <c r="BS18" s="85"/>
      <c r="BT18" s="85"/>
      <c r="BU18" s="85"/>
      <c r="BV18" s="85"/>
      <c r="BW18" s="85"/>
      <c r="BX18" s="85"/>
      <c r="BY18" s="85"/>
      <c r="BZ18" s="85"/>
      <c r="CA18" s="85"/>
      <c r="CB18" s="86"/>
    </row>
    <row r="19" spans="3:80" ht="9.75" customHeight="1">
      <c r="C19" s="84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5"/>
      <c r="AQ19" s="85"/>
      <c r="AR19" s="85"/>
      <c r="AS19" s="85"/>
      <c r="AT19" s="85"/>
      <c r="AU19" s="85"/>
      <c r="AV19" s="85"/>
      <c r="AW19" s="85"/>
      <c r="AX19" s="85"/>
      <c r="AY19" s="85"/>
      <c r="AZ19" s="85"/>
      <c r="BA19" s="85"/>
      <c r="BB19" s="85"/>
      <c r="BC19" s="85"/>
      <c r="BD19" s="85"/>
      <c r="BE19" s="85"/>
      <c r="BF19" s="85"/>
      <c r="BG19" s="85"/>
      <c r="BH19" s="85"/>
      <c r="BI19" s="85"/>
      <c r="BJ19" s="85"/>
      <c r="BK19" s="85"/>
      <c r="BL19" s="85"/>
      <c r="BM19" s="85"/>
      <c r="BN19" s="85"/>
      <c r="BO19" s="85"/>
      <c r="BP19" s="85"/>
      <c r="BQ19" s="85"/>
      <c r="BR19" s="85"/>
      <c r="BS19" s="85"/>
      <c r="BT19" s="85"/>
      <c r="BU19" s="85"/>
      <c r="BV19" s="85"/>
      <c r="BW19" s="85"/>
      <c r="BX19" s="85"/>
      <c r="BY19" s="85"/>
      <c r="BZ19" s="85"/>
      <c r="CA19" s="85"/>
      <c r="CB19" s="86"/>
    </row>
    <row r="20" spans="3:80" ht="9.75" customHeight="1">
      <c r="C20" s="84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85"/>
      <c r="AT20" s="85"/>
      <c r="AU20" s="85"/>
      <c r="AV20" s="85"/>
      <c r="AW20" s="85"/>
      <c r="AX20" s="85"/>
      <c r="AY20" s="85"/>
      <c r="AZ20" s="85"/>
      <c r="BA20" s="85"/>
      <c r="BB20" s="85"/>
      <c r="BC20" s="85"/>
      <c r="BD20" s="85"/>
      <c r="BE20" s="85"/>
      <c r="BF20" s="85"/>
      <c r="BG20" s="85"/>
      <c r="BH20" s="85"/>
      <c r="BI20" s="85"/>
      <c r="BJ20" s="85"/>
      <c r="BK20" s="85"/>
      <c r="BL20" s="85"/>
      <c r="BM20" s="85"/>
      <c r="BN20" s="85"/>
      <c r="BO20" s="85"/>
      <c r="BP20" s="85"/>
      <c r="BQ20" s="85"/>
      <c r="BR20" s="85"/>
      <c r="BS20" s="85"/>
      <c r="BT20" s="85"/>
      <c r="BU20" s="85"/>
      <c r="BV20" s="85"/>
      <c r="BW20" s="85"/>
      <c r="BX20" s="85"/>
      <c r="BY20" s="85"/>
      <c r="BZ20" s="85"/>
      <c r="CA20" s="85"/>
      <c r="CB20" s="86"/>
    </row>
    <row r="21" spans="3:80" ht="9.75" customHeight="1">
      <c r="C21" s="84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85"/>
      <c r="AV21" s="85"/>
      <c r="AW21" s="85"/>
      <c r="AX21" s="85"/>
      <c r="AY21" s="85"/>
      <c r="AZ21" s="85"/>
      <c r="BA21" s="85"/>
      <c r="BB21" s="85"/>
      <c r="BC21" s="85"/>
      <c r="BD21" s="85"/>
      <c r="BE21" s="85"/>
      <c r="BF21" s="85"/>
      <c r="BG21" s="85"/>
      <c r="BH21" s="85"/>
      <c r="BI21" s="85"/>
      <c r="BJ21" s="85"/>
      <c r="BK21" s="85"/>
      <c r="BL21" s="85"/>
      <c r="BM21" s="85"/>
      <c r="BN21" s="85"/>
      <c r="BO21" s="85"/>
      <c r="BP21" s="85"/>
      <c r="BQ21" s="85"/>
      <c r="BR21" s="85"/>
      <c r="BS21" s="85"/>
      <c r="BT21" s="85"/>
      <c r="BU21" s="85"/>
      <c r="BV21" s="85"/>
      <c r="BW21" s="85"/>
      <c r="BX21" s="85"/>
      <c r="BY21" s="85"/>
      <c r="BZ21" s="85"/>
      <c r="CA21" s="85"/>
      <c r="CB21" s="86"/>
    </row>
    <row r="22" spans="3:80" ht="9.75" customHeight="1">
      <c r="C22" s="84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AT22" s="85"/>
      <c r="AU22" s="85"/>
      <c r="AV22" s="85"/>
      <c r="AW22" s="85"/>
      <c r="AX22" s="85"/>
      <c r="AY22" s="85"/>
      <c r="AZ22" s="85"/>
      <c r="BA22" s="85"/>
      <c r="BB22" s="85"/>
      <c r="BC22" s="85"/>
      <c r="BD22" s="85"/>
      <c r="BE22" s="85"/>
      <c r="BF22" s="85"/>
      <c r="BG22" s="85"/>
      <c r="BH22" s="85"/>
      <c r="BI22" s="85"/>
      <c r="BJ22" s="85"/>
      <c r="BK22" s="85"/>
      <c r="BL22" s="85"/>
      <c r="BM22" s="85"/>
      <c r="BN22" s="85"/>
      <c r="BO22" s="85"/>
      <c r="BP22" s="85"/>
      <c r="BQ22" s="85"/>
      <c r="BR22" s="85"/>
      <c r="BS22" s="85"/>
      <c r="BT22" s="85"/>
      <c r="BU22" s="85"/>
      <c r="BV22" s="85"/>
      <c r="BW22" s="85"/>
      <c r="BX22" s="85"/>
      <c r="BY22" s="85"/>
      <c r="BZ22" s="85"/>
      <c r="CA22" s="85"/>
      <c r="CB22" s="86"/>
    </row>
    <row r="23" spans="3:80" ht="9.75" customHeight="1">
      <c r="C23" s="84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85"/>
      <c r="AT23" s="85"/>
      <c r="AU23" s="85"/>
      <c r="AV23" s="85"/>
      <c r="AW23" s="85"/>
      <c r="AX23" s="85"/>
      <c r="AY23" s="85"/>
      <c r="AZ23" s="85"/>
      <c r="BA23" s="85"/>
      <c r="BB23" s="85"/>
      <c r="BC23" s="85"/>
      <c r="BD23" s="85"/>
      <c r="BE23" s="85"/>
      <c r="BF23" s="85"/>
      <c r="BG23" s="85"/>
      <c r="BH23" s="85"/>
      <c r="BI23" s="85"/>
      <c r="BJ23" s="85"/>
      <c r="BK23" s="85"/>
      <c r="BL23" s="85"/>
      <c r="BM23" s="85"/>
      <c r="BN23" s="85"/>
      <c r="BO23" s="85"/>
      <c r="BP23" s="85"/>
      <c r="BQ23" s="85"/>
      <c r="BR23" s="85"/>
      <c r="BS23" s="85"/>
      <c r="BT23" s="85"/>
      <c r="BU23" s="85"/>
      <c r="BV23" s="85"/>
      <c r="BW23" s="85"/>
      <c r="BX23" s="85"/>
      <c r="BY23" s="85"/>
      <c r="BZ23" s="85"/>
      <c r="CA23" s="85"/>
      <c r="CB23" s="86"/>
    </row>
    <row r="24" spans="3:80" ht="9.75" customHeight="1" thickBot="1">
      <c r="C24" s="87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  <c r="AO24" s="88"/>
      <c r="AP24" s="88"/>
      <c r="AQ24" s="88"/>
      <c r="AR24" s="88"/>
      <c r="AS24" s="88"/>
      <c r="AT24" s="88"/>
      <c r="AU24" s="88"/>
      <c r="AV24" s="88"/>
      <c r="AW24" s="88"/>
      <c r="AX24" s="88"/>
      <c r="AY24" s="88"/>
      <c r="AZ24" s="88"/>
      <c r="BA24" s="88"/>
      <c r="BB24" s="88"/>
      <c r="BC24" s="88"/>
      <c r="BD24" s="88"/>
      <c r="BE24" s="88"/>
      <c r="BF24" s="88"/>
      <c r="BG24" s="88"/>
      <c r="BH24" s="88"/>
      <c r="BI24" s="88"/>
      <c r="BJ24" s="88"/>
      <c r="BK24" s="88"/>
      <c r="BL24" s="88"/>
      <c r="BM24" s="88"/>
      <c r="BN24" s="88"/>
      <c r="BO24" s="88"/>
      <c r="BP24" s="88"/>
      <c r="BQ24" s="88"/>
      <c r="BR24" s="88"/>
      <c r="BS24" s="88"/>
      <c r="BT24" s="88"/>
      <c r="BU24" s="88"/>
      <c r="BV24" s="88"/>
      <c r="BW24" s="88"/>
      <c r="BX24" s="88"/>
      <c r="BY24" s="88"/>
      <c r="BZ24" s="88"/>
      <c r="CA24" s="88"/>
      <c r="CB24" s="89"/>
    </row>
    <row r="25" spans="3:80" ht="9.75" customHeight="1" thickBot="1"/>
    <row r="26" spans="3:80" ht="9.75" customHeight="1">
      <c r="C26" s="75" t="s">
        <v>81</v>
      </c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7"/>
      <c r="AO26" s="6"/>
      <c r="AP26" s="6"/>
      <c r="AQ26" s="75" t="s">
        <v>82</v>
      </c>
      <c r="AR26" s="76"/>
      <c r="AS26" s="76"/>
      <c r="AT26" s="76"/>
      <c r="AU26" s="76"/>
      <c r="AV26" s="76"/>
      <c r="AW26" s="76"/>
      <c r="AX26" s="76"/>
      <c r="AY26" s="76"/>
      <c r="AZ26" s="76"/>
      <c r="BA26" s="76"/>
      <c r="BB26" s="76"/>
      <c r="BC26" s="76"/>
      <c r="BD26" s="76"/>
      <c r="BE26" s="76"/>
      <c r="BF26" s="76"/>
      <c r="BG26" s="76"/>
      <c r="BH26" s="76"/>
      <c r="BI26" s="76"/>
      <c r="BJ26" s="76"/>
      <c r="BK26" s="76"/>
      <c r="BL26" s="76"/>
      <c r="BM26" s="76"/>
      <c r="BN26" s="76"/>
      <c r="BO26" s="76"/>
      <c r="BP26" s="76"/>
      <c r="BQ26" s="76"/>
      <c r="BR26" s="76"/>
      <c r="BS26" s="76"/>
      <c r="BT26" s="76"/>
      <c r="BU26" s="76"/>
      <c r="BV26" s="76"/>
      <c r="BW26" s="76"/>
      <c r="BX26" s="76"/>
      <c r="BY26" s="76"/>
      <c r="BZ26" s="76"/>
      <c r="CA26" s="76"/>
      <c r="CB26" s="77"/>
    </row>
    <row r="27" spans="3:80" ht="9.75" customHeight="1" thickBot="1">
      <c r="C27" s="78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80"/>
      <c r="AO27" s="6"/>
      <c r="AP27" s="6"/>
      <c r="AQ27" s="78"/>
      <c r="AR27" s="79"/>
      <c r="AS27" s="79"/>
      <c r="AT27" s="79"/>
      <c r="AU27" s="79"/>
      <c r="AV27" s="79"/>
      <c r="AW27" s="79"/>
      <c r="AX27" s="79"/>
      <c r="AY27" s="79"/>
      <c r="AZ27" s="79"/>
      <c r="BA27" s="79"/>
      <c r="BB27" s="79"/>
      <c r="BC27" s="79"/>
      <c r="BD27" s="79"/>
      <c r="BE27" s="79"/>
      <c r="BF27" s="79"/>
      <c r="BG27" s="79"/>
      <c r="BH27" s="79"/>
      <c r="BI27" s="79"/>
      <c r="BJ27" s="79"/>
      <c r="BK27" s="79"/>
      <c r="BL27" s="79"/>
      <c r="BM27" s="79"/>
      <c r="BN27" s="79"/>
      <c r="BO27" s="79"/>
      <c r="BP27" s="79"/>
      <c r="BQ27" s="79"/>
      <c r="BR27" s="79"/>
      <c r="BS27" s="79"/>
      <c r="BT27" s="79"/>
      <c r="BU27" s="79"/>
      <c r="BV27" s="79"/>
      <c r="BW27" s="79"/>
      <c r="BX27" s="79"/>
      <c r="BY27" s="79"/>
      <c r="BZ27" s="79"/>
      <c r="CA27" s="79"/>
      <c r="CB27" s="80"/>
    </row>
    <row r="28" spans="3:80" ht="9.75" customHeight="1">
      <c r="C28" s="81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2"/>
      <c r="AN28" s="83"/>
      <c r="AQ28" s="81"/>
      <c r="AR28" s="82"/>
      <c r="AS28" s="82"/>
      <c r="AT28" s="82"/>
      <c r="AU28" s="82"/>
      <c r="AV28" s="82"/>
      <c r="AW28" s="82"/>
      <c r="AX28" s="82"/>
      <c r="AY28" s="82"/>
      <c r="AZ28" s="82"/>
      <c r="BA28" s="82"/>
      <c r="BB28" s="82"/>
      <c r="BC28" s="82"/>
      <c r="BD28" s="82"/>
      <c r="BE28" s="82"/>
      <c r="BF28" s="82"/>
      <c r="BG28" s="82"/>
      <c r="BH28" s="82"/>
      <c r="BI28" s="82"/>
      <c r="BJ28" s="82"/>
      <c r="BK28" s="82"/>
      <c r="BL28" s="82"/>
      <c r="BM28" s="82"/>
      <c r="BN28" s="82"/>
      <c r="BO28" s="82"/>
      <c r="BP28" s="82"/>
      <c r="BQ28" s="82"/>
      <c r="BR28" s="82"/>
      <c r="BS28" s="82"/>
      <c r="BT28" s="82"/>
      <c r="BU28" s="82"/>
      <c r="BV28" s="82"/>
      <c r="BW28" s="82"/>
      <c r="BX28" s="82"/>
      <c r="BY28" s="82"/>
      <c r="BZ28" s="82"/>
      <c r="CA28" s="82"/>
      <c r="CB28" s="83"/>
    </row>
    <row r="29" spans="3:80" ht="9.75" customHeight="1">
      <c r="C29" s="84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6"/>
      <c r="AQ29" s="84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5"/>
      <c r="BC29" s="85"/>
      <c r="BD29" s="85"/>
      <c r="BE29" s="85"/>
      <c r="BF29" s="85"/>
      <c r="BG29" s="85"/>
      <c r="BH29" s="85"/>
      <c r="BI29" s="85"/>
      <c r="BJ29" s="85"/>
      <c r="BK29" s="85"/>
      <c r="BL29" s="85"/>
      <c r="BM29" s="85"/>
      <c r="BN29" s="85"/>
      <c r="BO29" s="85"/>
      <c r="BP29" s="85"/>
      <c r="BQ29" s="85"/>
      <c r="BR29" s="85"/>
      <c r="BS29" s="85"/>
      <c r="BT29" s="85"/>
      <c r="BU29" s="85"/>
      <c r="BV29" s="85"/>
      <c r="BW29" s="85"/>
      <c r="BX29" s="85"/>
      <c r="BY29" s="85"/>
      <c r="BZ29" s="85"/>
      <c r="CA29" s="85"/>
      <c r="CB29" s="86"/>
    </row>
    <row r="30" spans="3:80" ht="9.75" customHeight="1">
      <c r="C30" s="84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6"/>
      <c r="AQ30" s="84"/>
      <c r="AR30" s="85"/>
      <c r="AS30" s="85"/>
      <c r="AT30" s="85"/>
      <c r="AU30" s="85"/>
      <c r="AV30" s="85"/>
      <c r="AW30" s="85"/>
      <c r="AX30" s="85"/>
      <c r="AY30" s="85"/>
      <c r="AZ30" s="85"/>
      <c r="BA30" s="85"/>
      <c r="BB30" s="85"/>
      <c r="BC30" s="85"/>
      <c r="BD30" s="85"/>
      <c r="BE30" s="85"/>
      <c r="BF30" s="85"/>
      <c r="BG30" s="85"/>
      <c r="BH30" s="85"/>
      <c r="BI30" s="85"/>
      <c r="BJ30" s="85"/>
      <c r="BK30" s="85"/>
      <c r="BL30" s="85"/>
      <c r="BM30" s="85"/>
      <c r="BN30" s="85"/>
      <c r="BO30" s="85"/>
      <c r="BP30" s="85"/>
      <c r="BQ30" s="85"/>
      <c r="BR30" s="85"/>
      <c r="BS30" s="85"/>
      <c r="BT30" s="85"/>
      <c r="BU30" s="85"/>
      <c r="BV30" s="85"/>
      <c r="BW30" s="85"/>
      <c r="BX30" s="85"/>
      <c r="BY30" s="85"/>
      <c r="BZ30" s="85"/>
      <c r="CA30" s="85"/>
      <c r="CB30" s="86"/>
    </row>
    <row r="31" spans="3:80" ht="9.75" customHeight="1">
      <c r="C31" s="84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6"/>
      <c r="AQ31" s="84"/>
      <c r="AR31" s="85"/>
      <c r="AS31" s="85"/>
      <c r="AT31" s="85"/>
      <c r="AU31" s="85"/>
      <c r="AV31" s="85"/>
      <c r="AW31" s="85"/>
      <c r="AX31" s="85"/>
      <c r="AY31" s="85"/>
      <c r="AZ31" s="85"/>
      <c r="BA31" s="85"/>
      <c r="BB31" s="85"/>
      <c r="BC31" s="85"/>
      <c r="BD31" s="85"/>
      <c r="BE31" s="85"/>
      <c r="BF31" s="85"/>
      <c r="BG31" s="85"/>
      <c r="BH31" s="85"/>
      <c r="BI31" s="85"/>
      <c r="BJ31" s="85"/>
      <c r="BK31" s="85"/>
      <c r="BL31" s="85"/>
      <c r="BM31" s="85"/>
      <c r="BN31" s="85"/>
      <c r="BO31" s="85"/>
      <c r="BP31" s="85"/>
      <c r="BQ31" s="85"/>
      <c r="BR31" s="85"/>
      <c r="BS31" s="85"/>
      <c r="BT31" s="85"/>
      <c r="BU31" s="85"/>
      <c r="BV31" s="85"/>
      <c r="BW31" s="85"/>
      <c r="BX31" s="85"/>
      <c r="BY31" s="85"/>
      <c r="BZ31" s="85"/>
      <c r="CA31" s="85"/>
      <c r="CB31" s="86"/>
    </row>
    <row r="32" spans="3:80" ht="9.75" customHeight="1">
      <c r="C32" s="84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6"/>
      <c r="AQ32" s="84"/>
      <c r="AR32" s="85"/>
      <c r="AS32" s="85"/>
      <c r="AT32" s="85"/>
      <c r="AU32" s="85"/>
      <c r="AV32" s="85"/>
      <c r="AW32" s="85"/>
      <c r="AX32" s="85"/>
      <c r="AY32" s="85"/>
      <c r="AZ32" s="85"/>
      <c r="BA32" s="85"/>
      <c r="BB32" s="85"/>
      <c r="BC32" s="85"/>
      <c r="BD32" s="85"/>
      <c r="BE32" s="85"/>
      <c r="BF32" s="85"/>
      <c r="BG32" s="85"/>
      <c r="BH32" s="85"/>
      <c r="BI32" s="85"/>
      <c r="BJ32" s="85"/>
      <c r="BK32" s="85"/>
      <c r="BL32" s="85"/>
      <c r="BM32" s="85"/>
      <c r="BN32" s="85"/>
      <c r="BO32" s="85"/>
      <c r="BP32" s="85"/>
      <c r="BQ32" s="85"/>
      <c r="BR32" s="85"/>
      <c r="BS32" s="85"/>
      <c r="BT32" s="85"/>
      <c r="BU32" s="85"/>
      <c r="BV32" s="85"/>
      <c r="BW32" s="85"/>
      <c r="BX32" s="85"/>
      <c r="BY32" s="85"/>
      <c r="BZ32" s="85"/>
      <c r="CA32" s="85"/>
      <c r="CB32" s="86"/>
    </row>
    <row r="33" spans="3:80" ht="9.75" customHeight="1">
      <c r="C33" s="84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  <c r="AQ33" s="84"/>
      <c r="AR33" s="85"/>
      <c r="AS33" s="85"/>
      <c r="AT33" s="85"/>
      <c r="AU33" s="85"/>
      <c r="AV33" s="85"/>
      <c r="AW33" s="85"/>
      <c r="AX33" s="85"/>
      <c r="AY33" s="85"/>
      <c r="AZ33" s="85"/>
      <c r="BA33" s="85"/>
      <c r="BB33" s="85"/>
      <c r="BC33" s="85"/>
      <c r="BD33" s="85"/>
      <c r="BE33" s="85"/>
      <c r="BF33" s="85"/>
      <c r="BG33" s="85"/>
      <c r="BH33" s="85"/>
      <c r="BI33" s="85"/>
      <c r="BJ33" s="85"/>
      <c r="BK33" s="85"/>
      <c r="BL33" s="85"/>
      <c r="BM33" s="85"/>
      <c r="BN33" s="85"/>
      <c r="BO33" s="85"/>
      <c r="BP33" s="85"/>
      <c r="BQ33" s="85"/>
      <c r="BR33" s="85"/>
      <c r="BS33" s="85"/>
      <c r="BT33" s="85"/>
      <c r="BU33" s="85"/>
      <c r="BV33" s="85"/>
      <c r="BW33" s="85"/>
      <c r="BX33" s="85"/>
      <c r="BY33" s="85"/>
      <c r="BZ33" s="85"/>
      <c r="CA33" s="85"/>
      <c r="CB33" s="86"/>
    </row>
    <row r="34" spans="3:80" ht="9.75" customHeight="1">
      <c r="C34" s="84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6"/>
      <c r="AQ34" s="84"/>
      <c r="AR34" s="85"/>
      <c r="AS34" s="85"/>
      <c r="AT34" s="85"/>
      <c r="AU34" s="85"/>
      <c r="AV34" s="85"/>
      <c r="AW34" s="85"/>
      <c r="AX34" s="85"/>
      <c r="AY34" s="85"/>
      <c r="AZ34" s="85"/>
      <c r="BA34" s="85"/>
      <c r="BB34" s="85"/>
      <c r="BC34" s="85"/>
      <c r="BD34" s="85"/>
      <c r="BE34" s="85"/>
      <c r="BF34" s="85"/>
      <c r="BG34" s="85"/>
      <c r="BH34" s="85"/>
      <c r="BI34" s="85"/>
      <c r="BJ34" s="85"/>
      <c r="BK34" s="85"/>
      <c r="BL34" s="85"/>
      <c r="BM34" s="85"/>
      <c r="BN34" s="85"/>
      <c r="BO34" s="85"/>
      <c r="BP34" s="85"/>
      <c r="BQ34" s="85"/>
      <c r="BR34" s="85"/>
      <c r="BS34" s="85"/>
      <c r="BT34" s="85"/>
      <c r="BU34" s="85"/>
      <c r="BV34" s="85"/>
      <c r="BW34" s="85"/>
      <c r="BX34" s="85"/>
      <c r="BY34" s="85"/>
      <c r="BZ34" s="85"/>
      <c r="CA34" s="85"/>
      <c r="CB34" s="86"/>
    </row>
    <row r="35" spans="3:80" ht="9.75" customHeight="1">
      <c r="C35" s="84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6"/>
      <c r="AQ35" s="84"/>
      <c r="AR35" s="85"/>
      <c r="AS35" s="85"/>
      <c r="AT35" s="85"/>
      <c r="AU35" s="85"/>
      <c r="AV35" s="85"/>
      <c r="AW35" s="85"/>
      <c r="AX35" s="85"/>
      <c r="AY35" s="85"/>
      <c r="AZ35" s="85"/>
      <c r="BA35" s="85"/>
      <c r="BB35" s="85"/>
      <c r="BC35" s="85"/>
      <c r="BD35" s="85"/>
      <c r="BE35" s="85"/>
      <c r="BF35" s="85"/>
      <c r="BG35" s="85"/>
      <c r="BH35" s="85"/>
      <c r="BI35" s="85"/>
      <c r="BJ35" s="85"/>
      <c r="BK35" s="85"/>
      <c r="BL35" s="85"/>
      <c r="BM35" s="85"/>
      <c r="BN35" s="85"/>
      <c r="BO35" s="85"/>
      <c r="BP35" s="85"/>
      <c r="BQ35" s="85"/>
      <c r="BR35" s="85"/>
      <c r="BS35" s="85"/>
      <c r="BT35" s="85"/>
      <c r="BU35" s="85"/>
      <c r="BV35" s="85"/>
      <c r="BW35" s="85"/>
      <c r="BX35" s="85"/>
      <c r="BY35" s="85"/>
      <c r="BZ35" s="85"/>
      <c r="CA35" s="85"/>
      <c r="CB35" s="86"/>
    </row>
    <row r="36" spans="3:80" ht="9.75" customHeight="1">
      <c r="C36" s="84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6"/>
      <c r="AQ36" s="84"/>
      <c r="AR36" s="85"/>
      <c r="AS36" s="85"/>
      <c r="AT36" s="85"/>
      <c r="AU36" s="85"/>
      <c r="AV36" s="85"/>
      <c r="AW36" s="85"/>
      <c r="AX36" s="85"/>
      <c r="AY36" s="85"/>
      <c r="AZ36" s="85"/>
      <c r="BA36" s="85"/>
      <c r="BB36" s="85"/>
      <c r="BC36" s="85"/>
      <c r="BD36" s="85"/>
      <c r="BE36" s="85"/>
      <c r="BF36" s="85"/>
      <c r="BG36" s="85"/>
      <c r="BH36" s="85"/>
      <c r="BI36" s="85"/>
      <c r="BJ36" s="85"/>
      <c r="BK36" s="85"/>
      <c r="BL36" s="85"/>
      <c r="BM36" s="85"/>
      <c r="BN36" s="85"/>
      <c r="BO36" s="85"/>
      <c r="BP36" s="85"/>
      <c r="BQ36" s="85"/>
      <c r="BR36" s="85"/>
      <c r="BS36" s="85"/>
      <c r="BT36" s="85"/>
      <c r="BU36" s="85"/>
      <c r="BV36" s="85"/>
      <c r="BW36" s="85"/>
      <c r="BX36" s="85"/>
      <c r="BY36" s="85"/>
      <c r="BZ36" s="85"/>
      <c r="CA36" s="85"/>
      <c r="CB36" s="86"/>
    </row>
    <row r="37" spans="3:80" ht="9.75" customHeight="1">
      <c r="C37" s="84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5"/>
      <c r="AN37" s="86"/>
      <c r="AQ37" s="84"/>
      <c r="AR37" s="85"/>
      <c r="AS37" s="85"/>
      <c r="AT37" s="85"/>
      <c r="AU37" s="85"/>
      <c r="AV37" s="85"/>
      <c r="AW37" s="85"/>
      <c r="AX37" s="85"/>
      <c r="AY37" s="85"/>
      <c r="AZ37" s="85"/>
      <c r="BA37" s="85"/>
      <c r="BB37" s="85"/>
      <c r="BC37" s="85"/>
      <c r="BD37" s="85"/>
      <c r="BE37" s="85"/>
      <c r="BF37" s="85"/>
      <c r="BG37" s="85"/>
      <c r="BH37" s="85"/>
      <c r="BI37" s="85"/>
      <c r="BJ37" s="85"/>
      <c r="BK37" s="85"/>
      <c r="BL37" s="85"/>
      <c r="BM37" s="85"/>
      <c r="BN37" s="85"/>
      <c r="BO37" s="85"/>
      <c r="BP37" s="85"/>
      <c r="BQ37" s="85"/>
      <c r="BR37" s="85"/>
      <c r="BS37" s="85"/>
      <c r="BT37" s="85"/>
      <c r="BU37" s="85"/>
      <c r="BV37" s="85"/>
      <c r="BW37" s="85"/>
      <c r="BX37" s="85"/>
      <c r="BY37" s="85"/>
      <c r="BZ37" s="85"/>
      <c r="CA37" s="85"/>
      <c r="CB37" s="86"/>
    </row>
    <row r="38" spans="3:80" ht="9.75" customHeight="1">
      <c r="C38" s="84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5"/>
      <c r="AN38" s="86"/>
      <c r="AQ38" s="84"/>
      <c r="AR38" s="85"/>
      <c r="AS38" s="85"/>
      <c r="AT38" s="85"/>
      <c r="AU38" s="85"/>
      <c r="AV38" s="85"/>
      <c r="AW38" s="85"/>
      <c r="AX38" s="85"/>
      <c r="AY38" s="85"/>
      <c r="AZ38" s="85"/>
      <c r="BA38" s="85"/>
      <c r="BB38" s="85"/>
      <c r="BC38" s="85"/>
      <c r="BD38" s="85"/>
      <c r="BE38" s="85"/>
      <c r="BF38" s="85"/>
      <c r="BG38" s="85"/>
      <c r="BH38" s="85"/>
      <c r="BI38" s="85"/>
      <c r="BJ38" s="85"/>
      <c r="BK38" s="85"/>
      <c r="BL38" s="85"/>
      <c r="BM38" s="85"/>
      <c r="BN38" s="85"/>
      <c r="BO38" s="85"/>
      <c r="BP38" s="85"/>
      <c r="BQ38" s="85"/>
      <c r="BR38" s="85"/>
      <c r="BS38" s="85"/>
      <c r="BT38" s="85"/>
      <c r="BU38" s="85"/>
      <c r="BV38" s="85"/>
      <c r="BW38" s="85"/>
      <c r="BX38" s="85"/>
      <c r="BY38" s="85"/>
      <c r="BZ38" s="85"/>
      <c r="CA38" s="85"/>
      <c r="CB38" s="86"/>
    </row>
    <row r="39" spans="3:80" ht="9.75" customHeight="1">
      <c r="C39" s="84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6"/>
      <c r="AQ39" s="84"/>
      <c r="AR39" s="85"/>
      <c r="AS39" s="85"/>
      <c r="AT39" s="85"/>
      <c r="AU39" s="85"/>
      <c r="AV39" s="85"/>
      <c r="AW39" s="85"/>
      <c r="AX39" s="85"/>
      <c r="AY39" s="85"/>
      <c r="AZ39" s="85"/>
      <c r="BA39" s="85"/>
      <c r="BB39" s="85"/>
      <c r="BC39" s="85"/>
      <c r="BD39" s="85"/>
      <c r="BE39" s="85"/>
      <c r="BF39" s="85"/>
      <c r="BG39" s="85"/>
      <c r="BH39" s="85"/>
      <c r="BI39" s="85"/>
      <c r="BJ39" s="85"/>
      <c r="BK39" s="85"/>
      <c r="BL39" s="85"/>
      <c r="BM39" s="85"/>
      <c r="BN39" s="85"/>
      <c r="BO39" s="85"/>
      <c r="BP39" s="85"/>
      <c r="BQ39" s="85"/>
      <c r="BR39" s="85"/>
      <c r="BS39" s="85"/>
      <c r="BT39" s="85"/>
      <c r="BU39" s="85"/>
      <c r="BV39" s="85"/>
      <c r="BW39" s="85"/>
      <c r="BX39" s="85"/>
      <c r="BY39" s="85"/>
      <c r="BZ39" s="85"/>
      <c r="CA39" s="85"/>
      <c r="CB39" s="86"/>
    </row>
    <row r="40" spans="3:80" ht="9.75" customHeight="1">
      <c r="C40" s="84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5"/>
      <c r="AN40" s="86"/>
      <c r="AQ40" s="84"/>
      <c r="AR40" s="85"/>
      <c r="AS40" s="85"/>
      <c r="AT40" s="85"/>
      <c r="AU40" s="85"/>
      <c r="AV40" s="85"/>
      <c r="AW40" s="85"/>
      <c r="AX40" s="85"/>
      <c r="AY40" s="85"/>
      <c r="AZ40" s="85"/>
      <c r="BA40" s="85"/>
      <c r="BB40" s="85"/>
      <c r="BC40" s="85"/>
      <c r="BD40" s="85"/>
      <c r="BE40" s="85"/>
      <c r="BF40" s="85"/>
      <c r="BG40" s="85"/>
      <c r="BH40" s="85"/>
      <c r="BI40" s="85"/>
      <c r="BJ40" s="85"/>
      <c r="BK40" s="85"/>
      <c r="BL40" s="85"/>
      <c r="BM40" s="85"/>
      <c r="BN40" s="85"/>
      <c r="BO40" s="85"/>
      <c r="BP40" s="85"/>
      <c r="BQ40" s="85"/>
      <c r="BR40" s="85"/>
      <c r="BS40" s="85"/>
      <c r="BT40" s="85"/>
      <c r="BU40" s="85"/>
      <c r="BV40" s="85"/>
      <c r="BW40" s="85"/>
      <c r="BX40" s="85"/>
      <c r="BY40" s="85"/>
      <c r="BZ40" s="85"/>
      <c r="CA40" s="85"/>
      <c r="CB40" s="86"/>
    </row>
    <row r="41" spans="3:80" ht="9.75" customHeight="1">
      <c r="C41" s="84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6"/>
      <c r="AQ41" s="84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85"/>
      <c r="BE41" s="85"/>
      <c r="BF41" s="85"/>
      <c r="BG41" s="85"/>
      <c r="BH41" s="85"/>
      <c r="BI41" s="85"/>
      <c r="BJ41" s="85"/>
      <c r="BK41" s="85"/>
      <c r="BL41" s="85"/>
      <c r="BM41" s="85"/>
      <c r="BN41" s="85"/>
      <c r="BO41" s="85"/>
      <c r="BP41" s="85"/>
      <c r="BQ41" s="85"/>
      <c r="BR41" s="85"/>
      <c r="BS41" s="85"/>
      <c r="BT41" s="85"/>
      <c r="BU41" s="85"/>
      <c r="BV41" s="85"/>
      <c r="BW41" s="85"/>
      <c r="BX41" s="85"/>
      <c r="BY41" s="85"/>
      <c r="BZ41" s="85"/>
      <c r="CA41" s="85"/>
      <c r="CB41" s="86"/>
    </row>
    <row r="42" spans="3:80" ht="9.75" customHeight="1">
      <c r="C42" s="84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5"/>
      <c r="AL42" s="85"/>
      <c r="AM42" s="85"/>
      <c r="AN42" s="86"/>
      <c r="AQ42" s="84"/>
      <c r="AR42" s="85"/>
      <c r="AS42" s="85"/>
      <c r="AT42" s="85"/>
      <c r="AU42" s="85"/>
      <c r="AV42" s="85"/>
      <c r="AW42" s="85"/>
      <c r="AX42" s="85"/>
      <c r="AY42" s="85"/>
      <c r="AZ42" s="85"/>
      <c r="BA42" s="85"/>
      <c r="BB42" s="85"/>
      <c r="BC42" s="85"/>
      <c r="BD42" s="85"/>
      <c r="BE42" s="85"/>
      <c r="BF42" s="85"/>
      <c r="BG42" s="85"/>
      <c r="BH42" s="85"/>
      <c r="BI42" s="85"/>
      <c r="BJ42" s="85"/>
      <c r="BK42" s="85"/>
      <c r="BL42" s="85"/>
      <c r="BM42" s="85"/>
      <c r="BN42" s="85"/>
      <c r="BO42" s="85"/>
      <c r="BP42" s="85"/>
      <c r="BQ42" s="85"/>
      <c r="BR42" s="85"/>
      <c r="BS42" s="85"/>
      <c r="BT42" s="85"/>
      <c r="BU42" s="85"/>
      <c r="BV42" s="85"/>
      <c r="BW42" s="85"/>
      <c r="BX42" s="85"/>
      <c r="BY42" s="85"/>
      <c r="BZ42" s="85"/>
      <c r="CA42" s="85"/>
      <c r="CB42" s="86"/>
    </row>
    <row r="43" spans="3:80" ht="9.75" customHeight="1">
      <c r="C43" s="84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6"/>
      <c r="AQ43" s="84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6"/>
    </row>
    <row r="44" spans="3:80" ht="9.75" customHeight="1">
      <c r="C44" s="84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85"/>
      <c r="AK44" s="85"/>
      <c r="AL44" s="85"/>
      <c r="AM44" s="85"/>
      <c r="AN44" s="86"/>
      <c r="AQ44" s="84"/>
      <c r="AR44" s="85"/>
      <c r="AS44" s="85"/>
      <c r="AT44" s="85"/>
      <c r="AU44" s="85"/>
      <c r="AV44" s="85"/>
      <c r="AW44" s="85"/>
      <c r="AX44" s="85"/>
      <c r="AY44" s="85"/>
      <c r="AZ44" s="85"/>
      <c r="BA44" s="85"/>
      <c r="BB44" s="85"/>
      <c r="BC44" s="85"/>
      <c r="BD44" s="85"/>
      <c r="BE44" s="85"/>
      <c r="BF44" s="85"/>
      <c r="BG44" s="85"/>
      <c r="BH44" s="85"/>
      <c r="BI44" s="85"/>
      <c r="BJ44" s="85"/>
      <c r="BK44" s="85"/>
      <c r="BL44" s="85"/>
      <c r="BM44" s="85"/>
      <c r="BN44" s="85"/>
      <c r="BO44" s="85"/>
      <c r="BP44" s="85"/>
      <c r="BQ44" s="85"/>
      <c r="BR44" s="85"/>
      <c r="BS44" s="85"/>
      <c r="BT44" s="85"/>
      <c r="BU44" s="85"/>
      <c r="BV44" s="85"/>
      <c r="BW44" s="85"/>
      <c r="BX44" s="85"/>
      <c r="BY44" s="85"/>
      <c r="BZ44" s="85"/>
      <c r="CA44" s="85"/>
      <c r="CB44" s="86"/>
    </row>
    <row r="45" spans="3:80" ht="9.75" customHeight="1">
      <c r="C45" s="84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85"/>
      <c r="AJ45" s="85"/>
      <c r="AK45" s="85"/>
      <c r="AL45" s="85"/>
      <c r="AM45" s="85"/>
      <c r="AN45" s="86"/>
      <c r="AQ45" s="84"/>
      <c r="AR45" s="85"/>
      <c r="AS45" s="85"/>
      <c r="AT45" s="85"/>
      <c r="AU45" s="85"/>
      <c r="AV45" s="85"/>
      <c r="AW45" s="85"/>
      <c r="AX45" s="85"/>
      <c r="AY45" s="85"/>
      <c r="AZ45" s="85"/>
      <c r="BA45" s="85"/>
      <c r="BB45" s="85"/>
      <c r="BC45" s="85"/>
      <c r="BD45" s="85"/>
      <c r="BE45" s="85"/>
      <c r="BF45" s="85"/>
      <c r="BG45" s="85"/>
      <c r="BH45" s="85"/>
      <c r="BI45" s="85"/>
      <c r="BJ45" s="85"/>
      <c r="BK45" s="85"/>
      <c r="BL45" s="85"/>
      <c r="BM45" s="85"/>
      <c r="BN45" s="85"/>
      <c r="BO45" s="85"/>
      <c r="BP45" s="85"/>
      <c r="BQ45" s="85"/>
      <c r="BR45" s="85"/>
      <c r="BS45" s="85"/>
      <c r="BT45" s="85"/>
      <c r="BU45" s="85"/>
      <c r="BV45" s="85"/>
      <c r="BW45" s="85"/>
      <c r="BX45" s="85"/>
      <c r="BY45" s="85"/>
      <c r="BZ45" s="85"/>
      <c r="CA45" s="85"/>
      <c r="CB45" s="86"/>
    </row>
    <row r="46" spans="3:80" ht="9.75" customHeight="1" thickBot="1">
      <c r="C46" s="87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8"/>
      <c r="AN46" s="89"/>
      <c r="AQ46" s="87"/>
      <c r="AR46" s="88"/>
      <c r="AS46" s="88"/>
      <c r="AT46" s="88"/>
      <c r="AU46" s="88"/>
      <c r="AV46" s="88"/>
      <c r="AW46" s="88"/>
      <c r="AX46" s="88"/>
      <c r="AY46" s="88"/>
      <c r="AZ46" s="88"/>
      <c r="BA46" s="88"/>
      <c r="BB46" s="88"/>
      <c r="BC46" s="88"/>
      <c r="BD46" s="88"/>
      <c r="BE46" s="88"/>
      <c r="BF46" s="88"/>
      <c r="BG46" s="88"/>
      <c r="BH46" s="88"/>
      <c r="BI46" s="88"/>
      <c r="BJ46" s="88"/>
      <c r="BK46" s="88"/>
      <c r="BL46" s="88"/>
      <c r="BM46" s="88"/>
      <c r="BN46" s="88"/>
      <c r="BO46" s="88"/>
      <c r="BP46" s="88"/>
      <c r="BQ46" s="88"/>
      <c r="BR46" s="88"/>
      <c r="BS46" s="88"/>
      <c r="BT46" s="88"/>
      <c r="BU46" s="88"/>
      <c r="BV46" s="88"/>
      <c r="BW46" s="88"/>
      <c r="BX46" s="88"/>
      <c r="BY46" s="88"/>
      <c r="BZ46" s="88"/>
      <c r="CA46" s="88"/>
      <c r="CB46" s="89"/>
    </row>
  </sheetData>
  <mergeCells count="12">
    <mergeCell ref="W2:AN3"/>
    <mergeCell ref="W4:AN7"/>
    <mergeCell ref="AQ2:BH3"/>
    <mergeCell ref="AQ4:BH7"/>
    <mergeCell ref="BK2:CB3"/>
    <mergeCell ref="BK4:CB7"/>
    <mergeCell ref="C9:CB10"/>
    <mergeCell ref="C11:CB24"/>
    <mergeCell ref="C26:AN27"/>
    <mergeCell ref="C28:AN46"/>
    <mergeCell ref="AQ26:CB27"/>
    <mergeCell ref="AQ28:CB46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67F71539-8E44-4A66-8460-7C7D4E510213}">
  <ds:schemaRefs/>
</ds:datastoreItem>
</file>

<file path=customXml/itemProps2.xml><?xml version="1.0" encoding="utf-8"?>
<ds:datastoreItem xmlns:ds="http://schemas.openxmlformats.org/officeDocument/2006/customXml" ds:itemID="{8B1D36D8-2843-45F1-8849-33D726A69521}">
  <ds:schemaRefs/>
</ds:datastoreItem>
</file>

<file path=customXml/itemProps3.xml><?xml version="1.0" encoding="utf-8"?>
<ds:datastoreItem xmlns:ds="http://schemas.openxmlformats.org/officeDocument/2006/customXml" ds:itemID="{8467EB31-1629-4343-9314-56544F2D7367}">
  <ds:schemaRefs/>
</ds:datastoreItem>
</file>

<file path=customXml/itemProps4.xml><?xml version="1.0" encoding="utf-8"?>
<ds:datastoreItem xmlns:ds="http://schemas.openxmlformats.org/officeDocument/2006/customXml" ds:itemID="{390639F6-35B9-4C26-86BD-0704683E795D}">
  <ds:schemaRefs/>
</ds:datastoreItem>
</file>

<file path=customXml/itemProps5.xml><?xml version="1.0" encoding="utf-8"?>
<ds:datastoreItem xmlns:ds="http://schemas.openxmlformats.org/officeDocument/2006/customXml" ds:itemID="{380520C0-BF20-4200-82E2-76E31AEA731D}">
  <ds:schemaRefs/>
</ds:datastoreItem>
</file>

<file path=customXml/itemProps6.xml><?xml version="1.0" encoding="utf-8"?>
<ds:datastoreItem xmlns:ds="http://schemas.openxmlformats.org/officeDocument/2006/customXml" ds:itemID="{26E77711-8508-44F4-A535-1BE1681684EB}">
  <ds:schemaRefs/>
</ds:datastoreItem>
</file>

<file path=customXml/itemProps7.xml><?xml version="1.0" encoding="utf-8"?>
<ds:datastoreItem xmlns:ds="http://schemas.openxmlformats.org/officeDocument/2006/customXml" ds:itemID="{6E87F8A6-5B3C-4ADE-98DB-48C175F0A2B0}">
  <ds:schemaRefs/>
</ds:datastoreItem>
</file>

<file path=customXml/itemProps8.xml><?xml version="1.0" encoding="utf-8"?>
<ds:datastoreItem xmlns:ds="http://schemas.openxmlformats.org/officeDocument/2006/customXml" ds:itemID="{B21C3F93-5E73-42A5-930D-80E9914997CC}">
  <ds:schemaRefs/>
</ds:datastoreItem>
</file>

<file path=customXml/itemProps9.xml><?xml version="1.0" encoding="utf-8"?>
<ds:datastoreItem xmlns:ds="http://schemas.openxmlformats.org/officeDocument/2006/customXml" ds:itemID="{4940420C-FEAD-4635-BB24-08F9AC7B5961}">
  <ds:schemaRefs/>
</ds:datastoreItem>
</file>

<file path=customXml/itemProps10.xml><?xml version="1.0" encoding="utf-8"?>
<ds:datastoreItem xmlns:ds="http://schemas.openxmlformats.org/officeDocument/2006/customXml" ds:itemID="{B70E7961-4A6C-49EF-99F1-1DE7632AFEF4}">
  <ds:schemaRefs/>
</ds:datastoreItem>
</file>

<file path=customXml/itemProps11.xml><?xml version="1.0" encoding="utf-8"?>
<ds:datastoreItem xmlns:ds="http://schemas.openxmlformats.org/officeDocument/2006/customXml" ds:itemID="{00296B2D-D370-46FA-B2E8-07C41D6B7A61}">
  <ds:schemaRefs/>
</ds:datastoreItem>
</file>

<file path=customXml/itemProps12.xml><?xml version="1.0" encoding="utf-8"?>
<ds:datastoreItem xmlns:ds="http://schemas.openxmlformats.org/officeDocument/2006/customXml" ds:itemID="{E137AB40-1728-4643-B64A-5DFE56A4798E}">
  <ds:schemaRefs/>
</ds:datastoreItem>
</file>

<file path=customXml/itemProps13.xml><?xml version="1.0" encoding="utf-8"?>
<ds:datastoreItem xmlns:ds="http://schemas.openxmlformats.org/officeDocument/2006/customXml" ds:itemID="{F28645A2-93E8-4BF5-8BE6-06E5736392FA}">
  <ds:schemaRefs/>
</ds:datastoreItem>
</file>

<file path=customXml/itemProps14.xml><?xml version="1.0" encoding="utf-8"?>
<ds:datastoreItem xmlns:ds="http://schemas.openxmlformats.org/officeDocument/2006/customXml" ds:itemID="{492A9A84-1267-4927-B433-AC7684B86B76}">
  <ds:schemaRefs/>
</ds:datastoreItem>
</file>

<file path=customXml/itemProps15.xml><?xml version="1.0" encoding="utf-8"?>
<ds:datastoreItem xmlns:ds="http://schemas.openxmlformats.org/officeDocument/2006/customXml" ds:itemID="{14F30766-877F-4CEE-8B61-99D4DA6E0404}">
  <ds:schemaRefs/>
</ds:datastoreItem>
</file>

<file path=customXml/itemProps16.xml><?xml version="1.0" encoding="utf-8"?>
<ds:datastoreItem xmlns:ds="http://schemas.openxmlformats.org/officeDocument/2006/customXml" ds:itemID="{B5891A95-4A9C-416B-919C-423F0E715C43}">
  <ds:schemaRefs/>
</ds:datastoreItem>
</file>

<file path=customXml/itemProps17.xml><?xml version="1.0" encoding="utf-8"?>
<ds:datastoreItem xmlns:ds="http://schemas.openxmlformats.org/officeDocument/2006/customXml" ds:itemID="{976831BA-0CE6-4B82-881B-24FD45E1155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3</vt:i4>
      </vt:variant>
    </vt:vector>
  </HeadingPairs>
  <TitlesOfParts>
    <vt:vector size="12" baseType="lpstr">
      <vt:lpstr>Menu</vt:lpstr>
      <vt:lpstr>Produtos</vt:lpstr>
      <vt:lpstr>Vendedores</vt:lpstr>
      <vt:lpstr>Vendas</vt:lpstr>
      <vt:lpstr>Consultas</vt:lpstr>
      <vt:lpstr>DN_Produtos</vt:lpstr>
      <vt:lpstr>DN_Vendas</vt:lpstr>
      <vt:lpstr>Cadastros Auxiliares</vt:lpstr>
      <vt:lpstr>Dashboard</vt:lpstr>
      <vt:lpstr>Desc_Categorias</vt:lpstr>
      <vt:lpstr>Desc_Quantidades</vt:lpstr>
      <vt:lpstr>Desc_TabelaToda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Windows User</cp:lastModifiedBy>
  <cp:lastPrinted>2023-06-07T14:57:58Z</cp:lastPrinted>
  <dcterms:created xsi:type="dcterms:W3CDTF">2023-06-02T17:54:12Z</dcterms:created>
  <dcterms:modified xsi:type="dcterms:W3CDTF">2024-12-19T13:50:41Z</dcterms:modified>
</cp:coreProperties>
</file>