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Insper\6_semestre\ativos_digitais\AtivosDigitais-MatFin\"/>
    </mc:Choice>
  </mc:AlternateContent>
  <xr:revisionPtr revIDLastSave="0" documentId="13_ncr:1_{7FA55B2F-B6AD-47CD-9D95-06525B7B6B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3" i="1" l="1"/>
  <c r="C91" i="1"/>
  <c r="C84" i="1"/>
  <c r="C85" i="1"/>
  <c r="C89" i="1"/>
  <c r="C88" i="1"/>
  <c r="C77" i="1"/>
  <c r="C79" i="1" s="1"/>
  <c r="C80" i="1" s="1"/>
  <c r="C74" i="1"/>
  <c r="C72" i="1"/>
  <c r="C70" i="1"/>
  <c r="C58" i="1"/>
  <c r="D65" i="1"/>
  <c r="D63" i="1"/>
  <c r="D61" i="1"/>
  <c r="D59" i="1"/>
  <c r="D57" i="1"/>
  <c r="C50" i="1"/>
  <c r="C52" i="1" s="1"/>
  <c r="C54" i="1" s="1"/>
  <c r="C46" i="1"/>
  <c r="C43" i="1"/>
  <c r="C40" i="1"/>
  <c r="C37" i="1"/>
  <c r="C33" i="1"/>
  <c r="C34" i="1" s="1"/>
  <c r="C28" i="1"/>
  <c r="C29" i="1" s="1"/>
  <c r="C24" i="1"/>
  <c r="C23" i="1"/>
  <c r="C16" i="1"/>
  <c r="C17" i="1"/>
  <c r="C18" i="1" s="1"/>
  <c r="C12" i="1"/>
  <c r="C7" i="1"/>
  <c r="C60" i="1" l="1"/>
  <c r="C62" i="1"/>
  <c r="C64" i="1" s="1"/>
  <c r="C66" i="1" s="1"/>
</calcChain>
</file>

<file path=xl/sharedStrings.xml><?xml version="1.0" encoding="utf-8"?>
<sst xmlns="http://schemas.openxmlformats.org/spreadsheetml/2006/main" count="93" uniqueCount="64">
  <si>
    <t>Alunos: Beatriz Cabral, Gabriela Mitu, Gabriella Cukier, Leonardo Malta</t>
  </si>
  <si>
    <t>Lista de Exercícios - MatFin</t>
  </si>
  <si>
    <t>1)</t>
  </si>
  <si>
    <t>Taxa Anual</t>
  </si>
  <si>
    <t xml:space="preserve">Taxa Anual </t>
  </si>
  <si>
    <t>Aplicação Inicial</t>
  </si>
  <si>
    <t>Anos</t>
  </si>
  <si>
    <t>Montante</t>
  </si>
  <si>
    <t>2)</t>
  </si>
  <si>
    <t xml:space="preserve">Taxa Mensal </t>
  </si>
  <si>
    <t>Meses</t>
  </si>
  <si>
    <t>3)</t>
  </si>
  <si>
    <t>Taxa Mensal</t>
  </si>
  <si>
    <t>Rendimento</t>
  </si>
  <si>
    <t>4)</t>
  </si>
  <si>
    <t>Montante Simples</t>
  </si>
  <si>
    <t>Montante Composto</t>
  </si>
  <si>
    <t xml:space="preserve">5) </t>
  </si>
  <si>
    <t>6)</t>
  </si>
  <si>
    <t>Apliacação Inicial</t>
  </si>
  <si>
    <t>7)</t>
  </si>
  <si>
    <t xml:space="preserve">Taxa Trimestral </t>
  </si>
  <si>
    <t>8)</t>
  </si>
  <si>
    <t>9)</t>
  </si>
  <si>
    <t>Taxa Diária</t>
  </si>
  <si>
    <t>Taxa Anual Simples</t>
  </si>
  <si>
    <t>Taxa Mensal Composto</t>
  </si>
  <si>
    <t>10)</t>
  </si>
  <si>
    <t xml:space="preserve">Taxa Mensal Composto </t>
  </si>
  <si>
    <t xml:space="preserve">11) </t>
  </si>
  <si>
    <t>Taxa Mês 1</t>
  </si>
  <si>
    <t>Taxa Mês 2</t>
  </si>
  <si>
    <t>Montante Parcial 1</t>
  </si>
  <si>
    <t>Montante Parcial 2</t>
  </si>
  <si>
    <t>Taxa Mês 3</t>
  </si>
  <si>
    <t>Montante Final</t>
  </si>
  <si>
    <t>12)</t>
  </si>
  <si>
    <t>Taxa de Juros</t>
  </si>
  <si>
    <t>Empréstimo Inicial</t>
  </si>
  <si>
    <t>Taxa de Juros 1</t>
  </si>
  <si>
    <t>Taxa de Juros 2</t>
  </si>
  <si>
    <t>Taxa de Juros 3</t>
  </si>
  <si>
    <t>Montante Parcial 3</t>
  </si>
  <si>
    <t>Taxa de Juros 4</t>
  </si>
  <si>
    <t>Montante Parcial 4</t>
  </si>
  <si>
    <t>Taxa de Juros 5</t>
  </si>
  <si>
    <t xml:space="preserve">13) </t>
  </si>
  <si>
    <t>Taxa de Operação</t>
  </si>
  <si>
    <t>14)</t>
  </si>
  <si>
    <t>Inflação Acumulada</t>
  </si>
  <si>
    <t>15)</t>
  </si>
  <si>
    <t>Taxa de Retorno</t>
  </si>
  <si>
    <t>16)</t>
  </si>
  <si>
    <t>Tempo</t>
  </si>
  <si>
    <t>Juros</t>
  </si>
  <si>
    <t>18)</t>
  </si>
  <si>
    <t>Duplicata</t>
  </si>
  <si>
    <t>Valor Desconto</t>
  </si>
  <si>
    <t>Taxa Desconto</t>
  </si>
  <si>
    <t>17)</t>
  </si>
  <si>
    <t>19)</t>
  </si>
  <si>
    <t>Valor Descontado</t>
  </si>
  <si>
    <t>20)</t>
  </si>
  <si>
    <t>Taxa Efetiva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</si>
</sst>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[$R$-416]\ * #,##0.00_-;\-[$R$-416]\ * #,##0.00_-;_-[$R$-416]\ * &quot;-&quot;??_-;_-@_-"/>
    <numFmt numFmtId="167" formatCode="0.0000%"/>
    <numFmt numFmtId="169" formatCode="_-&quot;R$&quot;\ * #,##0.00_-;\-&quot;R$&quot;\ * #,##0.00_-;_-&quot;R$&quot;\ * &quot;-&quot;??_-;_-@_-"/>
    <numFmt numFmtId="170" formatCode="0.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164" fontId="0" fillId="0" borderId="0" xfId="0" applyNumberFormat="1"/>
    <xf numFmtId="164" fontId="0" fillId="2" borderId="0" xfId="0" applyNumberFormat="1" applyFill="1"/>
    <xf numFmtId="9" fontId="0" fillId="0" borderId="0" xfId="2" applyFont="1"/>
    <xf numFmtId="10" fontId="0" fillId="0" borderId="0" xfId="2" applyNumberFormat="1" applyFont="1"/>
    <xf numFmtId="10" fontId="0" fillId="2" borderId="0" xfId="2" applyNumberFormat="1" applyFont="1" applyFill="1"/>
    <xf numFmtId="167" fontId="0" fillId="2" borderId="0" xfId="2" applyNumberFormat="1" applyFont="1" applyFill="1"/>
    <xf numFmtId="169" fontId="0" fillId="0" borderId="0" xfId="0" applyNumberFormat="1"/>
    <xf numFmtId="10" fontId="0" fillId="0" borderId="0" xfId="0" applyNumberFormat="1"/>
    <xf numFmtId="170" fontId="0" fillId="0" borderId="0" xfId="0" applyNumberFormat="1"/>
    <xf numFmtId="169" fontId="0" fillId="2" borderId="0" xfId="0" applyNumberFormat="1" applyFill="1"/>
    <xf numFmtId="0" fontId="0" fillId="0" borderId="0" xfId="2" applyNumberFormat="1" applyFont="1"/>
    <xf numFmtId="169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zoomScaleNormal="100" workbookViewId="0">
      <selection activeCell="G93" sqref="G93"/>
    </sheetView>
  </sheetViews>
  <sheetFormatPr defaultRowHeight="15" x14ac:dyDescent="0.25"/>
  <cols>
    <col min="2" max="2" width="23.7109375" customWidth="1"/>
    <col min="3" max="3" width="20" customWidth="1"/>
    <col min="4" max="4" width="14.42578125" customWidth="1"/>
  </cols>
  <sheetData>
    <row r="1" spans="1:3" x14ac:dyDescent="0.25">
      <c r="A1" t="s">
        <v>1</v>
      </c>
    </row>
    <row r="2" spans="1:3" x14ac:dyDescent="0.25">
      <c r="A2" t="s">
        <v>0</v>
      </c>
    </row>
    <row r="4" spans="1:3" x14ac:dyDescent="0.25">
      <c r="A4" t="s">
        <v>2</v>
      </c>
      <c r="B4" t="s">
        <v>5</v>
      </c>
      <c r="C4" s="2">
        <v>1000000</v>
      </c>
    </row>
    <row r="5" spans="1:3" x14ac:dyDescent="0.25">
      <c r="B5" t="s">
        <v>4</v>
      </c>
      <c r="C5" s="8">
        <v>0.09</v>
      </c>
    </row>
    <row r="6" spans="1:3" x14ac:dyDescent="0.25">
      <c r="B6" t="s">
        <v>6</v>
      </c>
      <c r="C6">
        <v>5</v>
      </c>
    </row>
    <row r="7" spans="1:3" x14ac:dyDescent="0.25">
      <c r="B7" s="3" t="s">
        <v>7</v>
      </c>
      <c r="C7" s="4">
        <f>C4+C4*C5*C6</f>
        <v>1450000</v>
      </c>
    </row>
    <row r="9" spans="1:3" x14ac:dyDescent="0.25">
      <c r="A9" t="s">
        <v>8</v>
      </c>
      <c r="B9" t="s">
        <v>7</v>
      </c>
      <c r="C9" s="5">
        <v>1000000</v>
      </c>
    </row>
    <row r="10" spans="1:3" x14ac:dyDescent="0.25">
      <c r="B10" t="s">
        <v>9</v>
      </c>
      <c r="C10" s="8">
        <v>0.02</v>
      </c>
    </row>
    <row r="11" spans="1:3" x14ac:dyDescent="0.25">
      <c r="B11" t="s">
        <v>10</v>
      </c>
      <c r="C11">
        <v>24</v>
      </c>
    </row>
    <row r="12" spans="1:3" x14ac:dyDescent="0.25">
      <c r="B12" s="3" t="s">
        <v>5</v>
      </c>
      <c r="C12" s="6">
        <f>C9/(1+C10*C11)</f>
        <v>675675.67567567574</v>
      </c>
    </row>
    <row r="14" spans="1:3" x14ac:dyDescent="0.25">
      <c r="A14" t="s">
        <v>11</v>
      </c>
      <c r="B14" t="s">
        <v>5</v>
      </c>
      <c r="C14" s="2">
        <v>50000</v>
      </c>
    </row>
    <row r="15" spans="1:3" x14ac:dyDescent="0.25">
      <c r="B15" t="s">
        <v>12</v>
      </c>
      <c r="C15" s="8">
        <v>0.03</v>
      </c>
    </row>
    <row r="16" spans="1:3" x14ac:dyDescent="0.25">
      <c r="B16" t="s">
        <v>10</v>
      </c>
      <c r="C16">
        <f>4/30</f>
        <v>0.13333333333333333</v>
      </c>
    </row>
    <row r="17" spans="1:3" x14ac:dyDescent="0.25">
      <c r="B17" t="s">
        <v>7</v>
      </c>
      <c r="C17" s="5">
        <f>C14+C14*C15*C16</f>
        <v>50200</v>
      </c>
    </row>
    <row r="18" spans="1:3" x14ac:dyDescent="0.25">
      <c r="B18" s="3" t="s">
        <v>13</v>
      </c>
      <c r="C18" s="6">
        <f>C17-C14</f>
        <v>200</v>
      </c>
    </row>
    <row r="20" spans="1:3" x14ac:dyDescent="0.25">
      <c r="A20" t="s">
        <v>14</v>
      </c>
      <c r="B20" t="s">
        <v>5</v>
      </c>
      <c r="C20" s="2">
        <v>25000</v>
      </c>
    </row>
    <row r="21" spans="1:3" x14ac:dyDescent="0.25">
      <c r="B21" t="s">
        <v>12</v>
      </c>
      <c r="C21" s="8">
        <v>0.1</v>
      </c>
    </row>
    <row r="22" spans="1:3" x14ac:dyDescent="0.25">
      <c r="B22" t="s">
        <v>10</v>
      </c>
      <c r="C22">
        <v>5</v>
      </c>
    </row>
    <row r="23" spans="1:3" x14ac:dyDescent="0.25">
      <c r="B23" s="3" t="s">
        <v>15</v>
      </c>
      <c r="C23" s="6">
        <f>C20+C20*C21*C22</f>
        <v>37500</v>
      </c>
    </row>
    <row r="24" spans="1:3" x14ac:dyDescent="0.25">
      <c r="B24" s="3" t="s">
        <v>16</v>
      </c>
      <c r="C24" s="6">
        <f>C20*((1+C21)^C22)</f>
        <v>40262.750000000015</v>
      </c>
    </row>
    <row r="26" spans="1:3" x14ac:dyDescent="0.25">
      <c r="A26" t="s">
        <v>17</v>
      </c>
      <c r="B26" t="s">
        <v>5</v>
      </c>
      <c r="C26" s="5">
        <v>60000</v>
      </c>
    </row>
    <row r="27" spans="1:3" x14ac:dyDescent="0.25">
      <c r="B27" t="s">
        <v>12</v>
      </c>
      <c r="C27" s="8">
        <v>1.2E-2</v>
      </c>
    </row>
    <row r="28" spans="1:3" x14ac:dyDescent="0.25">
      <c r="B28" t="s">
        <v>10</v>
      </c>
      <c r="C28">
        <f>81/30</f>
        <v>2.7</v>
      </c>
    </row>
    <row r="29" spans="1:3" x14ac:dyDescent="0.25">
      <c r="B29" s="3" t="s">
        <v>16</v>
      </c>
      <c r="C29" s="6">
        <f>C26*((1+C27)^C28)</f>
        <v>61963.884270826617</v>
      </c>
    </row>
    <row r="31" spans="1:3" x14ac:dyDescent="0.25">
      <c r="A31" t="s">
        <v>18</v>
      </c>
      <c r="B31" t="s">
        <v>19</v>
      </c>
      <c r="C31" s="5">
        <v>40000</v>
      </c>
    </row>
    <row r="32" spans="1:3" x14ac:dyDescent="0.25">
      <c r="B32" t="s">
        <v>16</v>
      </c>
      <c r="C32" s="5">
        <v>86730</v>
      </c>
    </row>
    <row r="33" spans="1:3" x14ac:dyDescent="0.25">
      <c r="B33" t="s">
        <v>10</v>
      </c>
      <c r="C33">
        <f>95/30</f>
        <v>3.1666666666666665</v>
      </c>
    </row>
    <row r="34" spans="1:3" x14ac:dyDescent="0.25">
      <c r="B34" s="3" t="s">
        <v>12</v>
      </c>
      <c r="C34" s="9">
        <f>((C32/C31)^(1/C33))-1</f>
        <v>0.27684975161163861</v>
      </c>
    </row>
    <row r="36" spans="1:3" x14ac:dyDescent="0.25">
      <c r="A36" t="s">
        <v>20</v>
      </c>
      <c r="B36" t="s">
        <v>25</v>
      </c>
      <c r="C36" s="8">
        <v>0.21</v>
      </c>
    </row>
    <row r="37" spans="1:3" x14ac:dyDescent="0.25">
      <c r="B37" s="3" t="s">
        <v>21</v>
      </c>
      <c r="C37" s="9">
        <f>C36/4</f>
        <v>5.2499999999999998E-2</v>
      </c>
    </row>
    <row r="39" spans="1:3" x14ac:dyDescent="0.25">
      <c r="A39" t="s">
        <v>22</v>
      </c>
      <c r="B39" t="s">
        <v>25</v>
      </c>
      <c r="C39" s="8">
        <v>0.36</v>
      </c>
    </row>
    <row r="40" spans="1:3" x14ac:dyDescent="0.25">
      <c r="B40" s="3" t="s">
        <v>12</v>
      </c>
      <c r="C40" s="9">
        <f>C39/12</f>
        <v>0.03</v>
      </c>
    </row>
    <row r="42" spans="1:3" x14ac:dyDescent="0.25">
      <c r="A42" t="s">
        <v>23</v>
      </c>
      <c r="B42" t="s">
        <v>26</v>
      </c>
      <c r="C42" s="8">
        <v>0.04</v>
      </c>
    </row>
    <row r="43" spans="1:3" x14ac:dyDescent="0.25">
      <c r="B43" s="3" t="s">
        <v>24</v>
      </c>
      <c r="C43" s="10">
        <f>(1+C42)^(1/30)-1</f>
        <v>1.3082120689500432E-3</v>
      </c>
    </row>
    <row r="45" spans="1:3" x14ac:dyDescent="0.25">
      <c r="A45" t="s">
        <v>27</v>
      </c>
      <c r="B45" t="s">
        <v>28</v>
      </c>
      <c r="C45" s="8">
        <v>1.4999999999999999E-2</v>
      </c>
    </row>
    <row r="46" spans="1:3" x14ac:dyDescent="0.25">
      <c r="B46" s="3" t="s">
        <v>24</v>
      </c>
      <c r="C46" s="10">
        <f>(1+C45)^(1/21)-1</f>
        <v>7.0923293414471011E-4</v>
      </c>
    </row>
    <row r="48" spans="1:3" x14ac:dyDescent="0.25">
      <c r="A48" t="s">
        <v>29</v>
      </c>
      <c r="B48" t="s">
        <v>19</v>
      </c>
      <c r="C48" s="2">
        <v>50000</v>
      </c>
    </row>
    <row r="49" spans="1:4" x14ac:dyDescent="0.25">
      <c r="B49" t="s">
        <v>30</v>
      </c>
      <c r="C49" s="12">
        <v>0.05</v>
      </c>
    </row>
    <row r="50" spans="1:4" x14ac:dyDescent="0.25">
      <c r="B50" t="s">
        <v>32</v>
      </c>
      <c r="C50" s="11">
        <f>C48*(1+C49)</f>
        <v>52500</v>
      </c>
    </row>
    <row r="51" spans="1:4" x14ac:dyDescent="0.25">
      <c r="B51" t="s">
        <v>31</v>
      </c>
      <c r="C51" s="12">
        <v>0.08</v>
      </c>
    </row>
    <row r="52" spans="1:4" x14ac:dyDescent="0.25">
      <c r="B52" t="s">
        <v>33</v>
      </c>
      <c r="C52" s="11">
        <f>C50*(1+C51)</f>
        <v>56700.000000000007</v>
      </c>
    </row>
    <row r="53" spans="1:4" x14ac:dyDescent="0.25">
      <c r="B53" t="s">
        <v>34</v>
      </c>
      <c r="C53" s="12">
        <v>0.1</v>
      </c>
    </row>
    <row r="54" spans="1:4" x14ac:dyDescent="0.25">
      <c r="B54" s="3" t="s">
        <v>35</v>
      </c>
      <c r="C54" s="14">
        <f>C52*(1+C53)</f>
        <v>62370.000000000015</v>
      </c>
    </row>
    <row r="56" spans="1:4" x14ac:dyDescent="0.25">
      <c r="A56" t="s">
        <v>36</v>
      </c>
      <c r="B56" t="s">
        <v>38</v>
      </c>
      <c r="C56" s="2">
        <v>1000000</v>
      </c>
    </row>
    <row r="57" spans="1:4" x14ac:dyDescent="0.25">
      <c r="B57" t="s">
        <v>39</v>
      </c>
      <c r="C57" s="8">
        <v>0.1525</v>
      </c>
      <c r="D57" s="13">
        <f>C57/360</f>
        <v>4.236111111111111E-4</v>
      </c>
    </row>
    <row r="58" spans="1:4" x14ac:dyDescent="0.25">
      <c r="B58" t="s">
        <v>32</v>
      </c>
      <c r="C58" s="11">
        <f>C56*(1+D57)</f>
        <v>1000423.6111111111</v>
      </c>
      <c r="D58" s="13"/>
    </row>
    <row r="59" spans="1:4" x14ac:dyDescent="0.25">
      <c r="B59" t="s">
        <v>40</v>
      </c>
      <c r="C59" s="8">
        <v>0.153</v>
      </c>
      <c r="D59" s="13">
        <f>C59/360</f>
        <v>4.2499999999999998E-4</v>
      </c>
    </row>
    <row r="60" spans="1:4" x14ac:dyDescent="0.25">
      <c r="B60" t="s">
        <v>33</v>
      </c>
      <c r="C60" s="2">
        <f>C58*(1+D59)</f>
        <v>1000848.7911458332</v>
      </c>
      <c r="D60" s="13"/>
    </row>
    <row r="61" spans="1:4" x14ac:dyDescent="0.25">
      <c r="B61" t="s">
        <v>41</v>
      </c>
      <c r="C61" s="8">
        <v>0.154</v>
      </c>
      <c r="D61" s="13">
        <f>C61/360</f>
        <v>4.2777777777777779E-4</v>
      </c>
    </row>
    <row r="62" spans="1:4" x14ac:dyDescent="0.25">
      <c r="B62" t="s">
        <v>42</v>
      </c>
      <c r="C62" s="2">
        <f>C60*(1+D61)</f>
        <v>1001276.9320176011</v>
      </c>
      <c r="D62" s="13"/>
    </row>
    <row r="63" spans="1:4" x14ac:dyDescent="0.25">
      <c r="B63" t="s">
        <v>43</v>
      </c>
      <c r="C63" s="8">
        <v>0.1545</v>
      </c>
      <c r="D63" s="13">
        <f>C63/360</f>
        <v>4.2916666666666667E-4</v>
      </c>
    </row>
    <row r="64" spans="1:4" x14ac:dyDescent="0.25">
      <c r="B64" t="s">
        <v>44</v>
      </c>
      <c r="C64" s="2">
        <f>C62*(1+D63)</f>
        <v>1001706.6467009253</v>
      </c>
      <c r="D64" s="13"/>
    </row>
    <row r="65" spans="1:4" x14ac:dyDescent="0.25">
      <c r="B65" t="s">
        <v>45</v>
      </c>
      <c r="C65" s="8">
        <v>0.155</v>
      </c>
      <c r="D65" s="13">
        <f>C65/360</f>
        <v>4.3055555555555555E-4</v>
      </c>
    </row>
    <row r="66" spans="1:4" x14ac:dyDescent="0.25">
      <c r="B66" s="3" t="s">
        <v>35</v>
      </c>
      <c r="C66" s="4">
        <f>C64*(1+D65)</f>
        <v>1002137.9370626992</v>
      </c>
    </row>
    <row r="68" spans="1:4" x14ac:dyDescent="0.25">
      <c r="A68" t="s">
        <v>46</v>
      </c>
      <c r="B68" t="s">
        <v>5</v>
      </c>
      <c r="C68" s="2">
        <v>500000</v>
      </c>
    </row>
    <row r="69" spans="1:4" x14ac:dyDescent="0.25">
      <c r="B69" t="s">
        <v>35</v>
      </c>
      <c r="C69" s="2">
        <v>1200000</v>
      </c>
    </row>
    <row r="70" spans="1:4" x14ac:dyDescent="0.25">
      <c r="B70" s="3" t="s">
        <v>47</v>
      </c>
      <c r="C70" s="9">
        <f>((C69/C68)-1)</f>
        <v>1.4</v>
      </c>
    </row>
    <row r="72" spans="1:4" x14ac:dyDescent="0.25">
      <c r="A72" t="s">
        <v>48</v>
      </c>
      <c r="B72" s="3" t="s">
        <v>49</v>
      </c>
      <c r="C72" s="9">
        <f>1.1651*1.1796*1.1601*1.1928-1</f>
        <v>0.90178327345186871</v>
      </c>
    </row>
    <row r="74" spans="1:4" x14ac:dyDescent="0.25">
      <c r="A74" t="s">
        <v>50</v>
      </c>
      <c r="B74" s="3" t="s">
        <v>51</v>
      </c>
      <c r="C74" s="9">
        <f>((1+C70)/(1+C72)-1)</f>
        <v>0.26197345065709476</v>
      </c>
    </row>
    <row r="76" spans="1:4" x14ac:dyDescent="0.25">
      <c r="A76" t="s">
        <v>52</v>
      </c>
      <c r="B76" t="s">
        <v>5</v>
      </c>
      <c r="C76" s="2">
        <v>1000000</v>
      </c>
      <c r="D76" s="1"/>
    </row>
    <row r="77" spans="1:4" x14ac:dyDescent="0.25">
      <c r="B77" t="s">
        <v>37</v>
      </c>
      <c r="C77" s="8">
        <f>(14/100)/365</f>
        <v>3.8356164383561648E-4</v>
      </c>
      <c r="D77" s="7"/>
    </row>
    <row r="78" spans="1:4" x14ac:dyDescent="0.25">
      <c r="B78" t="s">
        <v>53</v>
      </c>
      <c r="C78" s="15">
        <v>42</v>
      </c>
      <c r="D78" s="15"/>
    </row>
    <row r="79" spans="1:4" x14ac:dyDescent="0.25">
      <c r="B79" t="s">
        <v>54</v>
      </c>
      <c r="C79" s="16">
        <f>C76*C77*C78</f>
        <v>16109.589041095891</v>
      </c>
      <c r="D79" s="16"/>
    </row>
    <row r="80" spans="1:4" x14ac:dyDescent="0.25">
      <c r="B80" s="3" t="s">
        <v>35</v>
      </c>
      <c r="C80" s="14">
        <f>C79+C76</f>
        <v>1016109.5890410959</v>
      </c>
      <c r="D80" s="11"/>
    </row>
    <row r="82" spans="1:3" x14ac:dyDescent="0.25">
      <c r="A82" t="s">
        <v>59</v>
      </c>
      <c r="B82" t="s">
        <v>5</v>
      </c>
      <c r="C82" s="5">
        <v>1000</v>
      </c>
    </row>
    <row r="83" spans="1:3" x14ac:dyDescent="0.25">
      <c r="B83" t="s">
        <v>3</v>
      </c>
      <c r="C83" s="8">
        <v>0.16</v>
      </c>
    </row>
    <row r="84" spans="1:3" x14ac:dyDescent="0.25">
      <c r="B84" t="s">
        <v>53</v>
      </c>
      <c r="C84">
        <f>42/360</f>
        <v>0.11666666666666667</v>
      </c>
    </row>
    <row r="85" spans="1:3" x14ac:dyDescent="0.25">
      <c r="B85" s="3" t="s">
        <v>16</v>
      </c>
      <c r="C85" s="6">
        <f>C82*((1+C83)^C84)</f>
        <v>1017.466452488498</v>
      </c>
    </row>
    <row r="87" spans="1:3" x14ac:dyDescent="0.25">
      <c r="A87" t="s">
        <v>55</v>
      </c>
      <c r="B87" t="s">
        <v>56</v>
      </c>
      <c r="C87" s="2">
        <v>18000</v>
      </c>
    </row>
    <row r="88" spans="1:3" x14ac:dyDescent="0.25">
      <c r="B88" t="s">
        <v>58</v>
      </c>
      <c r="C88" s="12">
        <f>(2.5/100)*2</f>
        <v>0.05</v>
      </c>
    </row>
    <row r="89" spans="1:3" x14ac:dyDescent="0.25">
      <c r="B89" s="3" t="s">
        <v>57</v>
      </c>
      <c r="C89" s="14">
        <f>C87*C88</f>
        <v>900</v>
      </c>
    </row>
    <row r="91" spans="1:3" x14ac:dyDescent="0.25">
      <c r="A91" t="s">
        <v>60</v>
      </c>
      <c r="B91" s="3" t="s">
        <v>61</v>
      </c>
      <c r="C91" s="14">
        <f>C87-C89</f>
        <v>17100</v>
      </c>
    </row>
    <row r="93" spans="1:3" x14ac:dyDescent="0.25">
      <c r="A93" t="s">
        <v>62</v>
      </c>
      <c r="B93" s="3" t="s">
        <v>63</v>
      </c>
      <c r="C93" s="9">
        <f>(C87/C91)-1</f>
        <v>5.2631578947368363E-2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2015-06-05T18:19:34Z</dcterms:created>
  <dcterms:modified xsi:type="dcterms:W3CDTF">2022-03-23T02:56:46Z</dcterms:modified>
</cp:coreProperties>
</file>