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aMoreira\Documents\5_ALURA\Formacao_excel_VBA\"/>
    </mc:Choice>
  </mc:AlternateContent>
  <xr:revisionPtr revIDLastSave="0" documentId="13_ncr:1_{7C59050A-626D-492A-B61C-0C7E986574AF}" xr6:coauthVersionLast="45" xr6:coauthVersionMax="45" xr10:uidLastSave="{00000000-0000-0000-0000-000000000000}"/>
  <bookViews>
    <workbookView xWindow="-120" yWindow="-120" windowWidth="20730" windowHeight="11310" firstSheet="2" activeTab="2" xr2:uid="{B673A230-CF2B-4926-840F-06DAC6DEF54A}"/>
  </bookViews>
  <sheets>
    <sheet name="tabelas dinamicas" sheetId="5" r:id="rId1"/>
    <sheet name="Controle de Entregas" sheetId="3" r:id="rId2"/>
    <sheet name="dashboard" sheetId="7" r:id="rId3"/>
    <sheet name="indicadores base" sheetId="8" r:id="rId4"/>
  </sheets>
  <definedNames>
    <definedName name="NativeTimeline_Data_Contrato">#N/A</definedName>
    <definedName name="OrigemDinamica">'Controle de Entregas'!$A$1:$M$31</definedName>
    <definedName name="pesoOrigem">'Controle de Entregas'!$F$1:$F$31</definedName>
    <definedName name="SegmentaçãodeDados_Cliente">#N/A</definedName>
    <definedName name="situacaoChegada">'Controle de Entregas'!$M$1:$M$31</definedName>
    <definedName name="situacaoPartida">'Controle de Entregas'!$J$1:$J$31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Y16" i="7"/>
  <c r="AY10" i="7"/>
  <c r="AH16" i="7"/>
  <c r="AH10" i="7"/>
  <c r="Q16" i="7"/>
  <c r="Q10" i="7"/>
  <c r="AQ4" i="7"/>
  <c r="AQ10" i="7"/>
  <c r="AY4" i="7"/>
  <c r="AH4" i="7"/>
  <c r="Z4" i="7"/>
  <c r="Z10" i="7"/>
  <c r="Q4" i="7"/>
  <c r="I10" i="7"/>
  <c r="I4" i="7"/>
  <c r="AQ16" i="7" l="1"/>
  <c r="Z16" i="7"/>
  <c r="I16" i="7"/>
  <c r="B2" i="7" s="1"/>
</calcChain>
</file>

<file path=xl/sharedStrings.xml><?xml version="1.0" encoding="utf-8"?>
<sst xmlns="http://schemas.openxmlformats.org/spreadsheetml/2006/main" count="296" uniqueCount="56">
  <si>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</si>
  <si>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</si>
  <si>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</si>
  <si>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</si>
  <si>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</si>
  <si>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</si>
  <si>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</si>
  <si>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</si>
  <si>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</si>
  <si>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</si>
  <si>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</si>
  <si>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</si>
  <si>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</si>
  <si>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</si>
  <si>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</si>
  <si>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</si>
  <si>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</si>
  <si>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</si>
  <si>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</si>
  <si>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</si>
  <si>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</si>
  <si>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</si>
  <si>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</si>
  <si>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</si>
  <si>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</si>
  <si>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</si>
  <si>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</si>
  <si>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</si>
  <si>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</si>
  <si>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</si>
  <si>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</si>
  <si>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</si>
  <si>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</si>
  <si>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</si>
  <si>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</si>
  <si>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</si>
  <si>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</si>
  <si>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</si>
  <si>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</si>
  <si>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</si>
  <si>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</si>
  <si>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</si>
  <si>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</si>
  <si>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</si>
  <si>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</si>
  <si>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LOGISTICA DE ENTREGAS POR PERÍODO</t>
  </si>
  <si>
    <t>Média de Peso (kg)</t>
  </si>
  <si>
    <t>Total Transportados (kg)</t>
  </si>
  <si>
    <t xml:space="preserve">Total Viagens </t>
  </si>
  <si>
    <t>Valor Total Contratos</t>
  </si>
  <si>
    <t>Partidas em atraso</t>
  </si>
  <si>
    <t>Viagens em aberto</t>
  </si>
  <si>
    <t>Painel de Logistica 1</t>
  </si>
  <si>
    <t>Painel de Logistica 2</t>
  </si>
  <si>
    <t>Painel de Logistica 3</t>
  </si>
  <si>
    <t>media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</si>
</sst>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 vertical="center"/>
    </xf>
    <xf numFmtId="44" fontId="3" fillId="3" borderId="3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3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50-4C5B-B587-AACCCFD88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50-4C5B-B587-AACCCFD884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50-4C5B-B587-AACCCFD884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50-4C5B-B587-AACCCFD88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0-4C5B-B587-AACCCFD884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254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D74-B648-862E8522E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7767488"/>
        <c:axId val="1123230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4-4D74-B648-862E8522E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780288"/>
        <c:axId val="1123225792"/>
      </c:lineChart>
      <c:catAx>
        <c:axId val="1267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230368"/>
        <c:crosses val="autoZero"/>
        <c:auto val="1"/>
        <c:lblAlgn val="ctr"/>
        <c:lblOffset val="100"/>
        <c:noMultiLvlLbl val="0"/>
      </c:catAx>
      <c:valAx>
        <c:axId val="112323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67488"/>
        <c:crosses val="autoZero"/>
        <c:crossBetween val="between"/>
      </c:valAx>
      <c:valAx>
        <c:axId val="112322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80288"/>
        <c:crosses val="max"/>
        <c:crossBetween val="between"/>
      </c:valAx>
      <c:catAx>
        <c:axId val="1267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2579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D2-4FE9-8BC7-5506E5DB36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D2-4FE9-8BC7-5506E5DB36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D2-4FE9-8BC7-5506E5DB36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D2-4FE9-8BC7-5506E5DB36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D2-4FE9-8BC7-5506E5DB36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254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B-4146-B1B2-BACF840ED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7767488"/>
        <c:axId val="1123230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146-B1B2-BACF840ED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780288"/>
        <c:axId val="1123225792"/>
      </c:lineChart>
      <c:catAx>
        <c:axId val="1267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230368"/>
        <c:crosses val="autoZero"/>
        <c:auto val="1"/>
        <c:lblAlgn val="ctr"/>
        <c:lblOffset val="100"/>
        <c:noMultiLvlLbl val="0"/>
      </c:catAx>
      <c:valAx>
        <c:axId val="112323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67488"/>
        <c:crosses val="autoZero"/>
        <c:crossBetween val="between"/>
      </c:valAx>
      <c:valAx>
        <c:axId val="112322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80288"/>
        <c:crosses val="max"/>
        <c:crossBetween val="between"/>
      </c:valAx>
      <c:catAx>
        <c:axId val="1267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2579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32-455B-96BF-FA9E62F875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32-455B-96BF-FA9E62F875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32-455B-96BF-FA9E62F875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32-455B-96BF-FA9E62F875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dinamicas'!$B$11:$B$14</c:f>
              <c:numCache>
                <c:formatCode>_("R$"* #,##0.00_);_("R$"* \(#,##0.00\);_("R$"* "-"??_);_(@_)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32-455B-96BF-FA9E62F875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[curso3-tabela-dinamica.xlsx]tabelas dinamicas!Tabela dinâmica5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dinamicas'!$E$11:$E$19</c:f>
              <c:numCache>
                <c:formatCode>General</c:formatCode>
                <c:ptCount val="8"/>
                <c:pt idx="0">
                  <c:v>254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9-4EE8-82ED-33567E511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7767488"/>
        <c:axId val="1123230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dinamicas'!$F$11:$F$19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9-4EE8-82ED-33567E511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7780288"/>
        <c:axId val="1123225792"/>
      </c:lineChart>
      <c:catAx>
        <c:axId val="1267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230368"/>
        <c:crosses val="autoZero"/>
        <c:auto val="1"/>
        <c:lblAlgn val="ctr"/>
        <c:lblOffset val="100"/>
        <c:noMultiLvlLbl val="0"/>
      </c:catAx>
      <c:valAx>
        <c:axId val="112323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67488"/>
        <c:crosses val="autoZero"/>
        <c:crossBetween val="between"/>
      </c:valAx>
      <c:valAx>
        <c:axId val="112322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780288"/>
        <c:crosses val="max"/>
        <c:crossBetween val="between"/>
      </c:valAx>
      <c:catAx>
        <c:axId val="12677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2579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533400</xdr:colOff>
      <xdr:row>8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C0B19A28-4122-47BB-A8CF-1C518DBDF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"/>
              <a:ext cx="1828800" cy="1666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647700</xdr:colOff>
      <xdr:row>0</xdr:row>
      <xdr:rowOff>0</xdr:rowOff>
    </xdr:from>
    <xdr:to>
      <xdr:col>5</xdr:col>
      <xdr:colOff>1343025</xdr:colOff>
      <xdr:row>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5F90770E-4857-4D4A-A609-9E5701758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0"/>
              <a:ext cx="54102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19057</xdr:colOff>
      <xdr:row>2</xdr:row>
      <xdr:rowOff>0</xdr:rowOff>
    </xdr:from>
    <xdr:to>
      <xdr:col>15</xdr:col>
      <xdr:colOff>587375</xdr:colOff>
      <xdr:row>19</xdr:row>
      <xdr:rowOff>190500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3D97AC16-186F-4446-BE3F-60754D08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10585</xdr:colOff>
      <xdr:row>2</xdr:row>
      <xdr:rowOff>31750</xdr:rowOff>
    </xdr:from>
    <xdr:to>
      <xdr:col>7</xdr:col>
      <xdr:colOff>582083</xdr:colOff>
      <xdr:row>19</xdr:row>
      <xdr:rowOff>201072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71B858E-A0F5-4F43-BC1E-D20FEAA86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1809749</xdr:colOff>
      <xdr:row>27</xdr:row>
      <xdr:rowOff>84666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2BBFFA78-BCE9-45CF-BD1D-714CCD801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33" y="3958167"/>
              <a:ext cx="6106583" cy="1418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26</xdr:col>
      <xdr:colOff>19057</xdr:colOff>
      <xdr:row>2</xdr:row>
      <xdr:rowOff>0</xdr:rowOff>
    </xdr:from>
    <xdr:to>
      <xdr:col>32</xdr:col>
      <xdr:colOff>587375</xdr:colOff>
      <xdr:row>19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743D73-7B3A-4ABB-A725-015137FA9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</xdr:colOff>
      <xdr:row>0</xdr:row>
      <xdr:rowOff>237593</xdr:rowOff>
    </xdr:from>
    <xdr:to>
      <xdr:col>24</xdr:col>
      <xdr:colOff>571500</xdr:colOff>
      <xdr:row>20</xdr:row>
      <xdr:rowOff>31747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90697B60-C659-412F-8516-5318CAF4F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19057</xdr:colOff>
      <xdr:row>2</xdr:row>
      <xdr:rowOff>0</xdr:rowOff>
    </xdr:from>
    <xdr:to>
      <xdr:col>49</xdr:col>
      <xdr:colOff>587375</xdr:colOff>
      <xdr:row>19</xdr:row>
      <xdr:rowOff>190500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024997B-F819-421F-B6F0-C31FC5B8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</xdr:colOff>
      <xdr:row>0</xdr:row>
      <xdr:rowOff>237593</xdr:rowOff>
    </xdr:from>
    <xdr:to>
      <xdr:col>41</xdr:col>
      <xdr:colOff>571500</xdr:colOff>
      <xdr:row>20</xdr:row>
      <xdr:rowOff>31747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BF563295-C6A8-4C9F-9CE5-9481788E0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Moreira" refreshedDate="44131.898744328704" createdVersion="6" refreshedVersion="6" minRefreshableVersion="3" recordCount="30" xr:uid="{342E3F3F-8053-4258-B957-50760E954F17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0790253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70F06-9A0F-4182-9CED-521F6775B134}" name="Tabela dinâmica5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6">
  <location ref="D10:F19" firstHeaderRow="0" firstDataRow="1" firstDataCol="1"/>
  <pivotFields count="13">
    <pivotField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howAll="0" defaultSubtotal="0"/>
    <pivotField compact="0" numFmtId="44" outline="0" showAll="0" defaultSubtotal="0"/>
    <pivotField axis="axisRow" compact="0" outline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dataField="1" compact="0" outline="0" showAll="0" defaultSubtotal="0"/>
    <pivotField compact="0" numFmtId="14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A5FCD-C31B-48FF-AC68-AA66B35B72E2}" name="Tabela dinâmica4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6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44"/>
  </dataFields>
  <formats count="1">
    <format dxfId="36">
      <pivotArea outline="0" collapsedLevelsAreSubtotals="1" fieldPosition="0"/>
    </format>
  </format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F336E696-1E94-4669-9EE7-4584EC39E49F}" sourceName="Cliente">
  <pivotTables>
    <pivotTable tabId="5" name="Tabela dinâmica4"/>
    <pivotTable tabId="5" name="Tabela dinâmica5"/>
  </pivotTables>
  <data>
    <tabular pivotCacheId="1079025302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3E0647F8-2918-419C-9C2F-680BE9EEDBBD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E57AF8B6-A0CB-457C-A376-C002FD815C9E}" sourceName="Data Contrato">
  <pivotTables>
    <pivotTable tabId="5" name="Tabela dinâmica4"/>
    <pivotTable tabId="5" name="Tabela dinâmica5"/>
  </pivotTables>
  <state minimalRefreshVersion="6" lastRefreshVersion="6" pivotCacheId="1079025302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7E6B297A-D905-4F81-8F49-C4CD62A0A1CE}" cache="NativeTimeline_Data_Contrato" caption="Data Contrato" level="2" selectionLevel="2" scrollPosition="2019-07-15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1328F505-CA15-465F-ADB1-F0F10FBCFF70}" cache="NativeTimeline_Data_Contrato" caption="Data Contrato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1B15-3B43-4298-9A93-614AC0231DDB}">
  <dimension ref="A10:F19"/>
  <sheetViews>
    <sheetView topLeftCell="B1" workbookViewId="0">
      <selection activeCell="G20" sqref="G20"/>
    </sheetView>
  </sheetViews>
  <sheetFormatPr defaultRowHeight="15" x14ac:dyDescent="0.25"/>
  <cols>
    <col min="1" max="1" width="19.42578125" bestFit="1" customWidth="1"/>
    <col min="2" max="2" width="25" bestFit="1" customWidth="1"/>
    <col min="4" max="4" width="19" bestFit="1" customWidth="1"/>
    <col min="5" max="5" width="17.5703125" bestFit="1" customWidth="1"/>
    <col min="6" max="7" width="20.28515625" bestFit="1" customWidth="1"/>
  </cols>
  <sheetData>
    <row r="10" spans="1:6" x14ac:dyDescent="0.25">
      <c r="A10" s="6" t="s">
        <v>40</v>
      </c>
      <c r="B10" t="s">
        <v>41</v>
      </c>
      <c r="D10" s="6" t="s">
        <v>1</v>
      </c>
      <c r="E10" t="s">
        <v>43</v>
      </c>
      <c r="F10" t="s">
        <v>44</v>
      </c>
    </row>
    <row r="11" spans="1:6" x14ac:dyDescent="0.25">
      <c r="A11" s="7" t="s">
        <v>36</v>
      </c>
      <c r="B11" s="9">
        <v>5316.2790697674418</v>
      </c>
      <c r="D11" t="s">
        <v>39</v>
      </c>
      <c r="E11" s="8">
        <v>254</v>
      </c>
      <c r="F11" s="8">
        <v>9</v>
      </c>
    </row>
    <row r="12" spans="1:6" x14ac:dyDescent="0.25">
      <c r="A12" s="7" t="s">
        <v>31</v>
      </c>
      <c r="B12" s="9">
        <v>8330.1311953352779</v>
      </c>
      <c r="D12" t="s">
        <v>29</v>
      </c>
      <c r="E12" s="8">
        <v>1193</v>
      </c>
      <c r="F12" s="8">
        <v>5</v>
      </c>
    </row>
    <row r="13" spans="1:6" x14ac:dyDescent="0.25">
      <c r="A13" s="7" t="s">
        <v>22</v>
      </c>
      <c r="B13" s="9">
        <v>12010.796978704524</v>
      </c>
      <c r="D13" t="s">
        <v>34</v>
      </c>
      <c r="E13" s="8">
        <v>5</v>
      </c>
      <c r="F13" s="8">
        <v>2</v>
      </c>
    </row>
    <row r="14" spans="1:6" x14ac:dyDescent="0.25">
      <c r="A14" s="7" t="s">
        <v>42</v>
      </c>
      <c r="B14" s="9">
        <v>25657.207243807243</v>
      </c>
      <c r="D14" t="s">
        <v>32</v>
      </c>
      <c r="E14" s="8">
        <v>55</v>
      </c>
      <c r="F14" s="8">
        <v>4</v>
      </c>
    </row>
    <row r="15" spans="1:6" x14ac:dyDescent="0.25">
      <c r="D15" t="s">
        <v>20</v>
      </c>
      <c r="E15" s="8">
        <v>76</v>
      </c>
      <c r="F15" s="8">
        <v>3</v>
      </c>
    </row>
    <row r="16" spans="1:6" x14ac:dyDescent="0.25">
      <c r="D16" t="s">
        <v>35</v>
      </c>
      <c r="E16" s="8">
        <v>1270</v>
      </c>
      <c r="F16" s="8">
        <v>3</v>
      </c>
    </row>
    <row r="17" spans="4:6" x14ac:dyDescent="0.25">
      <c r="D17" t="s">
        <v>5</v>
      </c>
      <c r="E17" s="8">
        <v>39</v>
      </c>
      <c r="F17" s="8">
        <v>3</v>
      </c>
    </row>
    <row r="18" spans="4:6" x14ac:dyDescent="0.25">
      <c r="D18" t="s">
        <v>33</v>
      </c>
      <c r="E18" s="8">
        <v>23</v>
      </c>
      <c r="F18" s="8">
        <v>1</v>
      </c>
    </row>
    <row r="19" spans="4:6" x14ac:dyDescent="0.25">
      <c r="D19" t="s">
        <v>42</v>
      </c>
      <c r="E19" s="8">
        <v>2915</v>
      </c>
      <c r="F19" s="8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topLeftCell="D1" zoomScale="70" zoomScaleNormal="70" workbookViewId="0">
      <selection activeCell="F1" sqref="F1:F31"/>
    </sheetView>
  </sheetViews>
  <sheetFormatPr defaultColWidth="19.7109375" defaultRowHeight="15" x14ac:dyDescent="0.25"/>
  <cols>
    <col min="1" max="1" width="28.140625" bestFit="1" customWidth="1"/>
    <col min="2" max="2" width="17.7109375" style="4" bestFit="1" customWidth="1"/>
    <col min="3" max="3" width="23.42578125" bestFit="1" customWidth="1"/>
    <col min="4" max="4" width="24.42578125" style="3" bestFit="1" customWidth="1"/>
    <col min="5" max="5" width="20.28515625" bestFit="1" customWidth="1"/>
    <col min="6" max="6" width="12.85546875" style="4" bestFit="1" customWidth="1"/>
    <col min="7" max="7" width="21" bestFit="1" customWidth="1"/>
    <col min="8" max="8" width="9.7109375" style="4" bestFit="1" customWidth="1"/>
    <col min="9" max="9" width="17.85546875" style="4" bestFit="1" customWidth="1"/>
    <col min="10" max="10" width="24.42578125" style="4" bestFit="1" customWidth="1"/>
    <col min="11" max="11" width="10.28515625" style="4" bestFit="1" customWidth="1"/>
    <col min="12" max="12" width="21.7109375" style="4" bestFit="1" customWidth="1"/>
    <col min="13" max="13" width="26.7109375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24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23" t="s">
        <v>25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24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24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24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36</v>
      </c>
      <c r="G30" t="s">
        <v>22</v>
      </c>
      <c r="H30" s="4" t="s">
        <v>27</v>
      </c>
      <c r="I30" s="5">
        <v>43854</v>
      </c>
      <c r="J30" s="4" t="s">
        <v>24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36</v>
      </c>
      <c r="G31" t="s">
        <v>22</v>
      </c>
      <c r="H31" s="4" t="s">
        <v>27</v>
      </c>
      <c r="I31" s="5">
        <v>43854</v>
      </c>
      <c r="J31" s="4" t="s">
        <v>24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66-6B69-4D14-8D96-63D1433AA1BA}">
  <dimension ref="A1:AZ20"/>
  <sheetViews>
    <sheetView tabSelected="1" zoomScale="90" zoomScaleNormal="90" workbookViewId="0">
      <selection activeCell="B2" sqref="B2:P2"/>
    </sheetView>
  </sheetViews>
  <sheetFormatPr defaultRowHeight="15" outlineLevelCol="1" x14ac:dyDescent="0.25"/>
  <cols>
    <col min="2" max="8" width="9.140625" customWidth="1" outlineLevel="1"/>
    <col min="9" max="9" width="27.140625" customWidth="1" outlineLevel="1"/>
    <col min="10" max="16" width="9.140625" customWidth="1" outlineLevel="1"/>
    <col min="17" max="17" width="27.140625" customWidth="1" outlineLevel="1"/>
    <col min="19" max="25" width="9.140625" hidden="1" customWidth="1" outlineLevel="1"/>
    <col min="26" max="26" width="29.7109375" hidden="1" customWidth="1" outlineLevel="1"/>
    <col min="27" max="33" width="9.140625" hidden="1" customWidth="1" outlineLevel="1"/>
    <col min="34" max="34" width="29.7109375" hidden="1" customWidth="1" outlineLevel="1"/>
    <col min="35" max="35" width="9.140625" collapsed="1"/>
    <col min="36" max="42" width="9.140625" hidden="1" customWidth="1" outlineLevel="1"/>
    <col min="43" max="43" width="29.7109375" hidden="1" customWidth="1" outlineLevel="1"/>
    <col min="44" max="50" width="9.140625" hidden="1" customWidth="1" outlineLevel="1"/>
    <col min="51" max="51" width="29.7109375" hidden="1" customWidth="1" outlineLevel="1"/>
    <col min="52" max="52" width="9.140625" collapsed="1"/>
  </cols>
  <sheetData>
    <row r="1" spans="1:51" ht="18.75" x14ac:dyDescent="0.3">
      <c r="A1" s="24" t="s">
        <v>52</v>
      </c>
      <c r="B1" s="17" t="s">
        <v>45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24" t="s">
        <v>53</v>
      </c>
      <c r="S1" s="17" t="s">
        <v>45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24" t="s">
        <v>54</v>
      </c>
      <c r="AJ1" s="17" t="s">
        <v>45</v>
      </c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 ht="20.25" customHeight="1" thickBot="1" x14ac:dyDescent="0.35">
      <c r="A2" s="24"/>
      <c r="B2" s="17" t="str">
        <f>IF(I16&lt;'indicadores base'!A2,"Media de peso abaixo do normal!","")</f>
        <v/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25"/>
      <c r="R2" s="24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4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1:51" x14ac:dyDescent="0.25">
      <c r="A3" s="24"/>
      <c r="B3" s="10"/>
      <c r="C3" s="10"/>
      <c r="D3" s="10"/>
      <c r="E3" s="10"/>
      <c r="F3" s="10"/>
      <c r="G3" s="10"/>
      <c r="H3" s="11"/>
      <c r="I3" s="16" t="s">
        <v>47</v>
      </c>
      <c r="J3" s="12"/>
      <c r="K3" s="10"/>
      <c r="L3" s="10"/>
      <c r="M3" s="10"/>
      <c r="N3" s="10"/>
      <c r="O3" s="10"/>
      <c r="P3" s="10"/>
      <c r="Q3" s="20" t="s">
        <v>49</v>
      </c>
      <c r="R3" s="24"/>
      <c r="S3" s="10"/>
      <c r="T3" s="10"/>
      <c r="U3" s="10"/>
      <c r="V3" s="10"/>
      <c r="W3" s="10"/>
      <c r="X3" s="10"/>
      <c r="Y3" s="11"/>
      <c r="Z3" s="16" t="s">
        <v>47</v>
      </c>
      <c r="AA3" s="12"/>
      <c r="AB3" s="10"/>
      <c r="AC3" s="10"/>
      <c r="AD3" s="10"/>
      <c r="AE3" s="10"/>
      <c r="AF3" s="10"/>
      <c r="AG3" s="10"/>
      <c r="AH3" s="20" t="s">
        <v>49</v>
      </c>
      <c r="AI3" s="24"/>
      <c r="AJ3" s="10"/>
      <c r="AK3" s="10"/>
      <c r="AL3" s="10"/>
      <c r="AM3" s="10"/>
      <c r="AN3" s="10"/>
      <c r="AO3" s="10"/>
      <c r="AP3" s="11"/>
      <c r="AQ3" s="16" t="s">
        <v>47</v>
      </c>
      <c r="AR3" s="12"/>
      <c r="AS3" s="10"/>
      <c r="AT3" s="10"/>
      <c r="AU3" s="10"/>
      <c r="AV3" s="10"/>
      <c r="AW3" s="10"/>
      <c r="AX3" s="10"/>
      <c r="AY3" s="20" t="s">
        <v>49</v>
      </c>
    </row>
    <row r="4" spans="1:51" x14ac:dyDescent="0.25">
      <c r="A4" s="24"/>
      <c r="B4" s="10"/>
      <c r="C4" s="10"/>
      <c r="D4" s="10"/>
      <c r="E4" s="10"/>
      <c r="F4" s="10"/>
      <c r="G4" s="10"/>
      <c r="H4" s="11"/>
      <c r="I4" s="13">
        <f>GETPIVOTDATA("Soma de Peso (Kg)",'tabelas dinamicas'!$D$10)</f>
        <v>2915</v>
      </c>
      <c r="J4" s="12"/>
      <c r="K4" s="10"/>
      <c r="L4" s="10"/>
      <c r="M4" s="10"/>
      <c r="N4" s="10"/>
      <c r="O4" s="10"/>
      <c r="P4" s="10"/>
      <c r="Q4" s="21">
        <f>GETPIVOTDATA("Valor do Contrato",'tabelas dinamicas'!$A$10)</f>
        <v>25657.207243807243</v>
      </c>
      <c r="R4" s="24"/>
      <c r="S4" s="10"/>
      <c r="T4" s="10"/>
      <c r="U4" s="10"/>
      <c r="V4" s="10"/>
      <c r="W4" s="10"/>
      <c r="X4" s="10"/>
      <c r="Y4" s="11"/>
      <c r="Z4" s="13">
        <f>GETPIVOTDATA("Soma de Peso (Kg)",'tabelas dinamicas'!$D$10)</f>
        <v>2915</v>
      </c>
      <c r="AA4" s="12"/>
      <c r="AB4" s="10"/>
      <c r="AC4" s="10"/>
      <c r="AD4" s="10"/>
      <c r="AE4" s="10"/>
      <c r="AF4" s="10"/>
      <c r="AG4" s="10"/>
      <c r="AH4" s="21">
        <f>GETPIVOTDATA("Valor do Contrato",'tabelas dinamicas'!$A$10)</f>
        <v>25657.207243807243</v>
      </c>
      <c r="AI4" s="24"/>
      <c r="AJ4" s="10"/>
      <c r="AK4" s="10"/>
      <c r="AL4" s="10"/>
      <c r="AM4" s="10"/>
      <c r="AN4" s="10"/>
      <c r="AO4" s="10"/>
      <c r="AP4" s="11"/>
      <c r="AQ4" s="13">
        <f>GETPIVOTDATA("Soma de Peso (Kg)",'tabelas dinamicas'!$D$10)</f>
        <v>2915</v>
      </c>
      <c r="AR4" s="12"/>
      <c r="AS4" s="10"/>
      <c r="AT4" s="10"/>
      <c r="AU4" s="10"/>
      <c r="AV4" s="10"/>
      <c r="AW4" s="10"/>
      <c r="AX4" s="10"/>
      <c r="AY4" s="21">
        <f>GETPIVOTDATA("Valor do Contrato",'tabelas dinamicas'!$A$10)</f>
        <v>25657.207243807243</v>
      </c>
    </row>
    <row r="5" spans="1:51" x14ac:dyDescent="0.25">
      <c r="A5" s="24"/>
      <c r="B5" s="10"/>
      <c r="C5" s="10"/>
      <c r="D5" s="10"/>
      <c r="E5" s="10"/>
      <c r="F5" s="10"/>
      <c r="G5" s="10"/>
      <c r="H5" s="11"/>
      <c r="I5" s="13"/>
      <c r="J5" s="12"/>
      <c r="K5" s="10"/>
      <c r="L5" s="10"/>
      <c r="M5" s="10"/>
      <c r="N5" s="10"/>
      <c r="O5" s="10"/>
      <c r="P5" s="10"/>
      <c r="Q5" s="21"/>
      <c r="R5" s="24"/>
      <c r="S5" s="10"/>
      <c r="T5" s="10"/>
      <c r="U5" s="10"/>
      <c r="V5" s="10"/>
      <c r="W5" s="10"/>
      <c r="X5" s="10"/>
      <c r="Y5" s="11"/>
      <c r="Z5" s="13"/>
      <c r="AA5" s="12"/>
      <c r="AB5" s="10"/>
      <c r="AC5" s="10"/>
      <c r="AD5" s="10"/>
      <c r="AE5" s="10"/>
      <c r="AF5" s="10"/>
      <c r="AG5" s="10"/>
      <c r="AH5" s="21"/>
      <c r="AI5" s="24"/>
      <c r="AJ5" s="10"/>
      <c r="AK5" s="10"/>
      <c r="AL5" s="10"/>
      <c r="AM5" s="10"/>
      <c r="AN5" s="10"/>
      <c r="AO5" s="10"/>
      <c r="AP5" s="11"/>
      <c r="AQ5" s="13"/>
      <c r="AR5" s="12"/>
      <c r="AS5" s="10"/>
      <c r="AT5" s="10"/>
      <c r="AU5" s="10"/>
      <c r="AV5" s="10"/>
      <c r="AW5" s="10"/>
      <c r="AX5" s="10"/>
      <c r="AY5" s="21"/>
    </row>
    <row r="6" spans="1:51" x14ac:dyDescent="0.25">
      <c r="A6" s="24"/>
      <c r="B6" s="10"/>
      <c r="C6" s="10"/>
      <c r="D6" s="10"/>
      <c r="E6" s="10"/>
      <c r="F6" s="10"/>
      <c r="G6" s="10"/>
      <c r="H6" s="11"/>
      <c r="I6" s="13"/>
      <c r="J6" s="12"/>
      <c r="K6" s="10"/>
      <c r="L6" s="10"/>
      <c r="M6" s="10"/>
      <c r="N6" s="10"/>
      <c r="O6" s="10"/>
      <c r="P6" s="10"/>
      <c r="Q6" s="21"/>
      <c r="R6" s="24"/>
      <c r="S6" s="10"/>
      <c r="T6" s="10"/>
      <c r="U6" s="10"/>
      <c r="V6" s="10"/>
      <c r="W6" s="10"/>
      <c r="X6" s="10"/>
      <c r="Y6" s="11"/>
      <c r="Z6" s="13"/>
      <c r="AA6" s="12"/>
      <c r="AB6" s="10"/>
      <c r="AC6" s="10"/>
      <c r="AD6" s="10"/>
      <c r="AE6" s="10"/>
      <c r="AF6" s="10"/>
      <c r="AG6" s="10"/>
      <c r="AH6" s="21"/>
      <c r="AI6" s="24"/>
      <c r="AJ6" s="10"/>
      <c r="AK6" s="10"/>
      <c r="AL6" s="10"/>
      <c r="AM6" s="10"/>
      <c r="AN6" s="10"/>
      <c r="AO6" s="10"/>
      <c r="AP6" s="11"/>
      <c r="AQ6" s="13"/>
      <c r="AR6" s="12"/>
      <c r="AS6" s="10"/>
      <c r="AT6" s="10"/>
      <c r="AU6" s="10"/>
      <c r="AV6" s="10"/>
      <c r="AW6" s="10"/>
      <c r="AX6" s="10"/>
      <c r="AY6" s="21"/>
    </row>
    <row r="7" spans="1:51" x14ac:dyDescent="0.25">
      <c r="A7" s="24"/>
      <c r="B7" s="10"/>
      <c r="C7" s="10"/>
      <c r="D7" s="10"/>
      <c r="E7" s="10"/>
      <c r="F7" s="10"/>
      <c r="G7" s="10"/>
      <c r="H7" s="11"/>
      <c r="I7" s="13"/>
      <c r="J7" s="12"/>
      <c r="K7" s="10"/>
      <c r="L7" s="10"/>
      <c r="M7" s="10"/>
      <c r="N7" s="10"/>
      <c r="O7" s="10"/>
      <c r="P7" s="10"/>
      <c r="Q7" s="21"/>
      <c r="R7" s="24"/>
      <c r="S7" s="10"/>
      <c r="T7" s="10"/>
      <c r="U7" s="10"/>
      <c r="V7" s="10"/>
      <c r="W7" s="10"/>
      <c r="X7" s="10"/>
      <c r="Y7" s="11"/>
      <c r="Z7" s="13"/>
      <c r="AA7" s="12"/>
      <c r="AB7" s="10"/>
      <c r="AC7" s="10"/>
      <c r="AD7" s="10"/>
      <c r="AE7" s="10"/>
      <c r="AF7" s="10"/>
      <c r="AG7" s="10"/>
      <c r="AH7" s="21"/>
      <c r="AI7" s="24"/>
      <c r="AJ7" s="10"/>
      <c r="AK7" s="10"/>
      <c r="AL7" s="10"/>
      <c r="AM7" s="10"/>
      <c r="AN7" s="10"/>
      <c r="AO7" s="10"/>
      <c r="AP7" s="11"/>
      <c r="AQ7" s="13"/>
      <c r="AR7" s="12"/>
      <c r="AS7" s="10"/>
      <c r="AT7" s="10"/>
      <c r="AU7" s="10"/>
      <c r="AV7" s="10"/>
      <c r="AW7" s="10"/>
      <c r="AX7" s="10"/>
      <c r="AY7" s="21"/>
    </row>
    <row r="8" spans="1:51" ht="15.75" thickBot="1" x14ac:dyDescent="0.3">
      <c r="A8" s="24"/>
      <c r="B8" s="10"/>
      <c r="C8" s="10"/>
      <c r="D8" s="10"/>
      <c r="E8" s="10"/>
      <c r="F8" s="10"/>
      <c r="G8" s="10"/>
      <c r="H8" s="11"/>
      <c r="I8" s="14"/>
      <c r="J8" s="12"/>
      <c r="K8" s="10"/>
      <c r="L8" s="10"/>
      <c r="M8" s="10"/>
      <c r="N8" s="10"/>
      <c r="O8" s="10"/>
      <c r="P8" s="10"/>
      <c r="Q8" s="22"/>
      <c r="R8" s="24"/>
      <c r="S8" s="10"/>
      <c r="T8" s="10"/>
      <c r="U8" s="10"/>
      <c r="V8" s="10"/>
      <c r="W8" s="10"/>
      <c r="X8" s="10"/>
      <c r="Y8" s="11"/>
      <c r="Z8" s="14"/>
      <c r="AA8" s="12"/>
      <c r="AB8" s="10"/>
      <c r="AC8" s="10"/>
      <c r="AD8" s="10"/>
      <c r="AE8" s="10"/>
      <c r="AF8" s="10"/>
      <c r="AG8" s="10"/>
      <c r="AH8" s="22"/>
      <c r="AI8" s="24"/>
      <c r="AJ8" s="10"/>
      <c r="AK8" s="10"/>
      <c r="AL8" s="10"/>
      <c r="AM8" s="10"/>
      <c r="AN8" s="10"/>
      <c r="AO8" s="10"/>
      <c r="AP8" s="11"/>
      <c r="AQ8" s="14"/>
      <c r="AR8" s="12"/>
      <c r="AS8" s="10"/>
      <c r="AT8" s="10"/>
      <c r="AU8" s="10"/>
      <c r="AV8" s="10"/>
      <c r="AW8" s="10"/>
      <c r="AX8" s="10"/>
      <c r="AY8" s="22"/>
    </row>
    <row r="9" spans="1:51" x14ac:dyDescent="0.25">
      <c r="A9" s="24"/>
      <c r="B9" s="10"/>
      <c r="C9" s="10"/>
      <c r="D9" s="10"/>
      <c r="E9" s="10"/>
      <c r="F9" s="10"/>
      <c r="G9" s="10"/>
      <c r="H9" s="11"/>
      <c r="I9" s="15" t="s">
        <v>48</v>
      </c>
      <c r="J9" s="12"/>
      <c r="K9" s="10"/>
      <c r="L9" s="10"/>
      <c r="M9" s="10"/>
      <c r="N9" s="10"/>
      <c r="O9" s="10"/>
      <c r="P9" s="10"/>
      <c r="Q9" s="15" t="s">
        <v>50</v>
      </c>
      <c r="R9" s="24"/>
      <c r="S9" s="10"/>
      <c r="T9" s="10"/>
      <c r="U9" s="10"/>
      <c r="V9" s="10"/>
      <c r="W9" s="10"/>
      <c r="X9" s="10"/>
      <c r="Y9" s="11"/>
      <c r="Z9" s="15" t="s">
        <v>48</v>
      </c>
      <c r="AA9" s="12"/>
      <c r="AB9" s="10"/>
      <c r="AC9" s="10"/>
      <c r="AD9" s="10"/>
      <c r="AE9" s="10"/>
      <c r="AF9" s="10"/>
      <c r="AG9" s="10"/>
      <c r="AH9" s="15" t="s">
        <v>50</v>
      </c>
      <c r="AI9" s="24"/>
      <c r="AJ9" s="10"/>
      <c r="AK9" s="10"/>
      <c r="AL9" s="10"/>
      <c r="AM9" s="10"/>
      <c r="AN9" s="10"/>
      <c r="AO9" s="10"/>
      <c r="AP9" s="11"/>
      <c r="AQ9" s="15" t="s">
        <v>48</v>
      </c>
      <c r="AR9" s="12"/>
      <c r="AS9" s="10"/>
      <c r="AT9" s="10"/>
      <c r="AU9" s="10"/>
      <c r="AV9" s="10"/>
      <c r="AW9" s="10"/>
      <c r="AX9" s="10"/>
      <c r="AY9" s="15" t="s">
        <v>50</v>
      </c>
    </row>
    <row r="10" spans="1:51" x14ac:dyDescent="0.25">
      <c r="A10" s="24"/>
      <c r="B10" s="10"/>
      <c r="C10" s="10"/>
      <c r="D10" s="10"/>
      <c r="E10" s="10"/>
      <c r="F10" s="10"/>
      <c r="G10" s="10"/>
      <c r="H10" s="11"/>
      <c r="I10" s="13">
        <f>GETPIVOTDATA("Contagem de Destino",'tabelas dinamicas'!$D$10)</f>
        <v>30</v>
      </c>
      <c r="J10" s="12"/>
      <c r="K10" s="10"/>
      <c r="L10" s="10"/>
      <c r="M10" s="10"/>
      <c r="N10" s="10"/>
      <c r="O10" s="10"/>
      <c r="P10" s="10"/>
      <c r="Q10" s="13">
        <f>COUNTIF(situacaoPartida,"Em Aberto - Atrasada")</f>
        <v>5</v>
      </c>
      <c r="R10" s="24"/>
      <c r="S10" s="10"/>
      <c r="T10" s="10"/>
      <c r="U10" s="10"/>
      <c r="V10" s="10"/>
      <c r="W10" s="10"/>
      <c r="X10" s="10"/>
      <c r="Y10" s="11"/>
      <c r="Z10" s="13">
        <f>GETPIVOTDATA("Contagem de Destino",'tabelas dinamicas'!$D$10)</f>
        <v>30</v>
      </c>
      <c r="AA10" s="12"/>
      <c r="AB10" s="10"/>
      <c r="AC10" s="10"/>
      <c r="AD10" s="10"/>
      <c r="AE10" s="10"/>
      <c r="AF10" s="10"/>
      <c r="AG10" s="10"/>
      <c r="AH10" s="13">
        <f>COUNTIF(situacaoPartida,"Em Aberto - Atrasada")</f>
        <v>5</v>
      </c>
      <c r="AI10" s="24"/>
      <c r="AJ10" s="10"/>
      <c r="AK10" s="10"/>
      <c r="AL10" s="10"/>
      <c r="AM10" s="10"/>
      <c r="AN10" s="10"/>
      <c r="AO10" s="10"/>
      <c r="AP10" s="11"/>
      <c r="AQ10" s="13">
        <f>GETPIVOTDATA("Contagem de Destino",'tabelas dinamicas'!$D$10)</f>
        <v>30</v>
      </c>
      <c r="AR10" s="12"/>
      <c r="AS10" s="10"/>
      <c r="AT10" s="10"/>
      <c r="AU10" s="10"/>
      <c r="AV10" s="10"/>
      <c r="AW10" s="10"/>
      <c r="AX10" s="10"/>
      <c r="AY10" s="13">
        <f>COUNTIF(situacaoPartida,"Em Aberto - Atrasada")</f>
        <v>5</v>
      </c>
    </row>
    <row r="11" spans="1:51" x14ac:dyDescent="0.25">
      <c r="A11" s="24"/>
      <c r="B11" s="10"/>
      <c r="C11" s="10"/>
      <c r="D11" s="10"/>
      <c r="E11" s="10"/>
      <c r="F11" s="10"/>
      <c r="G11" s="10"/>
      <c r="H11" s="11"/>
      <c r="I11" s="13"/>
      <c r="J11" s="12"/>
      <c r="K11" s="10"/>
      <c r="L11" s="10"/>
      <c r="M11" s="10"/>
      <c r="N11" s="10"/>
      <c r="O11" s="10"/>
      <c r="P11" s="10"/>
      <c r="Q11" s="13"/>
      <c r="R11" s="24"/>
      <c r="S11" s="10"/>
      <c r="T11" s="10"/>
      <c r="U11" s="10"/>
      <c r="V11" s="10"/>
      <c r="W11" s="10"/>
      <c r="X11" s="10"/>
      <c r="Y11" s="11"/>
      <c r="Z11" s="13"/>
      <c r="AA11" s="12"/>
      <c r="AB11" s="10"/>
      <c r="AC11" s="10"/>
      <c r="AD11" s="10"/>
      <c r="AE11" s="10"/>
      <c r="AF11" s="10"/>
      <c r="AG11" s="10"/>
      <c r="AH11" s="13"/>
      <c r="AI11" s="24"/>
      <c r="AJ11" s="10"/>
      <c r="AK11" s="10"/>
      <c r="AL11" s="10"/>
      <c r="AM11" s="10"/>
      <c r="AN11" s="10"/>
      <c r="AO11" s="10"/>
      <c r="AP11" s="11"/>
      <c r="AQ11" s="13"/>
      <c r="AR11" s="12"/>
      <c r="AS11" s="10"/>
      <c r="AT11" s="10"/>
      <c r="AU11" s="10"/>
      <c r="AV11" s="10"/>
      <c r="AW11" s="10"/>
      <c r="AX11" s="10"/>
      <c r="AY11" s="13"/>
    </row>
    <row r="12" spans="1:51" x14ac:dyDescent="0.25">
      <c r="A12" s="24"/>
      <c r="B12" s="10"/>
      <c r="C12" s="10"/>
      <c r="D12" s="10"/>
      <c r="E12" s="10"/>
      <c r="F12" s="10"/>
      <c r="G12" s="10"/>
      <c r="H12" s="11"/>
      <c r="I12" s="13"/>
      <c r="J12" s="12"/>
      <c r="K12" s="10"/>
      <c r="L12" s="10"/>
      <c r="M12" s="10"/>
      <c r="N12" s="10"/>
      <c r="O12" s="10"/>
      <c r="P12" s="10"/>
      <c r="Q12" s="13"/>
      <c r="R12" s="24"/>
      <c r="S12" s="10"/>
      <c r="T12" s="10"/>
      <c r="U12" s="10"/>
      <c r="V12" s="10"/>
      <c r="W12" s="10"/>
      <c r="X12" s="10"/>
      <c r="Y12" s="11"/>
      <c r="Z12" s="13"/>
      <c r="AA12" s="12"/>
      <c r="AB12" s="10"/>
      <c r="AC12" s="10"/>
      <c r="AD12" s="10"/>
      <c r="AE12" s="10"/>
      <c r="AF12" s="10"/>
      <c r="AG12" s="10"/>
      <c r="AH12" s="13"/>
      <c r="AI12" s="24"/>
      <c r="AJ12" s="10"/>
      <c r="AK12" s="10"/>
      <c r="AL12" s="10"/>
      <c r="AM12" s="10"/>
      <c r="AN12" s="10"/>
      <c r="AO12" s="10"/>
      <c r="AP12" s="11"/>
      <c r="AQ12" s="13"/>
      <c r="AR12" s="12"/>
      <c r="AS12" s="10"/>
      <c r="AT12" s="10"/>
      <c r="AU12" s="10"/>
      <c r="AV12" s="10"/>
      <c r="AW12" s="10"/>
      <c r="AX12" s="10"/>
      <c r="AY12" s="13"/>
    </row>
    <row r="13" spans="1:51" x14ac:dyDescent="0.25">
      <c r="A13" s="24"/>
      <c r="B13" s="10"/>
      <c r="C13" s="10"/>
      <c r="D13" s="10"/>
      <c r="E13" s="10"/>
      <c r="F13" s="10"/>
      <c r="G13" s="10"/>
      <c r="H13" s="11"/>
      <c r="I13" s="13"/>
      <c r="J13" s="12"/>
      <c r="K13" s="10"/>
      <c r="L13" s="10"/>
      <c r="M13" s="10"/>
      <c r="N13" s="10"/>
      <c r="O13" s="10"/>
      <c r="P13" s="10"/>
      <c r="Q13" s="13"/>
      <c r="R13" s="24"/>
      <c r="S13" s="10"/>
      <c r="T13" s="10"/>
      <c r="U13" s="10"/>
      <c r="V13" s="10"/>
      <c r="W13" s="10"/>
      <c r="X13" s="10"/>
      <c r="Y13" s="11"/>
      <c r="Z13" s="13"/>
      <c r="AA13" s="12"/>
      <c r="AB13" s="10"/>
      <c r="AC13" s="10"/>
      <c r="AD13" s="10"/>
      <c r="AE13" s="10"/>
      <c r="AF13" s="10"/>
      <c r="AG13" s="10"/>
      <c r="AH13" s="13"/>
      <c r="AI13" s="24"/>
      <c r="AJ13" s="10"/>
      <c r="AK13" s="10"/>
      <c r="AL13" s="10"/>
      <c r="AM13" s="10"/>
      <c r="AN13" s="10"/>
      <c r="AO13" s="10"/>
      <c r="AP13" s="11"/>
      <c r="AQ13" s="13"/>
      <c r="AR13" s="12"/>
      <c r="AS13" s="10"/>
      <c r="AT13" s="10"/>
      <c r="AU13" s="10"/>
      <c r="AV13" s="10"/>
      <c r="AW13" s="10"/>
      <c r="AX13" s="10"/>
      <c r="AY13" s="13"/>
    </row>
    <row r="14" spans="1:51" ht="15.75" thickBot="1" x14ac:dyDescent="0.3">
      <c r="A14" s="24"/>
      <c r="B14" s="10"/>
      <c r="C14" s="10"/>
      <c r="D14" s="10"/>
      <c r="E14" s="10"/>
      <c r="F14" s="10"/>
      <c r="G14" s="10"/>
      <c r="H14" s="11"/>
      <c r="I14" s="14"/>
      <c r="J14" s="12"/>
      <c r="K14" s="10"/>
      <c r="L14" s="10"/>
      <c r="M14" s="10"/>
      <c r="N14" s="10"/>
      <c r="O14" s="10"/>
      <c r="P14" s="10"/>
      <c r="Q14" s="14"/>
      <c r="R14" s="24"/>
      <c r="S14" s="10"/>
      <c r="T14" s="10"/>
      <c r="U14" s="10"/>
      <c r="V14" s="10"/>
      <c r="W14" s="10"/>
      <c r="X14" s="10"/>
      <c r="Y14" s="11"/>
      <c r="Z14" s="14"/>
      <c r="AA14" s="12"/>
      <c r="AB14" s="10"/>
      <c r="AC14" s="10"/>
      <c r="AD14" s="10"/>
      <c r="AE14" s="10"/>
      <c r="AF14" s="10"/>
      <c r="AG14" s="10"/>
      <c r="AH14" s="14"/>
      <c r="AI14" s="24"/>
      <c r="AJ14" s="10"/>
      <c r="AK14" s="10"/>
      <c r="AL14" s="10"/>
      <c r="AM14" s="10"/>
      <c r="AN14" s="10"/>
      <c r="AO14" s="10"/>
      <c r="AP14" s="11"/>
      <c r="AQ14" s="14"/>
      <c r="AR14" s="12"/>
      <c r="AS14" s="10"/>
      <c r="AT14" s="10"/>
      <c r="AU14" s="10"/>
      <c r="AV14" s="10"/>
      <c r="AW14" s="10"/>
      <c r="AX14" s="10"/>
      <c r="AY14" s="14"/>
    </row>
    <row r="15" spans="1:51" x14ac:dyDescent="0.25">
      <c r="A15" s="24"/>
      <c r="B15" s="10"/>
      <c r="C15" s="10"/>
      <c r="D15" s="10"/>
      <c r="E15" s="10"/>
      <c r="F15" s="10"/>
      <c r="G15" s="10"/>
      <c r="H15" s="11"/>
      <c r="I15" s="15" t="s">
        <v>46</v>
      </c>
      <c r="J15" s="12"/>
      <c r="K15" s="10"/>
      <c r="L15" s="10"/>
      <c r="M15" s="10"/>
      <c r="N15" s="10"/>
      <c r="O15" s="10"/>
      <c r="P15" s="10"/>
      <c r="Q15" s="15" t="s">
        <v>51</v>
      </c>
      <c r="R15" s="24"/>
      <c r="S15" s="10"/>
      <c r="T15" s="10"/>
      <c r="U15" s="10"/>
      <c r="V15" s="10"/>
      <c r="W15" s="10"/>
      <c r="X15" s="10"/>
      <c r="Y15" s="11"/>
      <c r="Z15" s="15" t="s">
        <v>46</v>
      </c>
      <c r="AA15" s="12"/>
      <c r="AB15" s="10"/>
      <c r="AC15" s="10"/>
      <c r="AD15" s="10"/>
      <c r="AE15" s="10"/>
      <c r="AF15" s="10"/>
      <c r="AG15" s="10"/>
      <c r="AH15" s="15" t="s">
        <v>51</v>
      </c>
      <c r="AI15" s="24"/>
      <c r="AJ15" s="10"/>
      <c r="AK15" s="10"/>
      <c r="AL15" s="10"/>
      <c r="AM15" s="10"/>
      <c r="AN15" s="10"/>
      <c r="AO15" s="10"/>
      <c r="AP15" s="11"/>
      <c r="AQ15" s="15" t="s">
        <v>46</v>
      </c>
      <c r="AR15" s="12"/>
      <c r="AS15" s="10"/>
      <c r="AT15" s="10"/>
      <c r="AU15" s="10"/>
      <c r="AV15" s="10"/>
      <c r="AW15" s="10"/>
      <c r="AX15" s="10"/>
      <c r="AY15" s="15" t="s">
        <v>51</v>
      </c>
    </row>
    <row r="16" spans="1:51" x14ac:dyDescent="0.25">
      <c r="A16" s="24"/>
      <c r="B16" s="10"/>
      <c r="C16" s="10"/>
      <c r="D16" s="10"/>
      <c r="E16" s="10"/>
      <c r="F16" s="10"/>
      <c r="G16" s="10"/>
      <c r="H16" s="11"/>
      <c r="I16" s="18">
        <f>I4/I10</f>
        <v>97.166666666666671</v>
      </c>
      <c r="J16" s="12"/>
      <c r="K16" s="10"/>
      <c r="L16" s="10"/>
      <c r="M16" s="10"/>
      <c r="N16" s="10"/>
      <c r="O16" s="10"/>
      <c r="P16" s="10"/>
      <c r="Q16" s="13">
        <f>COUNTIF(situacaoChegada,"Em aberto*")</f>
        <v>11</v>
      </c>
      <c r="R16" s="24"/>
      <c r="S16" s="10"/>
      <c r="T16" s="10"/>
      <c r="U16" s="10"/>
      <c r="V16" s="10"/>
      <c r="W16" s="10"/>
      <c r="X16" s="10"/>
      <c r="Y16" s="11"/>
      <c r="Z16" s="18">
        <f>Z4/Z10</f>
        <v>97.166666666666671</v>
      </c>
      <c r="AA16" s="12"/>
      <c r="AB16" s="10"/>
      <c r="AC16" s="10"/>
      <c r="AD16" s="10"/>
      <c r="AE16" s="10"/>
      <c r="AF16" s="10"/>
      <c r="AG16" s="10"/>
      <c r="AH16" s="13">
        <f>COUNTIF(situacaoChegada,"Em aberto*")</f>
        <v>11</v>
      </c>
      <c r="AI16" s="24"/>
      <c r="AJ16" s="10"/>
      <c r="AK16" s="10"/>
      <c r="AL16" s="10"/>
      <c r="AM16" s="10"/>
      <c r="AN16" s="10"/>
      <c r="AO16" s="10"/>
      <c r="AP16" s="11"/>
      <c r="AQ16" s="18">
        <f>AQ4/AQ10</f>
        <v>97.166666666666671</v>
      </c>
      <c r="AR16" s="12"/>
      <c r="AS16" s="10"/>
      <c r="AT16" s="10"/>
      <c r="AU16" s="10"/>
      <c r="AV16" s="10"/>
      <c r="AW16" s="10"/>
      <c r="AX16" s="10"/>
      <c r="AY16" s="13">
        <f>COUNTIF(situacaoChegada,"Em aberto*")</f>
        <v>11</v>
      </c>
    </row>
    <row r="17" spans="1:51" x14ac:dyDescent="0.25">
      <c r="A17" s="24"/>
      <c r="B17" s="10"/>
      <c r="C17" s="10"/>
      <c r="D17" s="10"/>
      <c r="E17" s="10"/>
      <c r="F17" s="10"/>
      <c r="G17" s="10"/>
      <c r="H17" s="11"/>
      <c r="I17" s="18"/>
      <c r="J17" s="12"/>
      <c r="K17" s="10"/>
      <c r="L17" s="10"/>
      <c r="M17" s="10"/>
      <c r="N17" s="10"/>
      <c r="O17" s="10"/>
      <c r="P17" s="10"/>
      <c r="Q17" s="13"/>
      <c r="R17" s="24"/>
      <c r="S17" s="10"/>
      <c r="T17" s="10"/>
      <c r="U17" s="10"/>
      <c r="V17" s="10"/>
      <c r="W17" s="10"/>
      <c r="X17" s="10"/>
      <c r="Y17" s="11"/>
      <c r="Z17" s="18"/>
      <c r="AA17" s="12"/>
      <c r="AB17" s="10"/>
      <c r="AC17" s="10"/>
      <c r="AD17" s="10"/>
      <c r="AE17" s="10"/>
      <c r="AF17" s="10"/>
      <c r="AG17" s="10"/>
      <c r="AH17" s="13"/>
      <c r="AI17" s="24"/>
      <c r="AJ17" s="10"/>
      <c r="AK17" s="10"/>
      <c r="AL17" s="10"/>
      <c r="AM17" s="10"/>
      <c r="AN17" s="10"/>
      <c r="AO17" s="10"/>
      <c r="AP17" s="11"/>
      <c r="AQ17" s="18"/>
      <c r="AR17" s="12"/>
      <c r="AS17" s="10"/>
      <c r="AT17" s="10"/>
      <c r="AU17" s="10"/>
      <c r="AV17" s="10"/>
      <c r="AW17" s="10"/>
      <c r="AX17" s="10"/>
      <c r="AY17" s="13"/>
    </row>
    <row r="18" spans="1:51" x14ac:dyDescent="0.25">
      <c r="A18" s="24"/>
      <c r="B18" s="10"/>
      <c r="C18" s="10"/>
      <c r="D18" s="10"/>
      <c r="E18" s="10"/>
      <c r="F18" s="10"/>
      <c r="G18" s="10"/>
      <c r="H18" s="11"/>
      <c r="I18" s="18"/>
      <c r="J18" s="12"/>
      <c r="K18" s="10"/>
      <c r="L18" s="10"/>
      <c r="M18" s="10"/>
      <c r="N18" s="10"/>
      <c r="O18" s="10"/>
      <c r="P18" s="10"/>
      <c r="Q18" s="13"/>
      <c r="R18" s="24"/>
      <c r="S18" s="10"/>
      <c r="T18" s="10"/>
      <c r="U18" s="10"/>
      <c r="V18" s="10"/>
      <c r="W18" s="10"/>
      <c r="X18" s="10"/>
      <c r="Y18" s="11"/>
      <c r="Z18" s="18"/>
      <c r="AA18" s="12"/>
      <c r="AB18" s="10"/>
      <c r="AC18" s="10"/>
      <c r="AD18" s="10"/>
      <c r="AE18" s="10"/>
      <c r="AF18" s="10"/>
      <c r="AG18" s="10"/>
      <c r="AH18" s="13"/>
      <c r="AI18" s="24"/>
      <c r="AJ18" s="10"/>
      <c r="AK18" s="10"/>
      <c r="AL18" s="10"/>
      <c r="AM18" s="10"/>
      <c r="AN18" s="10"/>
      <c r="AO18" s="10"/>
      <c r="AP18" s="11"/>
      <c r="AQ18" s="18"/>
      <c r="AR18" s="12"/>
      <c r="AS18" s="10"/>
      <c r="AT18" s="10"/>
      <c r="AU18" s="10"/>
      <c r="AV18" s="10"/>
      <c r="AW18" s="10"/>
      <c r="AX18" s="10"/>
      <c r="AY18" s="13"/>
    </row>
    <row r="19" spans="1:51" x14ac:dyDescent="0.25">
      <c r="A19" s="24"/>
      <c r="B19" s="10"/>
      <c r="C19" s="10"/>
      <c r="D19" s="10"/>
      <c r="E19" s="10"/>
      <c r="F19" s="10"/>
      <c r="G19" s="10"/>
      <c r="H19" s="11"/>
      <c r="I19" s="18"/>
      <c r="J19" s="12"/>
      <c r="K19" s="10"/>
      <c r="L19" s="10"/>
      <c r="M19" s="10"/>
      <c r="N19" s="10"/>
      <c r="O19" s="10"/>
      <c r="P19" s="10"/>
      <c r="Q19" s="13"/>
      <c r="R19" s="24"/>
      <c r="S19" s="10"/>
      <c r="T19" s="10"/>
      <c r="U19" s="10"/>
      <c r="V19" s="10"/>
      <c r="W19" s="10"/>
      <c r="X19" s="10"/>
      <c r="Y19" s="11"/>
      <c r="Z19" s="18"/>
      <c r="AA19" s="12"/>
      <c r="AB19" s="10"/>
      <c r="AC19" s="10"/>
      <c r="AD19" s="10"/>
      <c r="AE19" s="10"/>
      <c r="AF19" s="10"/>
      <c r="AG19" s="10"/>
      <c r="AH19" s="13"/>
      <c r="AI19" s="24"/>
      <c r="AJ19" s="10"/>
      <c r="AK19" s="10"/>
      <c r="AL19" s="10"/>
      <c r="AM19" s="10"/>
      <c r="AN19" s="10"/>
      <c r="AO19" s="10"/>
      <c r="AP19" s="11"/>
      <c r="AQ19" s="18"/>
      <c r="AR19" s="12"/>
      <c r="AS19" s="10"/>
      <c r="AT19" s="10"/>
      <c r="AU19" s="10"/>
      <c r="AV19" s="10"/>
      <c r="AW19" s="10"/>
      <c r="AX19" s="10"/>
      <c r="AY19" s="13"/>
    </row>
    <row r="20" spans="1:51" ht="15.75" thickBot="1" x14ac:dyDescent="0.3">
      <c r="B20" s="10"/>
      <c r="C20" s="10"/>
      <c r="D20" s="10"/>
      <c r="E20" s="10"/>
      <c r="F20" s="10"/>
      <c r="G20" s="10"/>
      <c r="H20" s="11"/>
      <c r="I20" s="19"/>
      <c r="J20" s="12"/>
      <c r="K20" s="10"/>
      <c r="L20" s="10"/>
      <c r="M20" s="10"/>
      <c r="N20" s="10"/>
      <c r="O20" s="10"/>
      <c r="P20" s="10"/>
      <c r="Q20" s="14"/>
      <c r="S20" s="10"/>
      <c r="T20" s="10"/>
      <c r="U20" s="10"/>
      <c r="V20" s="10"/>
      <c r="W20" s="10"/>
      <c r="X20" s="10"/>
      <c r="Y20" s="11"/>
      <c r="Z20" s="19"/>
      <c r="AA20" s="12"/>
      <c r="AB20" s="10"/>
      <c r="AC20" s="10"/>
      <c r="AD20" s="10"/>
      <c r="AE20" s="10"/>
      <c r="AF20" s="10"/>
      <c r="AG20" s="10"/>
      <c r="AH20" s="14"/>
      <c r="AJ20" s="10"/>
      <c r="AK20" s="10"/>
      <c r="AL20" s="10"/>
      <c r="AM20" s="10"/>
      <c r="AN20" s="10"/>
      <c r="AO20" s="10"/>
      <c r="AP20" s="11"/>
      <c r="AQ20" s="19"/>
      <c r="AR20" s="12"/>
      <c r="AS20" s="10"/>
      <c r="AT20" s="10"/>
      <c r="AU20" s="10"/>
      <c r="AV20" s="10"/>
      <c r="AW20" s="10"/>
      <c r="AX20" s="10"/>
      <c r="AY20" s="14"/>
    </row>
  </sheetData>
  <mergeCells count="31">
    <mergeCell ref="AY10:AY14"/>
    <mergeCell ref="AQ16:AQ20"/>
    <mergeCell ref="AY16:AY20"/>
    <mergeCell ref="B2:P2"/>
    <mergeCell ref="AH10:AH14"/>
    <mergeCell ref="Z16:Z20"/>
    <mergeCell ref="AH16:AH20"/>
    <mergeCell ref="AI1:AI19"/>
    <mergeCell ref="AJ1:AY1"/>
    <mergeCell ref="AJ3:AP20"/>
    <mergeCell ref="AR3:AX20"/>
    <mergeCell ref="AQ4:AQ8"/>
    <mergeCell ref="AY4:AY8"/>
    <mergeCell ref="AQ10:AQ14"/>
    <mergeCell ref="Q10:Q14"/>
    <mergeCell ref="Q16:Q20"/>
    <mergeCell ref="A1:A19"/>
    <mergeCell ref="R1:R19"/>
    <mergeCell ref="S1:AH1"/>
    <mergeCell ref="S3:Y20"/>
    <mergeCell ref="AA3:AG20"/>
    <mergeCell ref="Z4:Z8"/>
    <mergeCell ref="AH4:AH8"/>
    <mergeCell ref="Z10:Z14"/>
    <mergeCell ref="B1:Q1"/>
    <mergeCell ref="B3:H20"/>
    <mergeCell ref="J3:P20"/>
    <mergeCell ref="I4:I8"/>
    <mergeCell ref="I10:I14"/>
    <mergeCell ref="I16:I20"/>
    <mergeCell ref="Q4:Q8"/>
  </mergeCells>
  <conditionalFormatting sqref="Q10:Q14">
    <cfRule type="expression" dxfId="16" priority="6">
      <formula>$Q$10=$Q$16</formula>
    </cfRule>
    <cfRule type="expression" dxfId="15" priority="7">
      <formula>$Q$10&gt;=($Q$16/2)</formula>
    </cfRule>
  </conditionalFormatting>
  <conditionalFormatting sqref="AH10:AH14">
    <cfRule type="expression" dxfId="14" priority="4">
      <formula>$Q$10=$Q$16</formula>
    </cfRule>
    <cfRule type="expression" dxfId="13" priority="5">
      <formula>$Q$10&gt;=($Q$16/2)</formula>
    </cfRule>
  </conditionalFormatting>
  <conditionalFormatting sqref="AY10:AY14">
    <cfRule type="expression" dxfId="12" priority="2">
      <formula>$Q$10=$Q$16</formula>
    </cfRule>
    <cfRule type="expression" dxfId="11" priority="3">
      <formula>$Q$10&gt;=($Q$16/2)</formula>
    </cfRule>
  </conditionalFormatting>
  <conditionalFormatting sqref="B2:P2">
    <cfRule type="containsText" dxfId="4" priority="1" operator="containsText" text="normal">
      <formula>NOT(ISERROR(SEARCH("normal",B2)))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A9B8-67CD-4842-9D37-D1EF9A7E44E9}">
  <dimension ref="A1:A2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55</v>
      </c>
    </row>
    <row r="2" spans="1:1" x14ac:dyDescent="0.25">
      <c r="A2">
        <f>AVERAGE(pesoOrigem)</f>
        <v>97.166666666666671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tabelas dinamicas</vt:lpstr>
      <vt:lpstr>Controle de Entregas</vt:lpstr>
      <vt:lpstr>dashboard</vt:lpstr>
      <vt:lpstr>indicadores base</vt:lpstr>
      <vt:lpstr>OrigemDinamica</vt:lpstr>
      <vt:lpstr>pesoOrigem</vt:lpstr>
      <vt:lpstr>situacaoChegada</vt:lpstr>
      <vt:lpstr>situacaoPartida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Gabriela Moreira</cp:lastModifiedBy>
  <dcterms:created xsi:type="dcterms:W3CDTF">2020-01-28T18:38:11Z</dcterms:created>
  <dcterms:modified xsi:type="dcterms:W3CDTF">2020-10-29T01:20:22Z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