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Moreira\Documents\5_ALURA\Formacao_excel_VBA\"/>
    </mc:Choice>
  </mc:AlternateContent>
  <xr:revisionPtr revIDLastSave="0" documentId="13_ncr:1_{9B39CDDA-93A3-48A8-AF31-CB6C39A9ED59}" xr6:coauthVersionLast="45" xr6:coauthVersionMax="45" xr10:uidLastSave="{00000000-0000-0000-0000-000000000000}"/>
  <bookViews>
    <workbookView xWindow="-120" yWindow="-120" windowWidth="20730" windowHeight="11310" firstSheet="2" activeTab="1" xr2:uid="{C1B61AA5-C757-4C13-B5B2-E36863709022}"/>
  </bookViews>
  <sheets>
    <sheet name="Produtos Infantis" sheetId="1" r:id="rId1"/>
    <sheet name="Produtos Infantis por Coluna" sheetId="18" r:id="rId2"/>
    <sheet name="Procura em Estoque" sheetId="17" r:id="rId3"/>
    <sheet name="Resumo de Vendas" sheetId="19" r:id="rId4"/>
    <sheet name="Meus Números" sheetId="12" r:id="rId5"/>
    <sheet name="Dados Filtrados" sheetId="11" state="hidden" r:id="rId6"/>
    <sheet name="Gráficos" sheetId="7" state="hidden" r:id="rId7"/>
  </sheets>
  <definedNames>
    <definedName name="_xlnm._FilterDatabase" localSheetId="0" hidden="1">'Produtos Infantis'!$A$2:$F$124</definedName>
    <definedName name="_xlnm.Extract" localSheetId="5">'Dados Filtrados'!$A$7:$E$7</definedName>
    <definedName name="_xlnm.Extract" localSheetId="4">'Meus Números'!$E$1</definedName>
    <definedName name="_xlnm.Criteria" localSheetId="5">'Dados Filtrados'!$A$2:$B$3</definedName>
    <definedName name="DadosT">'Produtos Infantis por Coluna'!$A$2:$V$14</definedName>
    <definedName name="Descontos">'Produtos Infantis'!$D$3:$D$122</definedName>
    <definedName name="Descrição">'Produtos Infantis'!$A$3:$A$122</definedName>
    <definedName name="Preços">'Produtos Infantis'!$C$3:$C$122</definedName>
    <definedName name="Quantidades">'Produtos Infantis'!$E$3:$E$122</definedName>
    <definedName name="Sdados">'Produtos Infantis'!$A$3:$F$122</definedName>
    <definedName name="Titulos">'Produtos Infantis por Coluna'!$A$1:$A$14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9" l="1"/>
  <c r="K10" i="19" s="1"/>
  <c r="D17" i="19" s="1"/>
  <c r="E6" i="19"/>
  <c r="E14" i="17"/>
  <c r="E18" i="17" s="1"/>
  <c r="E21" i="17"/>
  <c r="D21" i="17"/>
  <c r="E16" i="17" l="1"/>
  <c r="B12" i="12"/>
  <c r="B11" i="12"/>
  <c r="B9" i="12"/>
  <c r="B6" i="12"/>
  <c r="B5" i="12"/>
  <c r="B2" i="12"/>
  <c r="E12" i="17" l="1"/>
  <c r="E10" i="19" s="1"/>
  <c r="C123" i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<sst xmlns="http://schemas.openxmlformats.org/spreadsheetml/2006/main" count="203" uniqueCount="44">
  <si>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</si>
  <si>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</si>
  <si>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</si>
  <si>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</si>
  <si>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</si>
  <si>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</si>
  <si>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</si>
  <si>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</si>
  <si>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</si>
  <si>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</si>
  <si>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</si>
  <si>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</si>
  <si>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</si>
  <si>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</si>
  <si>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</si>
  <si>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</si>
  <si>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</si>
  <si>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</si>
  <si>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</si>
  <si>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</si>
  <si>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</si>
  <si>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</si>
  <si>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</si>
  <si>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</si>
  <si>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</si>
  <si>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Produto:</t>
  </si>
  <si>
    <t>Tamanho:</t>
  </si>
  <si>
    <t>Preço</t>
  </si>
  <si>
    <t>Quantidade</t>
  </si>
  <si>
    <t>Tamanhos</t>
  </si>
  <si>
    <t>Qtd. Estoque</t>
  </si>
  <si>
    <t>Qtd. Compra:</t>
  </si>
  <si>
    <t>Desconto:</t>
  </si>
  <si>
    <t>Descontos</t>
  </si>
  <si>
    <t>A partir de</t>
  </si>
  <si>
    <t>Valor</t>
  </si>
  <si>
    <t>Valor Total:</t>
  </si>
  <si>
    <t>Resumo de Venda</t>
  </si>
  <si>
    <t>Consulta de Venda</t>
  </si>
  <si>
    <t>Valor Final</t>
  </si>
  <si>
    <t>Finalizar Pedido</t>
  </si>
  <si>
    <t>Comprador Cadastrado:</t>
  </si>
  <si>
    <t>Primeira Compra:</t>
  </si>
  <si>
    <t>Apena um Par: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</si>
</sst>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0" fillId="4" borderId="21" xfId="0" applyFill="1" applyBorder="1"/>
    <xf numFmtId="0" fontId="0" fillId="4" borderId="21" xfId="0" applyFill="1" applyBorder="1" applyAlignment="1">
      <alignment horizontal="center"/>
    </xf>
    <xf numFmtId="164" fontId="0" fillId="5" borderId="21" xfId="1" applyFon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/>
    <xf numFmtId="0" fontId="0" fillId="6" borderId="0" xfId="0" applyFill="1" applyBorder="1" applyAlignment="1"/>
    <xf numFmtId="0" fontId="0" fillId="7" borderId="0" xfId="0" applyFill="1"/>
    <xf numFmtId="0" fontId="0" fillId="8" borderId="0" xfId="0" applyFill="1"/>
    <xf numFmtId="0" fontId="0" fillId="9" borderId="25" xfId="0" applyFill="1" applyBorder="1"/>
    <xf numFmtId="0" fontId="0" fillId="9" borderId="9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0" xfId="0" applyFill="1" applyBorder="1" applyAlignment="1">
      <alignment horizontal="right"/>
    </xf>
    <xf numFmtId="0" fontId="0" fillId="9" borderId="0" xfId="0" applyFill="1" applyBorder="1"/>
    <xf numFmtId="0" fontId="0" fillId="9" borderId="28" xfId="0" applyFill="1" applyBorder="1"/>
    <xf numFmtId="0" fontId="0" fillId="9" borderId="29" xfId="0" applyFill="1" applyBorder="1"/>
    <xf numFmtId="0" fontId="0" fillId="9" borderId="30" xfId="0" applyFill="1" applyBorder="1"/>
    <xf numFmtId="0" fontId="0" fillId="9" borderId="31" xfId="0" applyFill="1" applyBorder="1"/>
    <xf numFmtId="0" fontId="0" fillId="9" borderId="0" xfId="0" applyFill="1"/>
    <xf numFmtId="0" fontId="0" fillId="7" borderId="21" xfId="0" applyFill="1" applyBorder="1" applyAlignment="1" applyProtection="1">
      <alignment horizontal="center"/>
      <protection locked="0"/>
    </xf>
    <xf numFmtId="0" fontId="0" fillId="9" borderId="0" xfId="0" applyFill="1" applyBorder="1" applyAlignment="1">
      <alignment horizontal="left"/>
    </xf>
    <xf numFmtId="0" fontId="11" fillId="9" borderId="30" xfId="0" applyFont="1" applyFill="1" applyBorder="1"/>
    <xf numFmtId="0" fontId="0" fillId="7" borderId="21" xfId="0" applyFill="1" applyBorder="1" applyAlignment="1" applyProtection="1">
      <alignment horizontal="center"/>
    </xf>
    <xf numFmtId="0" fontId="0" fillId="10" borderId="21" xfId="0" applyFill="1" applyBorder="1" applyAlignment="1" applyProtection="1">
      <alignment horizontal="center"/>
    </xf>
    <xf numFmtId="164" fontId="0" fillId="10" borderId="21" xfId="1" applyFont="1" applyFill="1" applyBorder="1" applyAlignment="1" applyProtection="1">
      <alignment horizontal="center"/>
    </xf>
    <xf numFmtId="0" fontId="12" fillId="9" borderId="0" xfId="0" applyFont="1" applyFill="1" applyAlignment="1">
      <alignment horizontal="center"/>
    </xf>
    <xf numFmtId="0" fontId="0" fillId="7" borderId="21" xfId="0" applyFill="1" applyBorder="1" applyAlignment="1" applyProtection="1">
      <alignment vertical="center"/>
      <protection locked="0"/>
    </xf>
    <xf numFmtId="9" fontId="0" fillId="7" borderId="21" xfId="0" applyNumberFormat="1" applyFill="1" applyBorder="1" applyAlignment="1">
      <alignment horizontal="center"/>
    </xf>
    <xf numFmtId="9" fontId="0" fillId="10" borderId="21" xfId="2" applyFont="1" applyFill="1" applyBorder="1" applyAlignment="1" applyProtection="1">
      <alignment horizontal="center"/>
      <protection locked="0"/>
    </xf>
    <xf numFmtId="0" fontId="13" fillId="9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64" fontId="0" fillId="9" borderId="0" xfId="1" applyFont="1" applyFill="1" applyBorder="1" applyAlignment="1">
      <alignment horizontal="center"/>
    </xf>
    <xf numFmtId="9" fontId="0" fillId="7" borderId="21" xfId="2" applyFont="1" applyFill="1" applyBorder="1" applyAlignment="1">
      <alignment horizontal="center"/>
    </xf>
    <xf numFmtId="0" fontId="11" fillId="9" borderId="0" xfId="0" applyFont="1" applyFill="1" applyBorder="1"/>
    <xf numFmtId="9" fontId="11" fillId="9" borderId="0" xfId="0" applyNumberFormat="1" applyFont="1" applyFill="1" applyBorder="1"/>
    <xf numFmtId="0" fontId="0" fillId="7" borderId="21" xfId="0" applyFill="1" applyBorder="1" applyAlignment="1" applyProtection="1">
      <alignment vertical="center"/>
    </xf>
    <xf numFmtId="9" fontId="0" fillId="7" borderId="0" xfId="0" applyNumberFormat="1" applyFill="1" applyBorder="1" applyAlignment="1">
      <alignment horizontal="center"/>
    </xf>
    <xf numFmtId="0" fontId="15" fillId="3" borderId="0" xfId="3" applyFont="1" applyFill="1" applyBorder="1" applyAlignment="1">
      <alignment horizontal="center" vertical="center"/>
    </xf>
    <xf numFmtId="0" fontId="0" fillId="6" borderId="0" xfId="0" applyFill="1"/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10" fillId="6" borderId="21" xfId="0" applyFont="1" applyFill="1" applyBorder="1" applyAlignment="1">
      <alignment horizontal="center" wrapText="1"/>
    </xf>
    <xf numFmtId="0" fontId="10" fillId="6" borderId="24" xfId="0" applyFont="1" applyFill="1" applyBorder="1" applyAlignment="1">
      <alignment horizontal="center" wrapText="1"/>
    </xf>
    <xf numFmtId="0" fontId="0" fillId="11" borderId="0" xfId="0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3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6" fillId="6" borderId="22" xfId="0" applyFont="1" applyFill="1" applyBorder="1" applyAlignment="1">
      <alignment horizontal="center"/>
    </xf>
    <xf numFmtId="0" fontId="16" fillId="6" borderId="23" xfId="0" applyFont="1" applyFill="1" applyBorder="1" applyAlignment="1">
      <alignment horizont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4">
    <dxf>
      <font>
        <color rgb="FFC00000"/>
      </font>
      <fill>
        <patternFill>
          <bgColor rgb="FFFFC1C1"/>
        </patternFill>
      </fill>
    </dxf>
    <dxf>
      <font>
        <color rgb="FFC00000"/>
      </font>
      <fill>
        <patternFill>
          <bgColor rgb="FFFFC1C1"/>
        </patternFill>
      </fill>
    </dxf>
    <dxf>
      <font>
        <color rgb="FFC00000"/>
      </font>
      <fill>
        <patternFill>
          <bgColor rgb="FFFFC1C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1C1"/>
      <color rgb="FFFFAFAF"/>
      <color rgb="FFFFB3B3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80" zoomScaleNormal="80" workbookViewId="0">
      <pane ySplit="2" topLeftCell="A52" activePane="bottomLeft" state="frozen"/>
      <selection pane="bottomLeft" activeCell="C82" sqref="C63:C82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80" t="s">
        <v>3</v>
      </c>
      <c r="B1" s="81"/>
      <c r="C1" s="81"/>
      <c r="D1" s="81"/>
      <c r="E1" s="81"/>
      <c r="F1" s="82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9" t="s">
        <v>13</v>
      </c>
      <c r="B3" s="10">
        <v>17</v>
      </c>
      <c r="C3" s="11">
        <v>79.8</v>
      </c>
      <c r="D3" s="11">
        <f t="shared" ref="D3:D34" si="0">C3*$C$124</f>
        <v>7.98</v>
      </c>
      <c r="E3" s="10">
        <v>15</v>
      </c>
      <c r="F3" s="11">
        <f t="shared" ref="F3:F34" si="1">(C3-D3)*E3</f>
        <v>1077.3</v>
      </c>
    </row>
    <row r="4" spans="1:6" x14ac:dyDescent="0.25">
      <c r="A4" s="9" t="s">
        <v>13</v>
      </c>
      <c r="B4" s="10">
        <v>18</v>
      </c>
      <c r="C4" s="11">
        <v>79.8</v>
      </c>
      <c r="D4" s="11">
        <f t="shared" si="0"/>
        <v>7.98</v>
      </c>
      <c r="E4" s="10">
        <v>0</v>
      </c>
      <c r="F4" s="11">
        <f t="shared" si="1"/>
        <v>0</v>
      </c>
    </row>
    <row r="5" spans="1:6" x14ac:dyDescent="0.25">
      <c r="A5" s="9" t="s">
        <v>13</v>
      </c>
      <c r="B5" s="10">
        <v>19</v>
      </c>
      <c r="C5" s="11">
        <v>79.8</v>
      </c>
      <c r="D5" s="11">
        <f t="shared" si="0"/>
        <v>7.98</v>
      </c>
      <c r="E5" s="10">
        <v>3</v>
      </c>
      <c r="F5" s="11">
        <f t="shared" si="1"/>
        <v>215.45999999999998</v>
      </c>
    </row>
    <row r="6" spans="1:6" x14ac:dyDescent="0.25">
      <c r="A6" s="9" t="s">
        <v>13</v>
      </c>
      <c r="B6" s="10">
        <v>20</v>
      </c>
      <c r="C6" s="11">
        <v>79.8</v>
      </c>
      <c r="D6" s="11">
        <f t="shared" si="0"/>
        <v>7.98</v>
      </c>
      <c r="E6" s="10">
        <v>21</v>
      </c>
      <c r="F6" s="11">
        <f t="shared" si="1"/>
        <v>1508.2199999999998</v>
      </c>
    </row>
    <row r="7" spans="1:6" x14ac:dyDescent="0.25">
      <c r="A7" s="9" t="s">
        <v>13</v>
      </c>
      <c r="B7" s="10">
        <v>21</v>
      </c>
      <c r="C7" s="11">
        <v>79.8</v>
      </c>
      <c r="D7" s="11">
        <f t="shared" si="0"/>
        <v>7.98</v>
      </c>
      <c r="E7" s="10">
        <v>12</v>
      </c>
      <c r="F7" s="11">
        <f t="shared" si="1"/>
        <v>861.83999999999992</v>
      </c>
    </row>
    <row r="8" spans="1:6" x14ac:dyDescent="0.25">
      <c r="A8" s="9" t="s">
        <v>13</v>
      </c>
      <c r="B8" s="10">
        <v>22</v>
      </c>
      <c r="C8" s="11">
        <v>79.8</v>
      </c>
      <c r="D8" s="11">
        <f t="shared" si="0"/>
        <v>7.98</v>
      </c>
      <c r="E8" s="10">
        <v>5</v>
      </c>
      <c r="F8" s="11">
        <f t="shared" si="1"/>
        <v>359.09999999999997</v>
      </c>
    </row>
    <row r="9" spans="1:6" x14ac:dyDescent="0.25">
      <c r="A9" s="9" t="s">
        <v>13</v>
      </c>
      <c r="B9" s="10">
        <v>23</v>
      </c>
      <c r="C9" s="11">
        <v>79.8</v>
      </c>
      <c r="D9" s="11">
        <f t="shared" si="0"/>
        <v>7.98</v>
      </c>
      <c r="E9" s="10">
        <v>8</v>
      </c>
      <c r="F9" s="11">
        <f t="shared" si="1"/>
        <v>574.55999999999995</v>
      </c>
    </row>
    <row r="10" spans="1:6" x14ac:dyDescent="0.25">
      <c r="A10" s="9" t="s">
        <v>13</v>
      </c>
      <c r="B10" s="10">
        <v>24</v>
      </c>
      <c r="C10" s="11">
        <v>79.8</v>
      </c>
      <c r="D10" s="11">
        <f t="shared" si="0"/>
        <v>7.98</v>
      </c>
      <c r="E10" s="10">
        <v>23</v>
      </c>
      <c r="F10" s="11">
        <f t="shared" si="1"/>
        <v>1651.86</v>
      </c>
    </row>
    <row r="11" spans="1:6" x14ac:dyDescent="0.25">
      <c r="A11" s="9" t="s">
        <v>13</v>
      </c>
      <c r="B11" s="10">
        <v>25</v>
      </c>
      <c r="C11" s="11">
        <v>79.8</v>
      </c>
      <c r="D11" s="11">
        <f t="shared" si="0"/>
        <v>7.98</v>
      </c>
      <c r="E11" s="10">
        <v>15</v>
      </c>
      <c r="F11" s="11">
        <f t="shared" si="1"/>
        <v>1077.3</v>
      </c>
    </row>
    <row r="12" spans="1:6" x14ac:dyDescent="0.25">
      <c r="A12" s="9" t="s">
        <v>13</v>
      </c>
      <c r="B12" s="10">
        <v>26</v>
      </c>
      <c r="C12" s="11">
        <v>79.8</v>
      </c>
      <c r="D12" s="11">
        <f t="shared" si="0"/>
        <v>7.98</v>
      </c>
      <c r="E12" s="10">
        <v>25</v>
      </c>
      <c r="F12" s="11">
        <f t="shared" si="1"/>
        <v>1795.4999999999998</v>
      </c>
    </row>
    <row r="13" spans="1:6" x14ac:dyDescent="0.25">
      <c r="A13" s="9" t="s">
        <v>13</v>
      </c>
      <c r="B13" s="10">
        <v>27</v>
      </c>
      <c r="C13" s="11">
        <v>79.8</v>
      </c>
      <c r="D13" s="11">
        <f t="shared" si="0"/>
        <v>7.98</v>
      </c>
      <c r="E13" s="10">
        <v>2</v>
      </c>
      <c r="F13" s="11">
        <f t="shared" si="1"/>
        <v>143.63999999999999</v>
      </c>
    </row>
    <row r="14" spans="1:6" x14ac:dyDescent="0.25">
      <c r="A14" s="12" t="s">
        <v>13</v>
      </c>
      <c r="B14" s="13">
        <v>28</v>
      </c>
      <c r="C14" s="14">
        <v>83.3</v>
      </c>
      <c r="D14" s="11">
        <f t="shared" si="0"/>
        <v>8.33</v>
      </c>
      <c r="E14" s="13">
        <v>8</v>
      </c>
      <c r="F14" s="11">
        <f t="shared" si="1"/>
        <v>599.76</v>
      </c>
    </row>
    <row r="15" spans="1:6" x14ac:dyDescent="0.25">
      <c r="A15" s="12" t="s">
        <v>13</v>
      </c>
      <c r="B15" s="13">
        <v>29</v>
      </c>
      <c r="C15" s="14">
        <v>83.3</v>
      </c>
      <c r="D15" s="11">
        <f t="shared" si="0"/>
        <v>8.33</v>
      </c>
      <c r="E15" s="13">
        <v>7</v>
      </c>
      <c r="F15" s="11">
        <f t="shared" si="1"/>
        <v>524.79</v>
      </c>
    </row>
    <row r="16" spans="1:6" x14ac:dyDescent="0.25">
      <c r="A16" s="12" t="s">
        <v>13</v>
      </c>
      <c r="B16" s="13">
        <v>30</v>
      </c>
      <c r="C16" s="14">
        <v>83.3</v>
      </c>
      <c r="D16" s="11">
        <f t="shared" si="0"/>
        <v>8.33</v>
      </c>
      <c r="E16" s="13">
        <v>16</v>
      </c>
      <c r="F16" s="11">
        <f t="shared" si="1"/>
        <v>1199.52</v>
      </c>
    </row>
    <row r="17" spans="1:6" x14ac:dyDescent="0.25">
      <c r="A17" s="12" t="s">
        <v>13</v>
      </c>
      <c r="B17" s="13">
        <v>31</v>
      </c>
      <c r="C17" s="14">
        <v>83.3</v>
      </c>
      <c r="D17" s="11">
        <f t="shared" si="0"/>
        <v>8.33</v>
      </c>
      <c r="E17" s="13">
        <v>20</v>
      </c>
      <c r="F17" s="11">
        <f t="shared" si="1"/>
        <v>1499.4</v>
      </c>
    </row>
    <row r="18" spans="1:6" x14ac:dyDescent="0.25">
      <c r="A18" s="12" t="s">
        <v>13</v>
      </c>
      <c r="B18" s="13">
        <v>32</v>
      </c>
      <c r="C18" s="14">
        <v>83.3</v>
      </c>
      <c r="D18" s="11">
        <f t="shared" si="0"/>
        <v>8.33</v>
      </c>
      <c r="E18" s="13">
        <v>0</v>
      </c>
      <c r="F18" s="11">
        <f t="shared" si="1"/>
        <v>0</v>
      </c>
    </row>
    <row r="19" spans="1:6" x14ac:dyDescent="0.25">
      <c r="A19" s="12" t="s">
        <v>13</v>
      </c>
      <c r="B19" s="13">
        <v>33</v>
      </c>
      <c r="C19" s="14">
        <v>83.3</v>
      </c>
      <c r="D19" s="11">
        <f t="shared" si="0"/>
        <v>8.33</v>
      </c>
      <c r="E19" s="13">
        <v>0</v>
      </c>
      <c r="F19" s="11">
        <f t="shared" si="1"/>
        <v>0</v>
      </c>
    </row>
    <row r="20" spans="1:6" x14ac:dyDescent="0.25">
      <c r="A20" s="12" t="s">
        <v>13</v>
      </c>
      <c r="B20" s="13">
        <v>34</v>
      </c>
      <c r="C20" s="14">
        <v>83.3</v>
      </c>
      <c r="D20" s="11">
        <f t="shared" si="0"/>
        <v>8.33</v>
      </c>
      <c r="E20" s="13">
        <v>6</v>
      </c>
      <c r="F20" s="11">
        <f t="shared" si="1"/>
        <v>449.82</v>
      </c>
    </row>
    <row r="21" spans="1:6" x14ac:dyDescent="0.25">
      <c r="A21" s="12" t="s">
        <v>13</v>
      </c>
      <c r="B21" s="13">
        <v>35</v>
      </c>
      <c r="C21" s="14">
        <v>83.3</v>
      </c>
      <c r="D21" s="11">
        <f t="shared" si="0"/>
        <v>8.33</v>
      </c>
      <c r="E21" s="13">
        <v>8</v>
      </c>
      <c r="F21" s="11">
        <f t="shared" si="1"/>
        <v>599.76</v>
      </c>
    </row>
    <row r="22" spans="1:6" x14ac:dyDescent="0.25">
      <c r="A22" s="12" t="s">
        <v>13</v>
      </c>
      <c r="B22" s="13">
        <v>36</v>
      </c>
      <c r="C22" s="14">
        <v>83.3</v>
      </c>
      <c r="D22" s="11">
        <f t="shared" si="0"/>
        <v>8.33</v>
      </c>
      <c r="E22" s="13">
        <v>14</v>
      </c>
      <c r="F22" s="11">
        <f t="shared" si="1"/>
        <v>1049.58</v>
      </c>
    </row>
    <row r="23" spans="1:6" x14ac:dyDescent="0.25">
      <c r="A23" s="15" t="s">
        <v>14</v>
      </c>
      <c r="B23" s="16">
        <v>17</v>
      </c>
      <c r="C23" s="17">
        <v>79.8</v>
      </c>
      <c r="D23" s="17">
        <f t="shared" si="0"/>
        <v>7.98</v>
      </c>
      <c r="E23" s="16">
        <v>17</v>
      </c>
      <c r="F23" s="17">
        <f t="shared" si="1"/>
        <v>1220.9399999999998</v>
      </c>
    </row>
    <row r="24" spans="1:6" x14ac:dyDescent="0.25">
      <c r="A24" s="15" t="s">
        <v>14</v>
      </c>
      <c r="B24" s="16">
        <v>18</v>
      </c>
      <c r="C24" s="17">
        <v>79.8</v>
      </c>
      <c r="D24" s="17">
        <f t="shared" si="0"/>
        <v>7.98</v>
      </c>
      <c r="E24" s="16">
        <v>15</v>
      </c>
      <c r="F24" s="17">
        <f t="shared" si="1"/>
        <v>1077.3</v>
      </c>
    </row>
    <row r="25" spans="1:6" x14ac:dyDescent="0.25">
      <c r="A25" s="15" t="s">
        <v>14</v>
      </c>
      <c r="B25" s="16">
        <v>19</v>
      </c>
      <c r="C25" s="17">
        <v>79.8</v>
      </c>
      <c r="D25" s="17">
        <f t="shared" si="0"/>
        <v>7.98</v>
      </c>
      <c r="E25" s="16">
        <v>2</v>
      </c>
      <c r="F25" s="17">
        <f t="shared" si="1"/>
        <v>143.63999999999999</v>
      </c>
    </row>
    <row r="26" spans="1:6" x14ac:dyDescent="0.25">
      <c r="A26" s="15" t="s">
        <v>14</v>
      </c>
      <c r="B26" s="16">
        <v>20</v>
      </c>
      <c r="C26" s="17">
        <v>79.8</v>
      </c>
      <c r="D26" s="17">
        <f t="shared" si="0"/>
        <v>7.98</v>
      </c>
      <c r="E26" s="16">
        <v>1</v>
      </c>
      <c r="F26" s="17">
        <f t="shared" si="1"/>
        <v>71.819999999999993</v>
      </c>
    </row>
    <row r="27" spans="1:6" x14ac:dyDescent="0.25">
      <c r="A27" s="15" t="s">
        <v>14</v>
      </c>
      <c r="B27" s="16">
        <v>21</v>
      </c>
      <c r="C27" s="17">
        <v>79.8</v>
      </c>
      <c r="D27" s="17">
        <f t="shared" si="0"/>
        <v>7.98</v>
      </c>
      <c r="E27" s="16">
        <v>0</v>
      </c>
      <c r="F27" s="17">
        <f t="shared" si="1"/>
        <v>0</v>
      </c>
    </row>
    <row r="28" spans="1:6" x14ac:dyDescent="0.25">
      <c r="A28" s="15" t="s">
        <v>14</v>
      </c>
      <c r="B28" s="16">
        <v>22</v>
      </c>
      <c r="C28" s="17">
        <v>79.8</v>
      </c>
      <c r="D28" s="17">
        <f t="shared" si="0"/>
        <v>7.98</v>
      </c>
      <c r="E28" s="16">
        <v>0</v>
      </c>
      <c r="F28" s="17">
        <f t="shared" si="1"/>
        <v>0</v>
      </c>
    </row>
    <row r="29" spans="1:6" x14ac:dyDescent="0.25">
      <c r="A29" s="15" t="s">
        <v>14</v>
      </c>
      <c r="B29" s="16">
        <v>23</v>
      </c>
      <c r="C29" s="17">
        <v>79.8</v>
      </c>
      <c r="D29" s="17">
        <f t="shared" si="0"/>
        <v>7.98</v>
      </c>
      <c r="E29" s="16">
        <v>6</v>
      </c>
      <c r="F29" s="17">
        <f t="shared" si="1"/>
        <v>430.91999999999996</v>
      </c>
    </row>
    <row r="30" spans="1:6" x14ac:dyDescent="0.25">
      <c r="A30" s="15" t="s">
        <v>14</v>
      </c>
      <c r="B30" s="16">
        <v>24</v>
      </c>
      <c r="C30" s="17">
        <v>79.8</v>
      </c>
      <c r="D30" s="17">
        <f t="shared" si="0"/>
        <v>7.98</v>
      </c>
      <c r="E30" s="16">
        <v>8</v>
      </c>
      <c r="F30" s="17">
        <f t="shared" si="1"/>
        <v>574.55999999999995</v>
      </c>
    </row>
    <row r="31" spans="1:6" x14ac:dyDescent="0.25">
      <c r="A31" s="15" t="s">
        <v>14</v>
      </c>
      <c r="B31" s="16">
        <v>25</v>
      </c>
      <c r="C31" s="17">
        <v>79.8</v>
      </c>
      <c r="D31" s="17">
        <f t="shared" si="0"/>
        <v>7.98</v>
      </c>
      <c r="E31" s="16">
        <v>9</v>
      </c>
      <c r="F31" s="17">
        <f t="shared" si="1"/>
        <v>646.37999999999988</v>
      </c>
    </row>
    <row r="32" spans="1:6" x14ac:dyDescent="0.25">
      <c r="A32" s="15" t="s">
        <v>14</v>
      </c>
      <c r="B32" s="16">
        <v>26</v>
      </c>
      <c r="C32" s="17">
        <v>79.8</v>
      </c>
      <c r="D32" s="17">
        <f t="shared" si="0"/>
        <v>7.98</v>
      </c>
      <c r="E32" s="16">
        <v>15</v>
      </c>
      <c r="F32" s="17">
        <f t="shared" si="1"/>
        <v>1077.3</v>
      </c>
    </row>
    <row r="33" spans="1:6" x14ac:dyDescent="0.25">
      <c r="A33" s="15" t="s">
        <v>14</v>
      </c>
      <c r="B33" s="16">
        <v>27</v>
      </c>
      <c r="C33" s="17">
        <v>79.8</v>
      </c>
      <c r="D33" s="17">
        <f t="shared" si="0"/>
        <v>7.98</v>
      </c>
      <c r="E33" s="16">
        <v>18</v>
      </c>
      <c r="F33" s="17">
        <f t="shared" si="1"/>
        <v>1292.7599999999998</v>
      </c>
    </row>
    <row r="34" spans="1:6" x14ac:dyDescent="0.25">
      <c r="A34" s="18" t="s">
        <v>14</v>
      </c>
      <c r="B34" s="19">
        <v>28</v>
      </c>
      <c r="C34" s="20">
        <v>83.3</v>
      </c>
      <c r="D34" s="17">
        <f t="shared" si="0"/>
        <v>8.33</v>
      </c>
      <c r="E34" s="19">
        <v>18</v>
      </c>
      <c r="F34" s="17">
        <f t="shared" si="1"/>
        <v>1349.46</v>
      </c>
    </row>
    <row r="35" spans="1:6" x14ac:dyDescent="0.25">
      <c r="A35" s="18" t="s">
        <v>14</v>
      </c>
      <c r="B35" s="19">
        <v>29</v>
      </c>
      <c r="C35" s="20">
        <v>83.3</v>
      </c>
      <c r="D35" s="17">
        <f t="shared" ref="D35:D66" si="2">C35*$C$124</f>
        <v>8.33</v>
      </c>
      <c r="E35" s="19">
        <v>2</v>
      </c>
      <c r="F35" s="17">
        <f t="shared" ref="F35:F66" si="3">(C35-D35)*E35</f>
        <v>149.94</v>
      </c>
    </row>
    <row r="36" spans="1:6" x14ac:dyDescent="0.25">
      <c r="A36" s="18" t="s">
        <v>14</v>
      </c>
      <c r="B36" s="19">
        <v>30</v>
      </c>
      <c r="C36" s="20">
        <v>83.3</v>
      </c>
      <c r="D36" s="17">
        <f t="shared" si="2"/>
        <v>8.33</v>
      </c>
      <c r="E36" s="19">
        <v>3</v>
      </c>
      <c r="F36" s="17">
        <f t="shared" si="3"/>
        <v>224.91</v>
      </c>
    </row>
    <row r="37" spans="1:6" x14ac:dyDescent="0.25">
      <c r="A37" s="18" t="s">
        <v>14</v>
      </c>
      <c r="B37" s="19">
        <v>31</v>
      </c>
      <c r="C37" s="20">
        <v>83.3</v>
      </c>
      <c r="D37" s="17">
        <f t="shared" si="2"/>
        <v>8.33</v>
      </c>
      <c r="E37" s="19">
        <v>6</v>
      </c>
      <c r="F37" s="17">
        <f t="shared" si="3"/>
        <v>449.82</v>
      </c>
    </row>
    <row r="38" spans="1:6" x14ac:dyDescent="0.25">
      <c r="A38" s="18" t="s">
        <v>14</v>
      </c>
      <c r="B38" s="19">
        <v>32</v>
      </c>
      <c r="C38" s="20">
        <v>83.3</v>
      </c>
      <c r="D38" s="17">
        <f t="shared" si="2"/>
        <v>8.33</v>
      </c>
      <c r="E38" s="19">
        <v>0</v>
      </c>
      <c r="F38" s="17">
        <f t="shared" si="3"/>
        <v>0</v>
      </c>
    </row>
    <row r="39" spans="1:6" x14ac:dyDescent="0.25">
      <c r="A39" s="18" t="s">
        <v>14</v>
      </c>
      <c r="B39" s="19">
        <v>33</v>
      </c>
      <c r="C39" s="20">
        <v>83.3</v>
      </c>
      <c r="D39" s="17">
        <f t="shared" si="2"/>
        <v>8.33</v>
      </c>
      <c r="E39" s="19">
        <v>5</v>
      </c>
      <c r="F39" s="17">
        <f t="shared" si="3"/>
        <v>374.85</v>
      </c>
    </row>
    <row r="40" spans="1:6" x14ac:dyDescent="0.25">
      <c r="A40" s="18" t="s">
        <v>14</v>
      </c>
      <c r="B40" s="19">
        <v>34</v>
      </c>
      <c r="C40" s="20">
        <v>83.3</v>
      </c>
      <c r="D40" s="17">
        <f t="shared" si="2"/>
        <v>8.33</v>
      </c>
      <c r="E40" s="19">
        <v>19</v>
      </c>
      <c r="F40" s="17">
        <f t="shared" si="3"/>
        <v>1424.43</v>
      </c>
    </row>
    <row r="41" spans="1:6" x14ac:dyDescent="0.25">
      <c r="A41" s="18" t="s">
        <v>14</v>
      </c>
      <c r="B41" s="19">
        <v>35</v>
      </c>
      <c r="C41" s="20">
        <v>83.3</v>
      </c>
      <c r="D41" s="17">
        <f t="shared" si="2"/>
        <v>8.33</v>
      </c>
      <c r="E41" s="19">
        <v>26</v>
      </c>
      <c r="F41" s="17">
        <f t="shared" si="3"/>
        <v>1949.22</v>
      </c>
    </row>
    <row r="42" spans="1:6" x14ac:dyDescent="0.25">
      <c r="A42" s="18" t="s">
        <v>14</v>
      </c>
      <c r="B42" s="19">
        <v>36</v>
      </c>
      <c r="C42" s="20">
        <v>83.3</v>
      </c>
      <c r="D42" s="17">
        <f t="shared" si="2"/>
        <v>8.33</v>
      </c>
      <c r="E42" s="19">
        <v>5</v>
      </c>
      <c r="F42" s="17">
        <f t="shared" si="3"/>
        <v>374.85</v>
      </c>
    </row>
    <row r="43" spans="1:6" x14ac:dyDescent="0.25">
      <c r="A43" s="21" t="s">
        <v>12</v>
      </c>
      <c r="B43" s="22">
        <v>17</v>
      </c>
      <c r="C43" s="23">
        <v>79.8</v>
      </c>
      <c r="D43" s="23">
        <f t="shared" si="2"/>
        <v>7.98</v>
      </c>
      <c r="E43" s="22">
        <v>25</v>
      </c>
      <c r="F43" s="23">
        <f t="shared" si="3"/>
        <v>1795.4999999999998</v>
      </c>
    </row>
    <row r="44" spans="1:6" x14ac:dyDescent="0.25">
      <c r="A44" s="21" t="s">
        <v>12</v>
      </c>
      <c r="B44" s="22">
        <v>18</v>
      </c>
      <c r="C44" s="23">
        <v>79.8</v>
      </c>
      <c r="D44" s="23">
        <f t="shared" si="2"/>
        <v>7.98</v>
      </c>
      <c r="E44" s="22">
        <v>2</v>
      </c>
      <c r="F44" s="23">
        <f t="shared" si="3"/>
        <v>143.63999999999999</v>
      </c>
    </row>
    <row r="45" spans="1:6" x14ac:dyDescent="0.25">
      <c r="A45" s="21" t="s">
        <v>12</v>
      </c>
      <c r="B45" s="22">
        <v>19</v>
      </c>
      <c r="C45" s="23">
        <v>79.8</v>
      </c>
      <c r="D45" s="23">
        <f t="shared" si="2"/>
        <v>7.98</v>
      </c>
      <c r="E45" s="22">
        <v>3</v>
      </c>
      <c r="F45" s="23">
        <f t="shared" si="3"/>
        <v>215.45999999999998</v>
      </c>
    </row>
    <row r="46" spans="1:6" x14ac:dyDescent="0.25">
      <c r="A46" s="21" t="s">
        <v>12</v>
      </c>
      <c r="B46" s="22">
        <v>20</v>
      </c>
      <c r="C46" s="23">
        <v>79.8</v>
      </c>
      <c r="D46" s="23">
        <f t="shared" si="2"/>
        <v>7.98</v>
      </c>
      <c r="E46" s="22">
        <v>1</v>
      </c>
      <c r="F46" s="23">
        <f t="shared" si="3"/>
        <v>71.819999999999993</v>
      </c>
    </row>
    <row r="47" spans="1:6" x14ac:dyDescent="0.25">
      <c r="A47" s="21" t="s">
        <v>12</v>
      </c>
      <c r="B47" s="22">
        <v>21</v>
      </c>
      <c r="C47" s="23">
        <v>79.8</v>
      </c>
      <c r="D47" s="23">
        <f t="shared" si="2"/>
        <v>7.98</v>
      </c>
      <c r="E47" s="22">
        <v>0</v>
      </c>
      <c r="F47" s="23">
        <f t="shared" si="3"/>
        <v>0</v>
      </c>
    </row>
    <row r="48" spans="1:6" x14ac:dyDescent="0.25">
      <c r="A48" s="21" t="s">
        <v>12</v>
      </c>
      <c r="B48" s="22">
        <v>22</v>
      </c>
      <c r="C48" s="23">
        <v>79.8</v>
      </c>
      <c r="D48" s="23">
        <f t="shared" si="2"/>
        <v>7.98</v>
      </c>
      <c r="E48" s="22">
        <v>5</v>
      </c>
      <c r="F48" s="23">
        <f t="shared" si="3"/>
        <v>359.09999999999997</v>
      </c>
    </row>
    <row r="49" spans="1:6" x14ac:dyDescent="0.25">
      <c r="A49" s="21" t="s">
        <v>12</v>
      </c>
      <c r="B49" s="22">
        <v>23</v>
      </c>
      <c r="C49" s="23">
        <v>79.8</v>
      </c>
      <c r="D49" s="23">
        <f t="shared" si="2"/>
        <v>7.98</v>
      </c>
      <c r="E49" s="22">
        <v>16</v>
      </c>
      <c r="F49" s="23">
        <f t="shared" si="3"/>
        <v>1149.1199999999999</v>
      </c>
    </row>
    <row r="50" spans="1:6" x14ac:dyDescent="0.25">
      <c r="A50" s="21" t="s">
        <v>12</v>
      </c>
      <c r="B50" s="22">
        <v>24</v>
      </c>
      <c r="C50" s="23">
        <v>79.8</v>
      </c>
      <c r="D50" s="23">
        <f t="shared" si="2"/>
        <v>7.98</v>
      </c>
      <c r="E50" s="22">
        <v>15</v>
      </c>
      <c r="F50" s="23">
        <f t="shared" si="3"/>
        <v>1077.3</v>
      </c>
    </row>
    <row r="51" spans="1:6" x14ac:dyDescent="0.25">
      <c r="A51" s="21" t="s">
        <v>12</v>
      </c>
      <c r="B51" s="22">
        <v>25</v>
      </c>
      <c r="C51" s="23">
        <v>79.8</v>
      </c>
      <c r="D51" s="23">
        <f t="shared" si="2"/>
        <v>7.98</v>
      </c>
      <c r="E51" s="22">
        <v>16</v>
      </c>
      <c r="F51" s="23">
        <f t="shared" si="3"/>
        <v>1149.1199999999999</v>
      </c>
    </row>
    <row r="52" spans="1:6" x14ac:dyDescent="0.25">
      <c r="A52" s="21" t="s">
        <v>12</v>
      </c>
      <c r="B52" s="22">
        <v>26</v>
      </c>
      <c r="C52" s="23">
        <v>79.8</v>
      </c>
      <c r="D52" s="23">
        <f t="shared" si="2"/>
        <v>7.98</v>
      </c>
      <c r="E52" s="22">
        <v>14</v>
      </c>
      <c r="F52" s="23">
        <f t="shared" si="3"/>
        <v>1005.4799999999999</v>
      </c>
    </row>
    <row r="53" spans="1:6" x14ac:dyDescent="0.25">
      <c r="A53" s="21" t="s">
        <v>12</v>
      </c>
      <c r="B53" s="22">
        <v>27</v>
      </c>
      <c r="C53" s="23">
        <v>79.8</v>
      </c>
      <c r="D53" s="23">
        <f t="shared" si="2"/>
        <v>7.98</v>
      </c>
      <c r="E53" s="22">
        <v>15</v>
      </c>
      <c r="F53" s="23">
        <f t="shared" si="3"/>
        <v>1077.3</v>
      </c>
    </row>
    <row r="54" spans="1:6" x14ac:dyDescent="0.25">
      <c r="A54" s="24" t="s">
        <v>12</v>
      </c>
      <c r="B54" s="25">
        <v>28</v>
      </c>
      <c r="C54" s="26">
        <v>83.3</v>
      </c>
      <c r="D54" s="23">
        <f t="shared" si="2"/>
        <v>8.33</v>
      </c>
      <c r="E54" s="25">
        <v>29</v>
      </c>
      <c r="F54" s="23">
        <f t="shared" si="3"/>
        <v>2174.13</v>
      </c>
    </row>
    <row r="55" spans="1:6" x14ac:dyDescent="0.25">
      <c r="A55" s="24" t="s">
        <v>12</v>
      </c>
      <c r="B55" s="25">
        <v>29</v>
      </c>
      <c r="C55" s="26">
        <v>83.3</v>
      </c>
      <c r="D55" s="23">
        <f t="shared" si="2"/>
        <v>8.33</v>
      </c>
      <c r="E55" s="25">
        <v>5</v>
      </c>
      <c r="F55" s="23">
        <f t="shared" si="3"/>
        <v>374.85</v>
      </c>
    </row>
    <row r="56" spans="1:6" x14ac:dyDescent="0.25">
      <c r="A56" s="24" t="s">
        <v>12</v>
      </c>
      <c r="B56" s="25">
        <v>30</v>
      </c>
      <c r="C56" s="26">
        <v>83.3</v>
      </c>
      <c r="D56" s="23">
        <f t="shared" si="2"/>
        <v>8.33</v>
      </c>
      <c r="E56" s="25">
        <v>0</v>
      </c>
      <c r="F56" s="23">
        <f t="shared" si="3"/>
        <v>0</v>
      </c>
    </row>
    <row r="57" spans="1:6" x14ac:dyDescent="0.25">
      <c r="A57" s="24" t="s">
        <v>12</v>
      </c>
      <c r="B57" s="25">
        <v>31</v>
      </c>
      <c r="C57" s="26">
        <v>83.3</v>
      </c>
      <c r="D57" s="23">
        <f t="shared" si="2"/>
        <v>8.33</v>
      </c>
      <c r="E57" s="25">
        <v>4</v>
      </c>
      <c r="F57" s="23">
        <f t="shared" si="3"/>
        <v>299.88</v>
      </c>
    </row>
    <row r="58" spans="1:6" x14ac:dyDescent="0.25">
      <c r="A58" s="24" t="s">
        <v>12</v>
      </c>
      <c r="B58" s="25">
        <v>32</v>
      </c>
      <c r="C58" s="26">
        <v>83.3</v>
      </c>
      <c r="D58" s="23">
        <f t="shared" si="2"/>
        <v>8.33</v>
      </c>
      <c r="E58" s="25">
        <v>5</v>
      </c>
      <c r="F58" s="23">
        <f t="shared" si="3"/>
        <v>374.85</v>
      </c>
    </row>
    <row r="59" spans="1:6" x14ac:dyDescent="0.25">
      <c r="A59" s="24" t="s">
        <v>12</v>
      </c>
      <c r="B59" s="25">
        <v>33</v>
      </c>
      <c r="C59" s="26">
        <v>83.3</v>
      </c>
      <c r="D59" s="23">
        <f t="shared" si="2"/>
        <v>8.33</v>
      </c>
      <c r="E59" s="25">
        <v>15</v>
      </c>
      <c r="F59" s="23">
        <f t="shared" si="3"/>
        <v>1124.55</v>
      </c>
    </row>
    <row r="60" spans="1:6" x14ac:dyDescent="0.25">
      <c r="A60" s="24" t="s">
        <v>12</v>
      </c>
      <c r="B60" s="25">
        <v>34</v>
      </c>
      <c r="C60" s="26">
        <v>83.3</v>
      </c>
      <c r="D60" s="23">
        <f t="shared" si="2"/>
        <v>8.33</v>
      </c>
      <c r="E60" s="25">
        <v>16</v>
      </c>
      <c r="F60" s="23">
        <f t="shared" si="3"/>
        <v>1199.52</v>
      </c>
    </row>
    <row r="61" spans="1:6" x14ac:dyDescent="0.25">
      <c r="A61" s="24" t="s">
        <v>12</v>
      </c>
      <c r="B61" s="25">
        <v>35</v>
      </c>
      <c r="C61" s="26">
        <v>83.3</v>
      </c>
      <c r="D61" s="23">
        <f t="shared" si="2"/>
        <v>8.33</v>
      </c>
      <c r="E61" s="25">
        <v>2</v>
      </c>
      <c r="F61" s="23">
        <f t="shared" si="3"/>
        <v>149.94</v>
      </c>
    </row>
    <row r="62" spans="1:6" x14ac:dyDescent="0.25">
      <c r="A62" s="24" t="s">
        <v>12</v>
      </c>
      <c r="B62" s="25">
        <v>36</v>
      </c>
      <c r="C62" s="26">
        <v>83.3</v>
      </c>
      <c r="D62" s="23">
        <f t="shared" si="2"/>
        <v>8.33</v>
      </c>
      <c r="E62" s="25">
        <v>36</v>
      </c>
      <c r="F62" s="23">
        <f t="shared" si="3"/>
        <v>2698.92</v>
      </c>
    </row>
    <row r="63" spans="1:6" x14ac:dyDescent="0.25">
      <c r="A63" s="9" t="s">
        <v>10</v>
      </c>
      <c r="B63" s="10">
        <v>17</v>
      </c>
      <c r="C63" s="11">
        <v>85.5</v>
      </c>
      <c r="D63" s="11">
        <f t="shared" si="2"/>
        <v>8.5500000000000007</v>
      </c>
      <c r="E63" s="10">
        <v>2</v>
      </c>
      <c r="F63" s="11">
        <f t="shared" si="3"/>
        <v>153.9</v>
      </c>
    </row>
    <row r="64" spans="1:6" x14ac:dyDescent="0.25">
      <c r="A64" s="9" t="s">
        <v>10</v>
      </c>
      <c r="B64" s="10">
        <v>18</v>
      </c>
      <c r="C64" s="11">
        <v>85.5</v>
      </c>
      <c r="D64" s="11">
        <f t="shared" si="2"/>
        <v>8.5500000000000007</v>
      </c>
      <c r="E64" s="10">
        <v>5</v>
      </c>
      <c r="F64" s="11">
        <f t="shared" si="3"/>
        <v>384.75</v>
      </c>
    </row>
    <row r="65" spans="1:6" x14ac:dyDescent="0.25">
      <c r="A65" s="9" t="s">
        <v>10</v>
      </c>
      <c r="B65" s="10">
        <v>19</v>
      </c>
      <c r="C65" s="11">
        <v>85.5</v>
      </c>
      <c r="D65" s="11">
        <f t="shared" si="2"/>
        <v>8.5500000000000007</v>
      </c>
      <c r="E65" s="10">
        <v>16</v>
      </c>
      <c r="F65" s="11">
        <f t="shared" si="3"/>
        <v>1231.2</v>
      </c>
    </row>
    <row r="66" spans="1:6" x14ac:dyDescent="0.25">
      <c r="A66" s="9" t="s">
        <v>10</v>
      </c>
      <c r="B66" s="10">
        <v>20</v>
      </c>
      <c r="C66" s="11">
        <v>85.5</v>
      </c>
      <c r="D66" s="11">
        <f t="shared" si="2"/>
        <v>8.5500000000000007</v>
      </c>
      <c r="E66" s="10">
        <v>18</v>
      </c>
      <c r="F66" s="11">
        <f t="shared" si="3"/>
        <v>1385.1000000000001</v>
      </c>
    </row>
    <row r="67" spans="1:6" x14ac:dyDescent="0.25">
      <c r="A67" s="9" t="s">
        <v>10</v>
      </c>
      <c r="B67" s="10">
        <v>21</v>
      </c>
      <c r="C67" s="11">
        <v>85.5</v>
      </c>
      <c r="D67" s="11">
        <f t="shared" ref="D67:D98" si="4">C67*$C$124</f>
        <v>8.5500000000000007</v>
      </c>
      <c r="E67" s="10">
        <v>19</v>
      </c>
      <c r="F67" s="11">
        <f t="shared" ref="F67:F98" si="5">(C67-D67)*E67</f>
        <v>1462.05</v>
      </c>
    </row>
    <row r="68" spans="1:6" x14ac:dyDescent="0.25">
      <c r="A68" s="9" t="s">
        <v>10</v>
      </c>
      <c r="B68" s="10">
        <v>22</v>
      </c>
      <c r="C68" s="11">
        <v>85.5</v>
      </c>
      <c r="D68" s="11">
        <f t="shared" si="4"/>
        <v>8.5500000000000007</v>
      </c>
      <c r="E68" s="10">
        <v>5</v>
      </c>
      <c r="F68" s="11">
        <f t="shared" si="5"/>
        <v>384.75</v>
      </c>
    </row>
    <row r="69" spans="1:6" x14ac:dyDescent="0.25">
      <c r="A69" s="9" t="s">
        <v>10</v>
      </c>
      <c r="B69" s="10">
        <v>23</v>
      </c>
      <c r="C69" s="11">
        <v>85.5</v>
      </c>
      <c r="D69" s="11">
        <f t="shared" si="4"/>
        <v>8.5500000000000007</v>
      </c>
      <c r="E69" s="10">
        <v>0</v>
      </c>
      <c r="F69" s="11">
        <f t="shared" si="5"/>
        <v>0</v>
      </c>
    </row>
    <row r="70" spans="1:6" x14ac:dyDescent="0.25">
      <c r="A70" s="9" t="s">
        <v>10</v>
      </c>
      <c r="B70" s="10">
        <v>24</v>
      </c>
      <c r="C70" s="11">
        <v>85.5</v>
      </c>
      <c r="D70" s="11">
        <f t="shared" si="4"/>
        <v>8.5500000000000007</v>
      </c>
      <c r="E70" s="10">
        <v>25</v>
      </c>
      <c r="F70" s="11">
        <f t="shared" si="5"/>
        <v>1923.75</v>
      </c>
    </row>
    <row r="71" spans="1:6" x14ac:dyDescent="0.25">
      <c r="A71" s="9" t="s">
        <v>10</v>
      </c>
      <c r="B71" s="10">
        <v>25</v>
      </c>
      <c r="C71" s="11">
        <v>85.5</v>
      </c>
      <c r="D71" s="11">
        <f t="shared" si="4"/>
        <v>8.5500000000000007</v>
      </c>
      <c r="E71" s="10">
        <v>6</v>
      </c>
      <c r="F71" s="11">
        <f t="shared" si="5"/>
        <v>461.70000000000005</v>
      </c>
    </row>
    <row r="72" spans="1:6" x14ac:dyDescent="0.25">
      <c r="A72" s="9" t="s">
        <v>10</v>
      </c>
      <c r="B72" s="10">
        <v>26</v>
      </c>
      <c r="C72" s="11">
        <v>85.5</v>
      </c>
      <c r="D72" s="11">
        <f t="shared" si="4"/>
        <v>8.5500000000000007</v>
      </c>
      <c r="E72" s="10">
        <v>8</v>
      </c>
      <c r="F72" s="11">
        <f t="shared" si="5"/>
        <v>615.6</v>
      </c>
    </row>
    <row r="73" spans="1:6" x14ac:dyDescent="0.25">
      <c r="A73" s="9" t="s">
        <v>10</v>
      </c>
      <c r="B73" s="10">
        <v>27</v>
      </c>
      <c r="C73" s="11">
        <v>85.5</v>
      </c>
      <c r="D73" s="11">
        <f t="shared" si="4"/>
        <v>8.5500000000000007</v>
      </c>
      <c r="E73" s="10">
        <v>30</v>
      </c>
      <c r="F73" s="11">
        <f t="shared" si="5"/>
        <v>2308.5</v>
      </c>
    </row>
    <row r="74" spans="1:6" x14ac:dyDescent="0.25">
      <c r="A74" s="12" t="s">
        <v>10</v>
      </c>
      <c r="B74" s="13">
        <v>28</v>
      </c>
      <c r="C74" s="14">
        <v>89.9</v>
      </c>
      <c r="D74" s="11">
        <f t="shared" si="4"/>
        <v>8.99</v>
      </c>
      <c r="E74" s="13">
        <v>5</v>
      </c>
      <c r="F74" s="11">
        <f t="shared" si="5"/>
        <v>404.55000000000007</v>
      </c>
    </row>
    <row r="75" spans="1:6" x14ac:dyDescent="0.25">
      <c r="A75" s="12" t="s">
        <v>10</v>
      </c>
      <c r="B75" s="13">
        <v>29</v>
      </c>
      <c r="C75" s="14">
        <v>89.9</v>
      </c>
      <c r="D75" s="11">
        <f t="shared" si="4"/>
        <v>8.99</v>
      </c>
      <c r="E75" s="13">
        <v>8</v>
      </c>
      <c r="F75" s="11">
        <f t="shared" si="5"/>
        <v>647.28000000000009</v>
      </c>
    </row>
    <row r="76" spans="1:6" x14ac:dyDescent="0.25">
      <c r="A76" s="12" t="s">
        <v>10</v>
      </c>
      <c r="B76" s="13">
        <v>30</v>
      </c>
      <c r="C76" s="14">
        <v>89.9</v>
      </c>
      <c r="D76" s="11">
        <f t="shared" si="4"/>
        <v>8.99</v>
      </c>
      <c r="E76" s="13">
        <v>6</v>
      </c>
      <c r="F76" s="11">
        <f t="shared" si="5"/>
        <v>485.46000000000004</v>
      </c>
    </row>
    <row r="77" spans="1:6" x14ac:dyDescent="0.25">
      <c r="A77" s="12" t="s">
        <v>10</v>
      </c>
      <c r="B77" s="13">
        <v>31</v>
      </c>
      <c r="C77" s="14">
        <v>89.9</v>
      </c>
      <c r="D77" s="11">
        <f t="shared" si="4"/>
        <v>8.99</v>
      </c>
      <c r="E77" s="13">
        <v>15</v>
      </c>
      <c r="F77" s="11">
        <f t="shared" si="5"/>
        <v>1213.6500000000001</v>
      </c>
    </row>
    <row r="78" spans="1:6" x14ac:dyDescent="0.25">
      <c r="A78" s="12" t="s">
        <v>10</v>
      </c>
      <c r="B78" s="13">
        <v>32</v>
      </c>
      <c r="C78" s="14">
        <v>89.9</v>
      </c>
      <c r="D78" s="11">
        <f t="shared" si="4"/>
        <v>8.99</v>
      </c>
      <c r="E78" s="13">
        <v>8</v>
      </c>
      <c r="F78" s="11">
        <f t="shared" si="5"/>
        <v>647.28000000000009</v>
      </c>
    </row>
    <row r="79" spans="1:6" x14ac:dyDescent="0.25">
      <c r="A79" s="12" t="s">
        <v>10</v>
      </c>
      <c r="B79" s="13">
        <v>33</v>
      </c>
      <c r="C79" s="14">
        <v>89.9</v>
      </c>
      <c r="D79" s="11">
        <f t="shared" si="4"/>
        <v>8.99</v>
      </c>
      <c r="E79" s="13">
        <v>4</v>
      </c>
      <c r="F79" s="11">
        <f t="shared" si="5"/>
        <v>323.64000000000004</v>
      </c>
    </row>
    <row r="80" spans="1:6" x14ac:dyDescent="0.25">
      <c r="A80" s="12" t="s">
        <v>10</v>
      </c>
      <c r="B80" s="13">
        <v>34</v>
      </c>
      <c r="C80" s="14">
        <v>89.9</v>
      </c>
      <c r="D80" s="11">
        <f t="shared" si="4"/>
        <v>8.99</v>
      </c>
      <c r="E80" s="13">
        <v>15</v>
      </c>
      <c r="F80" s="11">
        <f t="shared" si="5"/>
        <v>1213.6500000000001</v>
      </c>
    </row>
    <row r="81" spans="1:6" x14ac:dyDescent="0.25">
      <c r="A81" s="12" t="s">
        <v>10</v>
      </c>
      <c r="B81" s="13">
        <v>35</v>
      </c>
      <c r="C81" s="14">
        <v>89.9</v>
      </c>
      <c r="D81" s="11">
        <f t="shared" si="4"/>
        <v>8.99</v>
      </c>
      <c r="E81" s="13">
        <v>2</v>
      </c>
      <c r="F81" s="11">
        <f t="shared" si="5"/>
        <v>161.82000000000002</v>
      </c>
    </row>
    <row r="82" spans="1:6" x14ac:dyDescent="0.25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25">
      <c r="A83" s="15" t="s">
        <v>11</v>
      </c>
      <c r="B83" s="16">
        <v>17</v>
      </c>
      <c r="C83" s="17">
        <v>85.5</v>
      </c>
      <c r="D83" s="17">
        <f t="shared" si="4"/>
        <v>8.5500000000000007</v>
      </c>
      <c r="E83" s="16">
        <v>6</v>
      </c>
      <c r="F83" s="17">
        <f t="shared" si="5"/>
        <v>461.70000000000005</v>
      </c>
    </row>
    <row r="84" spans="1:6" x14ac:dyDescent="0.25">
      <c r="A84" s="15" t="s">
        <v>11</v>
      </c>
      <c r="B84" s="16">
        <v>18</v>
      </c>
      <c r="C84" s="17">
        <v>85.5</v>
      </c>
      <c r="D84" s="17">
        <f t="shared" si="4"/>
        <v>8.5500000000000007</v>
      </c>
      <c r="E84" s="16">
        <v>15</v>
      </c>
      <c r="F84" s="17">
        <f t="shared" si="5"/>
        <v>1154.25</v>
      </c>
    </row>
    <row r="85" spans="1:6" x14ac:dyDescent="0.25">
      <c r="A85" s="15" t="s">
        <v>11</v>
      </c>
      <c r="B85" s="16">
        <v>19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25">
      <c r="A86" s="15" t="s">
        <v>11</v>
      </c>
      <c r="B86" s="16">
        <v>20</v>
      </c>
      <c r="C86" s="17">
        <v>85.5</v>
      </c>
      <c r="D86" s="17">
        <f t="shared" si="4"/>
        <v>8.5500000000000007</v>
      </c>
      <c r="E86" s="16">
        <v>16</v>
      </c>
      <c r="F86" s="17">
        <f t="shared" si="5"/>
        <v>1231.2</v>
      </c>
    </row>
    <row r="87" spans="1:6" x14ac:dyDescent="0.25">
      <c r="A87" s="15" t="s">
        <v>11</v>
      </c>
      <c r="B87" s="16">
        <v>21</v>
      </c>
      <c r="C87" s="17">
        <v>85.5</v>
      </c>
      <c r="D87" s="17">
        <f t="shared" si="4"/>
        <v>8.5500000000000007</v>
      </c>
      <c r="E87" s="16">
        <v>19</v>
      </c>
      <c r="F87" s="17">
        <f t="shared" si="5"/>
        <v>1462.05</v>
      </c>
    </row>
    <row r="88" spans="1:6" x14ac:dyDescent="0.25">
      <c r="A88" s="15" t="s">
        <v>11</v>
      </c>
      <c r="B88" s="16">
        <v>22</v>
      </c>
      <c r="C88" s="17">
        <v>85.5</v>
      </c>
      <c r="D88" s="17">
        <f t="shared" si="4"/>
        <v>8.5500000000000007</v>
      </c>
      <c r="E88" s="16">
        <v>0</v>
      </c>
      <c r="F88" s="17">
        <f t="shared" si="5"/>
        <v>0</v>
      </c>
    </row>
    <row r="89" spans="1:6" x14ac:dyDescent="0.25">
      <c r="A89" s="15" t="s">
        <v>11</v>
      </c>
      <c r="B89" s="16">
        <v>23</v>
      </c>
      <c r="C89" s="17">
        <v>85.5</v>
      </c>
      <c r="D89" s="17">
        <f t="shared" si="4"/>
        <v>8.5500000000000007</v>
      </c>
      <c r="E89" s="16">
        <v>5</v>
      </c>
      <c r="F89" s="17">
        <f t="shared" si="5"/>
        <v>384.75</v>
      </c>
    </row>
    <row r="90" spans="1:6" x14ac:dyDescent="0.25">
      <c r="A90" s="15" t="s">
        <v>11</v>
      </c>
      <c r="B90" s="16">
        <v>24</v>
      </c>
      <c r="C90" s="17">
        <v>85.5</v>
      </c>
      <c r="D90" s="17">
        <f t="shared" si="4"/>
        <v>8.5500000000000007</v>
      </c>
      <c r="E90" s="16">
        <v>16</v>
      </c>
      <c r="F90" s="17">
        <f t="shared" si="5"/>
        <v>1231.2</v>
      </c>
    </row>
    <row r="91" spans="1:6" x14ac:dyDescent="0.25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25">
      <c r="A92" s="15" t="s">
        <v>11</v>
      </c>
      <c r="B92" s="16">
        <v>26</v>
      </c>
      <c r="C92" s="17">
        <v>85.5</v>
      </c>
      <c r="D92" s="17">
        <f t="shared" si="4"/>
        <v>8.5500000000000007</v>
      </c>
      <c r="E92" s="16">
        <v>25</v>
      </c>
      <c r="F92" s="17">
        <f t="shared" si="5"/>
        <v>1923.75</v>
      </c>
    </row>
    <row r="93" spans="1:6" x14ac:dyDescent="0.25">
      <c r="A93" s="15" t="s">
        <v>11</v>
      </c>
      <c r="B93" s="16">
        <v>27</v>
      </c>
      <c r="C93" s="17">
        <v>85.5</v>
      </c>
      <c r="D93" s="17">
        <f t="shared" si="4"/>
        <v>8.5500000000000007</v>
      </c>
      <c r="E93" s="16">
        <v>26</v>
      </c>
      <c r="F93" s="17">
        <f t="shared" si="5"/>
        <v>2000.7</v>
      </c>
    </row>
    <row r="94" spans="1:6" x14ac:dyDescent="0.25">
      <c r="A94" s="18" t="s">
        <v>11</v>
      </c>
      <c r="B94" s="19">
        <v>28</v>
      </c>
      <c r="C94" s="20">
        <v>89.9</v>
      </c>
      <c r="D94" s="17">
        <f t="shared" si="4"/>
        <v>8.99</v>
      </c>
      <c r="E94" s="19">
        <v>21</v>
      </c>
      <c r="F94" s="17">
        <f t="shared" si="5"/>
        <v>1699.1100000000001</v>
      </c>
    </row>
    <row r="95" spans="1:6" x14ac:dyDescent="0.25">
      <c r="A95" s="18" t="s">
        <v>11</v>
      </c>
      <c r="B95" s="19">
        <v>29</v>
      </c>
      <c r="C95" s="20">
        <v>89.9</v>
      </c>
      <c r="D95" s="17">
        <f t="shared" si="4"/>
        <v>8.99</v>
      </c>
      <c r="E95" s="19">
        <v>1</v>
      </c>
      <c r="F95" s="17">
        <f t="shared" si="5"/>
        <v>80.910000000000011</v>
      </c>
    </row>
    <row r="96" spans="1:6" x14ac:dyDescent="0.25">
      <c r="A96" s="18" t="s">
        <v>11</v>
      </c>
      <c r="B96" s="19">
        <v>30</v>
      </c>
      <c r="C96" s="20">
        <v>89.9</v>
      </c>
      <c r="D96" s="17">
        <f t="shared" si="4"/>
        <v>8.99</v>
      </c>
      <c r="E96" s="19">
        <v>3</v>
      </c>
      <c r="F96" s="17">
        <f t="shared" si="5"/>
        <v>242.73000000000002</v>
      </c>
    </row>
    <row r="97" spans="1:6" x14ac:dyDescent="0.25">
      <c r="A97" s="18" t="s">
        <v>11</v>
      </c>
      <c r="B97" s="19">
        <v>31</v>
      </c>
      <c r="C97" s="20">
        <v>89.9</v>
      </c>
      <c r="D97" s="17">
        <f t="shared" si="4"/>
        <v>8.99</v>
      </c>
      <c r="E97" s="19">
        <v>23</v>
      </c>
      <c r="F97" s="17">
        <f t="shared" si="5"/>
        <v>1860.9300000000003</v>
      </c>
    </row>
    <row r="98" spans="1:6" x14ac:dyDescent="0.25">
      <c r="A98" s="18" t="s">
        <v>11</v>
      </c>
      <c r="B98" s="19">
        <v>32</v>
      </c>
      <c r="C98" s="20">
        <v>89.9</v>
      </c>
      <c r="D98" s="17">
        <f t="shared" si="4"/>
        <v>8.99</v>
      </c>
      <c r="E98" s="19">
        <v>8</v>
      </c>
      <c r="F98" s="17">
        <f t="shared" si="5"/>
        <v>647.28000000000009</v>
      </c>
    </row>
    <row r="99" spans="1:6" x14ac:dyDescent="0.25">
      <c r="A99" s="18" t="s">
        <v>11</v>
      </c>
      <c r="B99" s="19">
        <v>33</v>
      </c>
      <c r="C99" s="20">
        <v>89.9</v>
      </c>
      <c r="D99" s="17">
        <f t="shared" ref="D99:D122" si="6">C99*$C$124</f>
        <v>8.99</v>
      </c>
      <c r="E99" s="19">
        <v>4</v>
      </c>
      <c r="F99" s="17">
        <f t="shared" ref="F99:F122" si="7">(C99-D99)*E99</f>
        <v>323.64000000000004</v>
      </c>
    </row>
    <row r="100" spans="1:6" x14ac:dyDescent="0.25">
      <c r="A100" s="18" t="s">
        <v>11</v>
      </c>
      <c r="B100" s="19">
        <v>34</v>
      </c>
      <c r="C100" s="20">
        <v>89.9</v>
      </c>
      <c r="D100" s="17">
        <f t="shared" si="6"/>
        <v>8.99</v>
      </c>
      <c r="E100" s="19">
        <v>25</v>
      </c>
      <c r="F100" s="17">
        <f t="shared" si="7"/>
        <v>2022.7500000000002</v>
      </c>
    </row>
    <row r="101" spans="1:6" x14ac:dyDescent="0.25">
      <c r="A101" s="18" t="s">
        <v>11</v>
      </c>
      <c r="B101" s="19">
        <v>35</v>
      </c>
      <c r="C101" s="20">
        <v>89.9</v>
      </c>
      <c r="D101" s="17">
        <f t="shared" si="6"/>
        <v>8.99</v>
      </c>
      <c r="E101" s="19">
        <v>16</v>
      </c>
      <c r="F101" s="17">
        <f t="shared" si="7"/>
        <v>1294.5600000000002</v>
      </c>
    </row>
    <row r="102" spans="1:6" x14ac:dyDescent="0.25">
      <c r="A102" s="18" t="s">
        <v>11</v>
      </c>
      <c r="B102" s="19">
        <v>36</v>
      </c>
      <c r="C102" s="20">
        <v>89.9</v>
      </c>
      <c r="D102" s="17">
        <f t="shared" si="6"/>
        <v>8.99</v>
      </c>
      <c r="E102" s="19">
        <v>3</v>
      </c>
      <c r="F102" s="17">
        <f t="shared" si="7"/>
        <v>242.73000000000002</v>
      </c>
    </row>
    <row r="103" spans="1:6" x14ac:dyDescent="0.25">
      <c r="A103" s="21" t="s">
        <v>9</v>
      </c>
      <c r="B103" s="22">
        <v>17</v>
      </c>
      <c r="C103" s="23">
        <v>85.5</v>
      </c>
      <c r="D103" s="23">
        <f t="shared" si="6"/>
        <v>8.5500000000000007</v>
      </c>
      <c r="E103" s="22">
        <v>0</v>
      </c>
      <c r="F103" s="23">
        <f t="shared" si="7"/>
        <v>0</v>
      </c>
    </row>
    <row r="104" spans="1:6" x14ac:dyDescent="0.25">
      <c r="A104" s="21" t="s">
        <v>9</v>
      </c>
      <c r="B104" s="22">
        <v>18</v>
      </c>
      <c r="C104" s="23">
        <v>85.5</v>
      </c>
      <c r="D104" s="23">
        <f t="shared" si="6"/>
        <v>8.5500000000000007</v>
      </c>
      <c r="E104" s="22">
        <v>3</v>
      </c>
      <c r="F104" s="23">
        <f t="shared" si="7"/>
        <v>230.85000000000002</v>
      </c>
    </row>
    <row r="105" spans="1:6" x14ac:dyDescent="0.25">
      <c r="A105" s="21" t="s">
        <v>9</v>
      </c>
      <c r="B105" s="22">
        <v>19</v>
      </c>
      <c r="C105" s="23">
        <v>85.5</v>
      </c>
      <c r="D105" s="23">
        <f t="shared" si="6"/>
        <v>8.5500000000000007</v>
      </c>
      <c r="E105" s="22">
        <v>8</v>
      </c>
      <c r="F105" s="23">
        <f t="shared" si="7"/>
        <v>615.6</v>
      </c>
    </row>
    <row r="106" spans="1:6" x14ac:dyDescent="0.25">
      <c r="A106" s="21" t="s">
        <v>9</v>
      </c>
      <c r="B106" s="22">
        <v>20</v>
      </c>
      <c r="C106" s="23">
        <v>85.5</v>
      </c>
      <c r="D106" s="23">
        <f t="shared" si="6"/>
        <v>8.5500000000000007</v>
      </c>
      <c r="E106" s="22">
        <v>16</v>
      </c>
      <c r="F106" s="23">
        <f t="shared" si="7"/>
        <v>1231.2</v>
      </c>
    </row>
    <row r="107" spans="1:6" x14ac:dyDescent="0.25">
      <c r="A107" s="21" t="s">
        <v>9</v>
      </c>
      <c r="B107" s="22">
        <v>21</v>
      </c>
      <c r="C107" s="23">
        <v>85.5</v>
      </c>
      <c r="D107" s="23">
        <f t="shared" si="6"/>
        <v>8.5500000000000007</v>
      </c>
      <c r="E107" s="22">
        <v>5</v>
      </c>
      <c r="F107" s="23">
        <f t="shared" si="7"/>
        <v>384.75</v>
      </c>
    </row>
    <row r="108" spans="1:6" x14ac:dyDescent="0.25">
      <c r="A108" s="21" t="s">
        <v>9</v>
      </c>
      <c r="B108" s="22">
        <v>22</v>
      </c>
      <c r="C108" s="23">
        <v>85.5</v>
      </c>
      <c r="D108" s="23">
        <f t="shared" si="6"/>
        <v>8.5500000000000007</v>
      </c>
      <c r="E108" s="22">
        <v>8</v>
      </c>
      <c r="F108" s="23">
        <f t="shared" si="7"/>
        <v>615.6</v>
      </c>
    </row>
    <row r="109" spans="1:6" x14ac:dyDescent="0.25">
      <c r="A109" s="21" t="s">
        <v>9</v>
      </c>
      <c r="B109" s="22">
        <v>23</v>
      </c>
      <c r="C109" s="23">
        <v>85.5</v>
      </c>
      <c r="D109" s="23">
        <f t="shared" si="6"/>
        <v>8.5500000000000007</v>
      </c>
      <c r="E109" s="22">
        <v>2</v>
      </c>
      <c r="F109" s="23">
        <f t="shared" si="7"/>
        <v>153.9</v>
      </c>
    </row>
    <row r="110" spans="1:6" x14ac:dyDescent="0.25">
      <c r="A110" s="21" t="s">
        <v>9</v>
      </c>
      <c r="B110" s="22">
        <v>24</v>
      </c>
      <c r="C110" s="23">
        <v>85.5</v>
      </c>
      <c r="D110" s="23">
        <f t="shared" si="6"/>
        <v>8.5500000000000007</v>
      </c>
      <c r="E110" s="22">
        <v>25</v>
      </c>
      <c r="F110" s="23">
        <f t="shared" si="7"/>
        <v>1923.75</v>
      </c>
    </row>
    <row r="111" spans="1:6" x14ac:dyDescent="0.25">
      <c r="A111" s="21" t="s">
        <v>9</v>
      </c>
      <c r="B111" s="22">
        <v>25</v>
      </c>
      <c r="C111" s="23">
        <v>85.5</v>
      </c>
      <c r="D111" s="23">
        <f t="shared" si="6"/>
        <v>8.5500000000000007</v>
      </c>
      <c r="E111" s="22">
        <v>2</v>
      </c>
      <c r="F111" s="23">
        <f t="shared" si="7"/>
        <v>153.9</v>
      </c>
    </row>
    <row r="112" spans="1:6" x14ac:dyDescent="0.25">
      <c r="A112" s="21" t="s">
        <v>9</v>
      </c>
      <c r="B112" s="22">
        <v>26</v>
      </c>
      <c r="C112" s="23">
        <v>85.5</v>
      </c>
      <c r="D112" s="23">
        <f t="shared" si="6"/>
        <v>8.5500000000000007</v>
      </c>
      <c r="E112" s="22">
        <v>26</v>
      </c>
      <c r="F112" s="23">
        <f t="shared" si="7"/>
        <v>2000.7</v>
      </c>
    </row>
    <row r="113" spans="1:6" x14ac:dyDescent="0.25">
      <c r="A113" s="21" t="s">
        <v>9</v>
      </c>
      <c r="B113" s="22">
        <v>27</v>
      </c>
      <c r="C113" s="23">
        <v>85.5</v>
      </c>
      <c r="D113" s="23">
        <f t="shared" si="6"/>
        <v>8.5500000000000007</v>
      </c>
      <c r="E113" s="22">
        <v>23</v>
      </c>
      <c r="F113" s="23">
        <f t="shared" si="7"/>
        <v>1769.8500000000001</v>
      </c>
    </row>
    <row r="114" spans="1:6" x14ac:dyDescent="0.25">
      <c r="A114" s="24" t="s">
        <v>9</v>
      </c>
      <c r="B114" s="25">
        <v>28</v>
      </c>
      <c r="C114" s="26">
        <v>89.9</v>
      </c>
      <c r="D114" s="23">
        <f t="shared" si="6"/>
        <v>8.99</v>
      </c>
      <c r="E114" s="25">
        <v>5</v>
      </c>
      <c r="F114" s="23">
        <f t="shared" si="7"/>
        <v>404.55000000000007</v>
      </c>
    </row>
    <row r="115" spans="1:6" x14ac:dyDescent="0.25">
      <c r="A115" s="24" t="s">
        <v>9</v>
      </c>
      <c r="B115" s="25">
        <v>29</v>
      </c>
      <c r="C115" s="26">
        <v>89.9</v>
      </c>
      <c r="D115" s="23">
        <f t="shared" si="6"/>
        <v>8.99</v>
      </c>
      <c r="E115" s="25">
        <v>0</v>
      </c>
      <c r="F115" s="23">
        <f t="shared" si="7"/>
        <v>0</v>
      </c>
    </row>
    <row r="116" spans="1:6" x14ac:dyDescent="0.25">
      <c r="A116" s="24" t="s">
        <v>9</v>
      </c>
      <c r="B116" s="25">
        <v>30</v>
      </c>
      <c r="C116" s="26">
        <v>89.9</v>
      </c>
      <c r="D116" s="23">
        <f t="shared" si="6"/>
        <v>8.99</v>
      </c>
      <c r="E116" s="25">
        <v>25</v>
      </c>
      <c r="F116" s="23">
        <f t="shared" si="7"/>
        <v>2022.7500000000002</v>
      </c>
    </row>
    <row r="117" spans="1:6" x14ac:dyDescent="0.25">
      <c r="A117" s="24" t="s">
        <v>9</v>
      </c>
      <c r="B117" s="25">
        <v>31</v>
      </c>
      <c r="C117" s="26">
        <v>89.9</v>
      </c>
      <c r="D117" s="23">
        <f t="shared" si="6"/>
        <v>8.99</v>
      </c>
      <c r="E117" s="25">
        <v>8</v>
      </c>
      <c r="F117" s="23">
        <f t="shared" si="7"/>
        <v>647.28000000000009</v>
      </c>
    </row>
    <row r="118" spans="1:6" x14ac:dyDescent="0.25">
      <c r="A118" s="24" t="s">
        <v>9</v>
      </c>
      <c r="B118" s="25">
        <v>32</v>
      </c>
      <c r="C118" s="26">
        <v>89.9</v>
      </c>
      <c r="D118" s="23">
        <f t="shared" si="6"/>
        <v>8.99</v>
      </c>
      <c r="E118" s="25">
        <v>3</v>
      </c>
      <c r="F118" s="23">
        <f t="shared" si="7"/>
        <v>242.73000000000002</v>
      </c>
    </row>
    <row r="119" spans="1:6" x14ac:dyDescent="0.25">
      <c r="A119" s="24" t="s">
        <v>9</v>
      </c>
      <c r="B119" s="25">
        <v>33</v>
      </c>
      <c r="C119" s="26">
        <v>89.9</v>
      </c>
      <c r="D119" s="23">
        <f t="shared" si="6"/>
        <v>8.99</v>
      </c>
      <c r="E119" s="25">
        <v>6</v>
      </c>
      <c r="F119" s="23">
        <f t="shared" si="7"/>
        <v>485.46000000000004</v>
      </c>
    </row>
    <row r="120" spans="1:6" x14ac:dyDescent="0.25">
      <c r="A120" s="24" t="s">
        <v>9</v>
      </c>
      <c r="B120" s="25">
        <v>34</v>
      </c>
      <c r="C120" s="26">
        <v>89.9</v>
      </c>
      <c r="D120" s="23">
        <f t="shared" si="6"/>
        <v>8.99</v>
      </c>
      <c r="E120" s="25">
        <v>4</v>
      </c>
      <c r="F120" s="23">
        <f t="shared" si="7"/>
        <v>323.64000000000004</v>
      </c>
    </row>
    <row r="121" spans="1:6" x14ac:dyDescent="0.25">
      <c r="A121" s="24" t="s">
        <v>9</v>
      </c>
      <c r="B121" s="25">
        <v>35</v>
      </c>
      <c r="C121" s="26">
        <v>89.9</v>
      </c>
      <c r="D121" s="23">
        <f t="shared" si="6"/>
        <v>8.99</v>
      </c>
      <c r="E121" s="25">
        <v>21</v>
      </c>
      <c r="F121" s="23">
        <f t="shared" si="7"/>
        <v>1699.1100000000001</v>
      </c>
    </row>
    <row r="122" spans="1:6" ht="15.75" thickBot="1" x14ac:dyDescent="0.3">
      <c r="A122" s="24" t="s">
        <v>9</v>
      </c>
      <c r="B122" s="25">
        <v>36</v>
      </c>
      <c r="C122" s="26">
        <v>89.9</v>
      </c>
      <c r="D122" s="23">
        <f t="shared" si="6"/>
        <v>8.99</v>
      </c>
      <c r="E122" s="25">
        <v>3</v>
      </c>
      <c r="F122" s="23">
        <f t="shared" si="7"/>
        <v>242.73000000000002</v>
      </c>
    </row>
    <row r="123" spans="1:6" ht="19.5" thickBot="1" x14ac:dyDescent="0.35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9.5" thickBot="1" x14ac:dyDescent="0.35">
      <c r="A124" s="4"/>
      <c r="B124" s="5" t="s">
        <v>7</v>
      </c>
      <c r="C124" s="83">
        <v>0.1</v>
      </c>
      <c r="D124" s="84"/>
      <c r="E124" s="84"/>
      <c r="F124" s="85"/>
    </row>
  </sheetData>
  <sortState xmlns:xlrd2="http://schemas.microsoft.com/office/spreadsheetml/2017/richdata2" ref="A3:F122">
    <sortCondition ref="A3:A122"/>
    <sortCondition ref="B3:B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9602-C1FD-4070-AC2D-96214F3A5DDA}">
  <dimension ref="A1:V14"/>
  <sheetViews>
    <sheetView tabSelected="1" workbookViewId="0">
      <selection activeCell="F18" sqref="F18"/>
    </sheetView>
  </sheetViews>
  <sheetFormatPr defaultRowHeight="15" x14ac:dyDescent="0.25"/>
  <cols>
    <col min="1" max="1" width="16" customWidth="1"/>
    <col min="2" max="2" width="11.42578125" bestFit="1" customWidth="1"/>
  </cols>
  <sheetData>
    <row r="1" spans="1:22" ht="18.75" x14ac:dyDescent="0.3">
      <c r="A1" s="46"/>
      <c r="B1" s="46"/>
      <c r="C1" s="96" t="s">
        <v>29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7"/>
    </row>
    <row r="2" spans="1:22" x14ac:dyDescent="0.25">
      <c r="A2" s="46"/>
      <c r="B2" s="46"/>
      <c r="C2" s="44">
        <v>17</v>
      </c>
      <c r="D2" s="41">
        <v>18</v>
      </c>
      <c r="E2" s="41">
        <v>19</v>
      </c>
      <c r="F2" s="41">
        <v>20</v>
      </c>
      <c r="G2" s="41">
        <v>21</v>
      </c>
      <c r="H2" s="41">
        <v>22</v>
      </c>
      <c r="I2" s="41">
        <v>23</v>
      </c>
      <c r="J2" s="41">
        <v>24</v>
      </c>
      <c r="K2" s="41">
        <v>25</v>
      </c>
      <c r="L2" s="41">
        <v>26</v>
      </c>
      <c r="M2" s="41">
        <v>27</v>
      </c>
      <c r="N2" s="41">
        <v>28</v>
      </c>
      <c r="O2" s="41">
        <v>29</v>
      </c>
      <c r="P2" s="41">
        <v>30</v>
      </c>
      <c r="Q2" s="41">
        <v>31</v>
      </c>
      <c r="R2" s="41">
        <v>32</v>
      </c>
      <c r="S2" s="41">
        <v>33</v>
      </c>
      <c r="T2" s="41">
        <v>34</v>
      </c>
      <c r="U2" s="41">
        <v>35</v>
      </c>
      <c r="V2" s="41">
        <v>36</v>
      </c>
    </row>
    <row r="3" spans="1:22" x14ac:dyDescent="0.25">
      <c r="A3" s="87" t="s">
        <v>13</v>
      </c>
      <c r="B3" s="45" t="s">
        <v>27</v>
      </c>
      <c r="C3" s="42">
        <v>79.8</v>
      </c>
      <c r="D3" s="42">
        <v>79.8</v>
      </c>
      <c r="E3" s="42">
        <v>79.8</v>
      </c>
      <c r="F3" s="42">
        <v>79.8</v>
      </c>
      <c r="G3" s="42">
        <v>79.8</v>
      </c>
      <c r="H3" s="42">
        <v>79.8</v>
      </c>
      <c r="I3" s="42">
        <v>79.8</v>
      </c>
      <c r="J3" s="42">
        <v>79.8</v>
      </c>
      <c r="K3" s="42">
        <v>79.8</v>
      </c>
      <c r="L3" s="42">
        <v>79.8</v>
      </c>
      <c r="M3" s="42">
        <v>79.8</v>
      </c>
      <c r="N3" s="42">
        <v>83.3</v>
      </c>
      <c r="O3" s="42">
        <v>83.3</v>
      </c>
      <c r="P3" s="42">
        <v>83.3</v>
      </c>
      <c r="Q3" s="42">
        <v>83.3</v>
      </c>
      <c r="R3" s="42">
        <v>83.3</v>
      </c>
      <c r="S3" s="42">
        <v>83.3</v>
      </c>
      <c r="T3" s="42">
        <v>83.3</v>
      </c>
      <c r="U3" s="42">
        <v>83.3</v>
      </c>
      <c r="V3" s="42">
        <v>83.3</v>
      </c>
    </row>
    <row r="4" spans="1:22" x14ac:dyDescent="0.25">
      <c r="A4" s="86"/>
      <c r="B4" s="40" t="s">
        <v>28</v>
      </c>
      <c r="C4" s="43">
        <v>15</v>
      </c>
      <c r="D4" s="43">
        <v>0</v>
      </c>
      <c r="E4" s="43">
        <v>3</v>
      </c>
      <c r="F4" s="43">
        <v>21</v>
      </c>
      <c r="G4" s="43">
        <v>12</v>
      </c>
      <c r="H4" s="43">
        <v>5</v>
      </c>
      <c r="I4" s="43">
        <v>8</v>
      </c>
      <c r="J4" s="43">
        <v>23</v>
      </c>
      <c r="K4" s="43">
        <v>15</v>
      </c>
      <c r="L4" s="43">
        <v>25</v>
      </c>
      <c r="M4" s="43">
        <v>2</v>
      </c>
      <c r="N4" s="43">
        <v>8</v>
      </c>
      <c r="O4" s="43">
        <v>7</v>
      </c>
      <c r="P4" s="43">
        <v>16</v>
      </c>
      <c r="Q4" s="43">
        <v>20</v>
      </c>
      <c r="R4" s="43">
        <v>0</v>
      </c>
      <c r="S4" s="43">
        <v>0</v>
      </c>
      <c r="T4" s="43">
        <v>6</v>
      </c>
      <c r="U4" s="43">
        <v>8</v>
      </c>
      <c r="V4" s="43">
        <v>14</v>
      </c>
    </row>
    <row r="5" spans="1:22" x14ac:dyDescent="0.25">
      <c r="A5" s="86" t="s">
        <v>14</v>
      </c>
      <c r="B5" s="40" t="s">
        <v>27</v>
      </c>
      <c r="C5" s="42">
        <v>79.8</v>
      </c>
      <c r="D5" s="42">
        <v>79.8</v>
      </c>
      <c r="E5" s="42">
        <v>79.8</v>
      </c>
      <c r="F5" s="42">
        <v>79.8</v>
      </c>
      <c r="G5" s="42">
        <v>79.8</v>
      </c>
      <c r="H5" s="42">
        <v>79.8</v>
      </c>
      <c r="I5" s="42">
        <v>79.8</v>
      </c>
      <c r="J5" s="42">
        <v>79.8</v>
      </c>
      <c r="K5" s="42">
        <v>79.8</v>
      </c>
      <c r="L5" s="42">
        <v>79.8</v>
      </c>
      <c r="M5" s="42">
        <v>79.8</v>
      </c>
      <c r="N5" s="42">
        <v>83.3</v>
      </c>
      <c r="O5" s="42">
        <v>83.3</v>
      </c>
      <c r="P5" s="42">
        <v>83.3</v>
      </c>
      <c r="Q5" s="42">
        <v>83.3</v>
      </c>
      <c r="R5" s="42">
        <v>83.3</v>
      </c>
      <c r="S5" s="42">
        <v>83.3</v>
      </c>
      <c r="T5" s="42">
        <v>83.3</v>
      </c>
      <c r="U5" s="42">
        <v>83.3</v>
      </c>
      <c r="V5" s="42">
        <v>83.3</v>
      </c>
    </row>
    <row r="6" spans="1:22" x14ac:dyDescent="0.25">
      <c r="A6" s="86"/>
      <c r="B6" s="40" t="s">
        <v>28</v>
      </c>
      <c r="C6" s="43">
        <v>17</v>
      </c>
      <c r="D6" s="43">
        <v>15</v>
      </c>
      <c r="E6" s="43">
        <v>2</v>
      </c>
      <c r="F6" s="43">
        <v>1</v>
      </c>
      <c r="G6" s="43">
        <v>0</v>
      </c>
      <c r="H6" s="43">
        <v>0</v>
      </c>
      <c r="I6" s="43">
        <v>6</v>
      </c>
      <c r="J6" s="43">
        <v>8</v>
      </c>
      <c r="K6" s="43">
        <v>9</v>
      </c>
      <c r="L6" s="43">
        <v>15</v>
      </c>
      <c r="M6" s="43">
        <v>18</v>
      </c>
      <c r="N6" s="43">
        <v>18</v>
      </c>
      <c r="O6" s="43">
        <v>2</v>
      </c>
      <c r="P6" s="43">
        <v>3</v>
      </c>
      <c r="Q6" s="43">
        <v>6</v>
      </c>
      <c r="R6" s="43">
        <v>0</v>
      </c>
      <c r="S6" s="43">
        <v>5</v>
      </c>
      <c r="T6" s="43">
        <v>19</v>
      </c>
      <c r="U6" s="43">
        <v>26</v>
      </c>
      <c r="V6" s="43">
        <v>5</v>
      </c>
    </row>
    <row r="7" spans="1:22" x14ac:dyDescent="0.25">
      <c r="A7" s="86" t="s">
        <v>12</v>
      </c>
      <c r="B7" s="40" t="s">
        <v>27</v>
      </c>
      <c r="C7" s="42">
        <v>79.8</v>
      </c>
      <c r="D7" s="42">
        <v>79.8</v>
      </c>
      <c r="E7" s="42">
        <v>79.8</v>
      </c>
      <c r="F7" s="42">
        <v>79.8</v>
      </c>
      <c r="G7" s="42">
        <v>79.8</v>
      </c>
      <c r="H7" s="42">
        <v>79.8</v>
      </c>
      <c r="I7" s="42">
        <v>79.8</v>
      </c>
      <c r="J7" s="42">
        <v>79.8</v>
      </c>
      <c r="K7" s="42">
        <v>79.8</v>
      </c>
      <c r="L7" s="42">
        <v>79.8</v>
      </c>
      <c r="M7" s="42">
        <v>79.8</v>
      </c>
      <c r="N7" s="42">
        <v>83.3</v>
      </c>
      <c r="O7" s="42">
        <v>83.3</v>
      </c>
      <c r="P7" s="42">
        <v>83.3</v>
      </c>
      <c r="Q7" s="42">
        <v>83.3</v>
      </c>
      <c r="R7" s="42">
        <v>83.3</v>
      </c>
      <c r="S7" s="42">
        <v>83.3</v>
      </c>
      <c r="T7" s="42">
        <v>83.3</v>
      </c>
      <c r="U7" s="42">
        <v>83.3</v>
      </c>
      <c r="V7" s="42">
        <v>83.3</v>
      </c>
    </row>
    <row r="8" spans="1:22" x14ac:dyDescent="0.25">
      <c r="A8" s="86"/>
      <c r="B8" s="40" t="s">
        <v>28</v>
      </c>
      <c r="C8" s="43">
        <v>25</v>
      </c>
      <c r="D8" s="43">
        <v>2</v>
      </c>
      <c r="E8" s="43">
        <v>3</v>
      </c>
      <c r="F8" s="43">
        <v>1</v>
      </c>
      <c r="G8" s="43">
        <v>0</v>
      </c>
      <c r="H8" s="43">
        <v>5</v>
      </c>
      <c r="I8" s="43">
        <v>16</v>
      </c>
      <c r="J8" s="43">
        <v>15</v>
      </c>
      <c r="K8" s="43">
        <v>16</v>
      </c>
      <c r="L8" s="43">
        <v>14</v>
      </c>
      <c r="M8" s="43">
        <v>15</v>
      </c>
      <c r="N8" s="43">
        <v>29</v>
      </c>
      <c r="O8" s="43">
        <v>5</v>
      </c>
      <c r="P8" s="43">
        <v>0</v>
      </c>
      <c r="Q8" s="43">
        <v>4</v>
      </c>
      <c r="R8" s="43">
        <v>5</v>
      </c>
      <c r="S8" s="43">
        <v>15</v>
      </c>
      <c r="T8" s="43">
        <v>16</v>
      </c>
      <c r="U8" s="43">
        <v>2</v>
      </c>
      <c r="V8" s="43">
        <v>36</v>
      </c>
    </row>
    <row r="9" spans="1:22" x14ac:dyDescent="0.25">
      <c r="A9" s="86" t="s">
        <v>10</v>
      </c>
      <c r="B9" s="40" t="s">
        <v>27</v>
      </c>
      <c r="C9" s="42">
        <v>85.5</v>
      </c>
      <c r="D9" s="42">
        <v>85.5</v>
      </c>
      <c r="E9" s="42">
        <v>85.5</v>
      </c>
      <c r="F9" s="42">
        <v>85.5</v>
      </c>
      <c r="G9" s="42">
        <v>85.5</v>
      </c>
      <c r="H9" s="42">
        <v>85.5</v>
      </c>
      <c r="I9" s="42">
        <v>85.5</v>
      </c>
      <c r="J9" s="42">
        <v>85.5</v>
      </c>
      <c r="K9" s="42">
        <v>85.5</v>
      </c>
      <c r="L9" s="42">
        <v>85.5</v>
      </c>
      <c r="M9" s="42">
        <v>85.5</v>
      </c>
      <c r="N9" s="42">
        <v>89.9</v>
      </c>
      <c r="O9" s="42">
        <v>89.9</v>
      </c>
      <c r="P9" s="42">
        <v>89.9</v>
      </c>
      <c r="Q9" s="42">
        <v>89.9</v>
      </c>
      <c r="R9" s="42">
        <v>89.9</v>
      </c>
      <c r="S9" s="42">
        <v>89.9</v>
      </c>
      <c r="T9" s="42">
        <v>89.9</v>
      </c>
      <c r="U9" s="42">
        <v>89.9</v>
      </c>
      <c r="V9" s="42">
        <v>89.9</v>
      </c>
    </row>
    <row r="10" spans="1:22" x14ac:dyDescent="0.25">
      <c r="A10" s="86"/>
      <c r="B10" s="40" t="s">
        <v>28</v>
      </c>
      <c r="C10" s="43">
        <v>2</v>
      </c>
      <c r="D10" s="43">
        <v>5</v>
      </c>
      <c r="E10" s="43">
        <v>16</v>
      </c>
      <c r="F10" s="43">
        <v>18</v>
      </c>
      <c r="G10" s="43">
        <v>19</v>
      </c>
      <c r="H10" s="43">
        <v>5</v>
      </c>
      <c r="I10" s="43">
        <v>0</v>
      </c>
      <c r="J10" s="43">
        <v>25</v>
      </c>
      <c r="K10" s="43">
        <v>6</v>
      </c>
      <c r="L10" s="43">
        <v>8</v>
      </c>
      <c r="M10" s="43">
        <v>30</v>
      </c>
      <c r="N10" s="43">
        <v>5</v>
      </c>
      <c r="O10" s="43">
        <v>8</v>
      </c>
      <c r="P10" s="43">
        <v>6</v>
      </c>
      <c r="Q10" s="43">
        <v>15</v>
      </c>
      <c r="R10" s="43">
        <v>8</v>
      </c>
      <c r="S10" s="43">
        <v>4</v>
      </c>
      <c r="T10" s="43">
        <v>15</v>
      </c>
      <c r="U10" s="43">
        <v>2</v>
      </c>
      <c r="V10" s="43">
        <v>0</v>
      </c>
    </row>
    <row r="11" spans="1:22" x14ac:dyDescent="0.25">
      <c r="A11" s="86" t="s">
        <v>11</v>
      </c>
      <c r="B11" s="40" t="s">
        <v>27</v>
      </c>
      <c r="C11" s="42">
        <v>85.5</v>
      </c>
      <c r="D11" s="42">
        <v>85.5</v>
      </c>
      <c r="E11" s="42">
        <v>85.5</v>
      </c>
      <c r="F11" s="42">
        <v>85.5</v>
      </c>
      <c r="G11" s="42">
        <v>85.5</v>
      </c>
      <c r="H11" s="42">
        <v>85.5</v>
      </c>
      <c r="I11" s="42">
        <v>85.5</v>
      </c>
      <c r="J11" s="42">
        <v>85.5</v>
      </c>
      <c r="K11" s="42">
        <v>85.5</v>
      </c>
      <c r="L11" s="42">
        <v>85.5</v>
      </c>
      <c r="M11" s="42">
        <v>85.5</v>
      </c>
      <c r="N11" s="42">
        <v>89.9</v>
      </c>
      <c r="O11" s="42">
        <v>89.9</v>
      </c>
      <c r="P11" s="42">
        <v>89.9</v>
      </c>
      <c r="Q11" s="42">
        <v>89.9</v>
      </c>
      <c r="R11" s="42">
        <v>89.9</v>
      </c>
      <c r="S11" s="42">
        <v>89.9</v>
      </c>
      <c r="T11" s="42">
        <v>89.9</v>
      </c>
      <c r="U11" s="42">
        <v>89.9</v>
      </c>
      <c r="V11" s="42">
        <v>89.9</v>
      </c>
    </row>
    <row r="12" spans="1:22" x14ac:dyDescent="0.25">
      <c r="A12" s="86"/>
      <c r="B12" s="40" t="s">
        <v>28</v>
      </c>
      <c r="C12" s="43">
        <v>6</v>
      </c>
      <c r="D12" s="43">
        <v>15</v>
      </c>
      <c r="E12" s="43">
        <v>25</v>
      </c>
      <c r="F12" s="43">
        <v>16</v>
      </c>
      <c r="G12" s="43">
        <v>19</v>
      </c>
      <c r="H12" s="43">
        <v>0</v>
      </c>
      <c r="I12" s="43">
        <v>5</v>
      </c>
      <c r="J12" s="43">
        <v>16</v>
      </c>
      <c r="K12" s="43">
        <v>19</v>
      </c>
      <c r="L12" s="43">
        <v>25</v>
      </c>
      <c r="M12" s="43">
        <v>26</v>
      </c>
      <c r="N12" s="43">
        <v>21</v>
      </c>
      <c r="O12" s="43">
        <v>1</v>
      </c>
      <c r="P12" s="43">
        <v>3</v>
      </c>
      <c r="Q12" s="43">
        <v>23</v>
      </c>
      <c r="R12" s="43">
        <v>8</v>
      </c>
      <c r="S12" s="43">
        <v>4</v>
      </c>
      <c r="T12" s="43">
        <v>25</v>
      </c>
      <c r="U12" s="43">
        <v>16</v>
      </c>
      <c r="V12" s="43">
        <v>3</v>
      </c>
    </row>
    <row r="13" spans="1:22" x14ac:dyDescent="0.25">
      <c r="A13" s="86" t="s">
        <v>9</v>
      </c>
      <c r="B13" s="40" t="s">
        <v>27</v>
      </c>
      <c r="C13" s="42">
        <v>85.5</v>
      </c>
      <c r="D13" s="42">
        <v>85.5</v>
      </c>
      <c r="E13" s="42">
        <v>85.5</v>
      </c>
      <c r="F13" s="42">
        <v>85.5</v>
      </c>
      <c r="G13" s="42">
        <v>85.5</v>
      </c>
      <c r="H13" s="42">
        <v>85.5</v>
      </c>
      <c r="I13" s="42">
        <v>85.5</v>
      </c>
      <c r="J13" s="42">
        <v>85.5</v>
      </c>
      <c r="K13" s="42">
        <v>85.5</v>
      </c>
      <c r="L13" s="42">
        <v>85.5</v>
      </c>
      <c r="M13" s="42">
        <v>85.5</v>
      </c>
      <c r="N13" s="42">
        <v>89.9</v>
      </c>
      <c r="O13" s="42">
        <v>89.9</v>
      </c>
      <c r="P13" s="42">
        <v>89.9</v>
      </c>
      <c r="Q13" s="42">
        <v>89.9</v>
      </c>
      <c r="R13" s="42">
        <v>89.9</v>
      </c>
      <c r="S13" s="42">
        <v>89.9</v>
      </c>
      <c r="T13" s="42">
        <v>89.9</v>
      </c>
      <c r="U13" s="42">
        <v>89.9</v>
      </c>
      <c r="V13" s="42">
        <v>89.9</v>
      </c>
    </row>
    <row r="14" spans="1:22" x14ac:dyDescent="0.25">
      <c r="A14" s="86"/>
      <c r="B14" s="40" t="s">
        <v>28</v>
      </c>
      <c r="C14" s="43">
        <v>0</v>
      </c>
      <c r="D14" s="43">
        <v>3</v>
      </c>
      <c r="E14" s="43">
        <v>8</v>
      </c>
      <c r="F14" s="43">
        <v>16</v>
      </c>
      <c r="G14" s="43">
        <v>5</v>
      </c>
      <c r="H14" s="43">
        <v>8</v>
      </c>
      <c r="I14" s="43">
        <v>2</v>
      </c>
      <c r="J14" s="43">
        <v>25</v>
      </c>
      <c r="K14" s="43">
        <v>2</v>
      </c>
      <c r="L14" s="43">
        <v>26</v>
      </c>
      <c r="M14" s="43">
        <v>23</v>
      </c>
      <c r="N14" s="43">
        <v>5</v>
      </c>
      <c r="O14" s="43">
        <v>0</v>
      </c>
      <c r="P14" s="43">
        <v>25</v>
      </c>
      <c r="Q14" s="43">
        <v>8</v>
      </c>
      <c r="R14" s="43">
        <v>3</v>
      </c>
      <c r="S14" s="43">
        <v>6</v>
      </c>
      <c r="T14" s="43">
        <v>4</v>
      </c>
      <c r="U14" s="43">
        <v>21</v>
      </c>
      <c r="V14" s="43">
        <v>3</v>
      </c>
    </row>
  </sheetData>
  <mergeCells count="7">
    <mergeCell ref="A11:A12"/>
    <mergeCell ref="A13:A14"/>
    <mergeCell ref="C1:V1"/>
    <mergeCell ref="A3:A4"/>
    <mergeCell ref="A5:A6"/>
    <mergeCell ref="A7:A8"/>
    <mergeCell ref="A9:A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dimension ref="B1:M22"/>
  <sheetViews>
    <sheetView zoomScaleNormal="100" workbookViewId="0">
      <selection activeCell="D20" sqref="D20"/>
    </sheetView>
  </sheetViews>
  <sheetFormatPr defaultRowHeight="15" x14ac:dyDescent="0.25"/>
  <cols>
    <col min="1" max="3" width="3.42578125" style="47" customWidth="1"/>
    <col min="4" max="4" width="17.28515625" style="47" customWidth="1"/>
    <col min="5" max="5" width="28.42578125" style="47" customWidth="1"/>
    <col min="6" max="9" width="3.7109375" style="47" customWidth="1"/>
    <col min="10" max="10" width="10" style="47" customWidth="1"/>
    <col min="11" max="11" width="11.5703125" style="47" customWidth="1"/>
    <col min="12" max="12" width="12.7109375" style="47" customWidth="1"/>
    <col min="13" max="13" width="3.42578125" style="47" customWidth="1"/>
    <col min="14" max="16384" width="9.140625" style="47"/>
  </cols>
  <sheetData>
    <row r="1" spans="2:13" ht="13.5" customHeight="1" x14ac:dyDescent="0.25"/>
    <row r="2" spans="2:13" ht="13.5" customHeight="1" thickBot="1" x14ac:dyDescent="0.3"/>
    <row r="3" spans="2:13" ht="10.5" customHeight="1" x14ac:dyDescent="0.25">
      <c r="C3" s="49"/>
      <c r="D3" s="50"/>
      <c r="E3" s="50"/>
      <c r="F3" s="51"/>
      <c r="I3" s="49"/>
      <c r="J3" s="50"/>
      <c r="K3" s="50"/>
      <c r="L3" s="50"/>
      <c r="M3" s="51"/>
    </row>
    <row r="4" spans="2:13" ht="19.5" customHeight="1" x14ac:dyDescent="0.3">
      <c r="B4" s="48"/>
      <c r="C4" s="52"/>
      <c r="D4" s="89" t="s">
        <v>38</v>
      </c>
      <c r="E4" s="89"/>
      <c r="F4" s="55"/>
      <c r="H4" s="48"/>
      <c r="I4" s="52"/>
      <c r="J4" s="89" t="s">
        <v>33</v>
      </c>
      <c r="K4" s="89"/>
      <c r="L4" s="89"/>
      <c r="M4" s="55"/>
    </row>
    <row r="5" spans="2:13" ht="13.5" customHeight="1" x14ac:dyDescent="0.3">
      <c r="B5" s="48"/>
      <c r="C5" s="52"/>
      <c r="D5" s="54"/>
      <c r="E5" s="54"/>
      <c r="F5" s="55"/>
      <c r="H5" s="48"/>
      <c r="I5" s="52"/>
      <c r="J5" s="70"/>
      <c r="K5" s="70"/>
      <c r="L5" s="70"/>
      <c r="M5" s="55"/>
    </row>
    <row r="6" spans="2:13" x14ac:dyDescent="0.25">
      <c r="B6" s="48"/>
      <c r="C6" s="52"/>
      <c r="D6" s="61" t="s">
        <v>25</v>
      </c>
      <c r="E6" s="67" t="s">
        <v>13</v>
      </c>
      <c r="F6" s="55"/>
      <c r="H6" s="48"/>
      <c r="I6" s="52"/>
      <c r="J6" s="54"/>
      <c r="K6" s="54"/>
      <c r="L6" s="54"/>
      <c r="M6" s="55"/>
    </row>
    <row r="7" spans="2:13" ht="9.75" customHeight="1" x14ac:dyDescent="0.25">
      <c r="B7" s="48"/>
      <c r="C7" s="52"/>
      <c r="D7" s="53"/>
      <c r="E7" s="54"/>
      <c r="F7" s="55"/>
      <c r="H7" s="48"/>
      <c r="I7" s="52"/>
      <c r="J7" s="54"/>
      <c r="K7" s="54"/>
      <c r="L7" s="54"/>
      <c r="M7" s="55"/>
    </row>
    <row r="8" spans="2:13" x14ac:dyDescent="0.25">
      <c r="B8" s="48"/>
      <c r="C8" s="52"/>
      <c r="D8" s="61" t="s">
        <v>26</v>
      </c>
      <c r="E8" s="60">
        <v>21</v>
      </c>
      <c r="F8" s="55"/>
      <c r="H8" s="48"/>
      <c r="I8" s="52"/>
      <c r="J8" s="88" t="s">
        <v>35</v>
      </c>
      <c r="K8" s="88"/>
      <c r="L8" s="88"/>
      <c r="M8" s="55"/>
    </row>
    <row r="9" spans="2:13" ht="9.75" customHeight="1" x14ac:dyDescent="0.25">
      <c r="B9" s="48"/>
      <c r="C9" s="52"/>
      <c r="D9" s="53"/>
      <c r="E9" s="54"/>
      <c r="F9" s="55"/>
      <c r="H9" s="48"/>
      <c r="I9" s="52"/>
      <c r="J9" s="54"/>
      <c r="K9" s="74">
        <v>0</v>
      </c>
      <c r="L9" s="75">
        <v>0</v>
      </c>
      <c r="M9" s="55"/>
    </row>
    <row r="10" spans="2:13" ht="15.75" customHeight="1" x14ac:dyDescent="0.25">
      <c r="B10" s="48"/>
      <c r="C10" s="52"/>
      <c r="D10" s="61" t="s">
        <v>31</v>
      </c>
      <c r="E10" s="60">
        <v>3</v>
      </c>
      <c r="F10" s="55"/>
      <c r="H10" s="48"/>
      <c r="I10" s="52"/>
      <c r="J10" s="54" t="s">
        <v>34</v>
      </c>
      <c r="K10" s="72">
        <v>150</v>
      </c>
      <c r="L10" s="73">
        <v>0.08</v>
      </c>
      <c r="M10" s="55"/>
    </row>
    <row r="11" spans="2:13" ht="9.75" customHeight="1" x14ac:dyDescent="0.25">
      <c r="B11" s="48"/>
      <c r="C11" s="52"/>
      <c r="D11" s="53"/>
      <c r="E11" s="54"/>
      <c r="F11" s="55"/>
      <c r="H11" s="48"/>
      <c r="I11" s="52"/>
      <c r="J11" s="54"/>
      <c r="K11" s="71"/>
      <c r="L11" s="54"/>
      <c r="M11" s="55"/>
    </row>
    <row r="12" spans="2:13" ht="16.5" customHeight="1" x14ac:dyDescent="0.25">
      <c r="B12" s="48"/>
      <c r="C12" s="52"/>
      <c r="D12" s="61" t="s">
        <v>32</v>
      </c>
      <c r="E12" s="69">
        <f>IF(VLOOKUP(E10,K15:L18,2,TRUE) &gt; VLOOKUP(E16,K9:L12,2,TRUE), VLOOKUP(E10,K15:L18,2,TRUE), VLOOKUP(E16,K9:L12,2,TRUE))</f>
        <v>0.08</v>
      </c>
      <c r="F12" s="55"/>
      <c r="H12" s="48"/>
      <c r="I12" s="52"/>
      <c r="J12" s="54" t="s">
        <v>34</v>
      </c>
      <c r="K12" s="72">
        <v>300</v>
      </c>
      <c r="L12" s="73">
        <v>0.15</v>
      </c>
      <c r="M12" s="55"/>
    </row>
    <row r="13" spans="2:13" ht="9.75" customHeight="1" x14ac:dyDescent="0.25">
      <c r="B13" s="48"/>
      <c r="C13" s="52"/>
      <c r="D13" s="53"/>
      <c r="E13" s="54"/>
      <c r="F13" s="55"/>
      <c r="H13" s="48"/>
      <c r="I13" s="52"/>
      <c r="J13" s="54"/>
      <c r="K13" s="54"/>
      <c r="L13" s="54"/>
      <c r="M13" s="55"/>
    </row>
    <row r="14" spans="2:13" x14ac:dyDescent="0.25">
      <c r="B14" s="48"/>
      <c r="C14" s="52"/>
      <c r="D14" s="61" t="s">
        <v>30</v>
      </c>
      <c r="E14" s="64">
        <f>IFERROR(HLOOKUP(E8,DadosT,MATCH(E6,Titulos,0),FALSE),"Produto não encontrado!")</f>
        <v>12</v>
      </c>
      <c r="F14" s="55"/>
      <c r="H14" s="48"/>
      <c r="I14" s="52"/>
      <c r="J14" s="88" t="s">
        <v>28</v>
      </c>
      <c r="K14" s="88"/>
      <c r="L14" s="88"/>
      <c r="M14" s="55"/>
    </row>
    <row r="15" spans="2:13" ht="9" customHeight="1" x14ac:dyDescent="0.25">
      <c r="B15" s="48"/>
      <c r="C15" s="52"/>
      <c r="D15" s="53"/>
      <c r="E15" s="54"/>
      <c r="F15" s="55"/>
      <c r="H15" s="48"/>
      <c r="I15" s="52"/>
      <c r="J15" s="54"/>
      <c r="K15" s="74">
        <v>0</v>
      </c>
      <c r="L15" s="75">
        <v>0</v>
      </c>
      <c r="M15" s="55"/>
    </row>
    <row r="16" spans="2:13" x14ac:dyDescent="0.25">
      <c r="B16" s="48"/>
      <c r="C16" s="52"/>
      <c r="D16" s="61" t="s">
        <v>36</v>
      </c>
      <c r="E16" s="65">
        <f>IFERROR(INDEX('Produtos Infantis por Coluna'!C3:V14,D21,E21)*E10,"Produto não encontrado!")</f>
        <v>239.39999999999998</v>
      </c>
      <c r="F16" s="55"/>
      <c r="H16" s="48"/>
      <c r="I16" s="52"/>
      <c r="J16" s="61" t="s">
        <v>34</v>
      </c>
      <c r="K16" s="71">
        <v>2</v>
      </c>
      <c r="L16" s="68">
        <v>0.05</v>
      </c>
      <c r="M16" s="55"/>
    </row>
    <row r="17" spans="2:13" ht="9" customHeight="1" x14ac:dyDescent="0.25">
      <c r="B17" s="48"/>
      <c r="C17" s="52"/>
      <c r="D17" s="59"/>
      <c r="E17" s="59"/>
      <c r="F17" s="55"/>
      <c r="H17" s="48"/>
      <c r="I17" s="52"/>
      <c r="J17" s="54"/>
      <c r="K17" s="71"/>
      <c r="L17" s="54"/>
      <c r="M17" s="55"/>
    </row>
    <row r="18" spans="2:13" ht="15.75" x14ac:dyDescent="0.25">
      <c r="B18" s="48"/>
      <c r="C18" s="52"/>
      <c r="D18" s="59"/>
      <c r="E18" s="66" t="str">
        <f>_xlfn.IFS(E14=0,"Produto Esgotado!", E14&lt;=4, "Estoque Baixo!", TRUE, "")</f>
        <v/>
      </c>
      <c r="F18" s="55"/>
      <c r="H18" s="48"/>
      <c r="I18" s="52"/>
      <c r="J18" s="54" t="s">
        <v>34</v>
      </c>
      <c r="K18" s="71">
        <v>5</v>
      </c>
      <c r="L18" s="68">
        <v>0.09</v>
      </c>
      <c r="M18" s="55"/>
    </row>
    <row r="19" spans="2:13" ht="7.5" customHeight="1" x14ac:dyDescent="0.25">
      <c r="B19" s="48"/>
      <c r="C19" s="52"/>
      <c r="D19" s="59"/>
      <c r="E19" s="66"/>
      <c r="F19" s="55"/>
      <c r="H19" s="48"/>
      <c r="I19" s="52"/>
      <c r="J19" s="54"/>
      <c r="K19" s="71"/>
      <c r="L19" s="77"/>
      <c r="M19" s="55"/>
    </row>
    <row r="20" spans="2:13" ht="20.25" customHeight="1" x14ac:dyDescent="0.25">
      <c r="B20" s="48"/>
      <c r="C20" s="52"/>
      <c r="D20" s="78" t="s">
        <v>40</v>
      </c>
      <c r="E20" s="54"/>
      <c r="F20" s="55"/>
      <c r="H20" s="48"/>
      <c r="I20" s="52"/>
      <c r="J20" s="54"/>
      <c r="K20" s="54"/>
      <c r="L20" s="54"/>
      <c r="M20" s="55"/>
    </row>
    <row r="21" spans="2:13" ht="13.5" customHeight="1" thickBot="1" x14ac:dyDescent="0.3">
      <c r="B21" s="48"/>
      <c r="C21" s="56"/>
      <c r="D21" s="62">
        <f>MATCH(E6,'Produtos Infantis por Coluna'!A3:A14,0)</f>
        <v>1</v>
      </c>
      <c r="E21" s="62">
        <f>MATCH(E8,'Produtos Infantis por Coluna'!C2:V2,0)</f>
        <v>5</v>
      </c>
      <c r="F21" s="58"/>
      <c r="H21" s="48"/>
      <c r="I21" s="56"/>
      <c r="J21" s="57"/>
      <c r="K21" s="57"/>
      <c r="L21" s="57"/>
      <c r="M21" s="58"/>
    </row>
    <row r="22" spans="2:13" ht="13.5" customHeight="1" x14ac:dyDescent="0.25">
      <c r="B22" s="48"/>
      <c r="C22" s="48"/>
      <c r="D22" s="48"/>
      <c r="E22" s="48"/>
      <c r="H22" s="48"/>
      <c r="I22" s="48"/>
      <c r="J22" s="48"/>
      <c r="K22" s="48"/>
      <c r="L22" s="48"/>
    </row>
  </sheetData>
  <sheetProtection selectLockedCells="1"/>
  <mergeCells count="4">
    <mergeCell ref="J14:L14"/>
    <mergeCell ref="J4:L4"/>
    <mergeCell ref="J8:L8"/>
    <mergeCell ref="D4:E4"/>
  </mergeCells>
  <conditionalFormatting sqref="E14">
    <cfRule type="cellIs" dxfId="3" priority="2" operator="equal">
      <formula>0</formula>
    </cfRule>
  </conditionalFormatting>
  <conditionalFormatting sqref="E16">
    <cfRule type="expression" dxfId="2" priority="1">
      <formula>E14&lt;=0</formula>
    </cfRule>
  </conditionalFormatting>
  <dataValidations count="1">
    <dataValidation type="custom" errorStyle="warning" allowBlank="1" showInputMessage="1" showErrorMessage="1" errorTitle="Quantidade Invalida" error="Informe um valor menor ou igual a quantidade em estoque" sqref="E10" xr:uid="{20BDF676-F6E5-4269-800A-E6ACBC35A22B}">
      <formula1>E10&lt;=E14</formula1>
    </dataValidation>
  </dataValidations>
  <hyperlinks>
    <hyperlink ref="D20" location="'Resumo de Vendas'!E5" display="Finalizar Pedido" xr:uid="{EA866FCF-D386-479F-82EC-931233A743F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A7B8-F3DB-4ED4-A0ED-2E319E512525}">
  <dimension ref="B1:L20"/>
  <sheetViews>
    <sheetView topLeftCell="A2" zoomScaleNormal="100" workbookViewId="0">
      <selection activeCell="E5" sqref="E5"/>
    </sheetView>
  </sheetViews>
  <sheetFormatPr defaultRowHeight="15" x14ac:dyDescent="0.25"/>
  <cols>
    <col min="1" max="3" width="3.42578125" style="47" customWidth="1"/>
    <col min="4" max="4" width="15.7109375" style="47" customWidth="1"/>
    <col min="5" max="5" width="28.42578125" style="47" customWidth="1"/>
    <col min="6" max="7" width="3.7109375" style="47" customWidth="1"/>
    <col min="8" max="9" width="3.42578125" style="47" customWidth="1"/>
    <col min="10" max="10" width="22.140625" style="47" bestFit="1" customWidth="1"/>
    <col min="11" max="11" width="28.42578125" style="47" customWidth="1"/>
    <col min="12" max="12" width="3.7109375" style="47" customWidth="1"/>
    <col min="13" max="16384" width="9.140625" style="47"/>
  </cols>
  <sheetData>
    <row r="1" spans="2:12" ht="13.5" customHeight="1" x14ac:dyDescent="0.25"/>
    <row r="2" spans="2:12" ht="13.5" customHeight="1" thickBot="1" x14ac:dyDescent="0.3"/>
    <row r="3" spans="2:12" ht="10.5" customHeight="1" x14ac:dyDescent="0.25">
      <c r="C3" s="49"/>
      <c r="D3" s="50"/>
      <c r="E3" s="50"/>
      <c r="F3" s="51"/>
      <c r="I3" s="49"/>
      <c r="J3" s="50"/>
      <c r="K3" s="50"/>
      <c r="L3" s="51"/>
    </row>
    <row r="4" spans="2:12" ht="19.5" customHeight="1" x14ac:dyDescent="0.3">
      <c r="B4" s="48"/>
      <c r="C4" s="52"/>
      <c r="D4" s="89" t="s">
        <v>37</v>
      </c>
      <c r="E4" s="89"/>
      <c r="F4" s="55"/>
      <c r="H4" s="48"/>
      <c r="I4" s="52"/>
      <c r="J4" s="89" t="s">
        <v>37</v>
      </c>
      <c r="K4" s="89"/>
      <c r="L4" s="55"/>
    </row>
    <row r="5" spans="2:12" ht="13.5" customHeight="1" x14ac:dyDescent="0.25">
      <c r="B5" s="48"/>
      <c r="C5" s="52"/>
      <c r="D5" s="54"/>
      <c r="E5" s="54"/>
      <c r="F5" s="55"/>
      <c r="H5" s="48"/>
      <c r="I5" s="52"/>
      <c r="J5" s="54"/>
      <c r="K5" s="54"/>
      <c r="L5" s="55"/>
    </row>
    <row r="6" spans="2:12" x14ac:dyDescent="0.25">
      <c r="B6" s="48"/>
      <c r="C6" s="52"/>
      <c r="D6" s="61" t="s">
        <v>25</v>
      </c>
      <c r="E6" s="76" t="str">
        <f>'Procura em Estoque'!E6</f>
        <v>Tênis Infantil Atitas Azul</v>
      </c>
      <c r="F6" s="55"/>
      <c r="H6" s="48"/>
      <c r="I6" s="52"/>
      <c r="J6" s="61" t="s">
        <v>41</v>
      </c>
      <c r="K6" s="76" t="b">
        <v>1</v>
      </c>
      <c r="L6" s="55"/>
    </row>
    <row r="7" spans="2:12" ht="9.75" customHeight="1" x14ac:dyDescent="0.25">
      <c r="B7" s="48"/>
      <c r="C7" s="52"/>
      <c r="D7" s="53"/>
      <c r="E7" s="54"/>
      <c r="F7" s="55"/>
      <c r="H7" s="48"/>
      <c r="I7" s="52"/>
      <c r="J7" s="53"/>
      <c r="K7" s="54"/>
      <c r="L7" s="55"/>
    </row>
    <row r="8" spans="2:12" ht="15.75" customHeight="1" x14ac:dyDescent="0.25">
      <c r="B8" s="48"/>
      <c r="C8" s="52"/>
      <c r="D8" s="61" t="s">
        <v>31</v>
      </c>
      <c r="E8" s="63">
        <f>'Procura em Estoque'!E10</f>
        <v>3</v>
      </c>
      <c r="F8" s="55"/>
      <c r="H8" s="48"/>
      <c r="I8" s="52"/>
      <c r="J8" s="61" t="s">
        <v>42</v>
      </c>
      <c r="K8" s="63" t="b">
        <v>0</v>
      </c>
      <c r="L8" s="55"/>
    </row>
    <row r="9" spans="2:12" ht="9.75" customHeight="1" x14ac:dyDescent="0.25">
      <c r="B9" s="48"/>
      <c r="C9" s="52"/>
      <c r="D9" s="53"/>
      <c r="E9" s="54"/>
      <c r="F9" s="55"/>
      <c r="H9" s="48"/>
      <c r="I9" s="52"/>
      <c r="J9" s="53"/>
      <c r="K9" s="54"/>
      <c r="L9" s="55"/>
    </row>
    <row r="10" spans="2:12" x14ac:dyDescent="0.25">
      <c r="B10" s="48"/>
      <c r="C10" s="52"/>
      <c r="D10" s="61" t="s">
        <v>39</v>
      </c>
      <c r="E10" s="65">
        <f>'Procura em Estoque'!E16-('Procura em Estoque'!E16*'Procura em Estoque'!E12)</f>
        <v>220.24799999999999</v>
      </c>
      <c r="F10" s="55"/>
      <c r="H10" s="48"/>
      <c r="I10" s="52"/>
      <c r="J10" s="61" t="s">
        <v>43</v>
      </c>
      <c r="K10" s="65" t="b">
        <f>E8=1</f>
        <v>0</v>
      </c>
      <c r="L10" s="55"/>
    </row>
    <row r="11" spans="2:12" ht="15.75" x14ac:dyDescent="0.25">
      <c r="B11" s="48"/>
      <c r="C11" s="52"/>
      <c r="D11" s="59"/>
      <c r="E11" s="66"/>
      <c r="F11" s="55"/>
      <c r="H11" s="48"/>
      <c r="I11" s="52"/>
      <c r="J11" s="59"/>
      <c r="K11" s="66"/>
      <c r="L11" s="55"/>
    </row>
    <row r="12" spans="2:12" ht="13.5" customHeight="1" thickBot="1" x14ac:dyDescent="0.3">
      <c r="B12" s="48"/>
      <c r="C12" s="56"/>
      <c r="D12" s="62"/>
      <c r="E12" s="62"/>
      <c r="F12" s="58"/>
      <c r="H12" s="48"/>
      <c r="I12" s="56"/>
      <c r="J12" s="62"/>
      <c r="K12" s="62"/>
      <c r="L12" s="58"/>
    </row>
    <row r="13" spans="2:12" ht="13.5" customHeight="1" x14ac:dyDescent="0.25">
      <c r="B13" s="48"/>
      <c r="C13" s="48"/>
      <c r="D13" s="48"/>
      <c r="E13" s="48"/>
      <c r="H13" s="48"/>
      <c r="I13" s="48"/>
      <c r="J13" s="48"/>
      <c r="K13" s="48"/>
    </row>
    <row r="15" spans="2:12" x14ac:dyDescent="0.25">
      <c r="B15" s="79"/>
      <c r="C15" s="79"/>
      <c r="D15" s="79"/>
      <c r="E15" s="79"/>
      <c r="F15" s="79"/>
    </row>
    <row r="16" spans="2:12" ht="15.75" thickBot="1" x14ac:dyDescent="0.3">
      <c r="B16" s="79"/>
      <c r="C16" s="79"/>
      <c r="D16" s="79"/>
      <c r="E16" s="79"/>
      <c r="F16" s="79"/>
    </row>
    <row r="17" spans="2:6" x14ac:dyDescent="0.25">
      <c r="B17" s="79"/>
      <c r="C17" s="79"/>
      <c r="D17" s="90" t="str">
        <f>_xlfn.IFS(NOT(K6),"Cadastrar Comprador",K8,"Fechar Pedido",AND(K6,K10),"Oferecer Mais Produtos",TRUE,"Fechar Pedido")</f>
        <v>Fechar Pedido</v>
      </c>
      <c r="E17" s="91"/>
      <c r="F17" s="79"/>
    </row>
    <row r="18" spans="2:6" ht="15.75" thickBot="1" x14ac:dyDescent="0.3">
      <c r="B18" s="79"/>
      <c r="C18" s="79"/>
      <c r="D18" s="92"/>
      <c r="E18" s="93"/>
      <c r="F18" s="79"/>
    </row>
    <row r="19" spans="2:6" x14ac:dyDescent="0.25">
      <c r="B19" s="79"/>
      <c r="C19" s="79"/>
      <c r="D19" s="79"/>
      <c r="E19" s="79"/>
      <c r="F19" s="79"/>
    </row>
    <row r="20" spans="2:6" x14ac:dyDescent="0.25">
      <c r="B20" s="79"/>
      <c r="C20" s="79"/>
      <c r="D20" s="79"/>
      <c r="E20" s="79"/>
      <c r="F20" s="79"/>
    </row>
  </sheetData>
  <sheetProtection selectLockedCells="1"/>
  <mergeCells count="3">
    <mergeCell ref="D4:E4"/>
    <mergeCell ref="J4:K4"/>
    <mergeCell ref="D17:E18"/>
  </mergeCells>
  <conditionalFormatting sqref="E10">
    <cfRule type="expression" dxfId="1" priority="2">
      <formula>#REF!&lt;=0</formula>
    </cfRule>
  </conditionalFormatting>
  <conditionalFormatting sqref="K10">
    <cfRule type="expression" dxfId="0" priority="1">
      <formula>#REF!&lt;=0</formula>
    </cfRule>
  </conditionalFormatting>
  <dataValidations count="2">
    <dataValidation type="custom" errorStyle="warning" allowBlank="1" showInputMessage="1" showErrorMessage="1" errorTitle="Quantidade Invalida" error="Informe um valor menor ou igual a quantidade em estoque" sqref="E8" xr:uid="{9978C6E4-185E-4E76-9529-ADA2A133B14C}">
      <formula1>E8&lt;=#REF!</formula1>
    </dataValidation>
    <dataValidation type="list" errorStyle="warning" allowBlank="1" showInputMessage="1" showErrorMessage="1" errorTitle="Quantidade Invalida" error="Informe um valor menor ou igual a quantidade em estoque" sqref="K8 K6" xr:uid="{5D70A1BC-3E1E-4A2F-BE81-CF17E206C5B0}">
      <formula1>"VERDADEIRO,FALSO"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zoomScaleNormal="100" workbookViewId="0">
      <selection activeCell="D5" sqref="D5"/>
    </sheetView>
  </sheetViews>
  <sheetFormatPr defaultRowHeight="15" x14ac:dyDescent="0.25"/>
  <cols>
    <col min="1" max="1" width="29.28515625" customWidth="1"/>
    <col min="2" max="2" width="14.85546875" customWidth="1"/>
    <col min="5" max="5" width="28" bestFit="1" customWidth="1"/>
  </cols>
  <sheetData>
    <row r="1" spans="1:5" ht="21.75" thickBot="1" x14ac:dyDescent="0.4">
      <c r="A1" s="94" t="s">
        <v>16</v>
      </c>
      <c r="B1" s="95"/>
      <c r="E1" s="34" t="s">
        <v>17</v>
      </c>
    </row>
    <row r="2" spans="1:5" x14ac:dyDescent="0.25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25">
      <c r="A3" s="28" t="s">
        <v>18</v>
      </c>
      <c r="B3" s="31">
        <f>'Produtos Infantis'!E123</f>
        <v>1273</v>
      </c>
      <c r="E3" s="32" t="s">
        <v>11</v>
      </c>
    </row>
    <row r="4" spans="1:5" x14ac:dyDescent="0.25">
      <c r="A4" s="28"/>
      <c r="B4" s="31"/>
      <c r="E4" s="32" t="s">
        <v>10</v>
      </c>
    </row>
    <row r="5" spans="1:5" x14ac:dyDescent="0.25">
      <c r="A5" s="28" t="s">
        <v>9</v>
      </c>
      <c r="B5" s="31">
        <f>COUNTIF(Descrição, A5)</f>
        <v>20</v>
      </c>
      <c r="E5" s="32" t="s">
        <v>12</v>
      </c>
    </row>
    <row r="6" spans="1:5" x14ac:dyDescent="0.25">
      <c r="A6" s="28" t="s">
        <v>19</v>
      </c>
      <c r="B6" s="31">
        <f>SUMIF(Descrição, A5, Quantidades)</f>
        <v>193</v>
      </c>
      <c r="E6" s="32" t="s">
        <v>14</v>
      </c>
    </row>
    <row r="7" spans="1:5" ht="15.75" thickBot="1" x14ac:dyDescent="0.3">
      <c r="A7" s="28"/>
      <c r="B7" s="31"/>
      <c r="E7" s="33" t="s">
        <v>13</v>
      </c>
    </row>
    <row r="8" spans="1:5" x14ac:dyDescent="0.25">
      <c r="A8" s="28" t="s">
        <v>20</v>
      </c>
      <c r="B8" s="35">
        <f>AVERAGEIF(Descrição, $A$5, Descontos)</f>
        <v>8.7480000000000011</v>
      </c>
    </row>
    <row r="9" spans="1:5" x14ac:dyDescent="0.25">
      <c r="A9" s="28" t="s">
        <v>21</v>
      </c>
      <c r="B9" s="35">
        <f>AVERAGEIF(Descrição, $A$5, Preços)</f>
        <v>87.480000000000047</v>
      </c>
    </row>
    <row r="10" spans="1:5" x14ac:dyDescent="0.25">
      <c r="A10" s="36" t="s">
        <v>22</v>
      </c>
      <c r="B10" s="38">
        <f>B8/B9</f>
        <v>9.9999999999999964E-2</v>
      </c>
    </row>
    <row r="11" spans="1:5" x14ac:dyDescent="0.25">
      <c r="A11" s="36" t="s">
        <v>23</v>
      </c>
      <c r="B11" s="37">
        <f>_xlfn.MAXIFS(Preços,Descrição,'Meus Números'!A5)</f>
        <v>89.9</v>
      </c>
    </row>
    <row r="12" spans="1:5" ht="15.75" thickBot="1" x14ac:dyDescent="0.3">
      <c r="A12" s="29" t="s">
        <v>24</v>
      </c>
      <c r="B12" s="39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D5" sqref="D5"/>
    </sheetView>
  </sheetViews>
  <sheetFormatPr defaultRowHeight="15" x14ac:dyDescent="0.25"/>
  <cols>
    <col min="1" max="1" width="26.85546875" bestFit="1" customWidth="1"/>
    <col min="2" max="2" width="14.85546875" customWidth="1"/>
    <col min="3" max="3" width="14.5703125" bestFit="1" customWidth="1"/>
    <col min="4" max="4" width="11.7109375" customWidth="1"/>
    <col min="5" max="5" width="14.140625" customWidth="1"/>
    <col min="6" max="6" width="14" customWidth="1"/>
  </cols>
  <sheetData>
    <row r="2" spans="1:5" x14ac:dyDescent="0.25">
      <c r="A2" t="s">
        <v>1</v>
      </c>
      <c r="B2" t="s">
        <v>4</v>
      </c>
    </row>
    <row r="3" spans="1:5" x14ac:dyDescent="0.25">
      <c r="A3" t="s">
        <v>15</v>
      </c>
      <c r="B3">
        <v>8</v>
      </c>
    </row>
    <row r="6" spans="1:5" ht="15.75" thickBot="1" x14ac:dyDescent="0.3"/>
    <row r="7" spans="1:5" ht="16.5" thickBot="1" x14ac:dyDescent="0.3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25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25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25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25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25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25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D5" sqref="D5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78D384-9AE1-45F2-A6A0-DA4B91BF7A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59180-AF5E-4D5F-B5F2-FD9983DB5A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015A53-F126-4CCF-ABA9-FFC404E00010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10</vt:i4>
      </vt:variant>
    </vt:vector>
  </HeadingPairs>
  <TitlesOfParts>
    <vt:vector size="17" baseType="lpstr">
      <vt:lpstr>Produtos Infantis</vt:lpstr>
      <vt:lpstr>Produtos Infantis por Coluna</vt:lpstr>
      <vt:lpstr>Procura em Estoque</vt:lpstr>
      <vt:lpstr>Resumo de Vendas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DadosT</vt:lpstr>
      <vt:lpstr>Descontos</vt:lpstr>
      <vt:lpstr>Descrição</vt:lpstr>
      <vt:lpstr>Preços</vt:lpstr>
      <vt:lpstr>Quantidades</vt:lpstr>
      <vt:lpstr>Sdados</vt:lpstr>
      <vt:lpstr>Titulos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Gabriela Moreira</cp:lastModifiedBy>
  <cp:lastPrinted>2019-10-11T14:32:55Z</cp:lastPrinted>
  <dcterms:created xsi:type="dcterms:W3CDTF">2019-10-09T14:30:21Z</dcterms:created>
  <dcterms:modified xsi:type="dcterms:W3CDTF">2020-11-02T23:55:04Z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