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bookViews>
    <workbookView xWindow="0" yWindow="0" windowWidth="20490" windowHeight="7650"/>
  </bookViews>
  <sheets>
    <sheet name="Planilha1" sheetId="1" r:id="rId1"/>
    <sheet name="Planilha1 (2)" sheetId="2" r:id="rId2"/>
  </sheets>
  <definedNames>
    <definedName name="_xlnm._FilterDatabase" localSheetId="0" hidden="1">Planilha1!$J$1:$M$7</definedName>
    <definedName name="_xlnm._FilterDatabase" localSheetId="1" hidden="1">'Planilha1 (2)'!$A$1:$H$1</definedName>
  </definedNames>
  <calcPr calcId="162913" iterate="1" iterateCount="1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G3" i="1"/>
  <c r="K27" i="1"/>
  <c r="K7" i="1"/>
  <c r="K33" i="1"/>
  <c r="K32" i="1"/>
  <c r="K31" i="1"/>
  <c r="K30" i="1"/>
  <c r="K22" i="1"/>
  <c r="K23" i="1"/>
  <c r="K24" i="1"/>
  <c r="K25" i="1"/>
  <c r="K26" i="1"/>
  <c r="G7" i="1" l="1"/>
  <c r="G6" i="1"/>
  <c r="G5" i="1"/>
  <c r="G4" i="1"/>
  <c r="G2" i="1"/>
  <c r="O2" i="1"/>
  <c r="O3" i="1"/>
  <c r="O4" i="1"/>
  <c r="O5" i="1"/>
  <c r="O6" i="1"/>
  <c r="O7" i="1"/>
  <c r="L3" i="1"/>
  <c r="L2" i="1"/>
  <c r="L9" i="1"/>
  <c r="M3" i="1"/>
  <c r="M4" i="1"/>
  <c r="M5" i="1"/>
  <c r="M6" i="1"/>
  <c r="M7" i="1"/>
  <c r="N7" i="1"/>
  <c r="N3" i="1"/>
  <c r="N4" i="1"/>
  <c r="N5" i="1"/>
  <c r="N6" i="1"/>
  <c r="M2" i="1"/>
  <c r="N2" i="1"/>
  <c r="M10" i="1"/>
  <c r="M11" i="1"/>
  <c r="M12" i="1"/>
  <c r="M13" i="1"/>
  <c r="M14" i="1"/>
  <c r="K20" i="1"/>
  <c r="J20" i="1"/>
  <c r="L7" i="1"/>
  <c r="K2" i="1"/>
  <c r="L6" i="1"/>
  <c r="L5" i="1"/>
  <c r="L4" i="1"/>
  <c r="K6" i="1"/>
  <c r="K5" i="1"/>
  <c r="K4" i="1"/>
  <c r="K3" i="1"/>
  <c r="L12" i="1" s="1"/>
  <c r="K12" i="1" s="1"/>
  <c r="M6" i="2"/>
  <c r="H18" i="2"/>
  <c r="L21" i="2"/>
  <c r="K17" i="2"/>
  <c r="K16" i="2"/>
  <c r="L16" i="2" s="1"/>
  <c r="M2" i="2"/>
  <c r="L2" i="2"/>
  <c r="N2" i="2" s="1"/>
  <c r="L7" i="2"/>
  <c r="J18" i="1" l="1"/>
  <c r="K18" i="1" s="1"/>
  <c r="K9" i="1"/>
  <c r="M9" i="1" s="1"/>
  <c r="L11" i="1"/>
  <c r="K11" i="1" s="1"/>
  <c r="J16" i="1"/>
  <c r="K16" i="1" s="1"/>
  <c r="L14" i="1"/>
  <c r="K14" i="1" s="1"/>
  <c r="L10" i="1"/>
  <c r="K10" i="1" s="1"/>
  <c r="L13" i="1"/>
  <c r="K13" i="1" s="1"/>
</calcChain>
</file>

<file path=xl/sharedStrings.xml><?xml version="1.0" encoding="utf-8"?>
<sst xmlns="http://schemas.openxmlformats.org/spreadsheetml/2006/main" count="169" uniqueCount="60">
  <si>
    <t>Codigo</t>
  </si>
  <si>
    <t>Piloto</t>
  </si>
  <si>
    <t>Nº de voltas</t>
  </si>
  <si>
    <t>Tempo de Volta</t>
  </si>
  <si>
    <t>Velocidade média da volta</t>
  </si>
  <si>
    <t>F.MASSA</t>
  </si>
  <si>
    <t>R.BARRICHELLO</t>
  </si>
  <si>
    <t>K.RAIKKONEN</t>
  </si>
  <si>
    <t>M.WEBBER</t>
  </si>
  <si>
    <t>F.ALONSO</t>
  </si>
  <si>
    <t>primeira volta</t>
  </si>
  <si>
    <t>segunda volta</t>
  </si>
  <si>
    <t>terceira volta</t>
  </si>
  <si>
    <t>quarta volta</t>
  </si>
  <si>
    <t>S.VETTEL</t>
  </si>
  <si>
    <t>1:04.108</t>
  </si>
  <si>
    <t>1:04.414</t>
  </si>
  <si>
    <t>1:18.456</t>
  </si>
  <si>
    <t>23:49:08.227</t>
  </si>
  <si>
    <t>3:31.315</t>
  </si>
  <si>
    <t>1:03.170</t>
  </si>
  <si>
    <t>1:04.002</t>
  </si>
  <si>
    <t>1:03.982</t>
  </si>
  <si>
    <t>1:04.805</t>
  </si>
  <si>
    <t>1:07.011</t>
  </si>
  <si>
    <t>1:37.864</t>
  </si>
  <si>
    <t>1:02.769</t>
  </si>
  <si>
    <t>1:03.716</t>
  </si>
  <si>
    <t>1:03.987</t>
  </si>
  <si>
    <t>1:04.287</t>
  </si>
  <si>
    <t>1:08.704</t>
  </si>
  <si>
    <t>1:18.097</t>
  </si>
  <si>
    <t>1:02.787</t>
  </si>
  <si>
    <t>1:04.010</t>
  </si>
  <si>
    <t>1:03.076</t>
  </si>
  <si>
    <t>1:04.216</t>
  </si>
  <si>
    <t>1:20.050</t>
  </si>
  <si>
    <t>23:49:10.858</t>
  </si>
  <si>
    <t>Hora</t>
  </si>
  <si>
    <t>Tempo de volta total</t>
  </si>
  <si>
    <t>Tempo de Volta(M)</t>
  </si>
  <si>
    <t>Tempo de Volta(S)</t>
  </si>
  <si>
    <t>Tempo de Volta(MM)</t>
  </si>
  <si>
    <t xml:space="preserve"> </t>
  </si>
  <si>
    <t>Vel. média da volta</t>
  </si>
  <si>
    <t>Cód</t>
  </si>
  <si>
    <t>Nº voltas</t>
  </si>
  <si>
    <t>Ranking</t>
  </si>
  <si>
    <t>Média de volta</t>
  </si>
  <si>
    <t>Maior tempo total por volta</t>
  </si>
  <si>
    <t>Menor tempo total por volta</t>
  </si>
  <si>
    <t>Melhor volta da corrida</t>
  </si>
  <si>
    <t>Cód. Piloto</t>
  </si>
  <si>
    <t>Qto. Voltas completas</t>
  </si>
  <si>
    <t>Melhor volta da corrida por tempo</t>
  </si>
  <si>
    <t>Melhor tempo volta</t>
  </si>
  <si>
    <t>Tempo total volta</t>
  </si>
  <si>
    <t>Tempo total da prova</t>
  </si>
  <si>
    <t>Horário partida</t>
  </si>
  <si>
    <t>Tempo de chegada após o vencedor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</si>
</sst>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0.000"/>
    <numFmt numFmtId="166" formatCode="h:mm:ss.000;@"/>
    <numFmt numFmtId="167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sz val="10"/>
      <color theme="1"/>
      <name val="Arial Black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6" fontId="6" fillId="0" borderId="1" xfId="2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Fill="1"/>
    <xf numFmtId="0" fontId="5" fillId="0" borderId="0" xfId="0" applyFont="1" applyFill="1" applyBorder="1" applyAlignment="1">
      <alignment vertical="center"/>
    </xf>
    <xf numFmtId="16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66" fontId="0" fillId="0" borderId="0" xfId="0" applyNumberFormat="1"/>
  </cellXfs>
  <cellStyles count="3">
    <cellStyle name="Bom" xfId="1" builtinId="26"/>
    <cellStyle name="Incorre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33"/>
  <sheetViews>
    <sheetView showGridLines="0" tabSelected="1" workbookViewId="0">
      <selection activeCell="L30" sqref="L30"/>
    </sheetView>
  </sheetViews>
  <sheetFormatPr defaultRowHeight="15" x14ac:dyDescent="0.25"/>
  <cols>
    <col min="1" max="1" width="8.5703125" style="1" customWidth="1"/>
    <col min="2" max="2" width="14.7109375" style="1" bestFit="1" customWidth="1"/>
    <col min="3" max="3" width="13.140625" style="1" customWidth="1"/>
    <col min="4" max="4" width="28.140625" style="1" bestFit="1" customWidth="1"/>
    <col min="5" max="5" width="20.140625" style="1" bestFit="1" customWidth="1"/>
    <col min="6" max="6" width="24.28515625" style="1" bestFit="1" customWidth="1"/>
    <col min="7" max="7" width="19.85546875" style="1" customWidth="1"/>
    <col min="8" max="8" width="11.7109375" style="1" bestFit="1" customWidth="1"/>
    <col min="9" max="9" width="2.7109375" style="1" customWidth="1"/>
    <col min="10" max="10" width="14.7109375" style="1" bestFit="1" customWidth="1"/>
    <col min="11" max="11" width="21.7109375" style="1" customWidth="1"/>
    <col min="12" max="12" width="23.28515625" style="1" customWidth="1"/>
    <col min="13" max="13" width="18.5703125" style="1" customWidth="1"/>
    <col min="14" max="14" width="24.5703125" bestFit="1" customWidth="1"/>
    <col min="15" max="15" width="37.140625" bestFit="1" customWidth="1"/>
    <col min="16" max="16384" width="9.140625" style="1"/>
  </cols>
  <sheetData>
    <row r="1" spans="1:15" s="13" customFormat="1" ht="15" customHeight="1" x14ac:dyDescent="0.25">
      <c r="A1" s="12" t="s">
        <v>45</v>
      </c>
      <c r="B1" s="12" t="s">
        <v>1</v>
      </c>
      <c r="C1" s="12" t="s">
        <v>46</v>
      </c>
      <c r="D1" s="12" t="s">
        <v>53</v>
      </c>
      <c r="E1" s="12" t="s">
        <v>3</v>
      </c>
      <c r="F1" s="12" t="s">
        <v>44</v>
      </c>
      <c r="G1" s="12" t="s">
        <v>58</v>
      </c>
      <c r="H1" s="12" t="s">
        <v>38</v>
      </c>
      <c r="J1" s="34" t="s">
        <v>1</v>
      </c>
      <c r="K1" s="34" t="s">
        <v>56</v>
      </c>
      <c r="L1" s="34" t="s">
        <v>55</v>
      </c>
      <c r="M1" s="34" t="s">
        <v>48</v>
      </c>
      <c r="N1" s="34" t="s">
        <v>53</v>
      </c>
      <c r="O1" s="34" t="s">
        <v>54</v>
      </c>
    </row>
    <row r="2" spans="1:15" ht="15" customHeight="1" x14ac:dyDescent="0.25">
      <c r="A2" s="2">
        <v>38</v>
      </c>
      <c r="B2" s="2" t="s">
        <v>5</v>
      </c>
      <c r="C2" s="2">
        <v>1</v>
      </c>
      <c r="D2" s="2">
        <v>1</v>
      </c>
      <c r="E2" s="8">
        <v>7.2745370370370379E-4</v>
      </c>
      <c r="F2" s="2">
        <v>44.274999999999999</v>
      </c>
      <c r="G2" s="8">
        <f t="shared" ref="G2:G7" si="0">H2-E2</f>
        <v>0.99172945601851847</v>
      </c>
      <c r="H2" s="8">
        <v>0.99245690972222222</v>
      </c>
      <c r="J2" s="35" t="s">
        <v>5</v>
      </c>
      <c r="K2" s="28">
        <f t="shared" ref="K2:K7" si="1">E2+E10+E18+E26</f>
        <v>2.9117824074074076E-3</v>
      </c>
      <c r="L2" s="30">
        <f>MIN(E2,E10,E18,E26)</f>
        <v>7.2649305555555542E-4</v>
      </c>
      <c r="M2" s="37">
        <f t="shared" ref="M2:M7" si="2">SUM(F2,F10,F18,F26)/N2</f>
        <v>44.245750000000001</v>
      </c>
      <c r="N2" s="27">
        <f>SUM(D2,D10,D18,D26)</f>
        <v>4</v>
      </c>
      <c r="O2" s="31">
        <f>INDEX($C$2:$C$31,MATCH($L$2:$L$7,$E$2:$E$31,0))</f>
        <v>3</v>
      </c>
    </row>
    <row r="3" spans="1:15" ht="15" customHeight="1" x14ac:dyDescent="0.25">
      <c r="A3" s="2">
        <v>33</v>
      </c>
      <c r="B3" s="2" t="s">
        <v>6</v>
      </c>
      <c r="C3" s="2">
        <v>1</v>
      </c>
      <c r="D3" s="2">
        <v>1</v>
      </c>
      <c r="E3" s="8">
        <v>7.448148148148148E-4</v>
      </c>
      <c r="F3" s="2">
        <v>43.243000000000002</v>
      </c>
      <c r="G3" s="8">
        <f>H3-E3</f>
        <v>0.99174196759259259</v>
      </c>
      <c r="H3" s="8">
        <v>0.9924867824074074</v>
      </c>
      <c r="J3" s="33" t="s">
        <v>6</v>
      </c>
      <c r="K3" s="32">
        <f t="shared" si="1"/>
        <v>2.9638888888888892E-3</v>
      </c>
      <c r="L3" s="30">
        <f>MIN(E3,E11,E19,E27)</f>
        <v>7.3745370370370371E-4</v>
      </c>
      <c r="M3" s="37">
        <f t="shared" si="2"/>
        <v>43.467999999999996</v>
      </c>
      <c r="N3" s="27">
        <f t="shared" ref="N3:N6" si="3">SUM(D3,D11,D19,D27)</f>
        <v>4</v>
      </c>
      <c r="O3" s="31">
        <f t="shared" ref="O3:O7" si="4">INDEX($C$2:$C$31,MATCH($L$2:$L$7,$E$2:$E$31,0))</f>
        <v>3</v>
      </c>
    </row>
    <row r="4" spans="1:15" ht="15" customHeight="1" x14ac:dyDescent="0.25">
      <c r="A4" s="2">
        <v>2</v>
      </c>
      <c r="B4" s="2" t="s">
        <v>7</v>
      </c>
      <c r="C4" s="2">
        <v>1</v>
      </c>
      <c r="D4" s="2">
        <v>1</v>
      </c>
      <c r="E4" s="8">
        <v>7.4199074074074065E-4</v>
      </c>
      <c r="F4" s="2">
        <v>43.408000000000001</v>
      </c>
      <c r="G4" s="8">
        <f t="shared" si="0"/>
        <v>0.99174730324074067</v>
      </c>
      <c r="H4" s="8">
        <v>0.99248929398148145</v>
      </c>
      <c r="J4" s="33" t="s">
        <v>7</v>
      </c>
      <c r="K4" s="32">
        <f t="shared" si="1"/>
        <v>2.953159722222222E-3</v>
      </c>
      <c r="L4" s="30">
        <f>MIN(E4,E12,E20,E28)</f>
        <v>7.3004629629629624E-4</v>
      </c>
      <c r="M4" s="37">
        <f t="shared" si="2"/>
        <v>43.627250000000004</v>
      </c>
      <c r="N4" s="27">
        <f t="shared" si="3"/>
        <v>4</v>
      </c>
      <c r="O4" s="31">
        <f t="shared" si="4"/>
        <v>4</v>
      </c>
    </row>
    <row r="5" spans="1:15" ht="15" customHeight="1" x14ac:dyDescent="0.25">
      <c r="A5" s="2">
        <v>23</v>
      </c>
      <c r="B5" s="2" t="s">
        <v>8</v>
      </c>
      <c r="C5" s="2">
        <v>1</v>
      </c>
      <c r="D5" s="2">
        <v>1</v>
      </c>
      <c r="E5" s="8">
        <v>7.4553240740740732E-4</v>
      </c>
      <c r="F5" s="2">
        <v>43.201999999999998</v>
      </c>
      <c r="G5" s="8">
        <f t="shared" si="0"/>
        <v>0.9917621875</v>
      </c>
      <c r="H5" s="8">
        <v>0.99250771990740738</v>
      </c>
      <c r="J5" s="33" t="s">
        <v>8</v>
      </c>
      <c r="K5" s="32">
        <f t="shared" si="1"/>
        <v>2.9828935185185188E-3</v>
      </c>
      <c r="L5" s="30">
        <f>MIN(E5,E13,E21,E29)</f>
        <v>7.4324074074074082E-4</v>
      </c>
      <c r="M5" s="37">
        <f t="shared" si="2"/>
        <v>43.191250000000004</v>
      </c>
      <c r="N5" s="27">
        <f t="shared" si="3"/>
        <v>4</v>
      </c>
      <c r="O5" s="31">
        <f t="shared" si="4"/>
        <v>4</v>
      </c>
    </row>
    <row r="6" spans="1:15" ht="15" customHeight="1" x14ac:dyDescent="0.25">
      <c r="A6" s="2">
        <v>15</v>
      </c>
      <c r="B6" s="2" t="s">
        <v>9</v>
      </c>
      <c r="C6" s="2">
        <v>1</v>
      </c>
      <c r="D6" s="2">
        <v>1</v>
      </c>
      <c r="E6" s="8">
        <v>9.080555555555555E-4</v>
      </c>
      <c r="F6" s="2">
        <v>35.47</v>
      </c>
      <c r="G6" s="8">
        <f t="shared" si="0"/>
        <v>0.99181157407407405</v>
      </c>
      <c r="H6" s="8">
        <v>0.99271962962962956</v>
      </c>
      <c r="J6" s="33" t="s">
        <v>9</v>
      </c>
      <c r="K6" s="32">
        <f t="shared" si="1"/>
        <v>3.4053356481481478E-3</v>
      </c>
      <c r="L6" s="30">
        <f>MIN(E6,E14,E22,E30)</f>
        <v>7.7559027777777771E-4</v>
      </c>
      <c r="M6" s="37">
        <f t="shared" si="2"/>
        <v>38.066249999999997</v>
      </c>
      <c r="N6" s="27">
        <f t="shared" si="3"/>
        <v>4</v>
      </c>
      <c r="O6" s="31">
        <f t="shared" si="4"/>
        <v>2</v>
      </c>
    </row>
    <row r="7" spans="1:15" ht="15" customHeight="1" x14ac:dyDescent="0.25">
      <c r="A7" s="2">
        <v>11</v>
      </c>
      <c r="B7" s="2" t="s">
        <v>14</v>
      </c>
      <c r="C7" s="2">
        <v>1</v>
      </c>
      <c r="D7" s="2">
        <v>1</v>
      </c>
      <c r="E7" s="8">
        <v>2.445775462962963E-3</v>
      </c>
      <c r="F7" s="2">
        <v>13.169</v>
      </c>
      <c r="G7" s="8">
        <f t="shared" si="0"/>
        <v>0.99201945601851849</v>
      </c>
      <c r="H7" s="8">
        <v>0.99446523148148147</v>
      </c>
      <c r="J7" s="33" t="s">
        <v>14</v>
      </c>
      <c r="K7" s="29">
        <f>E7+E15+E23+E31</f>
        <v>4.4823611111111114E-3</v>
      </c>
      <c r="L7" s="30">
        <f>MIN(E15,E7,E23,E31)</f>
        <v>9.0390046296296301E-4</v>
      </c>
      <c r="M7" s="37">
        <f t="shared" si="2"/>
        <v>25.745666666666665</v>
      </c>
      <c r="N7" s="27">
        <f>SUM(D7,D15,D23,D31)</f>
        <v>3</v>
      </c>
      <c r="O7" s="31">
        <f t="shared" si="4"/>
        <v>3</v>
      </c>
    </row>
    <row r="8" spans="1:15" x14ac:dyDescent="0.25">
      <c r="E8" s="19"/>
      <c r="J8" s="45" t="s">
        <v>47</v>
      </c>
      <c r="K8" s="46"/>
      <c r="L8" s="47"/>
      <c r="M8" s="34" t="s">
        <v>52</v>
      </c>
      <c r="N8" s="39"/>
      <c r="O8" s="39"/>
    </row>
    <row r="9" spans="1:15" s="13" customFormat="1" ht="15" customHeight="1" x14ac:dyDescent="0.25">
      <c r="A9" s="14" t="s">
        <v>45</v>
      </c>
      <c r="B9" s="14" t="s">
        <v>1</v>
      </c>
      <c r="C9" s="14" t="s">
        <v>46</v>
      </c>
      <c r="D9" s="14" t="s">
        <v>53</v>
      </c>
      <c r="E9" s="14" t="s">
        <v>3</v>
      </c>
      <c r="F9" s="14" t="s">
        <v>44</v>
      </c>
      <c r="G9" s="14"/>
      <c r="H9" s="14" t="s">
        <v>38</v>
      </c>
      <c r="J9" s="27">
        <v>1</v>
      </c>
      <c r="K9" s="36" t="str">
        <f>INDEX($J$2:$J$7,MATCH(L9,$K$2:$K$7,0))</f>
        <v>F.MASSA</v>
      </c>
      <c r="L9" s="36">
        <f>SMALL($K$2:$K$7,J9)</f>
        <v>2.9117824074074076E-3</v>
      </c>
      <c r="M9" s="27">
        <f>INDEX($A$2:$A$7,MATCH(K9:K14,$B$2:$B$7,0))</f>
        <v>38</v>
      </c>
      <c r="N9" s="17"/>
      <c r="O9" s="17"/>
    </row>
    <row r="10" spans="1:15" ht="15" customHeight="1" x14ac:dyDescent="0.25">
      <c r="A10" s="3">
        <v>38</v>
      </c>
      <c r="B10" s="3" t="s">
        <v>5</v>
      </c>
      <c r="C10" s="3">
        <v>2</v>
      </c>
      <c r="D10" s="3">
        <v>1</v>
      </c>
      <c r="E10" s="9">
        <v>7.3113425925925917E-4</v>
      </c>
      <c r="F10" s="3">
        <v>44.052999999999997</v>
      </c>
      <c r="G10" s="3"/>
      <c r="H10" s="9">
        <v>0.99318804398148153</v>
      </c>
      <c r="J10" s="31">
        <v>2</v>
      </c>
      <c r="K10" s="36" t="str">
        <f t="shared" ref="K10:K14" si="5">INDEX($J$2:$J$7,MATCH(L10,$K$2:$K$7,0))</f>
        <v>K.RAIKKONEN</v>
      </c>
      <c r="L10" s="36">
        <f t="shared" ref="L10:L14" si="6">SMALL($K$2:$K$7,J10)</f>
        <v>2.953159722222222E-3</v>
      </c>
      <c r="M10" s="27">
        <f t="shared" ref="M10:M14" si="7">INDEX($A$2:$A$7,MATCH(K10:K15,$B$2:$B$7,0))</f>
        <v>2</v>
      </c>
      <c r="N10" s="38"/>
      <c r="O10" s="38"/>
    </row>
    <row r="11" spans="1:15" ht="15" customHeight="1" x14ac:dyDescent="0.25">
      <c r="A11" s="3">
        <v>33</v>
      </c>
      <c r="B11" s="3" t="s">
        <v>6</v>
      </c>
      <c r="C11" s="3">
        <v>2</v>
      </c>
      <c r="D11" s="3">
        <v>1</v>
      </c>
      <c r="E11" s="9">
        <v>7.407638888888889E-4</v>
      </c>
      <c r="F11" s="3">
        <v>43.48</v>
      </c>
      <c r="G11" s="3"/>
      <c r="H11" s="9">
        <v>0.99322754629629628</v>
      </c>
      <c r="J11" s="31">
        <v>3</v>
      </c>
      <c r="K11" s="36" t="str">
        <f t="shared" si="5"/>
        <v>R.BARRICHELLO</v>
      </c>
      <c r="L11" s="36">
        <f t="shared" si="6"/>
        <v>2.9638888888888892E-3</v>
      </c>
      <c r="M11" s="27">
        <f t="shared" si="7"/>
        <v>33</v>
      </c>
      <c r="N11" s="38"/>
      <c r="O11" s="38"/>
    </row>
    <row r="12" spans="1:15" ht="15" customHeight="1" x14ac:dyDescent="0.25">
      <c r="A12" s="3">
        <v>2</v>
      </c>
      <c r="B12" s="3" t="s">
        <v>7</v>
      </c>
      <c r="C12" s="3">
        <v>2</v>
      </c>
      <c r="D12" s="3">
        <v>1</v>
      </c>
      <c r="E12" s="9">
        <v>7.4053240740740752E-4</v>
      </c>
      <c r="F12" s="3">
        <v>43.493000000000002</v>
      </c>
      <c r="G12" s="3"/>
      <c r="H12" s="9">
        <v>0.9932298263888889</v>
      </c>
      <c r="J12" s="31">
        <v>4</v>
      </c>
      <c r="K12" s="36" t="str">
        <f t="shared" si="5"/>
        <v>M.WEBBER</v>
      </c>
      <c r="L12" s="36">
        <f t="shared" si="6"/>
        <v>2.9828935185185188E-3</v>
      </c>
      <c r="M12" s="27">
        <f t="shared" si="7"/>
        <v>23</v>
      </c>
      <c r="N12" s="38"/>
      <c r="O12" s="38"/>
    </row>
    <row r="13" spans="1:15" ht="15" customHeight="1" x14ac:dyDescent="0.25">
      <c r="A13" s="3">
        <v>23</v>
      </c>
      <c r="B13" s="3" t="s">
        <v>8</v>
      </c>
      <c r="C13" s="3">
        <v>2</v>
      </c>
      <c r="D13" s="3">
        <v>1</v>
      </c>
      <c r="E13" s="9">
        <v>7.5005787037037044E-4</v>
      </c>
      <c r="F13" s="3">
        <v>42.941000000000003</v>
      </c>
      <c r="G13" s="3"/>
      <c r="H13" s="9">
        <v>0.99325777777777768</v>
      </c>
      <c r="J13" s="31">
        <v>5</v>
      </c>
      <c r="K13" s="36" t="str">
        <f t="shared" si="5"/>
        <v>F.ALONSO</v>
      </c>
      <c r="L13" s="36">
        <f t="shared" si="6"/>
        <v>3.4053356481481478E-3</v>
      </c>
      <c r="M13" s="27">
        <f t="shared" si="7"/>
        <v>15</v>
      </c>
      <c r="N13" s="38"/>
      <c r="O13" s="38"/>
    </row>
    <row r="14" spans="1:15" ht="15" customHeight="1" x14ac:dyDescent="0.25">
      <c r="A14" s="3">
        <v>15</v>
      </c>
      <c r="B14" s="3" t="s">
        <v>9</v>
      </c>
      <c r="C14" s="3">
        <v>2</v>
      </c>
      <c r="D14" s="3">
        <v>1</v>
      </c>
      <c r="E14" s="9">
        <v>7.7559027777777771E-4</v>
      </c>
      <c r="F14" s="3">
        <v>41.527999999999999</v>
      </c>
      <c r="G14" s="3"/>
      <c r="H14" s="9">
        <v>0.9934952199074073</v>
      </c>
      <c r="J14" s="31">
        <v>6</v>
      </c>
      <c r="K14" s="36" t="str">
        <f t="shared" si="5"/>
        <v>S.VETTEL</v>
      </c>
      <c r="L14" s="36">
        <f t="shared" si="6"/>
        <v>4.4823611111111114E-3</v>
      </c>
      <c r="M14" s="27">
        <f t="shared" si="7"/>
        <v>11</v>
      </c>
    </row>
    <row r="15" spans="1:15" ht="15" customHeight="1" x14ac:dyDescent="0.25">
      <c r="A15" s="3">
        <v>11</v>
      </c>
      <c r="B15" s="3" t="s">
        <v>14</v>
      </c>
      <c r="C15" s="3">
        <v>2</v>
      </c>
      <c r="D15" s="3">
        <v>1</v>
      </c>
      <c r="E15" s="9">
        <v>1.1326851851851851E-3</v>
      </c>
      <c r="F15" s="3">
        <v>28.434999999999999</v>
      </c>
      <c r="G15" s="3"/>
      <c r="H15" s="9">
        <v>0.99559791666666664</v>
      </c>
      <c r="J15" s="44" t="s">
        <v>49</v>
      </c>
      <c r="K15" s="44"/>
      <c r="L15" s="44"/>
      <c r="M15" s="44"/>
    </row>
    <row r="16" spans="1:15" x14ac:dyDescent="0.25">
      <c r="J16" s="40">
        <f>MAX(K2:K7)</f>
        <v>4.4823611111111114E-3</v>
      </c>
      <c r="K16" s="40" t="str">
        <f>INDEX(J2:$J$7,MATCH(J16,$K$2:$K$7,0))</f>
        <v>S.VETTEL</v>
      </c>
    </row>
    <row r="17" spans="1:14" s="13" customFormat="1" ht="15" customHeight="1" x14ac:dyDescent="0.25">
      <c r="A17" s="15" t="s">
        <v>45</v>
      </c>
      <c r="B17" s="15" t="s">
        <v>1</v>
      </c>
      <c r="C17" s="15" t="s">
        <v>46</v>
      </c>
      <c r="D17" s="15" t="s">
        <v>53</v>
      </c>
      <c r="E17" s="15" t="s">
        <v>3</v>
      </c>
      <c r="F17" s="15" t="s">
        <v>44</v>
      </c>
      <c r="G17" s="15"/>
      <c r="H17" s="15" t="s">
        <v>38</v>
      </c>
      <c r="J17" s="44" t="s">
        <v>50</v>
      </c>
      <c r="K17" s="44"/>
      <c r="L17" s="44"/>
      <c r="M17" s="44"/>
    </row>
    <row r="18" spans="1:14" ht="15" customHeight="1" x14ac:dyDescent="0.25">
      <c r="A18" s="4">
        <v>38</v>
      </c>
      <c r="B18" s="4" t="s">
        <v>5</v>
      </c>
      <c r="C18" s="4">
        <v>3</v>
      </c>
      <c r="D18" s="4">
        <v>1</v>
      </c>
      <c r="E18" s="10">
        <v>7.2649305555555542E-4</v>
      </c>
      <c r="F18" s="4">
        <v>44.334000000000003</v>
      </c>
      <c r="G18" s="4"/>
      <c r="H18" s="10">
        <v>0.99391453703703714</v>
      </c>
      <c r="J18" s="40">
        <f>MIN($K$2:$K$7)</f>
        <v>2.9117824074074076E-3</v>
      </c>
      <c r="K18" s="41" t="str">
        <f>INDEX($J$2:$J$7,MATCH(J18,$K$2:$K$7,0))</f>
        <v>F.MASSA</v>
      </c>
    </row>
    <row r="19" spans="1:14" ht="15" customHeight="1" x14ac:dyDescent="0.25">
      <c r="A19" s="4">
        <v>33</v>
      </c>
      <c r="B19" s="4" t="s">
        <v>6</v>
      </c>
      <c r="C19" s="4">
        <v>3</v>
      </c>
      <c r="D19" s="4">
        <v>1</v>
      </c>
      <c r="E19" s="10">
        <v>7.3745370370370371E-4</v>
      </c>
      <c r="F19" s="4">
        <v>43.674999999999997</v>
      </c>
      <c r="G19" s="4"/>
      <c r="H19" s="10">
        <v>0.9939650000000001</v>
      </c>
      <c r="J19" s="44" t="s">
        <v>51</v>
      </c>
      <c r="K19" s="44"/>
      <c r="L19" s="44"/>
      <c r="M19" s="44"/>
    </row>
    <row r="20" spans="1:14" ht="15" customHeight="1" x14ac:dyDescent="0.25">
      <c r="A20" s="4">
        <v>2</v>
      </c>
      <c r="B20" s="4" t="s">
        <v>7</v>
      </c>
      <c r="C20" s="4">
        <v>3</v>
      </c>
      <c r="D20" s="4">
        <v>1</v>
      </c>
      <c r="E20" s="10">
        <v>7.4059027777777762E-4</v>
      </c>
      <c r="F20" s="4">
        <v>43.49</v>
      </c>
      <c r="G20" s="4"/>
      <c r="H20" s="10">
        <v>0.99397041666666663</v>
      </c>
      <c r="J20" s="40">
        <f>MINA($E$2:$E$7,$E$10:$E$15,$E$18:$E$23,$E$26:$E$30)</f>
        <v>7.2649305555555542E-4</v>
      </c>
      <c r="K20" s="43" t="str">
        <f>INDEX($B$2:$B$31,MATCH(J20,$E$2:$E$31,0))</f>
        <v>F.MASSA</v>
      </c>
      <c r="L20" s="42"/>
      <c r="M20" s="42"/>
    </row>
    <row r="21" spans="1:14" ht="15" customHeight="1" x14ac:dyDescent="0.25">
      <c r="A21" s="4">
        <v>23</v>
      </c>
      <c r="B21" s="4" t="s">
        <v>8</v>
      </c>
      <c r="C21" s="4">
        <v>3</v>
      </c>
      <c r="D21" s="4">
        <v>1</v>
      </c>
      <c r="E21" s="10">
        <v>7.4406250000000004E-4</v>
      </c>
      <c r="F21" s="4">
        <v>43.286999999999999</v>
      </c>
      <c r="G21" s="4"/>
      <c r="H21" s="10">
        <v>0.99400184027777783</v>
      </c>
      <c r="J21" s="44" t="s">
        <v>57</v>
      </c>
      <c r="K21" s="44"/>
      <c r="L21" s="44"/>
      <c r="M21" s="44"/>
    </row>
    <row r="22" spans="1:14" ht="15" customHeight="1" x14ac:dyDescent="0.25">
      <c r="A22" s="4">
        <v>15</v>
      </c>
      <c r="B22" s="4" t="s">
        <v>9</v>
      </c>
      <c r="C22" s="4">
        <v>3</v>
      </c>
      <c r="D22" s="4">
        <v>1</v>
      </c>
      <c r="E22" s="10">
        <v>7.9518518518518523E-4</v>
      </c>
      <c r="F22" s="4">
        <v>40.503999999999998</v>
      </c>
      <c r="G22" s="4"/>
      <c r="H22" s="10">
        <v>0.99429040509259259</v>
      </c>
      <c r="J22" s="58" t="s">
        <v>5</v>
      </c>
      <c r="K22" s="59">
        <f>G2+K2</f>
        <v>0.99464123842592589</v>
      </c>
      <c r="L22" s="57"/>
    </row>
    <row r="23" spans="1:14" ht="15" customHeight="1" x14ac:dyDescent="0.25">
      <c r="A23" s="4">
        <v>11</v>
      </c>
      <c r="B23" s="4" t="s">
        <v>14</v>
      </c>
      <c r="C23" s="4">
        <v>3</v>
      </c>
      <c r="D23" s="4">
        <v>1</v>
      </c>
      <c r="E23" s="10">
        <v>9.0390046296296301E-4</v>
      </c>
      <c r="F23" s="4">
        <v>35.633000000000003</v>
      </c>
      <c r="G23" s="4"/>
      <c r="H23" s="10">
        <v>0.9965018171296296</v>
      </c>
      <c r="J23" s="33" t="s">
        <v>6</v>
      </c>
      <c r="K23" s="56">
        <f t="shared" ref="K23:K27" si="8">G3+K3</f>
        <v>0.99470585648148147</v>
      </c>
      <c r="L23" s="57"/>
      <c r="N23" s="60"/>
    </row>
    <row r="24" spans="1:14" x14ac:dyDescent="0.25">
      <c r="J24" s="33" t="s">
        <v>7</v>
      </c>
      <c r="K24" s="56">
        <f t="shared" si="8"/>
        <v>0.99470046296296288</v>
      </c>
      <c r="L24" s="57"/>
      <c r="N24" s="60"/>
    </row>
    <row r="25" spans="1:14" s="13" customFormat="1" ht="15" customHeight="1" x14ac:dyDescent="0.25">
      <c r="A25" s="16" t="s">
        <v>45</v>
      </c>
      <c r="B25" s="16" t="s">
        <v>1</v>
      </c>
      <c r="C25" s="16" t="s">
        <v>46</v>
      </c>
      <c r="D25" s="16" t="s">
        <v>53</v>
      </c>
      <c r="E25" s="16" t="s">
        <v>3</v>
      </c>
      <c r="F25" s="16" t="s">
        <v>44</v>
      </c>
      <c r="G25" s="16"/>
      <c r="H25" s="16" t="s">
        <v>38</v>
      </c>
      <c r="J25" s="33" t="s">
        <v>8</v>
      </c>
      <c r="K25" s="56">
        <f t="shared" si="8"/>
        <v>0.99474508101851855</v>
      </c>
      <c r="L25" s="57"/>
    </row>
    <row r="26" spans="1:14" ht="15" customHeight="1" x14ac:dyDescent="0.25">
      <c r="A26" s="5">
        <v>38</v>
      </c>
      <c r="B26" s="5" t="s">
        <v>5</v>
      </c>
      <c r="C26" s="5">
        <v>4</v>
      </c>
      <c r="D26" s="5">
        <v>1</v>
      </c>
      <c r="E26" s="11">
        <v>7.2670138888888903E-4</v>
      </c>
      <c r="F26" s="5">
        <v>44.320999999999998</v>
      </c>
      <c r="G26" s="5"/>
      <c r="H26" s="11">
        <v>0.99464123842592589</v>
      </c>
      <c r="J26" s="33" t="s">
        <v>9</v>
      </c>
      <c r="K26" s="56">
        <f t="shared" si="8"/>
        <v>0.99521690972222221</v>
      </c>
      <c r="L26" s="57"/>
    </row>
    <row r="27" spans="1:14" ht="15" customHeight="1" x14ac:dyDescent="0.25">
      <c r="A27" s="5">
        <v>33</v>
      </c>
      <c r="B27" s="5" t="s">
        <v>6</v>
      </c>
      <c r="C27" s="5">
        <v>4</v>
      </c>
      <c r="D27" s="5">
        <v>1</v>
      </c>
      <c r="E27" s="11">
        <v>7.4085648148148155E-4</v>
      </c>
      <c r="F27" s="5">
        <v>43.473999999999997</v>
      </c>
      <c r="G27" s="5"/>
      <c r="H27" s="11">
        <v>0.99470585648148147</v>
      </c>
      <c r="J27" s="33" t="s">
        <v>14</v>
      </c>
      <c r="K27" s="56">
        <f>G7+K7</f>
        <v>0.9965018171296296</v>
      </c>
      <c r="L27" s="57"/>
    </row>
    <row r="28" spans="1:14" ht="15" customHeight="1" x14ac:dyDescent="0.25">
      <c r="A28" s="5">
        <v>2</v>
      </c>
      <c r="B28" s="5" t="s">
        <v>7</v>
      </c>
      <c r="C28" s="5">
        <v>4</v>
      </c>
      <c r="D28" s="5">
        <v>1</v>
      </c>
      <c r="E28" s="11">
        <v>7.3004629629629624E-4</v>
      </c>
      <c r="F28" s="5">
        <v>44.118000000000002</v>
      </c>
      <c r="G28" s="5"/>
      <c r="H28" s="11">
        <v>0.99470046296296299</v>
      </c>
      <c r="J28" s="44" t="s">
        <v>59</v>
      </c>
      <c r="K28" s="44"/>
      <c r="L28" s="44"/>
      <c r="M28" s="44"/>
    </row>
    <row r="29" spans="1:14" ht="15" customHeight="1" x14ac:dyDescent="0.25">
      <c r="A29" s="5">
        <v>23</v>
      </c>
      <c r="B29" s="5" t="s">
        <v>8</v>
      </c>
      <c r="C29" s="5">
        <v>4</v>
      </c>
      <c r="D29" s="5">
        <v>1</v>
      </c>
      <c r="E29" s="11">
        <v>7.4324074074074082E-4</v>
      </c>
      <c r="F29" s="5">
        <v>43.335000000000001</v>
      </c>
      <c r="G29" s="5"/>
      <c r="H29" s="11">
        <v>0.99474508101851855</v>
      </c>
      <c r="J29" s="33" t="s">
        <v>6</v>
      </c>
      <c r="K29" s="30">
        <f>K23-$K$22</f>
        <v>6.4618055555576426E-5</v>
      </c>
    </row>
    <row r="30" spans="1:14" ht="15" customHeight="1" x14ac:dyDescent="0.25">
      <c r="A30" s="5">
        <v>15</v>
      </c>
      <c r="B30" s="5" t="s">
        <v>9</v>
      </c>
      <c r="C30" s="5">
        <v>4</v>
      </c>
      <c r="D30" s="5">
        <v>1</v>
      </c>
      <c r="E30" s="11">
        <v>9.2650462962962966E-4</v>
      </c>
      <c r="F30" s="5">
        <v>34.762999999999998</v>
      </c>
      <c r="G30" s="5"/>
      <c r="H30" s="11">
        <v>0.99521690972222221</v>
      </c>
      <c r="J30" s="33" t="s">
        <v>7</v>
      </c>
      <c r="K30" s="30">
        <f>K24-$K$22</f>
        <v>5.9224537036994818E-5</v>
      </c>
    </row>
    <row r="31" spans="1:14" ht="15" customHeight="1" x14ac:dyDescent="0.25">
      <c r="A31" s="5">
        <v>11</v>
      </c>
      <c r="B31" s="5" t="s">
        <v>14</v>
      </c>
      <c r="C31" s="5">
        <v>0</v>
      </c>
      <c r="D31" s="5">
        <v>0</v>
      </c>
      <c r="E31" s="23"/>
      <c r="F31" s="5"/>
      <c r="G31" s="5"/>
      <c r="H31" s="11"/>
      <c r="J31" s="33" t="s">
        <v>8</v>
      </c>
      <c r="K31" s="30">
        <f>K25-$K$22</f>
        <v>1.0384259259266226E-4</v>
      </c>
    </row>
    <row r="32" spans="1:14" x14ac:dyDescent="0.25">
      <c r="A32" s="7"/>
      <c r="B32" s="7"/>
      <c r="J32" s="33" t="s">
        <v>9</v>
      </c>
      <c r="K32" s="30">
        <f>K26-$K$22</f>
        <v>5.7567129629632063E-4</v>
      </c>
    </row>
    <row r="33" spans="10:11" x14ac:dyDescent="0.25">
      <c r="J33" s="33" t="s">
        <v>14</v>
      </c>
      <c r="K33" s="30">
        <f>K27-$K$22</f>
        <v>1.860578703703708E-3</v>
      </c>
    </row>
  </sheetData>
  <mergeCells count="6">
    <mergeCell ref="J28:M28"/>
    <mergeCell ref="J21:M21"/>
    <mergeCell ref="J15:M15"/>
    <mergeCell ref="J17:M17"/>
    <mergeCell ref="J19:M19"/>
    <mergeCell ref="J8:L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N32"/>
  <sheetViews>
    <sheetView topLeftCell="B1" workbookViewId="0">
      <selection activeCell="M7" sqref="M7"/>
    </sheetView>
  </sheetViews>
  <sheetFormatPr defaultRowHeight="15" x14ac:dyDescent="0.25"/>
  <cols>
    <col min="1" max="1" width="14" style="1" bestFit="1" customWidth="1"/>
    <col min="2" max="2" width="14.7109375" style="1" bestFit="1" customWidth="1"/>
    <col min="3" max="3" width="20.140625" style="1" bestFit="1" customWidth="1"/>
    <col min="4" max="4" width="24.7109375" style="1" bestFit="1" customWidth="1"/>
    <col min="5" max="6" width="24.7109375" style="1" customWidth="1"/>
    <col min="7" max="7" width="37.7109375" style="1" bestFit="1" customWidth="1"/>
    <col min="8" max="8" width="14.7109375" style="1" customWidth="1"/>
    <col min="9" max="9" width="18" style="1" bestFit="1" customWidth="1"/>
    <col min="10" max="10" width="9.140625" style="1"/>
    <col min="11" max="11" width="14.7109375" style="1" bestFit="1" customWidth="1"/>
    <col min="12" max="12" width="28.28515625" style="1" customWidth="1"/>
    <col min="13" max="14" width="10.7109375" style="1" bestFit="1" customWidth="1"/>
    <col min="15" max="16384" width="9.140625" style="1"/>
  </cols>
  <sheetData>
    <row r="1" spans="1:14" s="13" customFormat="1" ht="15" customHeight="1" x14ac:dyDescent="0.25">
      <c r="A1" s="12" t="s">
        <v>0</v>
      </c>
      <c r="B1" s="12" t="s">
        <v>1</v>
      </c>
      <c r="C1" s="12" t="s">
        <v>2</v>
      </c>
      <c r="D1" s="12" t="s">
        <v>40</v>
      </c>
      <c r="E1" s="12" t="s">
        <v>41</v>
      </c>
      <c r="F1" s="12" t="s">
        <v>42</v>
      </c>
      <c r="G1" s="12" t="s">
        <v>4</v>
      </c>
      <c r="H1" s="12" t="s">
        <v>38</v>
      </c>
      <c r="I1" s="48" t="s">
        <v>10</v>
      </c>
      <c r="K1" s="18" t="s">
        <v>1</v>
      </c>
      <c r="L1" s="18" t="s">
        <v>39</v>
      </c>
    </row>
    <row r="2" spans="1:14" ht="15" customHeight="1" x14ac:dyDescent="0.25">
      <c r="A2" s="2">
        <v>38</v>
      </c>
      <c r="B2" s="2" t="s">
        <v>5</v>
      </c>
      <c r="C2" s="2">
        <v>1</v>
      </c>
      <c r="D2" s="8">
        <v>7.2166666666666657E-4</v>
      </c>
      <c r="E2" s="8">
        <v>2.3148148148148147E-5</v>
      </c>
      <c r="F2" s="8">
        <v>9.8611111111111101E-6</v>
      </c>
      <c r="G2" s="2">
        <v>44.274999999999999</v>
      </c>
      <c r="H2" s="8" t="s">
        <v>18</v>
      </c>
      <c r="I2" s="49"/>
      <c r="K2" s="7" t="s">
        <v>5</v>
      </c>
      <c r="L2" s="20">
        <f>D2+E2+F2</f>
        <v>7.5467592592592578E-4</v>
      </c>
      <c r="M2" s="20">
        <f>D10+E10+F10</f>
        <v>7.3113425925925928E-4</v>
      </c>
      <c r="N2" s="20">
        <f>L2+M2</f>
        <v>1.4858101851851851E-3</v>
      </c>
    </row>
    <row r="3" spans="1:14" ht="15" customHeight="1" x14ac:dyDescent="0.25">
      <c r="A3" s="2">
        <v>33</v>
      </c>
      <c r="B3" s="2" t="s">
        <v>6</v>
      </c>
      <c r="C3" s="2">
        <v>1</v>
      </c>
      <c r="D3" s="8">
        <v>7.448148148148148E-4</v>
      </c>
      <c r="E3" s="24"/>
      <c r="F3" s="24"/>
      <c r="G3" s="2">
        <v>43.243000000000002</v>
      </c>
      <c r="H3" s="8" t="s">
        <v>37</v>
      </c>
      <c r="I3" s="49"/>
      <c r="K3" s="7" t="s">
        <v>6</v>
      </c>
      <c r="L3" s="21"/>
    </row>
    <row r="4" spans="1:14" ht="15" customHeight="1" x14ac:dyDescent="0.25">
      <c r="A4" s="2">
        <v>2</v>
      </c>
      <c r="B4" s="2" t="s">
        <v>7</v>
      </c>
      <c r="C4" s="2">
        <v>1</v>
      </c>
      <c r="D4" s="24" t="s">
        <v>15</v>
      </c>
      <c r="E4" s="24"/>
      <c r="F4" s="24"/>
      <c r="G4" s="2">
        <v>43.408000000000001</v>
      </c>
      <c r="H4" s="8">
        <v>0.99248929398148145</v>
      </c>
      <c r="I4" s="49"/>
      <c r="K4" s="7" t="s">
        <v>7</v>
      </c>
    </row>
    <row r="5" spans="1:14" ht="15" customHeight="1" x14ac:dyDescent="0.25">
      <c r="A5" s="2">
        <v>23</v>
      </c>
      <c r="B5" s="2" t="s">
        <v>8</v>
      </c>
      <c r="C5" s="2">
        <v>1</v>
      </c>
      <c r="D5" s="24" t="s">
        <v>16</v>
      </c>
      <c r="E5" s="24"/>
      <c r="F5" s="24"/>
      <c r="G5" s="2">
        <v>43.201999999999998</v>
      </c>
      <c r="H5" s="8">
        <v>0.99250771990740738</v>
      </c>
      <c r="I5" s="49"/>
      <c r="K5" s="7" t="s">
        <v>8</v>
      </c>
    </row>
    <row r="6" spans="1:14" ht="15" customHeight="1" x14ac:dyDescent="0.25">
      <c r="A6" s="2">
        <v>15</v>
      </c>
      <c r="B6" s="2" t="s">
        <v>9</v>
      </c>
      <c r="C6" s="2">
        <v>1</v>
      </c>
      <c r="D6" s="24" t="s">
        <v>17</v>
      </c>
      <c r="E6" s="24"/>
      <c r="F6" s="24"/>
      <c r="G6" s="2">
        <v>35.47</v>
      </c>
      <c r="H6" s="8">
        <v>0.99271962962962956</v>
      </c>
      <c r="I6" s="49"/>
      <c r="K6" s="7" t="s">
        <v>9</v>
      </c>
      <c r="M6" s="20">
        <f>D2+D3</f>
        <v>1.4664814814814814E-3</v>
      </c>
    </row>
    <row r="7" spans="1:14" x14ac:dyDescent="0.25">
      <c r="A7" s="2">
        <v>11</v>
      </c>
      <c r="B7" s="2" t="s">
        <v>14</v>
      </c>
      <c r="C7" s="2">
        <v>1</v>
      </c>
      <c r="D7" s="24" t="s">
        <v>19</v>
      </c>
      <c r="E7" s="24"/>
      <c r="F7" s="24"/>
      <c r="G7" s="2">
        <v>13.169</v>
      </c>
      <c r="H7" s="8">
        <v>0.99446523148148147</v>
      </c>
      <c r="I7" s="50"/>
      <c r="K7" s="7" t="s">
        <v>14</v>
      </c>
      <c r="L7" s="20" t="e">
        <f ca="1">H10-H2(H10&lt;H2)</f>
        <v>#REF!</v>
      </c>
    </row>
    <row r="8" spans="1:14" ht="18.75" x14ac:dyDescent="0.4">
      <c r="D8" s="19"/>
      <c r="E8" s="19"/>
      <c r="F8" s="19"/>
      <c r="I8" s="6"/>
      <c r="L8" s="1" t="s">
        <v>43</v>
      </c>
    </row>
    <row r="9" spans="1:14" s="13" customFormat="1" ht="15" customHeight="1" x14ac:dyDescent="0.25">
      <c r="A9" s="14" t="s">
        <v>0</v>
      </c>
      <c r="B9" s="14" t="s">
        <v>1</v>
      </c>
      <c r="C9" s="14" t="s">
        <v>2</v>
      </c>
      <c r="D9" s="14" t="s">
        <v>3</v>
      </c>
      <c r="E9" s="14"/>
      <c r="F9" s="14"/>
      <c r="G9" s="14" t="s">
        <v>4</v>
      </c>
      <c r="H9" s="14" t="s">
        <v>38</v>
      </c>
      <c r="I9" s="51" t="s">
        <v>11</v>
      </c>
    </row>
    <row r="10" spans="1:14" ht="15" customHeight="1" x14ac:dyDescent="0.25">
      <c r="A10" s="3">
        <v>38</v>
      </c>
      <c r="B10" s="3" t="s">
        <v>5</v>
      </c>
      <c r="C10" s="3">
        <v>2</v>
      </c>
      <c r="D10" s="9">
        <v>6.9444444444444447E-4</v>
      </c>
      <c r="E10" s="9">
        <v>3.4722222222222222E-5</v>
      </c>
      <c r="F10" s="9">
        <v>1.967592592592593E-6</v>
      </c>
      <c r="G10" s="3">
        <v>44.052999999999997</v>
      </c>
      <c r="H10" s="9">
        <v>0.99318804398148153</v>
      </c>
      <c r="I10" s="51"/>
      <c r="K10" s="1" t="s">
        <v>20</v>
      </c>
    </row>
    <row r="11" spans="1:14" ht="15" customHeight="1" x14ac:dyDescent="0.25">
      <c r="A11" s="3">
        <v>33</v>
      </c>
      <c r="B11" s="3" t="s">
        <v>6</v>
      </c>
      <c r="C11" s="3">
        <v>2</v>
      </c>
      <c r="D11" s="25" t="s">
        <v>21</v>
      </c>
      <c r="E11" s="25"/>
      <c r="F11" s="25"/>
      <c r="G11" s="3">
        <v>43.48</v>
      </c>
      <c r="H11" s="9">
        <v>0.99322754629629628</v>
      </c>
      <c r="I11" s="51"/>
    </row>
    <row r="12" spans="1:14" ht="15" customHeight="1" x14ac:dyDescent="0.25">
      <c r="A12" s="3">
        <v>2</v>
      </c>
      <c r="B12" s="3" t="s">
        <v>7</v>
      </c>
      <c r="C12" s="3">
        <v>2</v>
      </c>
      <c r="D12" s="25" t="s">
        <v>22</v>
      </c>
      <c r="E12" s="25"/>
      <c r="F12" s="25"/>
      <c r="G12" s="3">
        <v>43.493000000000002</v>
      </c>
      <c r="H12" s="9">
        <v>0.9932298263888889</v>
      </c>
      <c r="I12" s="51"/>
    </row>
    <row r="13" spans="1:14" ht="15" customHeight="1" x14ac:dyDescent="0.25">
      <c r="A13" s="3">
        <v>23</v>
      </c>
      <c r="B13" s="3" t="s">
        <v>8</v>
      </c>
      <c r="C13" s="3">
        <v>2</v>
      </c>
      <c r="D13" s="25" t="s">
        <v>23</v>
      </c>
      <c r="E13" s="25"/>
      <c r="F13" s="25"/>
      <c r="G13" s="3">
        <v>42.941000000000003</v>
      </c>
      <c r="H13" s="9">
        <v>0.99325777777777768</v>
      </c>
      <c r="I13" s="51"/>
    </row>
    <row r="14" spans="1:14" ht="15" customHeight="1" x14ac:dyDescent="0.25">
      <c r="A14" s="3">
        <v>15</v>
      </c>
      <c r="B14" s="3" t="s">
        <v>9</v>
      </c>
      <c r="C14" s="3">
        <v>2</v>
      </c>
      <c r="D14" s="25" t="s">
        <v>24</v>
      </c>
      <c r="E14" s="25"/>
      <c r="F14" s="25"/>
      <c r="G14" s="3">
        <v>41.527999999999999</v>
      </c>
      <c r="H14" s="9">
        <v>0.9934952199074073</v>
      </c>
      <c r="I14" s="51"/>
    </row>
    <row r="15" spans="1:14" x14ac:dyDescent="0.25">
      <c r="A15" s="3">
        <v>11</v>
      </c>
      <c r="B15" s="3" t="s">
        <v>14</v>
      </c>
      <c r="C15" s="3">
        <v>2</v>
      </c>
      <c r="D15" s="25" t="s">
        <v>25</v>
      </c>
      <c r="E15" s="25"/>
      <c r="F15" s="25"/>
      <c r="G15" s="3">
        <v>28.434999999999999</v>
      </c>
      <c r="H15" s="9">
        <v>0.99559791666666664</v>
      </c>
      <c r="I15" s="51"/>
    </row>
    <row r="16" spans="1:14" ht="18.75" x14ac:dyDescent="0.4">
      <c r="I16" s="6"/>
      <c r="K16" s="20">
        <f>TIME(0,1,2.852)</f>
        <v>7.175925925925927E-4</v>
      </c>
      <c r="L16" s="20">
        <f>K16+K17</f>
        <v>1.4583333333333334E-3</v>
      </c>
    </row>
    <row r="17" spans="1:12" s="13" customFormat="1" ht="15" customHeight="1" x14ac:dyDescent="0.25">
      <c r="A17" s="15" t="s">
        <v>0</v>
      </c>
      <c r="B17" s="15" t="s">
        <v>1</v>
      </c>
      <c r="C17" s="15" t="s">
        <v>2</v>
      </c>
      <c r="D17" s="15" t="s">
        <v>3</v>
      </c>
      <c r="E17" s="15"/>
      <c r="F17" s="15"/>
      <c r="G17" s="15" t="s">
        <v>4</v>
      </c>
      <c r="H17" s="15" t="s">
        <v>38</v>
      </c>
      <c r="I17" s="52" t="s">
        <v>12</v>
      </c>
      <c r="K17" s="26">
        <f>TIME(0,1,4.002)</f>
        <v>7.407407407407407E-4</v>
      </c>
    </row>
    <row r="18" spans="1:12" ht="15" customHeight="1" x14ac:dyDescent="0.25">
      <c r="A18" s="4">
        <v>38</v>
      </c>
      <c r="B18" s="4" t="s">
        <v>5</v>
      </c>
      <c r="C18" s="4">
        <v>3</v>
      </c>
      <c r="D18" s="22" t="s">
        <v>26</v>
      </c>
      <c r="E18" s="22"/>
      <c r="F18" s="22"/>
      <c r="G18" s="4">
        <v>44.334000000000003</v>
      </c>
      <c r="H18" s="10">
        <f>TIME(23,51,14.216)</f>
        <v>0.99391203703703701</v>
      </c>
      <c r="I18" s="52"/>
    </row>
    <row r="19" spans="1:12" ht="15" customHeight="1" x14ac:dyDescent="0.25">
      <c r="A19" s="4">
        <v>33</v>
      </c>
      <c r="B19" s="4" t="s">
        <v>6</v>
      </c>
      <c r="C19" s="4">
        <v>3</v>
      </c>
      <c r="D19" s="22" t="s">
        <v>27</v>
      </c>
      <c r="E19" s="22"/>
      <c r="F19" s="22"/>
      <c r="G19" s="4">
        <v>43.674999999999997</v>
      </c>
      <c r="H19" s="10">
        <v>0.9939650000000001</v>
      </c>
      <c r="I19" s="52"/>
    </row>
    <row r="20" spans="1:12" ht="15" customHeight="1" x14ac:dyDescent="0.25">
      <c r="A20" s="4">
        <v>2</v>
      </c>
      <c r="B20" s="4" t="s">
        <v>7</v>
      </c>
      <c r="C20" s="4">
        <v>3</v>
      </c>
      <c r="D20" s="22" t="s">
        <v>28</v>
      </c>
      <c r="E20" s="22"/>
      <c r="F20" s="22"/>
      <c r="G20" s="4">
        <v>43.49</v>
      </c>
      <c r="H20" s="10">
        <v>0.99397041666666663</v>
      </c>
      <c r="I20" s="52"/>
    </row>
    <row r="21" spans="1:12" ht="15" customHeight="1" x14ac:dyDescent="0.25">
      <c r="A21" s="4">
        <v>23</v>
      </c>
      <c r="B21" s="4" t="s">
        <v>8</v>
      </c>
      <c r="C21" s="4">
        <v>3</v>
      </c>
      <c r="D21" s="22" t="s">
        <v>29</v>
      </c>
      <c r="E21" s="22"/>
      <c r="F21" s="22"/>
      <c r="G21" s="4">
        <v>43.286999999999999</v>
      </c>
      <c r="H21" s="10">
        <v>0.99400184027777783</v>
      </c>
      <c r="I21" s="52"/>
      <c r="L21" s="20" t="e">
        <f>H2-H10</f>
        <v>#VALUE!</v>
      </c>
    </row>
    <row r="22" spans="1:12" ht="15" customHeight="1" x14ac:dyDescent="0.25">
      <c r="A22" s="4">
        <v>15</v>
      </c>
      <c r="B22" s="4" t="s">
        <v>9</v>
      </c>
      <c r="C22" s="4">
        <v>3</v>
      </c>
      <c r="D22" s="22" t="s">
        <v>30</v>
      </c>
      <c r="E22" s="22"/>
      <c r="F22" s="22"/>
      <c r="G22" s="4">
        <v>40.503999999999998</v>
      </c>
      <c r="H22" s="10">
        <v>0.99429040509259259</v>
      </c>
      <c r="I22" s="52"/>
    </row>
    <row r="23" spans="1:12" x14ac:dyDescent="0.25">
      <c r="A23" s="4">
        <v>11</v>
      </c>
      <c r="B23" s="4" t="s">
        <v>14</v>
      </c>
      <c r="C23" s="4">
        <v>3</v>
      </c>
      <c r="D23" s="22" t="s">
        <v>31</v>
      </c>
      <c r="E23" s="22"/>
      <c r="F23" s="22"/>
      <c r="G23" s="4">
        <v>35.633000000000003</v>
      </c>
      <c r="H23" s="10">
        <v>0.99650180555555556</v>
      </c>
      <c r="I23" s="52"/>
    </row>
    <row r="24" spans="1:12" ht="18.75" x14ac:dyDescent="0.4">
      <c r="I24" s="6"/>
    </row>
    <row r="25" spans="1:12" s="13" customFormat="1" ht="15" customHeight="1" x14ac:dyDescent="0.25">
      <c r="A25" s="16" t="s">
        <v>0</v>
      </c>
      <c r="B25" s="16" t="s">
        <v>1</v>
      </c>
      <c r="C25" s="16" t="s">
        <v>2</v>
      </c>
      <c r="D25" s="16" t="s">
        <v>3</v>
      </c>
      <c r="E25" s="16"/>
      <c r="F25" s="16"/>
      <c r="G25" s="16" t="s">
        <v>4</v>
      </c>
      <c r="H25" s="16" t="s">
        <v>38</v>
      </c>
      <c r="I25" s="53" t="s">
        <v>13</v>
      </c>
    </row>
    <row r="26" spans="1:12" ht="15" customHeight="1" x14ac:dyDescent="0.25">
      <c r="A26" s="5">
        <v>38</v>
      </c>
      <c r="B26" s="5" t="s">
        <v>5</v>
      </c>
      <c r="C26" s="5">
        <v>4</v>
      </c>
      <c r="D26" s="23" t="s">
        <v>32</v>
      </c>
      <c r="E26" s="23"/>
      <c r="F26" s="23"/>
      <c r="G26" s="5">
        <v>44.320999999999998</v>
      </c>
      <c r="H26" s="11">
        <v>0.99464123842592589</v>
      </c>
      <c r="I26" s="54"/>
    </row>
    <row r="27" spans="1:12" ht="15" customHeight="1" x14ac:dyDescent="0.25">
      <c r="A27" s="5">
        <v>33</v>
      </c>
      <c r="B27" s="5" t="s">
        <v>6</v>
      </c>
      <c r="C27" s="5">
        <v>4</v>
      </c>
      <c r="D27" s="23" t="s">
        <v>33</v>
      </c>
      <c r="E27" s="23"/>
      <c r="F27" s="23"/>
      <c r="G27" s="5">
        <v>43.473999999999997</v>
      </c>
      <c r="H27" s="11">
        <v>0.99470585648148147</v>
      </c>
      <c r="I27" s="54"/>
    </row>
    <row r="28" spans="1:12" ht="15" customHeight="1" x14ac:dyDescent="0.25">
      <c r="A28" s="5">
        <v>2</v>
      </c>
      <c r="B28" s="5" t="s">
        <v>7</v>
      </c>
      <c r="C28" s="5">
        <v>4</v>
      </c>
      <c r="D28" s="23" t="s">
        <v>34</v>
      </c>
      <c r="E28" s="23"/>
      <c r="F28" s="23"/>
      <c r="G28" s="5">
        <v>44.118000000000002</v>
      </c>
      <c r="H28" s="11">
        <v>0.99470046296296299</v>
      </c>
      <c r="I28" s="54"/>
    </row>
    <row r="29" spans="1:12" ht="15" customHeight="1" x14ac:dyDescent="0.25">
      <c r="A29" s="5">
        <v>23</v>
      </c>
      <c r="B29" s="5" t="s">
        <v>8</v>
      </c>
      <c r="C29" s="5">
        <v>4</v>
      </c>
      <c r="D29" s="23" t="s">
        <v>35</v>
      </c>
      <c r="E29" s="23"/>
      <c r="F29" s="23"/>
      <c r="G29" s="5">
        <v>43.335000000000001</v>
      </c>
      <c r="H29" s="11">
        <v>0.99474508101851855</v>
      </c>
      <c r="I29" s="54"/>
    </row>
    <row r="30" spans="1:12" ht="15" customHeight="1" x14ac:dyDescent="0.25">
      <c r="A30" s="5">
        <v>15</v>
      </c>
      <c r="B30" s="5" t="s">
        <v>9</v>
      </c>
      <c r="C30" s="5">
        <v>4</v>
      </c>
      <c r="D30" s="23" t="s">
        <v>36</v>
      </c>
      <c r="E30" s="23"/>
      <c r="F30" s="23"/>
      <c r="G30" s="5">
        <v>34.762999999999998</v>
      </c>
      <c r="H30" s="11">
        <v>0.99521690972222221</v>
      </c>
      <c r="I30" s="54"/>
    </row>
    <row r="31" spans="1:12" ht="15" customHeight="1" x14ac:dyDescent="0.25">
      <c r="A31" s="5">
        <v>11</v>
      </c>
      <c r="B31" s="5" t="s">
        <v>14</v>
      </c>
      <c r="C31" s="5"/>
      <c r="D31" s="23"/>
      <c r="E31" s="23"/>
      <c r="F31" s="23"/>
      <c r="G31" s="5"/>
      <c r="H31" s="11"/>
      <c r="I31" s="55"/>
    </row>
    <row r="32" spans="1:12" x14ac:dyDescent="0.25">
      <c r="A32" s="7"/>
      <c r="B32" s="7"/>
    </row>
  </sheetData>
  <mergeCells count="4">
    <mergeCell ref="I1:I7"/>
    <mergeCell ref="I9:I15"/>
    <mergeCell ref="I17:I23"/>
    <mergeCell ref="I25:I3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Peria</dc:creator>
  <cp:lastModifiedBy>Gabriela Peria</cp:lastModifiedBy>
  <dcterms:created xsi:type="dcterms:W3CDTF">2023-11-25T22:37:44Z</dcterms:created>
  <dcterms:modified xsi:type="dcterms:W3CDTF">2023-11-26T08:19:04Z</dcterms:modified>
</cp:coreProperties>
</file>