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7A96DD03-2AA1-40C0-A060-9CC456845A07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Controle de Investimento" sheetId="1" r:id="rId1"/>
    <sheet name="Tabela de apoio" sheetId="2" r:id="rId2"/>
  </sheets>
  <definedNames>
    <definedName name="aporte">'Controle de Investimento'!$D$17:$D$17</definedName>
    <definedName name="patrimonio">'Controle de Investimento'!$D$20:$D$20</definedName>
    <definedName name="qtd_anos">'Controle de Investimento'!$D$18:$D$18</definedName>
    <definedName name="rendimento_carteira">'Controle de Investimento'!$D$13:$D$13</definedName>
    <definedName name="salario">'Controle de Investimento'!$D$12:$D$12</definedName>
    <definedName name="sugestao_investimento">'Controle de Investimento'!$D$14:$D$14</definedName>
    <definedName name="taxa_mensal">'Controle de Investimento'!$D$19:$D$19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C36" i="1"/>
  <c r="C37" i="1"/>
  <c r="C38" i="1"/>
  <c r="C39" i="1"/>
  <c r="C40" i="1"/>
  <c r="C35" i="1"/>
  <c r="H4" i="2"/>
  <c r="A15" i="2"/>
  <c r="A20" i="2"/>
  <c r="A19" i="2"/>
  <c r="A18" i="2"/>
  <c r="A17" i="2"/>
  <c r="A16" i="2"/>
  <c r="A14" i="2"/>
  <c r="A13" i="2"/>
  <c r="A12" i="2"/>
  <c r="A11" i="2"/>
  <c r="A10" i="2"/>
  <c r="A9" i="2"/>
  <c r="A4" i="2"/>
  <c r="A5" i="2"/>
  <c r="A6" i="2"/>
  <c r="A7" i="2"/>
  <c r="A8" i="2"/>
  <c r="A3" i="2"/>
  <c r="C32" i="1"/>
  <c r="C24" i="1"/>
  <c r="D20" i="1" a="1"/>
  <c r="D20" i="1"/>
  <c r="D21" i="1" s="1" a="1"/>
  <c r="D21" i="1" s="1"/>
  <c r="C25" i="1"/>
  <c r="D25" i="1" s="1" a="1"/>
  <c r="D25" i="1" s="1"/>
  <c r="C26" i="1"/>
  <c r="D26" i="1" s="1" a="1"/>
  <c r="D26" i="1" s="1"/>
  <c r="C27" i="1"/>
  <c r="D27" i="1" s="1" a="1"/>
  <c r="D27" i="1" s="1"/>
  <c r="C28" i="1"/>
  <c r="D28" i="1" s="1" a="1"/>
  <c r="D28" i="1" s="1"/>
  <c r="D24" i="1" a="1"/>
  <c r="D24" i="1" s="1"/>
  <c r="D36" i="1" l="1"/>
  <c r="D37" i="1"/>
  <c r="D38" i="1"/>
  <c r="D39" i="1"/>
  <c r="D40" i="1"/>
  <c r="D35" i="1"/>
  <c r="D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<sst xmlns="http://schemas.openxmlformats.org/spreadsheetml/2006/main" count="72" uniqueCount="35">
  <si>
    <t>CONFIGURAÇÕES</t>
  </si>
  <si>
    <t>Salário</t>
  </si>
  <si>
    <t>Rendimento carteira</t>
  </si>
  <si>
    <t>Sugestão de investimento</t>
  </si>
  <si>
    <t>INVESTIMENTO MENSAL</t>
  </si>
  <si>
    <t>Quanto investir por mês ?</t>
  </si>
  <si>
    <t>Por quantos anos ?</t>
  </si>
  <si>
    <t>Taxa de rendimento mensal ?</t>
  </si>
  <si>
    <t>Patrimônio acumulado ?</t>
  </si>
  <si>
    <t>Dividendos mensais ?</t>
  </si>
  <si>
    <t/>
  </si>
  <si>
    <t xml:space="preserve"> Cenários</t>
  </si>
  <si>
    <t xml:space="preserve">Dividendos 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</si>
  <si>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</si>
  <si>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</si>
  <si>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</si>
  <si>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</si>
  <si>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</si>
  <si>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</si>
  <si>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</si>
  <si>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</si>
  <si>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</si>
  <si>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</si>
  <si>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</si>
  <si>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</si>
  <si>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</si>
  <si>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 xml:space="preserve">HÍBRIDOS </t>
  </si>
  <si>
    <t>FOFs</t>
  </si>
  <si>
    <t>DESENVOLVIMENTO</t>
  </si>
  <si>
    <t>HOTELARIAS</t>
  </si>
  <si>
    <t>CHAVE</t>
  </si>
  <si>
    <t>%</t>
  </si>
  <si>
    <t>Conservador</t>
  </si>
  <si>
    <t>Moderado-TIJOLO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</si>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</sst>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8"/>
      <color rgb="FFFFFFFF"/>
      <name val="Aptos Narrow"/>
      <scheme val="minor"/>
    </font>
    <font>
      <sz val="15"/>
      <color theme="0"/>
      <name val="Aptos Narrow"/>
      <family val="2"/>
      <scheme val="minor"/>
    </font>
    <font>
      <b/>
      <sz val="15"/>
      <color rgb="FFFFFFFF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charset val="1"/>
    </font>
    <font>
      <sz val="11"/>
      <color rgb="FF9C5700"/>
      <name val="Calibri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/>
      <top/>
      <bottom style="thin">
        <color theme="0" tint="-0.249977111117893"/>
      </bottom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  <border>
      <left style="medium">
        <color theme="0" tint="-0.249977111117893"/>
      </left>
      <right/>
      <top style="thin">
        <color theme="0" tint="-0.249977111117893"/>
      </top>
      <bottom/>
      <diagonal/>
    </border>
    <border>
      <left style="medium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medium">
        <color theme="9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 style="medium">
        <color theme="0"/>
      </top>
      <bottom/>
      <diagonal/>
    </border>
    <border>
      <left style="medium">
        <color theme="0"/>
      </left>
      <right style="medium">
        <color theme="0" tint="-0.249977111117893"/>
      </right>
      <top style="medium">
        <color theme="0"/>
      </top>
      <bottom style="medium">
        <color theme="0"/>
      </bottom>
      <diagonal/>
    </border>
    <border>
      <left style="medium">
        <color theme="0" tint="-0.249977111117893"/>
      </left>
      <right style="medium">
        <color theme="0"/>
      </right>
      <top style="medium">
        <color theme="0"/>
      </top>
      <bottom/>
      <diagonal/>
    </border>
    <border>
      <left style="medium">
        <color theme="0" tint="-0.249977111117893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 tint="-0.249977111117893"/>
      </left>
      <right style="medium">
        <color theme="0"/>
      </right>
      <top/>
      <bottom style="medium">
        <color theme="0" tint="-0.249977111117893"/>
      </bottom>
      <diagonal/>
    </border>
    <border>
      <left style="medium">
        <color theme="0"/>
      </left>
      <right style="medium">
        <color theme="0" tint="-0.249977111117893"/>
      </right>
      <top style="medium">
        <color theme="0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/>
      <bottom/>
      <diagonal/>
    </border>
    <border>
      <left/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0" fillId="6" borderId="0" applyNumberFormat="0" applyBorder="0" applyAlignment="0" applyProtection="0"/>
  </cellStyleXfs>
  <cellXfs count="65">
    <xf numFmtId="0" fontId="0" fillId="0" borderId="0" xfId="0"/>
    <xf numFmtId="0" fontId="1" fillId="0" borderId="0" xfId="0" applyFont="1"/>
    <xf numFmtId="8" fontId="0" fillId="3" borderId="1" xfId="0" applyNumberFormat="1" applyFill="1" applyBorder="1" applyAlignment="1">
      <alignment horizontal="center"/>
    </xf>
    <xf numFmtId="8" fontId="0" fillId="3" borderId="2" xfId="0" applyNumberFormat="1" applyFill="1" applyBorder="1" applyAlignment="1">
      <alignment horizontal="center"/>
    </xf>
    <xf numFmtId="8" fontId="0" fillId="3" borderId="0" xfId="0" applyNumberFormat="1" applyFill="1" applyAlignment="1">
      <alignment horizontal="center"/>
    </xf>
    <xf numFmtId="0" fontId="8" fillId="0" borderId="0" xfId="0" applyFont="1"/>
    <xf numFmtId="164" fontId="0" fillId="0" borderId="9" xfId="0" applyNumberFormat="1" applyBorder="1" applyAlignment="1">
      <alignment horizontal="center"/>
    </xf>
    <xf numFmtId="10" fontId="0" fillId="0" borderId="11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quotePrefix="1"/>
    <xf numFmtId="0" fontId="5" fillId="2" borderId="5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horizontal="left" vertical="center"/>
    </xf>
    <xf numFmtId="8" fontId="0" fillId="3" borderId="21" xfId="0" applyNumberFormat="1" applyFill="1" applyBorder="1" applyAlignment="1">
      <alignment horizontal="center"/>
    </xf>
    <xf numFmtId="8" fontId="0" fillId="3" borderId="13" xfId="0" applyNumberFormat="1" applyFill="1" applyBorder="1" applyAlignment="1">
      <alignment horizontal="center"/>
    </xf>
    <xf numFmtId="8" fontId="0" fillId="3" borderId="25" xfId="0" applyNumberFormat="1" applyFill="1" applyBorder="1" applyAlignment="1">
      <alignment horizontal="center"/>
    </xf>
    <xf numFmtId="8" fontId="0" fillId="3" borderId="26" xfId="0" applyNumberFormat="1" applyFill="1" applyBorder="1" applyAlignment="1">
      <alignment horizontal="center"/>
    </xf>
    <xf numFmtId="8" fontId="0" fillId="3" borderId="27" xfId="0" applyNumberFormat="1" applyFill="1" applyBorder="1" applyAlignment="1">
      <alignment horizontal="center"/>
    </xf>
    <xf numFmtId="164" fontId="4" fillId="0" borderId="28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10" fontId="4" fillId="0" borderId="29" xfId="0" applyNumberFormat="1" applyFont="1" applyBorder="1" applyAlignment="1">
      <alignment horizontal="center"/>
    </xf>
    <xf numFmtId="8" fontId="4" fillId="5" borderId="30" xfId="0" applyNumberFormat="1" applyFont="1" applyFill="1" applyBorder="1" applyAlignment="1">
      <alignment horizontal="center"/>
    </xf>
    <xf numFmtId="8" fontId="4" fillId="5" borderId="31" xfId="0" applyNumberFormat="1" applyFont="1" applyFill="1" applyBorder="1" applyAlignment="1">
      <alignment horizontal="center"/>
    </xf>
    <xf numFmtId="0" fontId="8" fillId="3" borderId="20" xfId="0" applyFont="1" applyFill="1" applyBorder="1" applyAlignment="1">
      <alignment horizontal="left" indent="3"/>
    </xf>
    <xf numFmtId="0" fontId="9" fillId="3" borderId="20" xfId="0" applyFont="1" applyFill="1" applyBorder="1" applyAlignment="1">
      <alignment horizontal="left" indent="3"/>
    </xf>
    <xf numFmtId="0" fontId="9" fillId="3" borderId="22" xfId="0" applyFont="1" applyFill="1" applyBorder="1" applyAlignment="1">
      <alignment horizontal="left" indent="3"/>
    </xf>
    <xf numFmtId="0" fontId="9" fillId="3" borderId="23" xfId="0" applyFont="1" applyFill="1" applyBorder="1" applyAlignment="1">
      <alignment horizontal="left" indent="3"/>
    </xf>
    <xf numFmtId="0" fontId="8" fillId="3" borderId="24" xfId="0" applyFont="1" applyFill="1" applyBorder="1" applyAlignment="1">
      <alignment horizontal="left" indent="3"/>
    </xf>
    <xf numFmtId="0" fontId="10" fillId="6" borderId="0" xfId="1"/>
    <xf numFmtId="0" fontId="11" fillId="7" borderId="0" xfId="0" applyFont="1" applyFill="1"/>
    <xf numFmtId="164" fontId="11" fillId="7" borderId="0" xfId="0" applyNumberFormat="1" applyFont="1" applyFill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1" fillId="8" borderId="0" xfId="0" applyFont="1" applyFill="1" applyAlignment="1">
      <alignment horizontal="center"/>
    </xf>
    <xf numFmtId="0" fontId="0" fillId="8" borderId="0" xfId="0" applyFill="1"/>
    <xf numFmtId="164" fontId="11" fillId="8" borderId="0" xfId="0" applyNumberFormat="1" applyFont="1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4" fillId="5" borderId="17" xfId="0" applyFont="1" applyFill="1" applyBorder="1" applyAlignment="1">
      <alignment horizontal="left" indent="3"/>
    </xf>
    <xf numFmtId="0" fontId="4" fillId="5" borderId="31" xfId="0" applyFont="1" applyFill="1" applyBorder="1" applyAlignment="1">
      <alignment horizontal="left" indent="3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indent="3"/>
    </xf>
    <xf numFmtId="0" fontId="8" fillId="0" borderId="4" xfId="0" applyFont="1" applyBorder="1" applyAlignment="1">
      <alignment horizontal="left" indent="3"/>
    </xf>
    <xf numFmtId="0" fontId="9" fillId="0" borderId="10" xfId="0" applyFont="1" applyBorder="1" applyAlignment="1">
      <alignment horizontal="left" indent="3"/>
    </xf>
    <xf numFmtId="0" fontId="9" fillId="0" borderId="3" xfId="0" applyFont="1" applyBorder="1" applyAlignment="1">
      <alignment horizontal="left" indent="3"/>
    </xf>
    <xf numFmtId="0" fontId="8" fillId="0" borderId="12" xfId="0" applyFont="1" applyBorder="1" applyAlignment="1">
      <alignment horizontal="left" indent="3"/>
    </xf>
    <xf numFmtId="0" fontId="8" fillId="0" borderId="13" xfId="0" applyFont="1" applyBorder="1" applyAlignment="1">
      <alignment horizontal="left" indent="3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15" xfId="0" applyFont="1" applyBorder="1" applyAlignment="1">
      <alignment horizontal="left" indent="3"/>
    </xf>
    <xf numFmtId="0" fontId="3" fillId="0" borderId="0" xfId="0" applyFont="1" applyAlignment="1">
      <alignment horizontal="left" indent="3"/>
    </xf>
    <xf numFmtId="0" fontId="3" fillId="0" borderId="16" xfId="0" applyFont="1" applyBorder="1" applyAlignment="1">
      <alignment horizontal="left" indent="3"/>
    </xf>
    <xf numFmtId="0" fontId="3" fillId="0" borderId="18" xfId="0" applyFont="1" applyBorder="1" applyAlignment="1">
      <alignment horizontal="left" indent="3"/>
    </xf>
    <xf numFmtId="0" fontId="4" fillId="5" borderId="16" xfId="0" applyFont="1" applyFill="1" applyBorder="1" applyAlignment="1">
      <alignment horizontal="left" indent="3"/>
    </xf>
    <xf numFmtId="0" fontId="4" fillId="5" borderId="18" xfId="0" applyFont="1" applyFill="1" applyBorder="1" applyAlignment="1">
      <alignment horizontal="left" indent="3"/>
    </xf>
    <xf numFmtId="0" fontId="0" fillId="0" borderId="32" xfId="0" applyBorder="1"/>
    <xf numFmtId="0" fontId="0" fillId="0" borderId="32" xfId="0" applyBorder="1" applyAlignment="1">
      <alignment horizontal="center"/>
    </xf>
    <xf numFmtId="9" fontId="0" fillId="0" borderId="32" xfId="0" applyNumberFormat="1" applyBorder="1" applyAlignment="1">
      <alignment horizontal="center"/>
    </xf>
    <xf numFmtId="9" fontId="0" fillId="0" borderId="0" xfId="0" applyNumberFormat="1"/>
    <xf numFmtId="9" fontId="0" fillId="0" borderId="32" xfId="0" applyNumberFormat="1" applyBorder="1"/>
    <xf numFmtId="9" fontId="10" fillId="6" borderId="0" xfId="1" applyNumberFormat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</xdr:row>
      <xdr:rowOff>28575</xdr:rowOff>
    </xdr:from>
    <xdr:to>
      <xdr:col>4</xdr:col>
      <xdr:colOff>19050</xdr:colOff>
      <xdr:row>8</xdr:row>
      <xdr:rowOff>142875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853F908-D07F-46A9-9CE8-B6B91956EA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>
          <a:fillRect/>
        </a:stretch>
      </xdr:blipFill>
      <xdr:spPr>
        <a:xfrm>
          <a:off x="590550" y="219075"/>
          <a:ext cx="6362700" cy="1447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K41"/>
  <sheetViews>
    <sheetView showGridLines="0" showRowColHeaders="0" tabSelected="1" workbookViewId="0">
      <selection activeCell="G1" sqref="G1"/>
    </sheetView>
  </sheetViews>
  <sheetFormatPr defaultColWidth="0" defaultRowHeight="15"/>
  <cols>
    <col min="1" max="1" width="9.140625" customWidth="1"/>
    <col min="2" max="2" width="49" customWidth="1"/>
    <col min="3" max="3" width="31.140625" bestFit="1" customWidth="1"/>
    <col min="4" max="4" width="14.7109375" bestFit="1" customWidth="1"/>
    <col min="5" max="5" width="2.42578125" customWidth="1"/>
    <col min="6" max="6" width="5.28515625" customWidth="1"/>
    <col min="7" max="7" width="2.5703125" customWidth="1"/>
    <col min="8" max="8" width="3.28515625" customWidth="1"/>
    <col min="9" max="11" width="9.140625" hidden="1" customWidth="1"/>
  </cols>
  <sheetData>
    <row r="11" spans="2:4" ht="19.5">
      <c r="B11" s="42" t="s">
        <v>0</v>
      </c>
      <c r="C11" s="43"/>
      <c r="D11" s="44"/>
    </row>
    <row r="12" spans="2:4" ht="15.75">
      <c r="B12" s="45" t="s">
        <v>1</v>
      </c>
      <c r="C12" s="46"/>
      <c r="D12" s="6">
        <v>2000</v>
      </c>
    </row>
    <row r="13" spans="2:4" ht="15.75">
      <c r="B13" s="47" t="s">
        <v>2</v>
      </c>
      <c r="C13" s="48"/>
      <c r="D13" s="7">
        <v>6.0000000000000001E-3</v>
      </c>
    </row>
    <row r="14" spans="2:4" ht="15.75">
      <c r="B14" s="49" t="s">
        <v>3</v>
      </c>
      <c r="C14" s="50"/>
      <c r="D14" s="8">
        <f>D12*30%</f>
        <v>600</v>
      </c>
    </row>
    <row r="15" spans="2:4" ht="15.75">
      <c r="B15" s="5"/>
    </row>
    <row r="16" spans="2:4" ht="27" customHeight="1">
      <c r="B16" s="51" t="s">
        <v>4</v>
      </c>
      <c r="C16" s="52"/>
      <c r="D16" s="10"/>
    </row>
    <row r="17" spans="1:5" ht="17.25">
      <c r="B17" s="53" t="s">
        <v>5</v>
      </c>
      <c r="C17" s="54"/>
      <c r="D17" s="19">
        <v>200</v>
      </c>
    </row>
    <row r="18" spans="1:5" ht="17.25">
      <c r="B18" s="55" t="s">
        <v>6</v>
      </c>
      <c r="C18" s="56"/>
      <c r="D18" s="20">
        <v>5</v>
      </c>
    </row>
    <row r="19" spans="1:5" ht="17.25">
      <c r="B19" s="55" t="s">
        <v>7</v>
      </c>
      <c r="C19" s="56"/>
      <c r="D19" s="21">
        <v>1.0789999999999999E-2</v>
      </c>
    </row>
    <row r="20" spans="1:5" ht="17.25">
      <c r="B20" s="57" t="s">
        <v>8</v>
      </c>
      <c r="C20" s="58"/>
      <c r="D20" s="22" cm="1">
        <f t="array" ref="D20">FV(taxa_mensal,qtd_anos*12,aporte*-1)</f>
        <v>16755.382799697527</v>
      </c>
      <c r="E20" s="5"/>
    </row>
    <row r="21" spans="1:5" ht="17.25">
      <c r="B21" s="40" t="s">
        <v>9</v>
      </c>
      <c r="C21" s="41"/>
      <c r="D21" s="23" cm="1">
        <f t="array" ref="D21">patrimonio*rendimento_carteira</f>
        <v>100.53229679818516</v>
      </c>
    </row>
    <row r="22" spans="1:5">
      <c r="B22" s="11" t="s">
        <v>10</v>
      </c>
    </row>
    <row r="23" spans="1:5" ht="26.25">
      <c r="B23" s="12" t="s">
        <v>11</v>
      </c>
      <c r="C23" s="9"/>
      <c r="D23" s="13" t="s">
        <v>12</v>
      </c>
    </row>
    <row r="24" spans="1:5" ht="15.75">
      <c r="A24" s="1">
        <v>2</v>
      </c>
      <c r="B24" s="24" t="s">
        <v>13</v>
      </c>
      <c r="C24" s="18">
        <f>FV($D$19,A24*12,$D$17*-1)</f>
        <v>5445.5254595290435</v>
      </c>
      <c r="D24" s="17" cm="1">
        <f t="array" ref="D24">C24*rendimento_carteira</f>
        <v>32.673152757174265</v>
      </c>
    </row>
    <row r="25" spans="1:5" ht="15.75">
      <c r="A25" s="1">
        <v>5</v>
      </c>
      <c r="B25" s="25" t="s">
        <v>14</v>
      </c>
      <c r="C25" s="2">
        <f>FV($D$19,A25*12,$D$17*-1)</f>
        <v>16755.382799697527</v>
      </c>
      <c r="D25" s="14" cm="1">
        <f t="array" ref="D25">C25*rendimento_carteira</f>
        <v>100.53229679818516</v>
      </c>
    </row>
    <row r="26" spans="1:5" ht="15.75">
      <c r="A26" s="1">
        <v>10</v>
      </c>
      <c r="B26" s="26" t="s">
        <v>15</v>
      </c>
      <c r="C26" s="4">
        <f>FV($D$19,A26*12,$D$17*-1)</f>
        <v>48656.842506034438</v>
      </c>
      <c r="D26" s="14" cm="1">
        <f t="array" ref="D26">C26*rendimento_carteira</f>
        <v>291.94105503620665</v>
      </c>
    </row>
    <row r="27" spans="1:5" ht="15.75">
      <c r="A27" s="1">
        <v>20</v>
      </c>
      <c r="B27" s="27" t="s">
        <v>16</v>
      </c>
      <c r="C27" s="3">
        <f>FV($D$19,A27*12,$D$17*-1)</f>
        <v>225039.68001941612</v>
      </c>
      <c r="D27" s="14" cm="1">
        <f t="array" ref="D27">C27*rendimento_carteira</f>
        <v>1350.2380801164968</v>
      </c>
    </row>
    <row r="28" spans="1:5" ht="15.75">
      <c r="A28" s="1">
        <v>30</v>
      </c>
      <c r="B28" s="28" t="s">
        <v>17</v>
      </c>
      <c r="C28" s="15">
        <f>FV($D$19,A28*12,$D$17*-1)</f>
        <v>864433.93100094295</v>
      </c>
      <c r="D28" s="16" cm="1">
        <f t="array" ref="D28">C28*rendimento_carteira</f>
        <v>5186.6035860056581</v>
      </c>
    </row>
    <row r="31" spans="1:5">
      <c r="B31" s="29" t="s">
        <v>18</v>
      </c>
      <c r="C31" s="29" t="s">
        <v>19</v>
      </c>
      <c r="D31" s="29"/>
    </row>
    <row r="32" spans="1:5">
      <c r="B32" s="30" t="s">
        <v>20</v>
      </c>
      <c r="C32" s="31">
        <f>D17</f>
        <v>200</v>
      </c>
      <c r="D32" s="30"/>
    </row>
    <row r="34" spans="2:5">
      <c r="B34" s="36" t="s">
        <v>21</v>
      </c>
      <c r="C34" s="36" t="s">
        <v>22</v>
      </c>
      <c r="D34" s="36" t="s">
        <v>23</v>
      </c>
    </row>
    <row r="35" spans="2:5">
      <c r="B35" s="32" t="s">
        <v>24</v>
      </c>
      <c r="C35" s="34">
        <f>VLOOKUP($C$31&amp;"-"&amp;B35,'Tabela de apoio'!$A:$D,4,FALSE)</f>
        <v>0.32</v>
      </c>
      <c r="D35" s="35">
        <f>C35*$C$32</f>
        <v>64</v>
      </c>
      <c r="E35" s="32"/>
    </row>
    <row r="36" spans="2:5">
      <c r="B36" s="32" t="s">
        <v>25</v>
      </c>
      <c r="C36" s="34">
        <f>VLOOKUP($C$31&amp;"-"&amp;B36,'Tabela de apoio'!$A:$D,4,FALSE)</f>
        <v>0.35</v>
      </c>
      <c r="D36" s="35">
        <f t="shared" ref="D36:D40" si="0">C36*$C$32</f>
        <v>70</v>
      </c>
      <c r="E36" s="32"/>
    </row>
    <row r="37" spans="2:5">
      <c r="B37" s="32" t="s">
        <v>26</v>
      </c>
      <c r="C37" s="34">
        <f>VLOOKUP($C$31&amp;"-"&amp;B37,'Tabela de apoio'!$A:$D,4,FALSE)</f>
        <v>0.08</v>
      </c>
      <c r="D37" s="35">
        <f t="shared" si="0"/>
        <v>16</v>
      </c>
      <c r="E37" s="32"/>
    </row>
    <row r="38" spans="2:5">
      <c r="B38" s="32" t="s">
        <v>27</v>
      </c>
      <c r="C38" s="34">
        <f>VLOOKUP($C$31&amp;"-"&amp;B38,'Tabela de apoio'!$A:$D,4,FALSE)</f>
        <v>0.05</v>
      </c>
      <c r="D38" s="35">
        <f t="shared" si="0"/>
        <v>10</v>
      </c>
      <c r="E38" s="32"/>
    </row>
    <row r="39" spans="2:5">
      <c r="B39" s="32" t="s">
        <v>28</v>
      </c>
      <c r="C39" s="34">
        <f>VLOOKUP($C$31&amp;"-"&amp;B39,'Tabela de apoio'!$A:$D,4,FALSE)</f>
        <v>0.1</v>
      </c>
      <c r="D39" s="35">
        <f t="shared" si="0"/>
        <v>20</v>
      </c>
      <c r="E39" s="32"/>
    </row>
    <row r="40" spans="2:5">
      <c r="B40" s="32" t="s">
        <v>29</v>
      </c>
      <c r="C40" s="34">
        <f>VLOOKUP($C$31&amp;"-"&amp;B40,'Tabela de apoio'!$A:$D,4,FALSE)</f>
        <v>0.1</v>
      </c>
      <c r="D40" s="35">
        <f t="shared" si="0"/>
        <v>20</v>
      </c>
      <c r="E40" s="32"/>
    </row>
    <row r="41" spans="2:5">
      <c r="B41" s="37"/>
      <c r="C41" s="37"/>
      <c r="D41" s="38">
        <f>SUM(D35:D40)</f>
        <v>200</v>
      </c>
    </row>
  </sheetData>
  <mergeCells count="10">
    <mergeCell ref="B21:C21"/>
    <mergeCell ref="B11:D11"/>
    <mergeCell ref="B12:C12"/>
    <mergeCell ref="B13:C13"/>
    <mergeCell ref="B14:C14"/>
    <mergeCell ref="B16:C16"/>
    <mergeCell ref="B17:C17"/>
    <mergeCell ref="B18:C18"/>
    <mergeCell ref="B19:C19"/>
    <mergeCell ref="B20:C20"/>
  </mergeCells>
  <dataValidations count="1">
    <dataValidation type="list" allowBlank="1" showInputMessage="1" showErrorMessage="1" sqref="C31" xr:uid="{74CD8DE8-C142-4534-86D6-1D18A4B8B8AD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4A58A-C39E-4F65-A21D-CD0297B0B2EC}">
  <dimension ref="A2:H20"/>
  <sheetViews>
    <sheetView workbookViewId="0">
      <selection activeCell="D11" sqref="D11"/>
    </sheetView>
  </sheetViews>
  <sheetFormatPr defaultRowHeight="15"/>
  <cols>
    <col min="1" max="1" width="31.140625" bestFit="1" customWidth="1"/>
    <col min="2" max="2" width="12.140625" bestFit="1" customWidth="1"/>
    <col min="3" max="3" width="19" bestFit="1" customWidth="1"/>
    <col min="4" max="4" width="9.85546875" bestFit="1" customWidth="1"/>
    <col min="7" max="7" width="17.140625" bestFit="1" customWidth="1"/>
  </cols>
  <sheetData>
    <row r="2" spans="1:8">
      <c r="A2" s="33" t="s">
        <v>30</v>
      </c>
      <c r="B2" s="33" t="s">
        <v>18</v>
      </c>
      <c r="C2" s="39" t="s">
        <v>21</v>
      </c>
      <c r="D2" s="33" t="s">
        <v>31</v>
      </c>
    </row>
    <row r="3" spans="1:8">
      <c r="A3" t="str">
        <f>B3&amp;"-"&amp;C3</f>
        <v>Conservador-PAPEL</v>
      </c>
      <c r="B3" t="s">
        <v>32</v>
      </c>
      <c r="C3" s="32" t="s">
        <v>24</v>
      </c>
      <c r="D3" s="34">
        <v>0.3</v>
      </c>
      <c r="H3" s="32" t="s">
        <v>31</v>
      </c>
    </row>
    <row r="4" spans="1:8">
      <c r="A4" t="str">
        <f t="shared" ref="A4:A20" si="0">B4&amp;"-"&amp;C4</f>
        <v>Conservador-TIJOLO</v>
      </c>
      <c r="B4" t="s">
        <v>32</v>
      </c>
      <c r="C4" s="32" t="s">
        <v>25</v>
      </c>
      <c r="D4" s="34">
        <v>0.5</v>
      </c>
      <c r="G4" s="29" t="s">
        <v>33</v>
      </c>
      <c r="H4" s="64">
        <f>VLOOKUP(G4,$A:$D,4,FALSE)</f>
        <v>0.35</v>
      </c>
    </row>
    <row r="5" spans="1:8">
      <c r="A5" t="str">
        <f t="shared" si="0"/>
        <v xml:space="preserve">Conservador-HÍBRIDOS </v>
      </c>
      <c r="B5" t="s">
        <v>32</v>
      </c>
      <c r="C5" s="32" t="s">
        <v>26</v>
      </c>
      <c r="D5" s="34">
        <v>0.1</v>
      </c>
    </row>
    <row r="6" spans="1:8">
      <c r="A6" t="str">
        <f t="shared" si="0"/>
        <v>Conservador-FOFs</v>
      </c>
      <c r="B6" t="s">
        <v>32</v>
      </c>
      <c r="C6" s="32" t="s">
        <v>27</v>
      </c>
      <c r="D6" s="34">
        <v>0.1</v>
      </c>
    </row>
    <row r="7" spans="1:8">
      <c r="A7" t="str">
        <f t="shared" si="0"/>
        <v>Conservador-DESENVOLVIMENTO</v>
      </c>
      <c r="B7" t="s">
        <v>32</v>
      </c>
      <c r="C7" s="32" t="s">
        <v>28</v>
      </c>
      <c r="D7" s="34">
        <v>0</v>
      </c>
    </row>
    <row r="8" spans="1:8">
      <c r="A8" s="59" t="str">
        <f t="shared" si="0"/>
        <v>Conservador-HOTELARIAS</v>
      </c>
      <c r="B8" s="59" t="s">
        <v>32</v>
      </c>
      <c r="C8" s="60" t="s">
        <v>29</v>
      </c>
      <c r="D8" s="61">
        <v>0</v>
      </c>
    </row>
    <row r="9" spans="1:8">
      <c r="A9" t="str">
        <f>B9&amp;"-"&amp;C9</f>
        <v>Moderado-PAPEL</v>
      </c>
      <c r="B9" t="s">
        <v>19</v>
      </c>
      <c r="C9" s="32" t="s">
        <v>24</v>
      </c>
      <c r="D9" s="62">
        <v>0.32</v>
      </c>
    </row>
    <row r="10" spans="1:8">
      <c r="A10" t="str">
        <f t="shared" si="0"/>
        <v>Moderado-TIJOLO</v>
      </c>
      <c r="B10" t="s">
        <v>19</v>
      </c>
      <c r="C10" s="32" t="s">
        <v>25</v>
      </c>
      <c r="D10" s="62">
        <v>0.35</v>
      </c>
    </row>
    <row r="11" spans="1:8">
      <c r="A11" t="str">
        <f t="shared" si="0"/>
        <v xml:space="preserve">Moderado-HÍBRIDOS </v>
      </c>
      <c r="B11" t="s">
        <v>19</v>
      </c>
      <c r="C11" s="32" t="s">
        <v>26</v>
      </c>
      <c r="D11" s="62">
        <v>0.08</v>
      </c>
    </row>
    <row r="12" spans="1:8">
      <c r="A12" t="str">
        <f t="shared" si="0"/>
        <v>Moderado-FOFs</v>
      </c>
      <c r="B12" t="s">
        <v>19</v>
      </c>
      <c r="C12" s="32" t="s">
        <v>27</v>
      </c>
      <c r="D12" s="62">
        <v>0.05</v>
      </c>
    </row>
    <row r="13" spans="1:8">
      <c r="A13" t="str">
        <f t="shared" si="0"/>
        <v>Moderado-DESENVOLVIMENTO</v>
      </c>
      <c r="B13" t="s">
        <v>19</v>
      </c>
      <c r="C13" s="32" t="s">
        <v>28</v>
      </c>
      <c r="D13" s="62">
        <v>0.1</v>
      </c>
    </row>
    <row r="14" spans="1:8">
      <c r="A14" s="59" t="str">
        <f t="shared" si="0"/>
        <v>Moderado-HOTELARIAS</v>
      </c>
      <c r="B14" s="59" t="s">
        <v>19</v>
      </c>
      <c r="C14" s="60" t="s">
        <v>29</v>
      </c>
      <c r="D14" s="63">
        <v>0.1</v>
      </c>
    </row>
    <row r="15" spans="1:8">
      <c r="A15" t="str">
        <f>B15&amp;"-"&amp;C15</f>
        <v>Agressivo-PAPEL</v>
      </c>
      <c r="B15" t="s">
        <v>34</v>
      </c>
      <c r="C15" s="32" t="s">
        <v>24</v>
      </c>
      <c r="D15" s="62">
        <v>0.5</v>
      </c>
    </row>
    <row r="16" spans="1:8">
      <c r="A16" t="str">
        <f t="shared" si="0"/>
        <v>Agressivo-TIJOLO</v>
      </c>
      <c r="B16" t="s">
        <v>34</v>
      </c>
      <c r="C16" s="32" t="s">
        <v>25</v>
      </c>
      <c r="D16" s="62">
        <v>0.1</v>
      </c>
    </row>
    <row r="17" spans="1:4">
      <c r="A17" t="str">
        <f t="shared" si="0"/>
        <v xml:space="preserve">Agressivo-HÍBRIDOS </v>
      </c>
      <c r="B17" t="s">
        <v>34</v>
      </c>
      <c r="C17" s="32" t="s">
        <v>26</v>
      </c>
      <c r="D17" s="62">
        <v>0.05</v>
      </c>
    </row>
    <row r="18" spans="1:4">
      <c r="A18" t="str">
        <f t="shared" si="0"/>
        <v>Agressivo-FOFs</v>
      </c>
      <c r="B18" t="s">
        <v>34</v>
      </c>
      <c r="C18" s="32" t="s">
        <v>27</v>
      </c>
      <c r="D18" s="62">
        <v>0.05</v>
      </c>
    </row>
    <row r="19" spans="1:4">
      <c r="A19" t="str">
        <f t="shared" si="0"/>
        <v>Agressivo-DESENVOLVIMENTO</v>
      </c>
      <c r="B19" t="s">
        <v>34</v>
      </c>
      <c r="C19" s="32" t="s">
        <v>28</v>
      </c>
      <c r="D19" s="62">
        <v>0.2</v>
      </c>
    </row>
    <row r="20" spans="1:4">
      <c r="A20" s="59" t="str">
        <f t="shared" si="0"/>
        <v>Agressivo-HOTELARIAS</v>
      </c>
      <c r="B20" t="s">
        <v>34</v>
      </c>
      <c r="C20" s="32" t="s">
        <v>29</v>
      </c>
      <c r="D20" s="6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2025-06-04T20:59:48Z</dcterms:created>
  <dcterms:modified xsi:type="dcterms:W3CDTF">2025-06-05T23:22:39Z</dcterms:modified>
  <cp:category/>
  <cp:contentStatus/>
</cp:coreProperties>
</file>